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5.xml" ContentType="application/vnd.openxmlformats-officedocument.drawing+xml"/>
  <Override PartName="/xl/charts/chart13.xml" ContentType="application/vnd.openxmlformats-officedocument.drawingml.chart+xml"/>
  <Override PartName="/xl/drawings/drawing16.xml" ContentType="application/vnd.openxmlformats-officedocument.drawing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7.xml" ContentType="application/vnd.openxmlformats-officedocument.drawing+xml"/>
  <Override PartName="/xl/charts/chart15.xml" ContentType="application/vnd.openxmlformats-officedocument.drawingml.chart+xml"/>
  <Override PartName="/xl/drawings/drawing18.xml" ContentType="application/vnd.openxmlformats-officedocument.drawing+xml"/>
  <Override PartName="/xl/charts/chart16.xml" ContentType="application/vnd.openxmlformats-officedocument.drawingml.chart+xml"/>
  <Override PartName="/xl/drawings/drawing19.xml" ContentType="application/vnd.openxmlformats-officedocument.drawing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Arnab Docs\Six Sigma\SS Study Guide\"/>
    </mc:Choice>
  </mc:AlternateContent>
  <xr:revisionPtr revIDLastSave="0" documentId="13_ncr:1_{5E4D0F46-24C9-4688-AF05-8A22EC7D3A22}" xr6:coauthVersionLast="47" xr6:coauthVersionMax="47" xr10:uidLastSave="{00000000-0000-0000-0000-000000000000}"/>
  <bookViews>
    <workbookView xWindow="-110" yWindow="-110" windowWidth="19420" windowHeight="10420" tabRatio="812" firstSheet="25" activeTab="30" xr2:uid="{00000000-000D-0000-FFFF-FFFF00000000}"/>
  </bookViews>
  <sheets>
    <sheet name="Attendance" sheetId="1" r:id="rId1"/>
    <sheet name="Correlation &amp; Regression-1" sheetId="2" r:id="rId2"/>
    <sheet name="Correlation &amp; Regression-2" sheetId="4" r:id="rId3"/>
    <sheet name="Salary Calculation" sheetId="3" r:id="rId4"/>
    <sheet name="X-Bar &amp; R Control Chart" sheetId="5" r:id="rId5"/>
    <sheet name="X-Bar &amp; R Control Chart (2)" sheetId="7" r:id="rId6"/>
    <sheet name="P Chart" sheetId="6" r:id="rId7"/>
    <sheet name="C Chart" sheetId="8" r:id="rId8"/>
    <sheet name="One Way ANOVA" sheetId="9" r:id="rId9"/>
    <sheet name="One-Way ANOVA (Calculations)" sheetId="10" r:id="rId10"/>
    <sheet name="Two-Way ANOVA" sheetId="11" r:id="rId11"/>
    <sheet name="Multi-Factor ANOVA" sheetId="12" r:id="rId12"/>
    <sheet name="Reliability Case Study-1" sheetId="14" r:id="rId13"/>
    <sheet name="Bias Linearity" sheetId="15" r:id="rId14"/>
    <sheet name="Bias" sheetId="16" r:id="rId15"/>
    <sheet name="Repeatability &amp; Reproducibility" sheetId="17" r:id="rId16"/>
    <sheet name="Linearity-2" sheetId="18" r:id="rId17"/>
    <sheet name="Histogram" sheetId="19" r:id="rId18"/>
    <sheet name="Descriptive Statistics" sheetId="20" r:id="rId19"/>
    <sheet name="Scenario Summary" sheetId="22" r:id="rId20"/>
    <sheet name="Scenario Manager" sheetId="21" r:id="rId21"/>
    <sheet name="Goal Seek" sheetId="23" r:id="rId22"/>
    <sheet name="Data Table" sheetId="24" r:id="rId23"/>
    <sheet name="Solver-1" sheetId="25" r:id="rId24"/>
    <sheet name="Solver-2" sheetId="26" r:id="rId25"/>
    <sheet name="Solver-3" sheetId="27" r:id="rId26"/>
    <sheet name="Moving Average" sheetId="28" r:id="rId27"/>
    <sheet name="Rank and Percentile" sheetId="29" r:id="rId28"/>
    <sheet name="Random No. Uniform" sheetId="30" r:id="rId29"/>
    <sheet name="Random No. Normal" sheetId="31" r:id="rId30"/>
    <sheet name="Random No. Poission" sheetId="32" r:id="rId31"/>
  </sheets>
  <definedNames>
    <definedName name="__shared_1_0_0" localSheetId="11">#REF!*#REF!^#REF!</definedName>
    <definedName name="__shared_1_0_0" localSheetId="24">#REF!*#REF!^#REF!</definedName>
    <definedName name="__shared_1_0_0" localSheetId="25">#REF!*#REF!^#REF!</definedName>
    <definedName name="__shared_1_0_0" localSheetId="10">#REF!*#REF!^#REF!</definedName>
    <definedName name="__shared_1_0_0">#REF!*#REF!^#REF!</definedName>
    <definedName name="__shared_10_0_0" localSheetId="11">SUM(#REF!)</definedName>
    <definedName name="__shared_10_0_0" localSheetId="10">SUM(#REF!)</definedName>
    <definedName name="__shared_10_0_0">SUM(#REF!)</definedName>
    <definedName name="__shared_12_0_0" localSheetId="11">SUM(#REF!)</definedName>
    <definedName name="__shared_12_0_0" localSheetId="10">SUM(#REF!)</definedName>
    <definedName name="__shared_12_0_0">SUM(#REF!)</definedName>
    <definedName name="__shared_13_0_0" localSheetId="11">SUM(#REF!)</definedName>
    <definedName name="__shared_13_0_0" localSheetId="10">SUM(#REF!)</definedName>
    <definedName name="__shared_13_0_0">SUM(#REF!)</definedName>
    <definedName name="__shared_19_0_0" localSheetId="11">SUM(#REF!)</definedName>
    <definedName name="__shared_19_0_0" localSheetId="10">SUM(#REF!)</definedName>
    <definedName name="__shared_19_0_0">SUM(#REF!)</definedName>
    <definedName name="__shared_2_0_0" localSheetId="11">SUM(#REF!)</definedName>
    <definedName name="__shared_2_0_0" localSheetId="10">SUM(#REF!)</definedName>
    <definedName name="__shared_2_0_0">SUM(#REF!)</definedName>
    <definedName name="__shared_25_0_0">YEAR(#REF!)</definedName>
    <definedName name="__shared_25_0_1">YEAR(#REF!)</definedName>
    <definedName name="__shared_25_0_10">YEAR(#REF!)</definedName>
    <definedName name="__shared_25_0_11">YEAR(#REF!)</definedName>
    <definedName name="__shared_25_0_12">YEAR(#REF!)</definedName>
    <definedName name="__shared_25_0_2">YEAR(#REF!)</definedName>
    <definedName name="__shared_25_0_3">YEAR(#REF!)</definedName>
    <definedName name="__shared_25_0_4">YEAR(#REF!)</definedName>
    <definedName name="__shared_25_0_5">YEAR(#REF!)</definedName>
    <definedName name="__shared_25_0_6">YEAR(#REF!)</definedName>
    <definedName name="__shared_25_0_7">YEAR(#REF!)</definedName>
    <definedName name="__shared_25_0_8">YEAR(#REF!)</definedName>
    <definedName name="__shared_25_0_9">YEAR(#REF!)</definedName>
    <definedName name="__shared_3_0_1" localSheetId="11">SUM(#REF!)</definedName>
    <definedName name="__shared_3_0_1" localSheetId="10">SUM(#REF!)</definedName>
    <definedName name="__shared_3_0_1">SUM(#REF!)</definedName>
    <definedName name="__shared_9_0_0" localSheetId="11">SUM(#REF!)</definedName>
    <definedName name="__shared_9_0_0" localSheetId="10">SUM(#REF!)</definedName>
    <definedName name="__shared_9_0_0">SUM(#REF!)</definedName>
    <definedName name="Demand" localSheetId="25">'Solver-3'!$C$16:$E$16</definedName>
    <definedName name="MyDataSet" comment="Data set ready for Descriptive Statistics." localSheetId="18">'Descriptive Statistics'!$A$3:$A$25</definedName>
    <definedName name="MyRN_Normal" localSheetId="29">'Random No. Normal'!$B$2:$B$3001</definedName>
    <definedName name="MyRN_Poission" localSheetId="30">'Random No. Poission'!$B$2:$B$3001</definedName>
    <definedName name="MyRN_Uniform" localSheetId="28">'Random No. Uniform'!$B$2:$B$3001</definedName>
    <definedName name="OLE_LINK1" localSheetId="11">'Multi-Factor ANOVA'!#REF!</definedName>
    <definedName name="OLE_LINK1" localSheetId="9">'One-Way ANOVA (Calculations)'!$A$4</definedName>
    <definedName name="OrderSize" localSheetId="24">'Solver-2'!$C$12:$E$12</definedName>
    <definedName name="ResourcesAvailable" localSheetId="24">'Solver-2'!$I$7:$I$8</definedName>
    <definedName name="ResourcesUsed" localSheetId="24">'Solver-2'!$G$7:$G$8</definedName>
    <definedName name="Shipments" localSheetId="25">'Solver-3'!$C$10:$E$12</definedName>
    <definedName name="solver_adj" localSheetId="23" hidden="1">'Solver-1'!$D$6:$F$6</definedName>
    <definedName name="solver_adj" localSheetId="24" hidden="1">'Solver-2'!$C$12:$E$12</definedName>
    <definedName name="solver_adj" localSheetId="25" hidden="1">'Solver-3'!$C$10:$E$12</definedName>
    <definedName name="solver_cvg" localSheetId="23" hidden="1">0.0001</definedName>
    <definedName name="solver_cvg" localSheetId="24" hidden="1">0.0001</definedName>
    <definedName name="solver_cvg" localSheetId="25" hidden="1">0.0001</definedName>
    <definedName name="solver_drv" localSheetId="23" hidden="1">2</definedName>
    <definedName name="solver_drv" localSheetId="24" hidden="1">1</definedName>
    <definedName name="solver_drv" localSheetId="25" hidden="1">1</definedName>
    <definedName name="solver_eng" localSheetId="26" hidden="1">1</definedName>
    <definedName name="solver_eng" localSheetId="23" hidden="1">1</definedName>
    <definedName name="solver_eng" localSheetId="24" hidden="1">2</definedName>
    <definedName name="solver_eng" localSheetId="25" hidden="1">2</definedName>
    <definedName name="solver_est" localSheetId="23" hidden="1">1</definedName>
    <definedName name="solver_est" localSheetId="24" hidden="1">1</definedName>
    <definedName name="solver_est" localSheetId="25" hidden="1">1</definedName>
    <definedName name="solver_itr" localSheetId="23" hidden="1">2147483647</definedName>
    <definedName name="solver_itr" localSheetId="24" hidden="1">100</definedName>
    <definedName name="solver_itr" localSheetId="25" hidden="1">2147483647</definedName>
    <definedName name="solver_lhs1" localSheetId="23" hidden="1">'Solver-1'!$D$6:$F$6</definedName>
    <definedName name="solver_lhs1" localSheetId="24" hidden="1">'Solver-2'!$G$7:$G$8</definedName>
    <definedName name="solver_lhs1" localSheetId="25" hidden="1">'Solver-3'!$C$14:$E$14</definedName>
    <definedName name="solver_lhs2" localSheetId="23" hidden="1">'Solver-1'!$D$6:$F$6</definedName>
    <definedName name="solver_lhs2" localSheetId="24" hidden="1">'Solver-2'!$E$12</definedName>
    <definedName name="solver_lhs2" localSheetId="25" hidden="1">'Solver-3'!$G$10:$G$12</definedName>
    <definedName name="solver_lhs3" localSheetId="23" hidden="1">'Solver-1'!$H$9:$H$13</definedName>
    <definedName name="solver_lhs3" localSheetId="24" hidden="1">'Solver-2'!$E$12</definedName>
    <definedName name="solver_lin" localSheetId="24" hidden="1">1</definedName>
    <definedName name="solver_mip" localSheetId="23" hidden="1">2147483647</definedName>
    <definedName name="solver_mip" localSheetId="24" hidden="1">2147483647</definedName>
    <definedName name="solver_mip" localSheetId="25" hidden="1">2147483647</definedName>
    <definedName name="solver_mni" localSheetId="23" hidden="1">30</definedName>
    <definedName name="solver_mni" localSheetId="24" hidden="1">30</definedName>
    <definedName name="solver_mni" localSheetId="25" hidden="1">30</definedName>
    <definedName name="solver_mrt" localSheetId="23" hidden="1">0.075</definedName>
    <definedName name="solver_mrt" localSheetId="24" hidden="1">0.075</definedName>
    <definedName name="solver_mrt" localSheetId="25" hidden="1">0.075</definedName>
    <definedName name="solver_msl" localSheetId="23" hidden="1">2</definedName>
    <definedName name="solver_msl" localSheetId="24" hidden="1">2</definedName>
    <definedName name="solver_msl" localSheetId="25" hidden="1">2</definedName>
    <definedName name="solver_neg" localSheetId="26" hidden="1">1</definedName>
    <definedName name="solver_neg" localSheetId="23" hidden="1">1</definedName>
    <definedName name="solver_neg" localSheetId="24" hidden="1">1</definedName>
    <definedName name="solver_neg" localSheetId="25" hidden="1">1</definedName>
    <definedName name="solver_nod" localSheetId="23" hidden="1">2147483647</definedName>
    <definedName name="solver_nod" localSheetId="24" hidden="1">2147483647</definedName>
    <definedName name="solver_nod" localSheetId="25" hidden="1">2147483647</definedName>
    <definedName name="solver_num" localSheetId="26" hidden="1">0</definedName>
    <definedName name="solver_num" localSheetId="23" hidden="1">3</definedName>
    <definedName name="solver_num" localSheetId="24" hidden="1">1</definedName>
    <definedName name="solver_num" localSheetId="25" hidden="1">2</definedName>
    <definedName name="solver_nwt" localSheetId="23" hidden="1">1</definedName>
    <definedName name="solver_nwt" localSheetId="24" hidden="1">1</definedName>
    <definedName name="solver_nwt" localSheetId="25" hidden="1">1</definedName>
    <definedName name="solver_opt" localSheetId="26" hidden="1">'Moving Average'!$B$5</definedName>
    <definedName name="solver_opt" localSheetId="23" hidden="1">'Solver-1'!$D$16</definedName>
    <definedName name="solver_opt" localSheetId="24" hidden="1">'Solver-2'!$I$12</definedName>
    <definedName name="solver_opt" localSheetId="25" hidden="1">'Solver-3'!$I$16</definedName>
    <definedName name="solver_pre" localSheetId="23" hidden="1">0.000001</definedName>
    <definedName name="solver_pre" localSheetId="24" hidden="1">0.000001</definedName>
    <definedName name="solver_pre" localSheetId="25" hidden="1">0.000001</definedName>
    <definedName name="solver_rbv" localSheetId="23" hidden="1">2</definedName>
    <definedName name="solver_rbv" localSheetId="24" hidden="1">1</definedName>
    <definedName name="solver_rbv" localSheetId="25" hidden="1">1</definedName>
    <definedName name="solver_rel1" localSheetId="23" hidden="1">4</definedName>
    <definedName name="solver_rel1" localSheetId="24" hidden="1">1</definedName>
    <definedName name="solver_rel1" localSheetId="25" hidden="1">2</definedName>
    <definedName name="solver_rel2" localSheetId="23" hidden="1">3</definedName>
    <definedName name="solver_rel2" localSheetId="24" hidden="1">1</definedName>
    <definedName name="solver_rel2" localSheetId="25" hidden="1">2</definedName>
    <definedName name="solver_rel3" localSheetId="23" hidden="1">3</definedName>
    <definedName name="solver_rel3" localSheetId="24" hidden="1">1</definedName>
    <definedName name="solver_rhs1" localSheetId="23" hidden="1">"integer"</definedName>
    <definedName name="solver_rhs1" localSheetId="24" hidden="1">'Solver-2'!$I$7:$I$8</definedName>
    <definedName name="solver_rhs1" localSheetId="25" hidden="1">'Solver-3'!$C$16:$E$16</definedName>
    <definedName name="solver_rhs2" localSheetId="23" hidden="1">0</definedName>
    <definedName name="solver_rhs2" localSheetId="24" hidden="1">50</definedName>
    <definedName name="solver_rhs2" localSheetId="25" hidden="1">'Solver-3'!$I$10:$I$12</definedName>
    <definedName name="solver_rhs3" localSheetId="23" hidden="1">0</definedName>
    <definedName name="solver_rhs3" localSheetId="24" hidden="1">50</definedName>
    <definedName name="solver_rlx" localSheetId="23" hidden="1">2</definedName>
    <definedName name="solver_rlx" localSheetId="24" hidden="1">1</definedName>
    <definedName name="solver_rlx" localSheetId="25" hidden="1">2</definedName>
    <definedName name="solver_rsd" localSheetId="23" hidden="1">0</definedName>
    <definedName name="solver_rsd" localSheetId="24" hidden="1">0</definedName>
    <definedName name="solver_rsd" localSheetId="25" hidden="1">0</definedName>
    <definedName name="solver_scl" localSheetId="23" hidden="1">2</definedName>
    <definedName name="solver_scl" localSheetId="24" hidden="1">2</definedName>
    <definedName name="solver_scl" localSheetId="25" hidden="1">1</definedName>
    <definedName name="solver_sho" localSheetId="23" hidden="1">2</definedName>
    <definedName name="solver_sho" localSheetId="24" hidden="1">2</definedName>
    <definedName name="solver_sho" localSheetId="25" hidden="1">2</definedName>
    <definedName name="solver_ssz" localSheetId="23" hidden="1">100</definedName>
    <definedName name="solver_ssz" localSheetId="24" hidden="1">100</definedName>
    <definedName name="solver_ssz" localSheetId="25" hidden="1">100</definedName>
    <definedName name="solver_tim" localSheetId="23" hidden="1">2147483647</definedName>
    <definedName name="solver_tim" localSheetId="24" hidden="1">100</definedName>
    <definedName name="solver_tim" localSheetId="25" hidden="1">2147483647</definedName>
    <definedName name="solver_tol" localSheetId="23" hidden="1">0.01</definedName>
    <definedName name="solver_tol" localSheetId="24" hidden="1">0.05</definedName>
    <definedName name="solver_tol" localSheetId="25" hidden="1">0.01</definedName>
    <definedName name="solver_typ" localSheetId="26" hidden="1">1</definedName>
    <definedName name="solver_typ" localSheetId="23" hidden="1">1</definedName>
    <definedName name="solver_typ" localSheetId="24" hidden="1">1</definedName>
    <definedName name="solver_typ" localSheetId="25" hidden="1">2</definedName>
    <definedName name="solver_val" localSheetId="26" hidden="1">0</definedName>
    <definedName name="solver_val" localSheetId="23" hidden="1">20000</definedName>
    <definedName name="solver_val" localSheetId="24" hidden="1">0</definedName>
    <definedName name="solver_val" localSheetId="25" hidden="1">0</definedName>
    <definedName name="solver_ver" localSheetId="26" hidden="1">3</definedName>
    <definedName name="solver_ver" localSheetId="23" hidden="1">3</definedName>
    <definedName name="solver_ver" localSheetId="24" hidden="1">3</definedName>
    <definedName name="solver_ver" localSheetId="25" hidden="1">3</definedName>
    <definedName name="Supply" localSheetId="25">'Solver-3'!$I$10:$I$12</definedName>
    <definedName name="TotalCost" localSheetId="25">'Solver-3'!$I$16</definedName>
    <definedName name="TotalIn" localSheetId="25">'Solver-3'!$C$14:$E$14</definedName>
    <definedName name="TotalOut" localSheetId="25">'Solver-3'!$G$10:$G$12</definedName>
    <definedName name="TotalProfit" localSheetId="24">'Solver-2'!$I$12</definedName>
    <definedName name="UnitCost" localSheetId="25">'Solver-3'!$C$4:$E$6</definedName>
    <definedName name="UnitProfit" localSheetId="24">'Solver-2'!$C$4:$E$4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32" l="1"/>
  <c r="G5" i="32" s="1"/>
  <c r="H5" i="32" s="1"/>
  <c r="G6" i="32" s="1"/>
  <c r="H6" i="32" s="1"/>
  <c r="G7" i="32" s="1"/>
  <c r="H7" i="32" s="1"/>
  <c r="G8" i="32" s="1"/>
  <c r="H8" i="32" s="1"/>
  <c r="G9" i="32" s="1"/>
  <c r="H9" i="32" s="1"/>
  <c r="G10" i="32" s="1"/>
  <c r="H10" i="32" s="1"/>
  <c r="G11" i="32" s="1"/>
  <c r="H11" i="32" s="1"/>
  <c r="G12" i="32" s="1"/>
  <c r="H12" i="32" s="1"/>
  <c r="G4" i="32"/>
  <c r="H3" i="32"/>
  <c r="G3" i="32"/>
  <c r="E10" i="32"/>
  <c r="E8" i="32"/>
  <c r="E7" i="32"/>
  <c r="E6" i="32"/>
  <c r="E5" i="32"/>
  <c r="E4" i="32"/>
  <c r="E3" i="32"/>
  <c r="E2" i="32"/>
  <c r="H4" i="31"/>
  <c r="G5" i="31" s="1"/>
  <c r="H5" i="31" s="1"/>
  <c r="G6" i="31" s="1"/>
  <c r="H6" i="31" s="1"/>
  <c r="G7" i="31" s="1"/>
  <c r="H7" i="31" s="1"/>
  <c r="G8" i="31" s="1"/>
  <c r="H8" i="31" s="1"/>
  <c r="G9" i="31" s="1"/>
  <c r="H9" i="31" s="1"/>
  <c r="G10" i="31" s="1"/>
  <c r="H10" i="31" s="1"/>
  <c r="G11" i="31" s="1"/>
  <c r="H11" i="31" s="1"/>
  <c r="G12" i="31" s="1"/>
  <c r="H12" i="31" s="1"/>
  <c r="G13" i="31" s="1"/>
  <c r="H13" i="31" s="1"/>
  <c r="G14" i="31" s="1"/>
  <c r="H14" i="31" s="1"/>
  <c r="G15" i="31" s="1"/>
  <c r="H15" i="31" s="1"/>
  <c r="G16" i="31" s="1"/>
  <c r="H16" i="31" s="1"/>
  <c r="G17" i="31" s="1"/>
  <c r="H17" i="31" s="1"/>
  <c r="G18" i="31" s="1"/>
  <c r="H18" i="31" s="1"/>
  <c r="G19" i="31" s="1"/>
  <c r="H19" i="31" s="1"/>
  <c r="G20" i="31" s="1"/>
  <c r="H20" i="31" s="1"/>
  <c r="G21" i="31" s="1"/>
  <c r="H21" i="31" s="1"/>
  <c r="G22" i="31" s="1"/>
  <c r="H22" i="31" s="1"/>
  <c r="G4" i="31"/>
  <c r="H3" i="31"/>
  <c r="G3" i="31"/>
  <c r="E10" i="31"/>
  <c r="E7" i="31"/>
  <c r="E8" i="31" s="1"/>
  <c r="E6" i="31"/>
  <c r="E5" i="31"/>
  <c r="E3" i="31"/>
  <c r="E2" i="31"/>
  <c r="E4" i="31" s="1"/>
  <c r="J1" i="30" l="1"/>
  <c r="H4" i="30"/>
  <c r="G5" i="30"/>
  <c r="H5" i="30" s="1"/>
  <c r="G6" i="30" s="1"/>
  <c r="H6" i="30" s="1"/>
  <c r="G7" i="30" s="1"/>
  <c r="H7" i="30" s="1"/>
  <c r="G4" i="30"/>
  <c r="H3" i="30"/>
  <c r="G3" i="30"/>
  <c r="E10" i="30"/>
  <c r="E8" i="30"/>
  <c r="E7" i="30"/>
  <c r="E6" i="30"/>
  <c r="E5" i="30"/>
  <c r="E4" i="30"/>
  <c r="E3" i="30"/>
  <c r="E2" i="30"/>
  <c r="K22" i="29"/>
  <c r="K21" i="29"/>
  <c r="K20" i="29"/>
  <c r="R5" i="29"/>
  <c r="R6" i="29"/>
  <c r="R7" i="29"/>
  <c r="R8" i="29"/>
  <c r="R9" i="29"/>
  <c r="R10" i="29"/>
  <c r="R11" i="29"/>
  <c r="R12" i="29"/>
  <c r="R13" i="29"/>
  <c r="R14" i="29"/>
  <c r="R15" i="29"/>
  <c r="R16" i="29"/>
  <c r="R17" i="29"/>
  <c r="R18" i="29"/>
  <c r="R4" i="29"/>
  <c r="Q5" i="29"/>
  <c r="Q6" i="29"/>
  <c r="Q7" i="29"/>
  <c r="Q8" i="29"/>
  <c r="Q9" i="29"/>
  <c r="Q10" i="29"/>
  <c r="Q11" i="29"/>
  <c r="Q12" i="29"/>
  <c r="Q13" i="29"/>
  <c r="Q14" i="29"/>
  <c r="Q15" i="29"/>
  <c r="Q16" i="29"/>
  <c r="Q17" i="29"/>
  <c r="Q18" i="29"/>
  <c r="Q4" i="29"/>
  <c r="P5" i="29"/>
  <c r="P6" i="29"/>
  <c r="P7" i="29"/>
  <c r="P8" i="29"/>
  <c r="P9" i="29"/>
  <c r="P10" i="29"/>
  <c r="P11" i="29"/>
  <c r="P12" i="29"/>
  <c r="P13" i="29"/>
  <c r="P14" i="29"/>
  <c r="P15" i="29"/>
  <c r="P16" i="29"/>
  <c r="P17" i="29"/>
  <c r="P18" i="29"/>
  <c r="P4" i="29"/>
  <c r="O5" i="29"/>
  <c r="O6" i="29"/>
  <c r="O7" i="29"/>
  <c r="O8" i="29"/>
  <c r="O9" i="29"/>
  <c r="O10" i="29"/>
  <c r="O11" i="29"/>
  <c r="O12" i="29"/>
  <c r="O13" i="29"/>
  <c r="O14" i="29"/>
  <c r="O15" i="29"/>
  <c r="O16" i="29"/>
  <c r="O17" i="29"/>
  <c r="O18" i="29"/>
  <c r="O4" i="29"/>
  <c r="N5" i="29"/>
  <c r="N6" i="29"/>
  <c r="N7" i="29"/>
  <c r="N8" i="29"/>
  <c r="N9" i="29"/>
  <c r="N10" i="29"/>
  <c r="N11" i="29"/>
  <c r="N12" i="29"/>
  <c r="N13" i="29"/>
  <c r="N14" i="29"/>
  <c r="N15" i="29"/>
  <c r="N16" i="29"/>
  <c r="N17" i="29"/>
  <c r="N18" i="29"/>
  <c r="N4" i="29"/>
  <c r="M5" i="29"/>
  <c r="M6" i="29"/>
  <c r="M7" i="29"/>
  <c r="M8" i="29"/>
  <c r="M9" i="29"/>
  <c r="M10" i="29"/>
  <c r="M11" i="29"/>
  <c r="M12" i="29"/>
  <c r="M13" i="29"/>
  <c r="M14" i="29"/>
  <c r="M15" i="29"/>
  <c r="M16" i="29"/>
  <c r="M17" i="29"/>
  <c r="M18" i="29"/>
  <c r="M4" i="29"/>
  <c r="G6" i="28"/>
  <c r="H6" i="28"/>
  <c r="I6" i="28"/>
  <c r="J6" i="28"/>
  <c r="K6" i="28"/>
  <c r="L6" i="28"/>
  <c r="M6" i="28"/>
  <c r="E5" i="28"/>
  <c r="F5" i="28"/>
  <c r="G5" i="28"/>
  <c r="H5" i="28"/>
  <c r="I5" i="28"/>
  <c r="J5" i="28"/>
  <c r="K5" i="28"/>
  <c r="L5" i="28"/>
  <c r="M5" i="28"/>
  <c r="C4" i="28"/>
  <c r="D4" i="28"/>
  <c r="E4" i="28"/>
  <c r="F4" i="28"/>
  <c r="G4" i="28"/>
  <c r="H4" i="28"/>
  <c r="I4" i="28"/>
  <c r="J4" i="28"/>
  <c r="K4" i="28"/>
  <c r="L4" i="28"/>
  <c r="M4" i="28"/>
  <c r="J7" i="20"/>
  <c r="J6" i="20"/>
  <c r="J5" i="20"/>
  <c r="I16" i="27"/>
  <c r="E14" i="27"/>
  <c r="D14" i="27"/>
  <c r="C14" i="27"/>
  <c r="G12" i="27"/>
  <c r="G11" i="27"/>
  <c r="G10" i="27"/>
  <c r="I12" i="26"/>
  <c r="G8" i="26"/>
  <c r="G7" i="26"/>
  <c r="G10" i="25"/>
  <c r="H10" i="25" s="1"/>
  <c r="G11" i="25"/>
  <c r="H11" i="25" s="1"/>
  <c r="G12" i="25"/>
  <c r="H12" i="25" s="1"/>
  <c r="G13" i="25"/>
  <c r="H13" i="25" s="1"/>
  <c r="G9" i="25"/>
  <c r="H9" i="25" s="1"/>
  <c r="E15" i="25"/>
  <c r="F15" i="25"/>
  <c r="D15" i="25"/>
  <c r="F6" i="24"/>
  <c r="C6" i="24"/>
  <c r="B6" i="24"/>
  <c r="B9" i="23"/>
  <c r="E23" i="22"/>
  <c r="F23" i="22"/>
  <c r="G23" i="22"/>
  <c r="D23" i="22"/>
  <c r="B11" i="21"/>
  <c r="F6" i="20"/>
  <c r="F19" i="20"/>
  <c r="F18" i="20"/>
  <c r="F17" i="20"/>
  <c r="F16" i="20"/>
  <c r="F13" i="20"/>
  <c r="F15" i="20"/>
  <c r="F14" i="20"/>
  <c r="F12" i="20"/>
  <c r="F11" i="20"/>
  <c r="F10" i="20"/>
  <c r="F9" i="20"/>
  <c r="F8" i="20"/>
  <c r="F7" i="20"/>
  <c r="F5" i="20"/>
  <c r="E22" i="19"/>
  <c r="E23" i="19"/>
  <c r="E17" i="19"/>
  <c r="C19" i="19"/>
  <c r="E19" i="19" s="1"/>
  <c r="C20" i="19"/>
  <c r="E20" i="19" s="1"/>
  <c r="C21" i="19"/>
  <c r="E21" i="19" s="1"/>
  <c r="C22" i="19"/>
  <c r="C23" i="19"/>
  <c r="C18" i="19"/>
  <c r="E18" i="19" s="1"/>
  <c r="G11" i="19"/>
  <c r="D16" i="25" l="1"/>
  <c r="D14" i="19" l="1"/>
  <c r="D13" i="19"/>
  <c r="D12" i="19"/>
  <c r="B24" i="18"/>
  <c r="B23" i="18"/>
  <c r="H6" i="18"/>
  <c r="B17" i="18" s="1"/>
  <c r="B19" i="18" s="1"/>
  <c r="H7" i="18"/>
  <c r="H8" i="18"/>
  <c r="H9" i="18"/>
  <c r="H10" i="18"/>
  <c r="H11" i="18"/>
  <c r="H12" i="18"/>
  <c r="H13" i="18"/>
  <c r="H14" i="18"/>
  <c r="H5" i="18"/>
  <c r="B21" i="18"/>
  <c r="S13" i="18"/>
  <c r="Q13" i="18"/>
  <c r="U12" i="18"/>
  <c r="T12" i="18"/>
  <c r="R12" i="18"/>
  <c r="U11" i="18"/>
  <c r="T11" i="18"/>
  <c r="R11" i="18"/>
  <c r="U10" i="18"/>
  <c r="T10" i="18"/>
  <c r="R10" i="18"/>
  <c r="U9" i="18"/>
  <c r="T9" i="18"/>
  <c r="R9" i="18"/>
  <c r="U8" i="18"/>
  <c r="T8" i="18"/>
  <c r="R8" i="18"/>
  <c r="U7" i="18"/>
  <c r="T7" i="18"/>
  <c r="R7" i="18"/>
  <c r="U6" i="18"/>
  <c r="T6" i="18"/>
  <c r="R6" i="18"/>
  <c r="U5" i="18"/>
  <c r="T5" i="18"/>
  <c r="R5" i="18"/>
  <c r="U4" i="18"/>
  <c r="U13" i="18" s="1"/>
  <c r="C17" i="18" s="1"/>
  <c r="T4" i="18"/>
  <c r="R4" i="18"/>
  <c r="U3" i="18"/>
  <c r="T3" i="18"/>
  <c r="T13" i="18" s="1"/>
  <c r="R3" i="18"/>
  <c r="R13" i="18" s="1"/>
  <c r="R63" i="17"/>
  <c r="S63" i="17" s="1"/>
  <c r="Q63" i="17"/>
  <c r="R62" i="17"/>
  <c r="S62" i="17" s="1"/>
  <c r="Q62" i="17"/>
  <c r="Q61" i="17"/>
  <c r="R61" i="17" s="1"/>
  <c r="S61" i="17" s="1"/>
  <c r="Q60" i="17"/>
  <c r="R60" i="17" s="1"/>
  <c r="S60" i="17" s="1"/>
  <c r="Q59" i="17"/>
  <c r="R59" i="17" s="1"/>
  <c r="S59" i="17" s="1"/>
  <c r="Q58" i="17"/>
  <c r="R58" i="17" s="1"/>
  <c r="S58" i="17" s="1"/>
  <c r="R57" i="17"/>
  <c r="S57" i="17" s="1"/>
  <c r="Q57" i="17"/>
  <c r="Q56" i="17"/>
  <c r="R56" i="17" s="1"/>
  <c r="S56" i="17" s="1"/>
  <c r="R55" i="17"/>
  <c r="S55" i="17" s="1"/>
  <c r="Q55" i="17"/>
  <c r="Q54" i="17"/>
  <c r="R54" i="17" s="1"/>
  <c r="S54" i="17" s="1"/>
  <c r="Q53" i="17"/>
  <c r="R53" i="17" s="1"/>
  <c r="S53" i="17" s="1"/>
  <c r="Q52" i="17"/>
  <c r="R52" i="17" s="1"/>
  <c r="S52" i="17" s="1"/>
  <c r="Q51" i="17"/>
  <c r="R51" i="17" s="1"/>
  <c r="S51" i="17" s="1"/>
  <c r="R50" i="17"/>
  <c r="S50" i="17" s="1"/>
  <c r="Q50" i="17"/>
  <c r="Q49" i="17"/>
  <c r="R49" i="17" s="1"/>
  <c r="S49" i="17" s="1"/>
  <c r="Q48" i="17"/>
  <c r="R48" i="17" s="1"/>
  <c r="S48" i="17" s="1"/>
  <c r="Q47" i="17"/>
  <c r="R47" i="17" s="1"/>
  <c r="S47" i="17" s="1"/>
  <c r="R46" i="17"/>
  <c r="S46" i="17" s="1"/>
  <c r="Q46" i="17"/>
  <c r="R45" i="17"/>
  <c r="S45" i="17" s="1"/>
  <c r="Q45" i="17"/>
  <c r="Q44" i="17"/>
  <c r="R44" i="17" s="1"/>
  <c r="S44" i="17" s="1"/>
  <c r="Q43" i="17"/>
  <c r="R43" i="17" s="1"/>
  <c r="S43" i="17" s="1"/>
  <c r="Q42" i="17"/>
  <c r="R42" i="17" s="1"/>
  <c r="S42" i="17" s="1"/>
  <c r="R41" i="17"/>
  <c r="S41" i="17" s="1"/>
  <c r="Q41" i="17"/>
  <c r="Q40" i="17"/>
  <c r="R40" i="17" s="1"/>
  <c r="S40" i="17" s="1"/>
  <c r="R39" i="17"/>
  <c r="S39" i="17" s="1"/>
  <c r="Q39" i="17"/>
  <c r="Q38" i="17"/>
  <c r="R38" i="17" s="1"/>
  <c r="S38" i="17" s="1"/>
  <c r="Q37" i="17"/>
  <c r="R37" i="17" s="1"/>
  <c r="S37" i="17" s="1"/>
  <c r="R36" i="17"/>
  <c r="S36" i="17" s="1"/>
  <c r="Q36" i="17"/>
  <c r="Q35" i="17"/>
  <c r="R35" i="17" s="1"/>
  <c r="S35" i="17" s="1"/>
  <c r="R34" i="17"/>
  <c r="S34" i="17" s="1"/>
  <c r="S64" i="17" s="1"/>
  <c r="Q34" i="17"/>
  <c r="G29" i="17"/>
  <c r="F29" i="17"/>
  <c r="E29" i="17"/>
  <c r="D29" i="17"/>
  <c r="C29" i="17"/>
  <c r="B29" i="17"/>
  <c r="G28" i="17"/>
  <c r="F28" i="17"/>
  <c r="E28" i="17"/>
  <c r="D28" i="17"/>
  <c r="C28" i="17"/>
  <c r="B28" i="17"/>
  <c r="Q27" i="17"/>
  <c r="R27" i="17" s="1"/>
  <c r="S27" i="17" s="1"/>
  <c r="G27" i="17"/>
  <c r="F27" i="17"/>
  <c r="E27" i="17"/>
  <c r="D27" i="17"/>
  <c r="C27" i="17"/>
  <c r="B27" i="17"/>
  <c r="R26" i="17"/>
  <c r="S26" i="17" s="1"/>
  <c r="Q26" i="17"/>
  <c r="G26" i="17"/>
  <c r="F26" i="17"/>
  <c r="E26" i="17"/>
  <c r="D26" i="17"/>
  <c r="C26" i="17"/>
  <c r="B26" i="17"/>
  <c r="Q25" i="17"/>
  <c r="R25" i="17" s="1"/>
  <c r="S25" i="17" s="1"/>
  <c r="G25" i="17"/>
  <c r="F25" i="17"/>
  <c r="E25" i="17"/>
  <c r="D25" i="17"/>
  <c r="C25" i="17"/>
  <c r="B25" i="17"/>
  <c r="Q24" i="17"/>
  <c r="R24" i="17" s="1"/>
  <c r="S24" i="17" s="1"/>
  <c r="G24" i="17"/>
  <c r="F24" i="17"/>
  <c r="E24" i="17"/>
  <c r="D24" i="17"/>
  <c r="C24" i="17"/>
  <c r="B24" i="17"/>
  <c r="Q23" i="17"/>
  <c r="R23" i="17" s="1"/>
  <c r="S23" i="17" s="1"/>
  <c r="G23" i="17"/>
  <c r="F23" i="17"/>
  <c r="E23" i="17"/>
  <c r="D23" i="17"/>
  <c r="C23" i="17"/>
  <c r="B23" i="17"/>
  <c r="R22" i="17"/>
  <c r="S22" i="17" s="1"/>
  <c r="Q22" i="17"/>
  <c r="G22" i="17"/>
  <c r="F22" i="17"/>
  <c r="E22" i="17"/>
  <c r="D22" i="17"/>
  <c r="C22" i="17"/>
  <c r="B22" i="17"/>
  <c r="Q21" i="17"/>
  <c r="R21" i="17" s="1"/>
  <c r="S21" i="17" s="1"/>
  <c r="G21" i="17"/>
  <c r="F21" i="17"/>
  <c r="E21" i="17"/>
  <c r="D21" i="17"/>
  <c r="C21" i="17"/>
  <c r="B21" i="17"/>
  <c r="R20" i="17"/>
  <c r="S20" i="17" s="1"/>
  <c r="Q20" i="17"/>
  <c r="K20" i="17"/>
  <c r="G20" i="17"/>
  <c r="F20" i="17"/>
  <c r="E20" i="17"/>
  <c r="D20" i="17"/>
  <c r="C20" i="17"/>
  <c r="B20" i="17"/>
  <c r="Q19" i="17"/>
  <c r="R19" i="17" s="1"/>
  <c r="S19" i="17" s="1"/>
  <c r="Q18" i="17"/>
  <c r="R18" i="17" s="1"/>
  <c r="S18" i="17" s="1"/>
  <c r="I13" i="17"/>
  <c r="J20" i="17" s="1"/>
  <c r="I12" i="17"/>
  <c r="I11" i="17"/>
  <c r="K17" i="17" s="1"/>
  <c r="I10" i="17"/>
  <c r="K16" i="17" s="1"/>
  <c r="K18" i="17" s="1"/>
  <c r="Q8" i="17"/>
  <c r="R8" i="17" s="1"/>
  <c r="S8" i="17" s="1"/>
  <c r="R7" i="17"/>
  <c r="S7" i="17" s="1"/>
  <c r="Q7" i="17"/>
  <c r="Q6" i="17"/>
  <c r="R6" i="17" s="1"/>
  <c r="S6" i="17" s="1"/>
  <c r="C4" i="16"/>
  <c r="K19" i="16"/>
  <c r="B7" i="16"/>
  <c r="B5" i="16"/>
  <c r="B4" i="16"/>
  <c r="B9" i="16" s="1"/>
  <c r="B18" i="18" l="1"/>
  <c r="C19" i="18"/>
  <c r="C18" i="18"/>
  <c r="S28" i="17"/>
  <c r="J17" i="17" s="1"/>
  <c r="L17" i="17" s="1"/>
  <c r="S9" i="17"/>
  <c r="J16" i="17" s="1"/>
  <c r="L16" i="17" s="1"/>
  <c r="K19" i="17"/>
  <c r="B8" i="16"/>
  <c r="J18" i="17" l="1"/>
  <c r="L18" i="17" s="1"/>
  <c r="J19" i="17" l="1"/>
  <c r="L19" i="17" s="1"/>
  <c r="M18" i="17" s="1"/>
  <c r="L46" i="17"/>
  <c r="L59" i="17"/>
  <c r="L39" i="17"/>
  <c r="L33" i="17" l="1"/>
  <c r="L52" i="17" s="1"/>
  <c r="L65" i="17" s="1"/>
  <c r="M17" i="17"/>
  <c r="M16" i="17"/>
  <c r="C12" i="15" l="1"/>
  <c r="C11" i="15"/>
  <c r="D5" i="15"/>
  <c r="D6" i="15"/>
  <c r="D7" i="15"/>
  <c r="D8" i="15"/>
  <c r="D4" i="15"/>
  <c r="A18" i="14"/>
  <c r="A17" i="14"/>
  <c r="A16" i="14"/>
  <c r="A15" i="14"/>
  <c r="A14" i="14"/>
  <c r="A13" i="14"/>
  <c r="B5" i="14"/>
  <c r="C13" i="15" l="1"/>
  <c r="I21" i="12" a="1"/>
  <c r="I21" i="12" s="1"/>
  <c r="J21" i="12" s="1"/>
  <c r="I20" i="12" a="1"/>
  <c r="I20" i="12" s="1"/>
  <c r="G36" i="12" a="1"/>
  <c r="G36" i="12" s="1"/>
  <c r="P11" i="12"/>
  <c r="O22" i="12"/>
  <c r="N22" i="12"/>
  <c r="I22" i="12" a="1"/>
  <c r="I22" i="12" s="1"/>
  <c r="O21" i="12"/>
  <c r="P21" i="12" s="1"/>
  <c r="N21" i="12"/>
  <c r="H21" i="12"/>
  <c r="O20" i="12"/>
  <c r="N20" i="12"/>
  <c r="H20" i="12"/>
  <c r="O19" i="12"/>
  <c r="P19" i="12" s="1"/>
  <c r="N19" i="12"/>
  <c r="I19" i="12" a="1"/>
  <c r="I19" i="12" s="1"/>
  <c r="H19" i="12"/>
  <c r="J19" i="12" s="1"/>
  <c r="O18" i="12"/>
  <c r="N18" i="12"/>
  <c r="I18" i="12" a="1"/>
  <c r="I18" i="12" s="1"/>
  <c r="H18" i="12"/>
  <c r="O17" i="12"/>
  <c r="P17" i="12" s="1"/>
  <c r="N17" i="12"/>
  <c r="I17" i="12" a="1"/>
  <c r="I17" i="12" s="1"/>
  <c r="H17" i="12"/>
  <c r="J17" i="12" s="1"/>
  <c r="R16" i="12"/>
  <c r="O16" i="12"/>
  <c r="N16" i="12"/>
  <c r="I16" i="12" a="1"/>
  <c r="I16" i="12" s="1"/>
  <c r="H16" i="12"/>
  <c r="J16" i="12" s="1"/>
  <c r="R15" i="12"/>
  <c r="O15" i="12"/>
  <c r="P15" i="12" s="1"/>
  <c r="N15" i="12"/>
  <c r="R14" i="12"/>
  <c r="O14" i="12"/>
  <c r="N14" i="12"/>
  <c r="R13" i="12"/>
  <c r="R17" i="12" s="1"/>
  <c r="U12" i="12" s="1"/>
  <c r="O13" i="12"/>
  <c r="P13" i="12" s="1"/>
  <c r="N13" i="12"/>
  <c r="H13" i="12"/>
  <c r="R12" i="12"/>
  <c r="O12" i="12"/>
  <c r="N12" i="12"/>
  <c r="H12" i="12"/>
  <c r="A12" i="12"/>
  <c r="I23" i="12" s="1"/>
  <c r="U11" i="12"/>
  <c r="U10" i="12" s="1"/>
  <c r="R11" i="12"/>
  <c r="O11" i="12"/>
  <c r="N11" i="12"/>
  <c r="J11" i="12"/>
  <c r="J10" i="12"/>
  <c r="J9" i="12"/>
  <c r="J8" i="12"/>
  <c r="J7" i="12"/>
  <c r="J6" i="12"/>
  <c r="J5" i="12"/>
  <c r="J4" i="12"/>
  <c r="J12" i="12" s="1"/>
  <c r="M9" i="12" s="1"/>
  <c r="H23" i="12" s="1"/>
  <c r="H22" i="12" s="1"/>
  <c r="J22" i="12" s="1"/>
  <c r="F1" i="12" a="1"/>
  <c r="F1" i="12" s="1"/>
  <c r="K17" i="12" l="1"/>
  <c r="K21" i="12"/>
  <c r="K16" i="12"/>
  <c r="J18" i="12"/>
  <c r="K18" i="12" s="1"/>
  <c r="J20" i="12"/>
  <c r="K20" i="12" s="1"/>
  <c r="K19" i="12"/>
  <c r="L14" i="9" l="1"/>
  <c r="K16" i="10"/>
  <c r="I50" i="10"/>
  <c r="F50" i="10"/>
  <c r="I49" i="10"/>
  <c r="H49" i="10"/>
  <c r="G49" i="10"/>
  <c r="F49" i="10"/>
  <c r="I48" i="10"/>
  <c r="H48" i="10"/>
  <c r="G48" i="10"/>
  <c r="F48" i="10"/>
  <c r="I47" i="10"/>
  <c r="H47" i="10"/>
  <c r="G47" i="10"/>
  <c r="F47" i="10"/>
  <c r="I46" i="10"/>
  <c r="H46" i="10"/>
  <c r="G46" i="10"/>
  <c r="F46" i="10"/>
  <c r="I45" i="10"/>
  <c r="H45" i="10"/>
  <c r="G45" i="10"/>
  <c r="F45" i="10"/>
  <c r="I44" i="10"/>
  <c r="H44" i="10"/>
  <c r="G44" i="10"/>
  <c r="F44" i="10"/>
  <c r="I43" i="10"/>
  <c r="H43" i="10"/>
  <c r="G43" i="10"/>
  <c r="F43" i="10"/>
  <c r="K43" i="10" s="1"/>
  <c r="H17" i="10"/>
  <c r="H16" i="10"/>
  <c r="L16" i="10" s="1"/>
  <c r="H12" i="10"/>
  <c r="F12" i="10"/>
  <c r="J11" i="10"/>
  <c r="I11" i="10"/>
  <c r="H11" i="10"/>
  <c r="G11" i="10"/>
  <c r="J10" i="10"/>
  <c r="I10" i="10"/>
  <c r="H10" i="10"/>
  <c r="G10" i="10"/>
  <c r="J9" i="10"/>
  <c r="I9" i="10"/>
  <c r="H9" i="10"/>
  <c r="G9" i="10"/>
  <c r="J8" i="10"/>
  <c r="I8" i="10"/>
  <c r="H8" i="10"/>
  <c r="G8" i="10"/>
  <c r="G12" i="10" s="1"/>
  <c r="G16" i="10" s="1"/>
  <c r="I16" i="10" s="1"/>
  <c r="K14" i="9"/>
  <c r="J15" i="9"/>
  <c r="J14" i="9"/>
  <c r="I17" i="9"/>
  <c r="I15" i="9"/>
  <c r="I14" i="9"/>
  <c r="L4" i="9"/>
  <c r="H15" i="9"/>
  <c r="H17" i="9"/>
  <c r="B19" i="9"/>
  <c r="C19" i="9"/>
  <c r="D19" i="9"/>
  <c r="E19" i="9"/>
  <c r="B20" i="9"/>
  <c r="C20" i="9"/>
  <c r="D20" i="9"/>
  <c r="E20" i="9"/>
  <c r="B21" i="9"/>
  <c r="C21" i="9"/>
  <c r="D21" i="9"/>
  <c r="E21" i="9"/>
  <c r="B22" i="9"/>
  <c r="C22" i="9"/>
  <c r="D22" i="9"/>
  <c r="E22" i="9"/>
  <c r="B23" i="9"/>
  <c r="C23" i="9"/>
  <c r="D23" i="9"/>
  <c r="E23" i="9"/>
  <c r="B24" i="9"/>
  <c r="C24" i="9"/>
  <c r="D24" i="9"/>
  <c r="E24" i="9"/>
  <c r="B25" i="9"/>
  <c r="E25" i="9"/>
  <c r="C18" i="9"/>
  <c r="D18" i="9"/>
  <c r="E18" i="9"/>
  <c r="B18" i="9"/>
  <c r="H14" i="9"/>
  <c r="I4" i="9"/>
  <c r="I3" i="9"/>
  <c r="E14" i="9"/>
  <c r="E13" i="9"/>
  <c r="E12" i="9"/>
  <c r="E11" i="9"/>
  <c r="D14" i="9"/>
  <c r="D13" i="9"/>
  <c r="D12" i="9"/>
  <c r="D11" i="9"/>
  <c r="C14" i="9"/>
  <c r="C13" i="9"/>
  <c r="C12" i="9"/>
  <c r="C11" i="9"/>
  <c r="B14" i="9"/>
  <c r="B13" i="9"/>
  <c r="B12" i="9"/>
  <c r="B11" i="9"/>
  <c r="G19" i="10" l="1"/>
  <c r="G17" i="10" s="1"/>
  <c r="I17" i="10" s="1"/>
  <c r="J16" i="10" s="1"/>
  <c r="H19" i="10"/>
  <c r="P10" i="8" l="1"/>
  <c r="P9" i="8"/>
  <c r="P7" i="8"/>
  <c r="N7" i="8"/>
  <c r="M7" i="8"/>
  <c r="O7" i="8"/>
  <c r="L7" i="8"/>
  <c r="N3" i="8"/>
  <c r="D5" i="8" l="1"/>
  <c r="E5" i="8"/>
  <c r="F5" i="8"/>
  <c r="D6" i="8"/>
  <c r="E6" i="8"/>
  <c r="F6" i="8"/>
  <c r="D7" i="8"/>
  <c r="E7" i="8"/>
  <c r="F7" i="8"/>
  <c r="D8" i="8"/>
  <c r="E8" i="8"/>
  <c r="F8" i="8"/>
  <c r="D9" i="8"/>
  <c r="E9" i="8"/>
  <c r="F9" i="8"/>
  <c r="D10" i="8"/>
  <c r="E10" i="8"/>
  <c r="F10" i="8"/>
  <c r="D11" i="8"/>
  <c r="E11" i="8"/>
  <c r="F11" i="8"/>
  <c r="D12" i="8"/>
  <c r="E12" i="8"/>
  <c r="F12" i="8"/>
  <c r="D13" i="8"/>
  <c r="E13" i="8"/>
  <c r="F13" i="8"/>
  <c r="D14" i="8"/>
  <c r="E14" i="8"/>
  <c r="F14" i="8"/>
  <c r="D15" i="8"/>
  <c r="E15" i="8"/>
  <c r="F15" i="8"/>
  <c r="D16" i="8"/>
  <c r="E16" i="8"/>
  <c r="F16" i="8"/>
  <c r="D17" i="8"/>
  <c r="E17" i="8"/>
  <c r="F17" i="8"/>
  <c r="D18" i="8"/>
  <c r="E18" i="8"/>
  <c r="F18" i="8"/>
  <c r="D19" i="8"/>
  <c r="E19" i="8"/>
  <c r="F19" i="8"/>
  <c r="D20" i="8"/>
  <c r="E20" i="8"/>
  <c r="F20" i="8"/>
  <c r="D21" i="8"/>
  <c r="E21" i="8"/>
  <c r="F21" i="8"/>
  <c r="D22" i="8"/>
  <c r="E22" i="8"/>
  <c r="F22" i="8"/>
  <c r="D23" i="8"/>
  <c r="E23" i="8"/>
  <c r="F23" i="8"/>
  <c r="F4" i="8"/>
  <c r="E4" i="8"/>
  <c r="D4" i="8"/>
  <c r="G7" i="8"/>
  <c r="G6" i="8"/>
  <c r="G4" i="8"/>
  <c r="G3" i="8"/>
  <c r="E5" i="6"/>
  <c r="F5" i="6"/>
  <c r="G5" i="6"/>
  <c r="E6" i="6"/>
  <c r="F6" i="6"/>
  <c r="G6" i="6"/>
  <c r="E7" i="6"/>
  <c r="F7" i="6"/>
  <c r="G7" i="6"/>
  <c r="E8" i="6"/>
  <c r="F8" i="6"/>
  <c r="G8" i="6"/>
  <c r="E9" i="6"/>
  <c r="F9" i="6"/>
  <c r="G9" i="6"/>
  <c r="E10" i="6"/>
  <c r="F10" i="6"/>
  <c r="G10" i="6"/>
  <c r="E11" i="6"/>
  <c r="F11" i="6"/>
  <c r="G11" i="6"/>
  <c r="E12" i="6"/>
  <c r="F12" i="6"/>
  <c r="G12" i="6"/>
  <c r="E13" i="6"/>
  <c r="F13" i="6"/>
  <c r="G13" i="6"/>
  <c r="E14" i="6"/>
  <c r="F14" i="6"/>
  <c r="G14" i="6"/>
  <c r="E15" i="6"/>
  <c r="F15" i="6"/>
  <c r="G15" i="6"/>
  <c r="E16" i="6"/>
  <c r="F16" i="6"/>
  <c r="G16" i="6"/>
  <c r="E17" i="6"/>
  <c r="F17" i="6"/>
  <c r="G17" i="6"/>
  <c r="E18" i="6"/>
  <c r="F18" i="6"/>
  <c r="G18" i="6"/>
  <c r="E19" i="6"/>
  <c r="F19" i="6"/>
  <c r="G19" i="6"/>
  <c r="E20" i="6"/>
  <c r="F20" i="6"/>
  <c r="G20" i="6"/>
  <c r="E21" i="6"/>
  <c r="F21" i="6"/>
  <c r="G21" i="6"/>
  <c r="E22" i="6"/>
  <c r="F22" i="6"/>
  <c r="G22" i="6"/>
  <c r="E23" i="6"/>
  <c r="F23" i="6"/>
  <c r="G23" i="6"/>
  <c r="G4" i="6"/>
  <c r="F4" i="6"/>
  <c r="E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4" i="6"/>
  <c r="I5" i="6" s="1"/>
  <c r="I2" i="6"/>
  <c r="P2" i="7"/>
  <c r="Q2" i="7"/>
  <c r="Q1" i="7"/>
  <c r="P1" i="7"/>
  <c r="G2" i="7"/>
  <c r="H2" i="7"/>
  <c r="H1" i="7"/>
  <c r="G1" i="7"/>
  <c r="H29" i="7"/>
  <c r="G29" i="7"/>
  <c r="H28" i="7"/>
  <c r="G28" i="7"/>
  <c r="H27" i="7"/>
  <c r="G27" i="7"/>
  <c r="H26" i="7"/>
  <c r="G26" i="7"/>
  <c r="H25" i="7"/>
  <c r="G25" i="7"/>
  <c r="H24" i="7"/>
  <c r="G24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H15" i="7"/>
  <c r="G15" i="7"/>
  <c r="H14" i="7"/>
  <c r="G14" i="7"/>
  <c r="H13" i="7"/>
  <c r="G13" i="7"/>
  <c r="H12" i="7"/>
  <c r="G12" i="7"/>
  <c r="H11" i="7"/>
  <c r="G11" i="7"/>
  <c r="H10" i="7"/>
  <c r="G10" i="7"/>
  <c r="R9" i="7"/>
  <c r="H9" i="7"/>
  <c r="G9" i="7"/>
  <c r="R8" i="7"/>
  <c r="R17" i="7" s="1"/>
  <c r="H8" i="7"/>
  <c r="G8" i="7"/>
  <c r="H7" i="7"/>
  <c r="G7" i="7"/>
  <c r="H6" i="7"/>
  <c r="G6" i="7"/>
  <c r="H5" i="7"/>
  <c r="G5" i="7"/>
  <c r="R15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4" i="5"/>
  <c r="R8" i="5"/>
  <c r="R7" i="5"/>
  <c r="R9" i="5" s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4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I6" i="6" l="1"/>
  <c r="I8" i="6" s="1"/>
  <c r="R6" i="7"/>
  <c r="N26" i="7" s="1"/>
  <c r="R5" i="7"/>
  <c r="I15" i="7" s="1"/>
  <c r="R10" i="7"/>
  <c r="R13" i="7"/>
  <c r="R16" i="7"/>
  <c r="R12" i="5"/>
  <c r="R16" i="5"/>
  <c r="R17" i="5"/>
  <c r="R4" i="5"/>
  <c r="R14" i="5" s="1"/>
  <c r="R5" i="5"/>
  <c r="H24" i="4"/>
  <c r="I24" i="4"/>
  <c r="H25" i="4"/>
  <c r="I25" i="4"/>
  <c r="H26" i="4"/>
  <c r="I26" i="4"/>
  <c r="H27" i="4"/>
  <c r="I27" i="4"/>
  <c r="H28" i="4"/>
  <c r="I28" i="4"/>
  <c r="H29" i="4"/>
  <c r="I29" i="4"/>
  <c r="H30" i="4"/>
  <c r="I30" i="4"/>
  <c r="H31" i="4"/>
  <c r="I31" i="4"/>
  <c r="G26" i="4"/>
  <c r="G27" i="4"/>
  <c r="G28" i="4"/>
  <c r="G29" i="4"/>
  <c r="G30" i="4"/>
  <c r="G31" i="4"/>
  <c r="G25" i="4"/>
  <c r="G24" i="4"/>
  <c r="D32" i="4"/>
  <c r="E32" i="4"/>
  <c r="F32" i="4"/>
  <c r="I7" i="6" l="1"/>
  <c r="N10" i="7"/>
  <c r="N24" i="7"/>
  <c r="N14" i="7"/>
  <c r="I21" i="7"/>
  <c r="I14" i="7"/>
  <c r="N13" i="7"/>
  <c r="N20" i="7"/>
  <c r="R15" i="7"/>
  <c r="M13" i="7" s="1"/>
  <c r="I25" i="7"/>
  <c r="I6" i="7"/>
  <c r="N21" i="7"/>
  <c r="N23" i="7"/>
  <c r="I22" i="7"/>
  <c r="N12" i="7"/>
  <c r="N19" i="7"/>
  <c r="I29" i="7"/>
  <c r="N18" i="7"/>
  <c r="N11" i="7"/>
  <c r="I12" i="7"/>
  <c r="N16" i="7"/>
  <c r="N7" i="7"/>
  <c r="R18" i="7"/>
  <c r="O10" i="7" s="1"/>
  <c r="R11" i="7"/>
  <c r="I11" i="7"/>
  <c r="I20" i="7"/>
  <c r="N5" i="7"/>
  <c r="N9" i="7"/>
  <c r="N27" i="7"/>
  <c r="I10" i="7"/>
  <c r="I16" i="7"/>
  <c r="N28" i="7"/>
  <c r="I18" i="7"/>
  <c r="N25" i="7"/>
  <c r="I9" i="7"/>
  <c r="N22" i="7"/>
  <c r="N17" i="7"/>
  <c r="I13" i="7"/>
  <c r="N8" i="7"/>
  <c r="N15" i="7"/>
  <c r="N6" i="7"/>
  <c r="I7" i="7"/>
  <c r="I19" i="7"/>
  <c r="I24" i="7"/>
  <c r="I23" i="7"/>
  <c r="I28" i="7"/>
  <c r="I8" i="7"/>
  <c r="I27" i="7"/>
  <c r="I17" i="7"/>
  <c r="I26" i="7"/>
  <c r="I5" i="7"/>
  <c r="R19" i="7"/>
  <c r="N29" i="7"/>
  <c r="M11" i="7"/>
  <c r="M22" i="7"/>
  <c r="M16" i="7"/>
  <c r="M8" i="7"/>
  <c r="M5" i="7"/>
  <c r="M25" i="7"/>
  <c r="M18" i="7"/>
  <c r="M10" i="7"/>
  <c r="M7" i="7"/>
  <c r="M20" i="7"/>
  <c r="M24" i="7"/>
  <c r="M17" i="7"/>
  <c r="M9" i="7"/>
  <c r="M6" i="7"/>
  <c r="M27" i="7"/>
  <c r="J28" i="7"/>
  <c r="J24" i="7"/>
  <c r="J20" i="7"/>
  <c r="J12" i="7"/>
  <c r="J23" i="7"/>
  <c r="J17" i="7"/>
  <c r="J9" i="7"/>
  <c r="J6" i="7"/>
  <c r="J27" i="7"/>
  <c r="J14" i="7"/>
  <c r="J19" i="7"/>
  <c r="J11" i="7"/>
  <c r="J13" i="7"/>
  <c r="J26" i="7"/>
  <c r="J22" i="7"/>
  <c r="J16" i="7"/>
  <c r="J8" i="7"/>
  <c r="J5" i="7"/>
  <c r="J29" i="7"/>
  <c r="J25" i="7"/>
  <c r="J21" i="7"/>
  <c r="J18" i="7"/>
  <c r="J10" i="7"/>
  <c r="J7" i="7"/>
  <c r="J15" i="7"/>
  <c r="O29" i="7"/>
  <c r="O25" i="7"/>
  <c r="O21" i="7"/>
  <c r="O18" i="7"/>
  <c r="O15" i="7"/>
  <c r="O24" i="7"/>
  <c r="O20" i="7"/>
  <c r="O12" i="7"/>
  <c r="O23" i="7"/>
  <c r="O9" i="7"/>
  <c r="O27" i="7"/>
  <c r="O19" i="7"/>
  <c r="O11" i="7"/>
  <c r="O26" i="7"/>
  <c r="O8" i="7"/>
  <c r="R14" i="7"/>
  <c r="R12" i="7"/>
  <c r="R18" i="5"/>
  <c r="O5" i="5"/>
  <c r="O9" i="5"/>
  <c r="O13" i="5"/>
  <c r="O17" i="5"/>
  <c r="O21" i="5"/>
  <c r="O25" i="5"/>
  <c r="O4" i="5"/>
  <c r="O24" i="5"/>
  <c r="O6" i="5"/>
  <c r="O10" i="5"/>
  <c r="O14" i="5"/>
  <c r="O18" i="5"/>
  <c r="O22" i="5"/>
  <c r="O26" i="5"/>
  <c r="O12" i="5"/>
  <c r="O16" i="5"/>
  <c r="O28" i="5"/>
  <c r="O7" i="5"/>
  <c r="O11" i="5"/>
  <c r="O15" i="5"/>
  <c r="O19" i="5"/>
  <c r="O23" i="5"/>
  <c r="O27" i="5"/>
  <c r="O20" i="5"/>
  <c r="O8" i="5"/>
  <c r="M7" i="5"/>
  <c r="M16" i="5"/>
  <c r="M18" i="5"/>
  <c r="M5" i="5"/>
  <c r="M15" i="5"/>
  <c r="M24" i="5"/>
  <c r="M26" i="5"/>
  <c r="M23" i="5"/>
  <c r="M4" i="5"/>
  <c r="M27" i="5"/>
  <c r="M6" i="5"/>
  <c r="M9" i="5"/>
  <c r="M19" i="5"/>
  <c r="M28" i="5"/>
  <c r="M13" i="5"/>
  <c r="M17" i="5"/>
  <c r="M21" i="5"/>
  <c r="M8" i="5"/>
  <c r="M10" i="5"/>
  <c r="M25" i="5"/>
  <c r="M12" i="5"/>
  <c r="M14" i="5"/>
  <c r="M11" i="5"/>
  <c r="M20" i="5"/>
  <c r="M22" i="5"/>
  <c r="R10" i="5"/>
  <c r="J5" i="5" s="1"/>
  <c r="R11" i="5"/>
  <c r="R13" i="5"/>
  <c r="L20" i="5" s="1"/>
  <c r="L8" i="5"/>
  <c r="L12" i="5"/>
  <c r="L26" i="5"/>
  <c r="L7" i="5"/>
  <c r="J10" i="5"/>
  <c r="J18" i="5"/>
  <c r="J26" i="5"/>
  <c r="J13" i="5"/>
  <c r="J21" i="5"/>
  <c r="J4" i="5"/>
  <c r="J12" i="5"/>
  <c r="J28" i="5"/>
  <c r="J23" i="5"/>
  <c r="J8" i="5"/>
  <c r="J16" i="5"/>
  <c r="J24" i="5"/>
  <c r="J15" i="5"/>
  <c r="J11" i="5"/>
  <c r="J19" i="5"/>
  <c r="J27" i="5"/>
  <c r="J6" i="5"/>
  <c r="J14" i="5"/>
  <c r="J22" i="5"/>
  <c r="J9" i="5"/>
  <c r="J17" i="5"/>
  <c r="J25" i="5"/>
  <c r="J20" i="5"/>
  <c r="J7" i="5"/>
  <c r="K7" i="5"/>
  <c r="K15" i="5"/>
  <c r="K23" i="5"/>
  <c r="K4" i="5"/>
  <c r="K10" i="5"/>
  <c r="K18" i="5"/>
  <c r="K26" i="5"/>
  <c r="K17" i="5"/>
  <c r="K12" i="5"/>
  <c r="K28" i="5"/>
  <c r="K5" i="5"/>
  <c r="K13" i="5"/>
  <c r="K21" i="5"/>
  <c r="K20" i="5"/>
  <c r="K8" i="5"/>
  <c r="K16" i="5"/>
  <c r="K24" i="5"/>
  <c r="K11" i="5"/>
  <c r="K19" i="5"/>
  <c r="K27" i="5"/>
  <c r="K6" i="5"/>
  <c r="K14" i="5"/>
  <c r="K22" i="5"/>
  <c r="K9" i="5"/>
  <c r="K25" i="5"/>
  <c r="I5" i="5"/>
  <c r="I13" i="5"/>
  <c r="I21" i="5"/>
  <c r="I8" i="5"/>
  <c r="I16" i="5"/>
  <c r="I24" i="5"/>
  <c r="I28" i="5"/>
  <c r="I7" i="5"/>
  <c r="I23" i="5"/>
  <c r="I18" i="5"/>
  <c r="I11" i="5"/>
  <c r="I19" i="5"/>
  <c r="I27" i="5"/>
  <c r="I4" i="5"/>
  <c r="I10" i="5"/>
  <c r="I26" i="5"/>
  <c r="I6" i="5"/>
  <c r="I14" i="5"/>
  <c r="I22" i="5"/>
  <c r="I9" i="5"/>
  <c r="I17" i="5"/>
  <c r="I25" i="5"/>
  <c r="I12" i="5"/>
  <c r="I20" i="5"/>
  <c r="I15" i="5"/>
  <c r="M10" i="4"/>
  <c r="M9" i="4"/>
  <c r="O4" i="4"/>
  <c r="O5" i="4"/>
  <c r="O6" i="4"/>
  <c r="O2" i="4"/>
  <c r="N3" i="4"/>
  <c r="O3" i="4" s="1"/>
  <c r="N4" i="4"/>
  <c r="N5" i="4"/>
  <c r="N6" i="4"/>
  <c r="N2" i="4"/>
  <c r="O5" i="7" l="1"/>
  <c r="O6" i="7"/>
  <c r="O28" i="7"/>
  <c r="O13" i="7"/>
  <c r="M12" i="7"/>
  <c r="M21" i="7"/>
  <c r="M26" i="7"/>
  <c r="O16" i="7"/>
  <c r="O17" i="7"/>
  <c r="O7" i="7"/>
  <c r="M14" i="7"/>
  <c r="M28" i="7"/>
  <c r="M29" i="7"/>
  <c r="M19" i="7"/>
  <c r="O22" i="7"/>
  <c r="O14" i="7"/>
  <c r="M23" i="7"/>
  <c r="M15" i="7"/>
  <c r="P18" i="7"/>
  <c r="P17" i="7"/>
  <c r="P26" i="7"/>
  <c r="P10" i="7"/>
  <c r="P9" i="7"/>
  <c r="P22" i="7"/>
  <c r="P7" i="7"/>
  <c r="P6" i="7"/>
  <c r="P16" i="7"/>
  <c r="P24" i="7"/>
  <c r="P11" i="7"/>
  <c r="P8" i="7"/>
  <c r="P12" i="7"/>
  <c r="P27" i="7"/>
  <c r="P5" i="7"/>
  <c r="P19" i="7"/>
  <c r="P29" i="7"/>
  <c r="P15" i="7"/>
  <c r="P23" i="7"/>
  <c r="P13" i="7"/>
  <c r="P20" i="7"/>
  <c r="P25" i="7"/>
  <c r="P28" i="7"/>
  <c r="P14" i="7"/>
  <c r="P21" i="7"/>
  <c r="L27" i="7"/>
  <c r="L23" i="7"/>
  <c r="L14" i="7"/>
  <c r="L16" i="7"/>
  <c r="L19" i="7"/>
  <c r="L11" i="7"/>
  <c r="L26" i="7"/>
  <c r="L22" i="7"/>
  <c r="L8" i="7"/>
  <c r="L13" i="7"/>
  <c r="L29" i="7"/>
  <c r="L25" i="7"/>
  <c r="L21" i="7"/>
  <c r="L18" i="7"/>
  <c r="L10" i="7"/>
  <c r="L7" i="7"/>
  <c r="L15" i="7"/>
  <c r="L28" i="7"/>
  <c r="L24" i="7"/>
  <c r="L20" i="7"/>
  <c r="L12" i="7"/>
  <c r="L17" i="7"/>
  <c r="L9" i="7"/>
  <c r="L6" i="7"/>
  <c r="L5" i="7"/>
  <c r="K17" i="7"/>
  <c r="K9" i="7"/>
  <c r="K6" i="7"/>
  <c r="K11" i="7"/>
  <c r="K27" i="7"/>
  <c r="K23" i="7"/>
  <c r="K14" i="7"/>
  <c r="K19" i="7"/>
  <c r="K26" i="7"/>
  <c r="K22" i="7"/>
  <c r="K16" i="7"/>
  <c r="K8" i="7"/>
  <c r="K5" i="7"/>
  <c r="K29" i="7"/>
  <c r="K10" i="7"/>
  <c r="K13" i="7"/>
  <c r="K25" i="7"/>
  <c r="K21" i="7"/>
  <c r="K18" i="7"/>
  <c r="K7" i="7"/>
  <c r="K15" i="7"/>
  <c r="K28" i="7"/>
  <c r="K24" i="7"/>
  <c r="K20" i="7"/>
  <c r="K12" i="7"/>
  <c r="L14" i="5"/>
  <c r="L21" i="5"/>
  <c r="L22" i="5"/>
  <c r="L17" i="5"/>
  <c r="L13" i="5"/>
  <c r="L23" i="5"/>
  <c r="L16" i="5"/>
  <c r="P4" i="5"/>
  <c r="P15" i="5"/>
  <c r="P5" i="5"/>
  <c r="P9" i="5"/>
  <c r="P13" i="5"/>
  <c r="P17" i="5"/>
  <c r="P21" i="5"/>
  <c r="P25" i="5"/>
  <c r="P23" i="5"/>
  <c r="P8" i="5"/>
  <c r="P28" i="5"/>
  <c r="P19" i="5"/>
  <c r="P6" i="5"/>
  <c r="P10" i="5"/>
  <c r="P14" i="5"/>
  <c r="P18" i="5"/>
  <c r="P22" i="5"/>
  <c r="P26" i="5"/>
  <c r="P11" i="5"/>
  <c r="P16" i="5"/>
  <c r="P20" i="5"/>
  <c r="P7" i="5"/>
  <c r="P27" i="5"/>
  <c r="P12" i="5"/>
  <c r="P24" i="5"/>
  <c r="L27" i="5"/>
  <c r="L18" i="5"/>
  <c r="L9" i="5"/>
  <c r="L4" i="5"/>
  <c r="L19" i="5"/>
  <c r="L10" i="5"/>
  <c r="L28" i="5"/>
  <c r="L5" i="5"/>
  <c r="L15" i="5"/>
  <c r="L6" i="5"/>
  <c r="L24" i="5"/>
  <c r="L11" i="5"/>
  <c r="L25" i="5"/>
  <c r="O7" i="4"/>
  <c r="G24" i="2" l="1"/>
  <c r="G23" i="2"/>
  <c r="E5" i="3"/>
  <c r="L5" i="3"/>
  <c r="M5" i="3"/>
  <c r="N5" i="3"/>
  <c r="E6" i="3"/>
  <c r="L6" i="3"/>
  <c r="M6" i="3"/>
  <c r="N6" i="3"/>
  <c r="E7" i="3"/>
  <c r="L7" i="3"/>
  <c r="M7" i="3"/>
  <c r="N7" i="3"/>
  <c r="E8" i="3"/>
  <c r="L8" i="3"/>
  <c r="M8" i="3"/>
  <c r="N8" i="3"/>
  <c r="E9" i="3"/>
  <c r="L9" i="3"/>
  <c r="M9" i="3"/>
  <c r="N9" i="3"/>
  <c r="C19" i="2" l="1"/>
  <c r="C18" i="2"/>
  <c r="C15" i="2"/>
  <c r="C14" i="2"/>
  <c r="B10" i="2"/>
  <c r="C10" i="2"/>
  <c r="C12" i="2"/>
  <c r="F4" i="2"/>
  <c r="F5" i="2"/>
  <c r="F6" i="2"/>
  <c r="F7" i="2"/>
  <c r="F8" i="2"/>
  <c r="F9" i="2"/>
  <c r="F3" i="2"/>
  <c r="F10" i="2" s="1"/>
  <c r="E3" i="2"/>
  <c r="E4" i="2"/>
  <c r="E5" i="2"/>
  <c r="E10" i="2" s="1"/>
  <c r="E6" i="2"/>
  <c r="E7" i="2"/>
  <c r="E8" i="2"/>
  <c r="E9" i="2"/>
  <c r="D4" i="2"/>
  <c r="D5" i="2"/>
  <c r="D6" i="2"/>
  <c r="D7" i="2"/>
  <c r="D8" i="2"/>
  <c r="D9" i="2"/>
  <c r="D3" i="2"/>
  <c r="D10" i="2" s="1"/>
  <c r="C17" i="2" l="1"/>
  <c r="C16" i="2"/>
  <c r="C13" i="2"/>
  <c r="C20" i="2" s="1"/>
  <c r="F24" i="2"/>
  <c r="F23" i="2"/>
  <c r="G14" i="2"/>
  <c r="G15" i="2"/>
  <c r="G16" i="2"/>
  <c r="G18" i="2"/>
  <c r="G19" i="2"/>
  <c r="G13" i="2"/>
  <c r="G17" i="2"/>
  <c r="I15" i="2" l="1"/>
  <c r="H15" i="2"/>
  <c r="I16" i="2"/>
  <c r="H16" i="2"/>
  <c r="I14" i="2"/>
  <c r="H14" i="2"/>
  <c r="I17" i="2"/>
  <c r="H17" i="2"/>
  <c r="I13" i="2"/>
  <c r="H13" i="2"/>
  <c r="I19" i="2"/>
  <c r="H19" i="2"/>
  <c r="I18" i="2"/>
  <c r="H18" i="2"/>
  <c r="H20" i="2" l="1"/>
  <c r="I2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<sst xmlns="http://schemas.openxmlformats.org/spreadsheetml/2006/main" count="1189" uniqueCount="510">
  <si>
    <t>Name</t>
  </si>
  <si>
    <t>Sl. No.</t>
  </si>
  <si>
    <t>Present</t>
  </si>
  <si>
    <t>Day-1 (22-Apr)</t>
  </si>
  <si>
    <t>Day-2 (01-May)</t>
  </si>
  <si>
    <t>Day-3 (09-May)</t>
  </si>
  <si>
    <t>Day-4 (20-May)</t>
  </si>
  <si>
    <t>Day-5 (27-May)</t>
  </si>
  <si>
    <t>Student</t>
  </si>
  <si>
    <t>x</t>
  </si>
  <si>
    <t>y</t>
  </si>
  <si>
    <t>x*y</t>
  </si>
  <si>
    <t>x^2</t>
  </si>
  <si>
    <t>y^2</t>
  </si>
  <si>
    <t>A</t>
  </si>
  <si>
    <t>B</t>
  </si>
  <si>
    <t>C</t>
  </si>
  <si>
    <t>D</t>
  </si>
  <si>
    <t>E</t>
  </si>
  <si>
    <t>F</t>
  </si>
  <si>
    <t>G</t>
  </si>
  <si>
    <t>n =</t>
  </si>
  <si>
    <t>r =</t>
  </si>
  <si>
    <t>Ananth Ashish</t>
  </si>
  <si>
    <t>Santhosh Banda</t>
  </si>
  <si>
    <t>Alhad Deshmukh</t>
  </si>
  <si>
    <t>Rajesh Gudipati</t>
  </si>
  <si>
    <t>Renuka Gurumurthy</t>
  </si>
  <si>
    <t>Sneha Jayal</t>
  </si>
  <si>
    <t>Sudheshna Karukula</t>
  </si>
  <si>
    <t>Nilesh Raj Nakka</t>
  </si>
  <si>
    <t>Sai Madhav Ambati</t>
  </si>
  <si>
    <t xml:space="preserve">Debanjan Sinha </t>
  </si>
  <si>
    <t>Soumya Reddy Aleti</t>
  </si>
  <si>
    <t>Aashish Srivastava</t>
  </si>
  <si>
    <t>Neha Upadhyay</t>
  </si>
  <si>
    <t xml:space="preserve">Surya Chaitanya </t>
  </si>
  <si>
    <t>Sapna Naresh</t>
  </si>
  <si>
    <t>a =</t>
  </si>
  <si>
    <t>Intercept</t>
  </si>
  <si>
    <t>Slope</t>
  </si>
  <si>
    <t>b =</t>
  </si>
  <si>
    <t>y'</t>
  </si>
  <si>
    <t>Veeru</t>
  </si>
  <si>
    <t>Jai</t>
  </si>
  <si>
    <t>Anthony</t>
  </si>
  <si>
    <t>Akbar</t>
  </si>
  <si>
    <t>Amar</t>
  </si>
  <si>
    <t>Total Sal</t>
  </si>
  <si>
    <t>Benefits</t>
  </si>
  <si>
    <t>Conveyance</t>
  </si>
  <si>
    <t>Hrs Worked</t>
  </si>
  <si>
    <t>Employee</t>
  </si>
  <si>
    <t>Wages per hour</t>
  </si>
  <si>
    <t>Error</t>
  </si>
  <si>
    <t xml:space="preserve">r^2 = </t>
  </si>
  <si>
    <t>x1</t>
  </si>
  <si>
    <t>x2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</si>
  <si>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</si>
  <si>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</si>
  <si>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</si>
  <si>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</si>
  <si>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</si>
  <si>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</si>
  <si>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</si>
  <si>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</si>
  <si>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</si>
  <si>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</si>
  <si>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</si>
  <si>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</si>
  <si>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</si>
  <si>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</si>
  <si>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</si>
  <si>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</si>
  <si>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</si>
  <si>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</si>
  <si>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</si>
  <si>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</si>
  <si>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</si>
  <si>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</si>
  <si>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Y'</t>
  </si>
  <si>
    <t>Error^2</t>
  </si>
  <si>
    <t>GPA</t>
  </si>
  <si>
    <t>Age</t>
  </si>
  <si>
    <t>X</t>
  </si>
  <si>
    <t>Y</t>
  </si>
  <si>
    <t>Strength</t>
  </si>
  <si>
    <t>Temperature</t>
  </si>
  <si>
    <t>Pressure</t>
  </si>
  <si>
    <t>Chemical Agent</t>
  </si>
  <si>
    <r>
      <t>S = 106.47 - 0.0658</t>
    </r>
    <r>
      <rPr>
        <i/>
        <sz val="13.5"/>
        <color rgb="FF000000"/>
        <rFont val="Times New Roman"/>
        <family val="1"/>
      </rPr>
      <t>T</t>
    </r>
    <r>
      <rPr>
        <sz val="13.5"/>
        <color rgb="FF000000"/>
        <rFont val="Times New Roman"/>
        <family val="1"/>
      </rPr>
      <t> + 9.3</t>
    </r>
    <r>
      <rPr>
        <i/>
        <sz val="13.5"/>
        <color rgb="FF000000"/>
        <rFont val="Times New Roman"/>
        <family val="1"/>
      </rPr>
      <t>P</t>
    </r>
    <r>
      <rPr>
        <sz val="13.5"/>
        <color rgb="FF000000"/>
        <rFont val="Times New Roman"/>
        <family val="1"/>
      </rPr>
      <t> - 7.4</t>
    </r>
    <r>
      <rPr>
        <i/>
        <sz val="13.5"/>
        <color rgb="FF000000"/>
        <rFont val="Times New Roman"/>
        <family val="1"/>
      </rPr>
      <t>C</t>
    </r>
    <r>
      <rPr>
        <sz val="13.5"/>
        <color rgb="FF000000"/>
        <rFont val="Times New Roman"/>
        <family val="1"/>
      </rPr>
      <t> + </t>
    </r>
    <r>
      <rPr>
        <i/>
        <sz val="13.5"/>
        <color rgb="FF000000"/>
        <rFont val="Times New Roman"/>
        <family val="1"/>
      </rPr>
      <t>e</t>
    </r>
  </si>
  <si>
    <t xml:space="preserve">Obs 1 </t>
  </si>
  <si>
    <t xml:space="preserve">Obs 2 </t>
  </si>
  <si>
    <t xml:space="preserve">Obs 3 </t>
  </si>
  <si>
    <t xml:space="preserve">Obs 4 </t>
  </si>
  <si>
    <t xml:space="preserve">Sample No. </t>
  </si>
  <si>
    <t xml:space="preserve">Average (x-bar) </t>
  </si>
  <si>
    <t>Range (R)</t>
  </si>
  <si>
    <t>R-bar</t>
  </si>
  <si>
    <t>x-bar-bar (the average of the sample means)</t>
  </si>
  <si>
    <t>z (standard normal variable (2 for 95.44% confidence, 3 for 99.74% confidence))</t>
  </si>
  <si>
    <t>Sigma-x (standard deviation of the distribution of sample means)</t>
  </si>
  <si>
    <t>n  sample size (number of observations per sample)</t>
  </si>
  <si>
    <t>Sigma standard deviation of the bottling operation is 0.14 ounces</t>
  </si>
  <si>
    <t>Number of Samples</t>
  </si>
  <si>
    <t>CL</t>
  </si>
  <si>
    <t>Sample Size n</t>
  </si>
  <si>
    <t>A2</t>
  </si>
  <si>
    <t>D3</t>
  </si>
  <si>
    <t>D4</t>
  </si>
  <si>
    <t>Factor for x-bar Chart</t>
  </si>
  <si>
    <t>Factors for R Chart</t>
  </si>
  <si>
    <t>Upper control limit (UCL)-1</t>
  </si>
  <si>
    <t>Lower control limit (LCL)-1</t>
  </si>
  <si>
    <t>Upper control limit (UCL)-2</t>
  </si>
  <si>
    <t>Lower control limit (LCL)-2</t>
  </si>
  <si>
    <t>UCL-1</t>
  </si>
  <si>
    <t>LCL-1</t>
  </si>
  <si>
    <t>UCL-2</t>
  </si>
  <si>
    <t>LCL-2</t>
  </si>
  <si>
    <t>Absent</t>
  </si>
  <si>
    <t>Upper control limit (UCL)-R</t>
  </si>
  <si>
    <t>Lower control limit (LCL)-R</t>
  </si>
  <si>
    <t>UCL-R</t>
  </si>
  <si>
    <t>LCL-R</t>
  </si>
  <si>
    <t>R-Bar</t>
  </si>
  <si>
    <t>Sample #</t>
  </si>
  <si>
    <t># Defective Tires</t>
  </si>
  <si>
    <t>Total number of Samples</t>
  </si>
  <si>
    <t>n = Total number of Observations per Sample</t>
  </si>
  <si>
    <t>z  standard normal variable</t>
  </si>
  <si>
    <t>p-bar = the sample proportion defective</t>
  </si>
  <si>
    <t>Sigma-p = the standard deviation of the average proportion defective</t>
  </si>
  <si>
    <t>UCL-P</t>
  </si>
  <si>
    <t>LCL-P</t>
  </si>
  <si>
    <t>Fraction Defective (p)</t>
  </si>
  <si>
    <t>CL = p-bar</t>
  </si>
  <si>
    <t>P stands for Proportion</t>
  </si>
  <si>
    <t>Week #</t>
  </si>
  <si>
    <t># weeks</t>
  </si>
  <si>
    <t>c-bar</t>
  </si>
  <si>
    <t># Complaints (c)</t>
  </si>
  <si>
    <t>UCL-c-Bar</t>
  </si>
  <si>
    <t>CL-c-bar</t>
  </si>
  <si>
    <t>Reliability Problem Solve:</t>
  </si>
  <si>
    <t>Machine A</t>
  </si>
  <si>
    <t>Machine B</t>
  </si>
  <si>
    <t>Machine C</t>
  </si>
  <si>
    <t>Machine D</t>
  </si>
  <si>
    <t>Anova: Single Factor</t>
  </si>
  <si>
    <t>SUMMARY</t>
  </si>
  <si>
    <t>Groups</t>
  </si>
  <si>
    <t>Count</t>
  </si>
  <si>
    <t>Sum</t>
  </si>
  <si>
    <t>Average</t>
  </si>
  <si>
    <t>Variance</t>
  </si>
  <si>
    <t>Source of Variation</t>
  </si>
  <si>
    <t>F crit</t>
  </si>
  <si>
    <t>Between Groups</t>
  </si>
  <si>
    <t>Within Groups</t>
  </si>
  <si>
    <t>Source of</t>
  </si>
  <si>
    <t>Variation</t>
  </si>
  <si>
    <t>Sum of</t>
  </si>
  <si>
    <t>Squares</t>
  </si>
  <si>
    <t>Degrees of</t>
  </si>
  <si>
    <t>Freedom</t>
  </si>
  <si>
    <t>Mean</t>
  </si>
  <si>
    <t>Square</t>
  </si>
  <si>
    <t>F-Statistic</t>
  </si>
  <si>
    <t>Between</t>
  </si>
  <si>
    <t>Treatments</t>
  </si>
  <si>
    <t>SST</t>
  </si>
  <si>
    <t>k-1</t>
  </si>
  <si>
    <t>MST = SST/(k-1)</t>
  </si>
  <si>
    <t>F = MST/MSE</t>
  </si>
  <si>
    <t>SSE</t>
  </si>
  <si>
    <t>N-k</t>
  </si>
  <si>
    <t>MSE = SSE/(N-k)</t>
  </si>
  <si>
    <t>TSS</t>
  </si>
  <si>
    <t>N-1</t>
  </si>
  <si>
    <t>N =</t>
  </si>
  <si>
    <t>Sum All =</t>
  </si>
  <si>
    <t>k =</t>
  </si>
  <si>
    <t>One-Way ANOVA</t>
  </si>
  <si>
    <t>k</t>
  </si>
  <si>
    <t>N</t>
  </si>
  <si>
    <t>The null hypothesis being tested in a one-way ANOVA is:</t>
  </si>
  <si>
    <r>
      <t>H</t>
    </r>
    <r>
      <rPr>
        <vertAlign val="subscript"/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: All treatment means are equal.</t>
    </r>
  </si>
  <si>
    <t>The alternate hypothesis is:</t>
  </si>
  <si>
    <r>
      <t>H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: At least one of the treatment means is different.</t>
    </r>
  </si>
  <si>
    <t>SST = sum of squares between treatments</t>
  </si>
  <si>
    <t>http://www.socr.ucla.edu/Applets.dir/F_Table.html</t>
  </si>
  <si>
    <r>
      <t>(F Table for α = 0.05, df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 xml:space="preserve"> = 3 and df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= 26)</t>
    </r>
  </si>
  <si>
    <t>Sum of Squares</t>
  </si>
  <si>
    <t>Degrees of Freedom</t>
  </si>
  <si>
    <t>Mean Square</t>
  </si>
  <si>
    <r>
      <t>Y</t>
    </r>
    <r>
      <rPr>
        <sz val="10"/>
        <color rgb="FF000000"/>
        <rFont val="Arial"/>
        <family val="2"/>
      </rPr>
      <t>.</t>
    </r>
    <r>
      <rPr>
        <vertAlign val="subscript"/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 = the sum of observations for treatment </t>
    </r>
    <r>
      <rPr>
        <i/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.</t>
    </r>
  </si>
  <si>
    <t>Between Treatments</t>
  </si>
  <si>
    <r>
      <t>Y</t>
    </r>
    <r>
      <rPr>
        <sz val="10"/>
        <color rgb="FF000000"/>
        <rFont val="Arial"/>
        <family val="2"/>
      </rPr>
      <t>.. = the sum of all observations.</t>
    </r>
  </si>
  <si>
    <t>SSE = sum of squares due to error.</t>
  </si>
  <si>
    <t>SSE = TSS - SST</t>
  </si>
  <si>
    <t>TSS = total sum of squares.</t>
  </si>
  <si>
    <t>The sum of all 30 observations is 1,540.1. The sum of the square of the 30 observations is 79,281.35. The total sum of squares is:</t>
  </si>
  <si>
    <t>The sum of the 8 observations for Machine A is 398.0. The sum of the 7 observations for Machine B is 368.5. The sum of the 7 observations for Machine C is 364.0.</t>
  </si>
  <si>
    <t>The sum of the 8 observations for Machine D is 409.6. The sum of squares between treatments is:</t>
  </si>
  <si>
    <t>The sum of squares for the error term is the difference between the total sum of squares and the sum of squares between treatments.</t>
  </si>
  <si>
    <t>MST = mean square for treatments.</t>
  </si>
  <si>
    <t>SSE = 217.75 - 35.31 = 182.44</t>
  </si>
  <si>
    <t>MSE = mean square for error.</t>
  </si>
  <si>
    <r>
      <t>k</t>
    </r>
    <r>
      <rPr>
        <sz val="10"/>
        <color rgb="FF000000"/>
        <rFont val="Arial"/>
        <family val="2"/>
      </rPr>
      <t> = number of treatment levels.</t>
    </r>
  </si>
  <si>
    <r>
      <t>n</t>
    </r>
    <r>
      <rPr>
        <sz val="10"/>
        <color rgb="FF000000"/>
        <rFont val="Arial"/>
        <family val="2"/>
      </rPr>
      <t> = number of runs at a particular level</t>
    </r>
  </si>
  <si>
    <r>
      <t>N</t>
    </r>
    <r>
      <rPr>
        <sz val="10"/>
        <color rgb="FF000000"/>
        <rFont val="Arial"/>
        <family val="2"/>
      </rPr>
      <t> = total number of runs</t>
    </r>
  </si>
  <si>
    <r>
      <t>F</t>
    </r>
    <r>
      <rPr>
        <sz val="10"/>
        <color rgb="FF000000"/>
        <rFont val="Arial"/>
        <family val="2"/>
      </rPr>
      <t> = the calculated </t>
    </r>
    <r>
      <rPr>
        <i/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 statistic with </t>
    </r>
    <r>
      <rPr>
        <i/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-1 and </t>
    </r>
    <r>
      <rPr>
        <i/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-</t>
    </r>
    <r>
      <rPr>
        <i/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 degrees of freedom.</t>
    </r>
  </si>
  <si>
    <t>Sum of the Square of the Original Values =</t>
  </si>
  <si>
    <t>(Original Values)</t>
  </si>
  <si>
    <t>(Square of the Original Values)</t>
  </si>
  <si>
    <r>
      <t>If the calculated </t>
    </r>
    <r>
      <rPr>
        <i/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 is greater than the critical </t>
    </r>
    <r>
      <rPr>
        <i/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 value then reject the null hypothesis (i.e., all the means are not statistically the same at the value chosen.)</t>
    </r>
  </si>
  <si>
    <t>Two-Way ANOVA</t>
  </si>
  <si>
    <t>Group 1</t>
  </si>
  <si>
    <t>Group 2</t>
  </si>
  <si>
    <t>Group 3</t>
  </si>
  <si>
    <t>Anova: Two-Factor With Replication</t>
  </si>
  <si>
    <t>For each combination of levels for the predictor variables, there is only one observation.</t>
  </si>
  <si>
    <t>Group A</t>
  </si>
  <si>
    <t>Group B</t>
  </si>
  <si>
    <t>Group C</t>
  </si>
  <si>
    <t>For each combination of levels for the predictor variables, there are multiple observations.</t>
  </si>
  <si>
    <t>Using this approach, the botanist would only measure the growth of one plant for each combination of levels for sunlight and watering frequency.</t>
  </si>
  <si>
    <t>Sample</t>
  </si>
  <si>
    <t>Columns</t>
  </si>
  <si>
    <t>Interaction</t>
  </si>
  <si>
    <t>Within</t>
  </si>
  <si>
    <t>Multi-Factor ANOVA</t>
  </si>
  <si>
    <t>Since there are only 8 trials, there is 1 degree of freedom for estimating the overall mean, 6 degrees of freedom for estimating the effect of the 6 factors, and 1 degree of freedom for experimental error. There are no degrees of freedom available for estimating the effect of any interactions. The brightness sum for all 8 trials is 33.6. The total sum-of-squares is:</t>
  </si>
  <si>
    <t>Trial</t>
  </si>
  <si>
    <t>Speed</t>
  </si>
  <si>
    <t>Angle</t>
  </si>
  <si>
    <t>Water</t>
  </si>
  <si>
    <t>Kerosene</t>
  </si>
  <si>
    <t>Brightness</t>
  </si>
  <si>
    <t>Brightness^2</t>
  </si>
  <si>
    <t>TSS =</t>
  </si>
  <si>
    <t>Distinct Values</t>
  </si>
  <si>
    <t>AVG(Brightness)</t>
  </si>
  <si>
    <t>CNT(Brightness)</t>
  </si>
  <si>
    <t>Ctrl-G + Select-Number + Copy-Paste</t>
  </si>
  <si>
    <t>F Statistic</t>
  </si>
  <si>
    <r>
      <t>(F Table for α = 0.05, df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 xml:space="preserve"> = 1 and df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= 1)</t>
    </r>
  </si>
  <si>
    <t>The sum-of-squares error is the difference between the total sum-of-squares and the sum-of-squares for the factors and is 1.125. The degrees-of-freedom for the sum-of-squares for each factor is equal to the number of levels for that factor minus 1. The degrees-of-freedom for the total is equal to the number of experimental trials minus 1. The mean square for each factor is equal to the sum-of-squares divided by the degrees-of-freedom. The F-statistic for each factor is equal to the mean square for that factor divided by the mean square error. The critical value of the F-statistic for each of the factors at 5% significance using 1 and 1 degrees of freedom is 161.4. Since none of the computed values from the F-distribution exceed the critical value, none of the factors are considered significant.</t>
  </si>
  <si>
    <t>Required Sample Size for Bogey Testing</t>
  </si>
  <si>
    <t xml:space="preserve">Reliability = </t>
  </si>
  <si>
    <t xml:space="preserve">Confidence Level = </t>
  </si>
  <si>
    <t xml:space="preserve">Sample size = </t>
  </si>
  <si>
    <t>***</t>
  </si>
  <si>
    <t>Value</t>
  </si>
  <si>
    <t>Formula</t>
  </si>
  <si>
    <t>=0.9^3</t>
  </si>
  <si>
    <t>=EXP(-0.008*100)</t>
  </si>
  <si>
    <t>=1-(1-EXP(-25/40))*(1-EXP(-25/80))*(1-EXP(-25/85))</t>
  </si>
  <si>
    <t>=EXP(-0.000388*300)</t>
  </si>
  <si>
    <t>=FACT(4)/(FACT(2)*FACT(4-2))*(0.89^2)*(1-0.89)^(4-2)+FACT(4)/(FACT(3)*FACT(4-3))*(0.89^3)*(1-0.89)^(4-3)+FACT(4)/(FACT(4)*FACT(4-4))*(0.89^4)*(1-0.89)^(4-4)</t>
  </si>
  <si>
    <t>=LN(1-0.9)/LN(0.99)</t>
  </si>
  <si>
    <t>Reference Value</t>
  </si>
  <si>
    <t>Average Reading</t>
  </si>
  <si>
    <t>Average Bias</t>
  </si>
  <si>
    <t>Delta-x</t>
  </si>
  <si>
    <t>Delta-y</t>
  </si>
  <si>
    <t>Ratio (Slope)</t>
  </si>
  <si>
    <t>Gage Bias</t>
  </si>
  <si>
    <r>
      <t xml:space="preserve">Given a process standard deviation of </t>
    </r>
    <r>
      <rPr>
        <sz val="10"/>
        <rFont val="Calibri"/>
        <family val="2"/>
      </rPr>
      <t>σ</t>
    </r>
    <r>
      <rPr>
        <sz val="10"/>
        <rFont val="Arial"/>
        <family val="2"/>
      </rPr>
      <t>, bias as a percent of process variation (6</t>
    </r>
    <r>
      <rPr>
        <sz val="10"/>
        <rFont val="Calibri"/>
        <family val="2"/>
      </rPr>
      <t>σ</t>
    </r>
    <r>
      <rPr>
        <sz val="10"/>
        <rFont val="Arial"/>
        <family val="2"/>
      </rPr>
      <t>) is:</t>
    </r>
  </si>
  <si>
    <t xml:space="preserve">Reference Value = </t>
  </si>
  <si>
    <t>Data</t>
  </si>
  <si>
    <t xml:space="preserve">Average = </t>
  </si>
  <si>
    <t xml:space="preserve">Sample Standard Deviation = </t>
  </si>
  <si>
    <t xml:space="preserve">Significance = </t>
  </si>
  <si>
    <t xml:space="preserve">t Critical = </t>
  </si>
  <si>
    <t xml:space="preserve">t Computed = </t>
  </si>
  <si>
    <t xml:space="preserve">Bias = </t>
  </si>
  <si>
    <t>Given a tolerance (Upper specification - Lower specification) of T, bias as a percent of process tolerance is:</t>
  </si>
  <si>
    <t>https://www.sjsu.edu/faculty/gerstman/StatPrimer/t-table.pdf</t>
  </si>
  <si>
    <t>Search for row = 29 and column = 0.10</t>
  </si>
  <si>
    <r>
      <t>Using a significance level of </t>
    </r>
    <r>
      <rPr>
        <sz val="10"/>
        <color rgb="FF000000"/>
        <rFont val="Arial"/>
        <family val="2"/>
      </rPr>
      <t>a = 0.1, with 29 degrees of freedom (30 -1), the critical values with the Excel function</t>
    </r>
  </si>
  <si>
    <t xml:space="preserve">of the t-distribution are 1.699 and -1.699.  These values can be found </t>
  </si>
  <si>
    <t xml:space="preserve">Since the computed t-statistic does not fall between the critical values, the bias is significant, and the </t>
  </si>
  <si>
    <t>possible, the scale should be adjusted to yield a bias of zero.</t>
  </si>
  <si>
    <t>The significance of the bias is determined using a t-test. The test hypotheses are:</t>
  </si>
  <si>
    <r>
      <t>Ho: </t>
    </r>
    <r>
      <rPr>
        <sz val="13.5"/>
        <color rgb="FF000000"/>
        <rFont val="Symbol"/>
        <family val="1"/>
        <charset val="2"/>
      </rPr>
      <t>m</t>
    </r>
    <r>
      <rPr>
        <sz val="13.5"/>
        <color rgb="FF000000"/>
        <rFont val="Times New Roman"/>
        <family val="1"/>
      </rPr>
      <t> = </t>
    </r>
    <r>
      <rPr>
        <sz val="13.5"/>
        <color rgb="FF000000"/>
        <rFont val="Symbol"/>
        <family val="1"/>
        <charset val="2"/>
      </rPr>
      <t>t</t>
    </r>
  </si>
  <si>
    <r>
      <t>H1: </t>
    </r>
    <r>
      <rPr>
        <sz val="13.5"/>
        <color rgb="FF000000"/>
        <rFont val="Symbol"/>
        <family val="1"/>
        <charset val="2"/>
      </rPr>
      <t xml:space="preserve">m </t>
    </r>
    <r>
      <rPr>
        <sz val="13.5"/>
        <color rgb="FF000000"/>
        <rFont val="Times New Roman"/>
        <family val="1"/>
      </rPr>
      <t>does not equal </t>
    </r>
    <r>
      <rPr>
        <sz val="13.5"/>
        <color rgb="FF000000"/>
        <rFont val="Symbol"/>
        <family val="1"/>
        <charset val="2"/>
      </rPr>
      <t>t</t>
    </r>
  </si>
  <si>
    <t>The test statistic is:</t>
  </si>
  <si>
    <t>Part</t>
  </si>
  <si>
    <t>Operator</t>
  </si>
  <si>
    <t>Appraiser</t>
  </si>
  <si>
    <t>SSA</t>
  </si>
  <si>
    <t>a-1</t>
  </si>
  <si>
    <t>MSA = SSA/(a-1)</t>
  </si>
  <si>
    <t>F = MSA/MSE</t>
  </si>
  <si>
    <t>Trial 1</t>
  </si>
  <si>
    <t>Trial 2</t>
  </si>
  <si>
    <t>Parts</t>
  </si>
  <si>
    <t>SSB</t>
  </si>
  <si>
    <t>b-1</t>
  </si>
  <si>
    <t>MSB = SSB/(b-1)</t>
  </si>
  <si>
    <t>F = MSB/MSE</t>
  </si>
  <si>
    <t>Interaction (Appraiser, Parts)</t>
  </si>
  <si>
    <t>SSAB</t>
  </si>
  <si>
    <t>(a-1)(b-1)</t>
  </si>
  <si>
    <t>MSAB = SSAB/((a-1)(b-1))</t>
  </si>
  <si>
    <t>F = MSAB/MSE</t>
  </si>
  <si>
    <t>Sum Squared</t>
  </si>
  <si>
    <t>Sum Squared/(b*n)</t>
  </si>
  <si>
    <t>Gage (Error)</t>
  </si>
  <si>
    <t>ab(n-1)</t>
  </si>
  <si>
    <t>MSE = SSE/(ab(n-1))</t>
  </si>
  <si>
    <r>
      <t>a</t>
    </r>
    <r>
      <rPr>
        <sz val="13.5"/>
        <color rgb="FF000000"/>
        <rFont val="Times New Roman"/>
        <family val="1"/>
      </rPr>
      <t> = number of appraisers,</t>
    </r>
    <r>
      <rPr>
        <i/>
        <sz val="13.5"/>
        <color rgb="FF000000"/>
        <rFont val="Times New Roman"/>
        <family val="1"/>
      </rPr>
      <t xml:space="preserve"> (here a = 3)</t>
    </r>
  </si>
  <si>
    <r>
      <t>b</t>
    </r>
    <r>
      <rPr>
        <sz val="13.5"/>
        <color rgb="FF000000"/>
        <rFont val="Times New Roman"/>
        <family val="1"/>
      </rPr>
      <t> = number parts,</t>
    </r>
    <r>
      <rPr>
        <i/>
        <sz val="13.5"/>
        <color rgb="FF000000"/>
        <rFont val="Times New Roman"/>
        <family val="1"/>
      </rPr>
      <t xml:space="preserve"> (here b = 10)</t>
    </r>
  </si>
  <si>
    <r>
      <t>n</t>
    </r>
    <r>
      <rPr>
        <sz val="13.5"/>
        <color rgb="FF000000"/>
        <rFont val="Times New Roman"/>
        <family val="1"/>
      </rPr>
      <t> = the number of trials (here n = 2)</t>
    </r>
  </si>
  <si>
    <r>
      <t>N</t>
    </r>
    <r>
      <rPr>
        <sz val="13.5"/>
        <color rgb="FF000000"/>
        <rFont val="Times New Roman"/>
        <family val="1"/>
      </rPr>
      <t> = total number of readings (</t>
    </r>
    <r>
      <rPr>
        <i/>
        <sz val="13.5"/>
        <color rgb="FF000000"/>
        <rFont val="Times New Roman"/>
        <family val="1"/>
      </rPr>
      <t>abn</t>
    </r>
    <r>
      <rPr>
        <sz val="13.5"/>
        <color rgb="FF000000"/>
        <rFont val="Times New Roman"/>
        <family val="1"/>
      </rPr>
      <t>)</t>
    </r>
    <r>
      <rPr>
        <i/>
        <sz val="13.5"/>
        <color rgb="FF000000"/>
        <rFont val="Times New Roman"/>
        <family val="1"/>
      </rPr>
      <t xml:space="preserve"> (here a * b * n = 3 * 10 * 2 = 60)</t>
    </r>
  </si>
  <si>
    <t>Significance</t>
  </si>
  <si>
    <t>Sum Squared/(a*n)</t>
  </si>
  <si>
    <t>Trial 1^2</t>
  </si>
  <si>
    <t>Trial 2^2</t>
  </si>
  <si>
    <t>Repeatability =</t>
  </si>
  <si>
    <t>Sum Squared/n</t>
  </si>
  <si>
    <t>Reproducibility =</t>
  </si>
  <si>
    <t>The interaction between the appraisers and the parts is:</t>
  </si>
  <si>
    <t>Interaction =</t>
  </si>
  <si>
    <t>The measurement system repeatability and reproducibility is:</t>
  </si>
  <si>
    <t>R &amp; R =</t>
  </si>
  <si>
    <t>The measurement system part variation is:</t>
  </si>
  <si>
    <t>Part Variation =</t>
  </si>
  <si>
    <t>The total measurement system variation is:</t>
  </si>
  <si>
    <t>Total variation =</t>
  </si>
  <si>
    <t>Linearity</t>
  </si>
  <si>
    <t>Reference (x)</t>
  </si>
  <si>
    <t>Bias (y)</t>
  </si>
  <si>
    <t>x * y</t>
  </si>
  <si>
    <t>Trial 3</t>
  </si>
  <si>
    <t>Trial 4</t>
  </si>
  <si>
    <t>Trial 5</t>
  </si>
  <si>
    <t>Total =</t>
  </si>
  <si>
    <r>
      <t>The bias at any point can be estimate from the slope and the </t>
    </r>
    <r>
      <rPr>
        <i/>
        <sz val="12"/>
        <color rgb="FF000000"/>
        <rFont val="Times New Roman"/>
        <family val="1"/>
      </rPr>
      <t>y</t>
    </r>
    <r>
      <rPr>
        <sz val="12"/>
        <color rgb="FF000000"/>
        <rFont val="Times New Roman"/>
        <family val="1"/>
      </rPr>
      <t>-intercept, </t>
    </r>
    <r>
      <rPr>
        <i/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o</t>
    </r>
    <r>
      <rPr>
        <sz val="12"/>
        <color rgb="FF000000"/>
        <rFont val="Times New Roman"/>
        <family val="1"/>
      </rPr>
      <t> of the best-fit line.</t>
    </r>
  </si>
  <si>
    <t xml:space="preserve">Slope (b) = </t>
  </si>
  <si>
    <r>
      <t>B</t>
    </r>
    <r>
      <rPr>
        <sz val="12"/>
        <color rgb="FF000000"/>
        <rFont val="Times New Roman"/>
        <family val="1"/>
      </rPr>
      <t> = </t>
    </r>
    <r>
      <rPr>
        <i/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o</t>
    </r>
    <r>
      <rPr>
        <sz val="12"/>
        <color rgb="FF000000"/>
        <rFont val="Times New Roman"/>
        <family val="1"/>
      </rPr>
      <t> + </t>
    </r>
    <r>
      <rPr>
        <i/>
        <sz val="12"/>
        <color rgb="FF000000"/>
        <rFont val="Times New Roman"/>
        <family val="1"/>
      </rPr>
      <t>bx</t>
    </r>
  </si>
  <si>
    <r>
      <t>y-intercept (y</t>
    </r>
    <r>
      <rPr>
        <vertAlign val="subscript"/>
        <sz val="12"/>
        <rFont val="Arial"/>
        <family val="2"/>
      </rPr>
      <t>o</t>
    </r>
    <r>
      <rPr>
        <sz val="12"/>
        <rFont val="Arial"/>
        <family val="2"/>
      </rPr>
      <t xml:space="preserve">)= </t>
    </r>
  </si>
  <si>
    <t>r^2 =</t>
  </si>
  <si>
    <t xml:space="preserve">%Linearity = </t>
  </si>
  <si>
    <t>Number of Students</t>
  </si>
  <si>
    <t>In Different Class</t>
  </si>
  <si>
    <t>Bin</t>
  </si>
  <si>
    <t>Min Count</t>
  </si>
  <si>
    <t>Max Count</t>
  </si>
  <si>
    <t>Total Count</t>
  </si>
  <si>
    <t>More</t>
  </si>
  <si>
    <t>Frequency</t>
  </si>
  <si>
    <t>Cumulative %</t>
  </si>
  <si>
    <t>Lower Limit</t>
  </si>
  <si>
    <t>Upper Limit</t>
  </si>
  <si>
    <t>=RANDBETWEEN(20,40)    Ctrl+Enter</t>
  </si>
  <si>
    <t>Scores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</si>
  <si>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</si>
  <si>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</si>
  <si>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</si>
  <si>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</si>
  <si>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</si>
  <si>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</si>
  <si>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</si>
  <si>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</si>
  <si>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</si>
  <si>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Largest(5)</t>
  </si>
  <si>
    <t>Smallest(5)</t>
  </si>
  <si>
    <t>=STD/SQRT(COUNT)</t>
  </si>
  <si>
    <t>Using Formulas</t>
  </si>
  <si>
    <t>=MIN - MAX</t>
  </si>
  <si>
    <t>Budgets for a Small Business</t>
  </si>
  <si>
    <t>Expenditure Heads</t>
  </si>
  <si>
    <t>Amount (In INR)</t>
  </si>
  <si>
    <t>Rent</t>
  </si>
  <si>
    <t>Electricity Bills</t>
  </si>
  <si>
    <t>Mobile &amp; Internet</t>
  </si>
  <si>
    <t>Salary &amp; Wages</t>
  </si>
  <si>
    <t>Stationary Items</t>
  </si>
  <si>
    <t>TA</t>
  </si>
  <si>
    <t>Misc.</t>
  </si>
  <si>
    <t>Grand Total</t>
  </si>
  <si>
    <t>$A$3</t>
  </si>
  <si>
    <t>$B$3</t>
  </si>
  <si>
    <t>$A$4</t>
  </si>
  <si>
    <t>$B$4</t>
  </si>
  <si>
    <t>$A$5</t>
  </si>
  <si>
    <t>$B$5</t>
  </si>
  <si>
    <t>$A$6</t>
  </si>
  <si>
    <t>$B$6</t>
  </si>
  <si>
    <t>$A$7</t>
  </si>
  <si>
    <t>$B$7</t>
  </si>
  <si>
    <t>$A$8</t>
  </si>
  <si>
    <t>$B$8</t>
  </si>
  <si>
    <t>$A$9</t>
  </si>
  <si>
    <t>$B$9</t>
  </si>
  <si>
    <t>$A$10</t>
  </si>
  <si>
    <t>$B$10</t>
  </si>
  <si>
    <t>$B$11</t>
  </si>
  <si>
    <t>Initial Planning</t>
  </si>
  <si>
    <t>Created by Arnab on 20-05-2023</t>
  </si>
  <si>
    <t>No Rent but Bank Loan Installments</t>
  </si>
  <si>
    <t>Created by Arnab on 20-05-2023
Modified by Arnab on 20-05-2023</t>
  </si>
  <si>
    <t>Monthly Installments</t>
  </si>
  <si>
    <t>More Incentives and Less TA</t>
  </si>
  <si>
    <t>Salary &amp; Wages &amp; Incentives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</si>
  <si>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</si>
  <si>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</si>
  <si>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</si>
  <si>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</si>
  <si>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</si>
  <si>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</si>
  <si>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</si>
  <si>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Find the target sales for the 4th Quarter</t>
  </si>
  <si>
    <t>so that the average quartly sales will be INR 4,00,000</t>
  </si>
  <si>
    <t>GOAL SEEK</t>
  </si>
  <si>
    <t>1st Qtr Sales</t>
  </si>
  <si>
    <t>2nd Qtr Sales</t>
  </si>
  <si>
    <t>3rd Qtr Sales</t>
  </si>
  <si>
    <t>4th Qtr Sales</t>
  </si>
  <si>
    <t>Average Qrtly Sales</t>
  </si>
  <si>
    <t>Single Variable Data Table</t>
  </si>
  <si>
    <t>Ticket Price</t>
  </si>
  <si>
    <t>Discount</t>
  </si>
  <si>
    <t>Double Variables Data Table</t>
  </si>
  <si>
    <t>Speakers</t>
  </si>
  <si>
    <t>TV Sets</t>
  </si>
  <si>
    <t>Stereos</t>
  </si>
  <si>
    <t>Profit / Item</t>
  </si>
  <si>
    <t>Quantity</t>
  </si>
  <si>
    <t>Inventory</t>
  </si>
  <si>
    <t>Parts Names</t>
  </si>
  <si>
    <t>Chassis</t>
  </si>
  <si>
    <t>Picture Tube</t>
  </si>
  <si>
    <t>Speaker Code</t>
  </si>
  <si>
    <t>Power Supply</t>
  </si>
  <si>
    <t>Electronics PCBs</t>
  </si>
  <si>
    <t>Profit / Product</t>
  </si>
  <si>
    <t>Total Profit</t>
  </si>
  <si>
    <t>Inventory Used</t>
  </si>
  <si>
    <t>Inventory Left</t>
  </si>
  <si>
    <t>Problem: Find out the quantities of each product to be produced</t>
  </si>
  <si>
    <t>within the inventory constraint to get the maximum profit.</t>
  </si>
  <si>
    <t>Linear Programming Problem</t>
  </si>
  <si>
    <t>Cycle Trader</t>
  </si>
  <si>
    <t>Bicycles</t>
  </si>
  <si>
    <t>Mopeds</t>
  </si>
  <si>
    <t>Child Seats</t>
  </si>
  <si>
    <t>Unit Profit</t>
  </si>
  <si>
    <t>Resources</t>
  </si>
  <si>
    <t>Used</t>
  </si>
  <si>
    <t>Available</t>
  </si>
  <si>
    <t>Capital</t>
  </si>
  <si>
    <t>≤</t>
  </si>
  <si>
    <t>Storage</t>
  </si>
  <si>
    <t>Order Size</t>
  </si>
  <si>
    <t>Transportation Problem</t>
  </si>
  <si>
    <t>Unit Cost</t>
  </si>
  <si>
    <t>Customer 1</t>
  </si>
  <si>
    <t>Customer 2</t>
  </si>
  <si>
    <t>Customer 3</t>
  </si>
  <si>
    <t>Factory 1</t>
  </si>
  <si>
    <t>Factory 2</t>
  </si>
  <si>
    <t>Factory 3</t>
  </si>
  <si>
    <t>Shipments</t>
  </si>
  <si>
    <t>Total Out</t>
  </si>
  <si>
    <t>Supply</t>
  </si>
  <si>
    <t>=</t>
  </si>
  <si>
    <t>Total In</t>
  </si>
  <si>
    <t>Total Cost</t>
  </si>
  <si>
    <t>Demand</t>
  </si>
  <si>
    <t>Period</t>
  </si>
  <si>
    <t>Actual</t>
  </si>
  <si>
    <t>Interval = 2</t>
  </si>
  <si>
    <t>Interval = 4</t>
  </si>
  <si>
    <t>Interval = 6</t>
  </si>
  <si>
    <t>=RANDBETWEEN(15,70)   Ctrl+Enter</t>
  </si>
  <si>
    <t>Point</t>
  </si>
  <si>
    <t>Rank</t>
  </si>
  <si>
    <t>Percent</t>
  </si>
  <si>
    <t>Data-Original</t>
  </si>
  <si>
    <t>Rank-0</t>
  </si>
  <si>
    <t>Rank-1</t>
  </si>
  <si>
    <t>Data Desc.</t>
  </si>
  <si>
    <t>Rank.Avg-0</t>
  </si>
  <si>
    <t>Rank.Avg-1</t>
  </si>
  <si>
    <t>Rank.Eq-0</t>
  </si>
  <si>
    <t>Rank.Eq-1</t>
  </si>
  <si>
    <t>PERCENTILE</t>
  </si>
  <si>
    <t>PERCENTILE.INC (Percentile Including)</t>
  </si>
  <si>
    <t>PERCENTILE.EXC (Percentile Excluding)</t>
  </si>
  <si>
    <t>RN-Uniform</t>
  </si>
  <si>
    <t>Max =</t>
  </si>
  <si>
    <t>Min =</t>
  </si>
  <si>
    <t>Range =</t>
  </si>
  <si>
    <t>Count =</t>
  </si>
  <si>
    <t>Mean =</t>
  </si>
  <si>
    <t>Variance =</t>
  </si>
  <si>
    <t>Std. Dev. =</t>
  </si>
  <si>
    <t>#Bins =</t>
  </si>
  <si>
    <t>Interval =</t>
  </si>
  <si>
    <t>Range/#Bins</t>
  </si>
  <si>
    <t>Lower Limits</t>
  </si>
  <si>
    <t>Upper Limits</t>
  </si>
  <si>
    <t>RN-Normal</t>
  </si>
  <si>
    <t>Std. Div. =</t>
  </si>
  <si>
    <t>RN-Poission</t>
  </si>
  <si>
    <t xml:space="preserve">Std. Dev.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</si>
</sst>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7" formatCode="&quot;₹&quot;\ #,##0.00;&quot;₹&quot;\ \-#,##0.00"/>
    <numFmt numFmtId="43" formatCode="_ * #,##0.00_ ;_ * \-#,##0.00_ ;_ * &quot;-&quot;??_ ;_ @_ "/>
    <numFmt numFmtId="164" formatCode="_ * #,##0_ ;_ * \-#,##0_ ;_ * &quot;-&quot;??_ ;_ @_ "/>
    <numFmt numFmtId="165" formatCode="_ * #,##0.000_ ;_ * \-#,##0.000_ ;_ * &quot;-&quot;??_ ;_ @_ "/>
    <numFmt numFmtId="166" formatCode="0.0000"/>
    <numFmt numFmtId="167" formatCode="0.000"/>
    <numFmt numFmtId="168" formatCode="0.00000"/>
    <numFmt numFmtId="169" formatCode="0.000000"/>
    <numFmt numFmtId="170" formatCode="0.0"/>
    <numFmt numFmtId="171" formatCode="0.0%"/>
    <numFmt numFmtId="172" formatCode="0.0000000"/>
    <numFmt numFmtId="173" formatCode="0.00000000"/>
    <numFmt numFmtId="174" formatCode="0.000%"/>
    <numFmt numFmtId="175" formatCode="&quot;₹&quot;\ #,##0.00"/>
    <numFmt numFmtId="176" formatCode="0.0000000000000"/>
    <numFmt numFmtId="177" formatCode="0.000000000"/>
    <numFmt numFmtId="178" formatCode="0.0000000000"/>
  </numFmts>
  <fonts count="5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7" tint="0.59999389629810485"/>
      <name val="Calibri"/>
      <family val="2"/>
      <scheme val="minor"/>
    </font>
    <font>
      <sz val="10"/>
      <name val="Arial"/>
      <family val="2"/>
    </font>
    <font>
      <sz val="11"/>
      <color theme="8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.5"/>
      <color rgb="FF000000"/>
      <name val="Times New Roman"/>
      <family val="1"/>
    </font>
    <font>
      <i/>
      <sz val="13.5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OfficinaSans-Book"/>
    </font>
    <font>
      <sz val="9"/>
      <color rgb="FF000000"/>
      <name val="Minion-Regular"/>
    </font>
    <font>
      <b/>
      <sz val="9"/>
      <color rgb="FF000000"/>
      <name val="Minion-Regula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b/>
      <sz val="22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  <font>
      <vertAlign val="subscript"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vertAlign val="subscript"/>
      <sz val="10"/>
      <name val="Arial"/>
      <family val="2"/>
    </font>
    <font>
      <b/>
      <sz val="10"/>
      <color theme="1"/>
      <name val="Arial"/>
      <family val="2"/>
    </font>
    <font>
      <i/>
      <sz val="10"/>
      <color rgb="FF00000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i/>
      <sz val="10"/>
      <color theme="1"/>
      <name val="Calibri"/>
      <family val="2"/>
      <scheme val="minor"/>
    </font>
    <font>
      <sz val="12"/>
      <color indexed="8"/>
      <name val="Times New Roman"/>
      <family val="1"/>
    </font>
    <font>
      <sz val="12"/>
      <name val="Times New Roman"/>
      <family val="1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</font>
    <font>
      <b/>
      <sz val="18"/>
      <name val="Arial"/>
      <family val="2"/>
    </font>
    <font>
      <sz val="10"/>
      <name val="Calibri"/>
      <family val="2"/>
    </font>
    <font>
      <sz val="10"/>
      <color indexed="8"/>
      <name val="Times New Roman"/>
      <family val="1"/>
    </font>
    <font>
      <sz val="13.5"/>
      <color rgb="FF000000"/>
      <name val="Symbol"/>
      <family val="1"/>
      <charset val="2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i/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vertAlign val="subscript"/>
      <sz val="12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8"/>
      <name val="Arial"/>
      <family val="2"/>
    </font>
    <font>
      <sz val="10"/>
      <color theme="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CCFFFF"/>
        <bgColor indexed="64"/>
      </patternFill>
    </fill>
  </fills>
  <borders count="8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indexed="18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6" fillId="0" borderId="0"/>
    <xf numFmtId="0" fontId="1" fillId="0" borderId="0"/>
    <xf numFmtId="0" fontId="18" fillId="0" borderId="0" applyNumberFormat="0" applyFill="0" applyBorder="0" applyAlignment="0" applyProtection="0"/>
    <xf numFmtId="9" fontId="6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" fillId="17" borderId="76" applyNumberFormat="0" applyFont="0" applyAlignment="0" applyProtection="0"/>
    <xf numFmtId="0" fontId="6" fillId="0" borderId="0"/>
  </cellStyleXfs>
  <cellXfs count="36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65" fontId="0" fillId="0" borderId="0" xfId="0" applyNumberFormat="1"/>
    <xf numFmtId="167" fontId="0" fillId="0" borderId="0" xfId="0" applyNumberFormat="1"/>
    <xf numFmtId="0" fontId="6" fillId="0" borderId="0" xfId="4"/>
    <xf numFmtId="0" fontId="7" fillId="5" borderId="2" xfId="3" applyFont="1" applyFill="1" applyBorder="1" applyAlignment="1"/>
    <xf numFmtId="0" fontId="7" fillId="5" borderId="2" xfId="3" applyFont="1" applyFill="1" applyBorder="1" applyAlignment="1">
      <alignment horizontal="left" indent="2"/>
    </xf>
    <xf numFmtId="0" fontId="7" fillId="5" borderId="2" xfId="3" applyFont="1" applyFill="1" applyBorder="1" applyAlignment="1">
      <alignment horizontal="left"/>
    </xf>
    <xf numFmtId="0" fontId="3" fillId="2" borderId="2" xfId="2" applyBorder="1" applyAlignment="1">
      <alignment horizontal="center" vertical="center"/>
    </xf>
    <xf numFmtId="0" fontId="6" fillId="0" borderId="0" xfId="5" applyFont="1"/>
    <xf numFmtId="0" fontId="7" fillId="6" borderId="2" xfId="3" applyNumberFormat="1" applyFont="1" applyFill="1" applyBorder="1" applyAlignment="1">
      <alignment horizontal="center" vertical="center"/>
    </xf>
    <xf numFmtId="0" fontId="3" fillId="2" borderId="0" xfId="2" applyBorder="1" applyAlignment="1">
      <alignment vertical="center"/>
    </xf>
    <xf numFmtId="164" fontId="0" fillId="0" borderId="1" xfId="1" applyNumberFormat="1" applyFont="1" applyBorder="1"/>
    <xf numFmtId="0" fontId="0" fillId="0" borderId="5" xfId="0" applyBorder="1"/>
    <xf numFmtId="0" fontId="2" fillId="0" borderId="6" xfId="0" applyFont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64" fontId="0" fillId="0" borderId="15" xfId="1" applyNumberFormat="1" applyFont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2" xfId="0" applyBorder="1"/>
    <xf numFmtId="164" fontId="0" fillId="0" borderId="22" xfId="1" applyNumberFormat="1" applyFont="1" applyBorder="1"/>
    <xf numFmtId="0" fontId="2" fillId="0" borderId="26" xfId="0" applyFont="1" applyBorder="1" applyAlignment="1">
      <alignment horizontal="center"/>
    </xf>
    <xf numFmtId="166" fontId="0" fillId="0" borderId="27" xfId="0" applyNumberFormat="1" applyBorder="1"/>
    <xf numFmtId="166" fontId="0" fillId="0" borderId="28" xfId="0" applyNumberFormat="1" applyBorder="1"/>
    <xf numFmtId="166" fontId="0" fillId="0" borderId="29" xfId="0" applyNumberFormat="1" applyBorder="1"/>
    <xf numFmtId="0" fontId="2" fillId="0" borderId="4" xfId="0" applyFont="1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2" fillId="7" borderId="18" xfId="0" applyFont="1" applyFill="1" applyBorder="1"/>
    <xf numFmtId="0" fontId="2" fillId="7" borderId="19" xfId="0" applyFont="1" applyFill="1" applyBorder="1"/>
    <xf numFmtId="164" fontId="2" fillId="7" borderId="19" xfId="1" applyNumberFormat="1" applyFont="1" applyFill="1" applyBorder="1"/>
    <xf numFmtId="164" fontId="2" fillId="7" borderId="20" xfId="1" applyNumberFormat="1" applyFont="1" applyFill="1" applyBorder="1"/>
    <xf numFmtId="0" fontId="0" fillId="0" borderId="33" xfId="0" applyBorder="1"/>
    <xf numFmtId="0" fontId="0" fillId="0" borderId="34" xfId="0" applyBorder="1"/>
    <xf numFmtId="0" fontId="2" fillId="0" borderId="35" xfId="0" applyFont="1" applyBorder="1" applyAlignment="1">
      <alignment horizontal="center"/>
    </xf>
    <xf numFmtId="0" fontId="0" fillId="0" borderId="36" xfId="0" applyBorder="1"/>
    <xf numFmtId="0" fontId="8" fillId="0" borderId="37" xfId="0" applyFont="1" applyBorder="1" applyAlignment="1">
      <alignment horizontal="center"/>
    </xf>
    <xf numFmtId="0" fontId="8" fillId="0" borderId="37" xfId="0" applyFont="1" applyBorder="1" applyAlignment="1">
      <alignment horizontal="centerContinuous"/>
    </xf>
    <xf numFmtId="0" fontId="0" fillId="7" borderId="0" xfId="0" applyFill="1"/>
    <xf numFmtId="0" fontId="0" fillId="7" borderId="4" xfId="0" applyFill="1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2" fillId="0" borderId="38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25" xfId="0" applyBorder="1"/>
    <xf numFmtId="0" fontId="0" fillId="8" borderId="0" xfId="0" applyFill="1"/>
    <xf numFmtId="0" fontId="0" fillId="8" borderId="36" xfId="0" applyFill="1" applyBorder="1"/>
    <xf numFmtId="0" fontId="2" fillId="9" borderId="4" xfId="0" applyFont="1" applyFill="1" applyBorder="1"/>
    <xf numFmtId="0" fontId="0" fillId="9" borderId="0" xfId="0" applyFill="1"/>
    <xf numFmtId="166" fontId="0" fillId="0" borderId="30" xfId="0" applyNumberFormat="1" applyBorder="1"/>
    <xf numFmtId="166" fontId="0" fillId="0" borderId="0" xfId="0" applyNumberForma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41" xfId="0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vertical="center"/>
    </xf>
    <xf numFmtId="2" fontId="0" fillId="0" borderId="0" xfId="0" applyNumberFormat="1"/>
    <xf numFmtId="0" fontId="2" fillId="0" borderId="0" xfId="0" applyFont="1"/>
    <xf numFmtId="0" fontId="12" fillId="0" borderId="0" xfId="0" applyFont="1" applyAlignment="1">
      <alignment vertical="center"/>
    </xf>
    <xf numFmtId="0" fontId="0" fillId="10" borderId="0" xfId="0" applyFill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3" fillId="0" borderId="1" xfId="0" applyFont="1" applyBorder="1"/>
    <xf numFmtId="2" fontId="0" fillId="0" borderId="1" xfId="0" applyNumberFormat="1" applyBorder="1"/>
    <xf numFmtId="1" fontId="0" fillId="0" borderId="1" xfId="0" applyNumberFormat="1" applyBorder="1"/>
    <xf numFmtId="0" fontId="11" fillId="10" borderId="1" xfId="0" applyFont="1" applyFill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0" fontId="14" fillId="0" borderId="0" xfId="0" applyFont="1"/>
    <xf numFmtId="0" fontId="15" fillId="0" borderId="1" xfId="0" applyFont="1" applyBorder="1" applyAlignment="1">
      <alignment horizontal="center"/>
    </xf>
    <xf numFmtId="0" fontId="14" fillId="0" borderId="1" xfId="0" applyFont="1" applyBorder="1"/>
    <xf numFmtId="0" fontId="0" fillId="0" borderId="0" xfId="0" applyAlignment="1">
      <alignment vertical="center"/>
    </xf>
    <xf numFmtId="0" fontId="16" fillId="0" borderId="41" xfId="0" applyFont="1" applyBorder="1" applyAlignment="1">
      <alignment horizontal="center" vertical="center" wrapText="1"/>
    </xf>
    <xf numFmtId="0" fontId="17" fillId="0" borderId="41" xfId="0" applyFont="1" applyBorder="1" applyAlignment="1">
      <alignment horizontal="center" vertical="center" wrapText="1"/>
    </xf>
    <xf numFmtId="0" fontId="0" fillId="0" borderId="41" xfId="0" applyBorder="1" applyAlignment="1">
      <alignment vertical="center" wrapText="1"/>
    </xf>
    <xf numFmtId="0" fontId="0" fillId="7" borderId="36" xfId="0" applyFill="1" applyBorder="1"/>
    <xf numFmtId="0" fontId="16" fillId="0" borderId="42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168" fontId="0" fillId="7" borderId="0" xfId="0" applyNumberFormat="1" applyFill="1"/>
    <xf numFmtId="166" fontId="0" fillId="7" borderId="0" xfId="0" applyNumberFormat="1" applyFill="1"/>
    <xf numFmtId="166" fontId="0" fillId="7" borderId="36" xfId="0" applyNumberFormat="1" applyFill="1" applyBorder="1"/>
    <xf numFmtId="169" fontId="0" fillId="7" borderId="0" xfId="0" applyNumberFormat="1" applyFill="1"/>
    <xf numFmtId="0" fontId="19" fillId="7" borderId="0" xfId="0" applyFont="1" applyFill="1"/>
    <xf numFmtId="0" fontId="6" fillId="0" borderId="0" xfId="4" applyAlignment="1">
      <alignment horizontal="justify"/>
    </xf>
    <xf numFmtId="0" fontId="21" fillId="0" borderId="0" xfId="0" applyFont="1"/>
    <xf numFmtId="0" fontId="22" fillId="0" borderId="37" xfId="4" applyFont="1" applyBorder="1" applyAlignment="1">
      <alignment horizontal="center"/>
    </xf>
    <xf numFmtId="0" fontId="23" fillId="0" borderId="37" xfId="0" applyFont="1" applyBorder="1" applyAlignment="1">
      <alignment horizontal="center"/>
    </xf>
    <xf numFmtId="0" fontId="6" fillId="11" borderId="0" xfId="4" applyFill="1"/>
    <xf numFmtId="0" fontId="6" fillId="0" borderId="36" xfId="4" applyBorder="1"/>
    <xf numFmtId="0" fontId="6" fillId="11" borderId="36" xfId="4" applyFill="1" applyBorder="1"/>
    <xf numFmtId="0" fontId="21" fillId="0" borderId="36" xfId="0" applyFont="1" applyBorder="1"/>
    <xf numFmtId="0" fontId="6" fillId="0" borderId="0" xfId="4" applyAlignment="1">
      <alignment horizontal="right"/>
    </xf>
    <xf numFmtId="0" fontId="26" fillId="0" borderId="0" xfId="6" applyFont="1"/>
    <xf numFmtId="0" fontId="21" fillId="0" borderId="1" xfId="0" applyFont="1" applyBorder="1" applyAlignment="1">
      <alignment horizontal="center" vertical="center" wrapText="1"/>
    </xf>
    <xf numFmtId="0" fontId="25" fillId="0" borderId="0" xfId="0" applyFont="1" applyAlignment="1">
      <alignment vertical="center"/>
    </xf>
    <xf numFmtId="0" fontId="30" fillId="0" borderId="0" xfId="4" applyFont="1"/>
    <xf numFmtId="0" fontId="31" fillId="0" borderId="0" xfId="4" applyFont="1" applyAlignment="1">
      <alignment horizontal="justify"/>
    </xf>
    <xf numFmtId="0" fontId="32" fillId="0" borderId="0" xfId="4" applyFont="1"/>
    <xf numFmtId="0" fontId="33" fillId="0" borderId="46" xfId="0" applyFont="1" applyBorder="1" applyAlignment="1">
      <alignment horizontal="right"/>
    </xf>
    <xf numFmtId="0" fontId="6" fillId="0" borderId="0" xfId="4" applyAlignment="1">
      <alignment wrapText="1"/>
    </xf>
    <xf numFmtId="0" fontId="34" fillId="0" borderId="47" xfId="4" applyFont="1" applyBorder="1" applyAlignment="1">
      <alignment horizontal="center" vertical="top"/>
    </xf>
    <xf numFmtId="0" fontId="34" fillId="0" borderId="48" xfId="4" applyFont="1" applyBorder="1" applyAlignment="1">
      <alignment horizontal="center" vertical="top"/>
    </xf>
    <xf numFmtId="0" fontId="34" fillId="0" borderId="49" xfId="4" applyFont="1" applyBorder="1" applyAlignment="1">
      <alignment horizontal="center" vertical="top"/>
    </xf>
    <xf numFmtId="0" fontId="35" fillId="0" borderId="50" xfId="4" applyFont="1" applyBorder="1"/>
    <xf numFmtId="0" fontId="34" fillId="0" borderId="51" xfId="4" applyFont="1" applyBorder="1" applyAlignment="1">
      <alignment horizontal="center" vertical="top"/>
    </xf>
    <xf numFmtId="0" fontId="34" fillId="0" borderId="17" xfId="4" applyFont="1" applyBorder="1" applyAlignment="1">
      <alignment horizontal="center" vertical="top"/>
    </xf>
    <xf numFmtId="9" fontId="34" fillId="0" borderId="17" xfId="4" applyNumberFormat="1" applyFont="1" applyBorder="1" applyAlignment="1">
      <alignment horizontal="center" vertical="top"/>
    </xf>
    <xf numFmtId="0" fontId="34" fillId="0" borderId="52" xfId="4" applyFont="1" applyBorder="1" applyAlignment="1">
      <alignment horizontal="center" vertical="top"/>
    </xf>
    <xf numFmtId="0" fontId="6" fillId="0" borderId="31" xfId="4" applyBorder="1"/>
    <xf numFmtId="0" fontId="34" fillId="0" borderId="1" xfId="4" applyFont="1" applyBorder="1" applyAlignment="1">
      <alignment horizontal="center" vertical="top"/>
    </xf>
    <xf numFmtId="0" fontId="34" fillId="0" borderId="53" xfId="4" applyFont="1" applyBorder="1" applyAlignment="1">
      <alignment horizontal="center" vertical="top"/>
    </xf>
    <xf numFmtId="0" fontId="34" fillId="0" borderId="54" xfId="4" applyFont="1" applyBorder="1" applyAlignment="1">
      <alignment horizontal="center" vertical="top"/>
    </xf>
    <xf numFmtId="9" fontId="34" fillId="0" borderId="54" xfId="4" applyNumberFormat="1" applyFont="1" applyBorder="1" applyAlignment="1">
      <alignment horizontal="center" vertical="top"/>
    </xf>
    <xf numFmtId="0" fontId="34" fillId="0" borderId="55" xfId="4" applyFont="1" applyBorder="1" applyAlignment="1">
      <alignment horizontal="center" vertical="top"/>
    </xf>
    <xf numFmtId="0" fontId="6" fillId="0" borderId="32" xfId="4" applyBorder="1"/>
    <xf numFmtId="0" fontId="6" fillId="0" borderId="1" xfId="4" applyBorder="1"/>
    <xf numFmtId="0" fontId="6" fillId="0" borderId="0" xfId="4" applyAlignment="1">
      <alignment horizontal="center"/>
    </xf>
    <xf numFmtId="0" fontId="35" fillId="0" borderId="1" xfId="4" applyFont="1" applyBorder="1" applyAlignment="1">
      <alignment horizontal="center" vertical="top"/>
    </xf>
    <xf numFmtId="0" fontId="6" fillId="11" borderId="1" xfId="4" applyFill="1" applyBorder="1" applyAlignment="1">
      <alignment horizontal="center"/>
    </xf>
    <xf numFmtId="0" fontId="35" fillId="11" borderId="1" xfId="4" applyFont="1" applyFill="1" applyBorder="1" applyAlignment="1">
      <alignment horizontal="center" vertical="top"/>
    </xf>
    <xf numFmtId="2" fontId="35" fillId="11" borderId="1" xfId="4" applyNumberFormat="1" applyFont="1" applyFill="1" applyBorder="1" applyAlignment="1">
      <alignment horizontal="center" vertical="top"/>
    </xf>
    <xf numFmtId="9" fontId="6" fillId="0" borderId="1" xfId="4" applyNumberFormat="1" applyBorder="1"/>
    <xf numFmtId="0" fontId="35" fillId="0" borderId="0" xfId="4" applyFont="1" applyAlignment="1">
      <alignment horizontal="center" vertical="top"/>
    </xf>
    <xf numFmtId="0" fontId="6" fillId="10" borderId="0" xfId="4" applyFill="1"/>
    <xf numFmtId="0" fontId="36" fillId="0" borderId="0" xfId="4" applyFont="1"/>
    <xf numFmtId="0" fontId="37" fillId="0" borderId="0" xfId="4" applyFont="1" applyAlignment="1">
      <alignment horizontal="right"/>
    </xf>
    <xf numFmtId="0" fontId="37" fillId="12" borderId="0" xfId="4" applyFont="1" applyFill="1" applyAlignment="1">
      <alignment horizontal="left"/>
    </xf>
    <xf numFmtId="0" fontId="37" fillId="0" borderId="0" xfId="4" applyFont="1"/>
    <xf numFmtId="170" fontId="37" fillId="11" borderId="0" xfId="4" applyNumberFormat="1" applyFont="1" applyFill="1" applyAlignment="1">
      <alignment horizontal="left"/>
    </xf>
    <xf numFmtId="0" fontId="6" fillId="13" borderId="0" xfId="4" applyFill="1"/>
    <xf numFmtId="0" fontId="38" fillId="0" borderId="0" xfId="4" applyFont="1" applyAlignment="1">
      <alignment horizontal="center"/>
    </xf>
    <xf numFmtId="0" fontId="39" fillId="0" borderId="0" xfId="4" applyFont="1" applyAlignment="1">
      <alignment vertical="center"/>
    </xf>
    <xf numFmtId="0" fontId="6" fillId="0" borderId="0" xfId="4" quotePrefix="1"/>
    <xf numFmtId="0" fontId="17" fillId="0" borderId="58" xfId="0" applyFont="1" applyBorder="1" applyAlignment="1">
      <alignment horizontal="center" vertical="center" wrapText="1"/>
    </xf>
    <xf numFmtId="0" fontId="17" fillId="0" borderId="59" xfId="0" applyFont="1" applyBorder="1" applyAlignment="1">
      <alignment horizontal="center" vertical="center" wrapText="1"/>
    </xf>
    <xf numFmtId="0" fontId="17" fillId="0" borderId="60" xfId="0" applyFont="1" applyBorder="1" applyAlignment="1">
      <alignment horizontal="center" vertical="center" wrapText="1"/>
    </xf>
    <xf numFmtId="2" fontId="17" fillId="0" borderId="63" xfId="0" applyNumberFormat="1" applyFont="1" applyBorder="1" applyAlignment="1">
      <alignment horizontal="center" vertical="center" wrapText="1"/>
    </xf>
    <xf numFmtId="2" fontId="17" fillId="0" borderId="64" xfId="0" applyNumberFormat="1" applyFont="1" applyBorder="1" applyAlignment="1">
      <alignment horizontal="center" vertical="center" wrapText="1"/>
    </xf>
    <xf numFmtId="2" fontId="17" fillId="0" borderId="65" xfId="0" applyNumberFormat="1" applyFont="1" applyBorder="1" applyAlignment="1">
      <alignment horizontal="center" vertical="center" wrapText="1"/>
    </xf>
    <xf numFmtId="2" fontId="17" fillId="0" borderId="68" xfId="0" applyNumberFormat="1" applyFont="1" applyBorder="1" applyAlignment="1">
      <alignment horizontal="center" vertical="center" wrapText="1"/>
    </xf>
    <xf numFmtId="2" fontId="17" fillId="0" borderId="69" xfId="0" applyNumberFormat="1" applyFont="1" applyBorder="1" applyAlignment="1">
      <alignment horizontal="center" vertical="center" wrapText="1"/>
    </xf>
    <xf numFmtId="2" fontId="17" fillId="0" borderId="70" xfId="0" applyNumberFormat="1" applyFont="1" applyBorder="1" applyAlignment="1">
      <alignment horizontal="center" vertical="center" wrapText="1"/>
    </xf>
    <xf numFmtId="0" fontId="40" fillId="0" borderId="0" xfId="4" applyFont="1"/>
    <xf numFmtId="170" fontId="35" fillId="0" borderId="41" xfId="4" applyNumberFormat="1" applyFont="1" applyBorder="1" applyAlignment="1">
      <alignment vertical="center" wrapText="1"/>
    </xf>
    <xf numFmtId="0" fontId="6" fillId="14" borderId="0" xfId="4" applyFill="1" applyAlignment="1">
      <alignment horizontal="left"/>
    </xf>
    <xf numFmtId="0" fontId="30" fillId="0" borderId="0" xfId="4" applyFont="1" applyAlignment="1">
      <alignment horizontal="right"/>
    </xf>
    <xf numFmtId="0" fontId="6" fillId="0" borderId="0" xfId="4" quotePrefix="1" applyAlignment="1">
      <alignment horizontal="right"/>
    </xf>
    <xf numFmtId="0" fontId="6" fillId="11" borderId="0" xfId="4" applyFill="1" applyAlignment="1">
      <alignment horizontal="left"/>
    </xf>
    <xf numFmtId="170" fontId="42" fillId="0" borderId="0" xfId="4" applyNumberFormat="1" applyFont="1" applyAlignment="1">
      <alignment horizontal="right" vertical="top" wrapText="1"/>
    </xf>
    <xf numFmtId="171" fontId="0" fillId="14" borderId="0" xfId="7" applyNumberFormat="1" applyFont="1" applyFill="1" applyAlignment="1">
      <alignment horizontal="left"/>
    </xf>
    <xf numFmtId="0" fontId="6" fillId="15" borderId="0" xfId="4" applyFill="1"/>
    <xf numFmtId="0" fontId="6" fillId="9" borderId="0" xfId="4" applyFill="1"/>
    <xf numFmtId="0" fontId="6" fillId="0" borderId="0" xfId="4" applyAlignment="1">
      <alignment horizontal="left"/>
    </xf>
    <xf numFmtId="0" fontId="26" fillId="0" borderId="0" xfId="8" applyAlignment="1"/>
    <xf numFmtId="2" fontId="6" fillId="0" borderId="0" xfId="4" applyNumberFormat="1"/>
    <xf numFmtId="166" fontId="6" fillId="0" borderId="0" xfId="4" applyNumberFormat="1"/>
    <xf numFmtId="0" fontId="44" fillId="0" borderId="42" xfId="4" applyFont="1" applyBorder="1" applyAlignment="1">
      <alignment horizontal="center" vertical="center" wrapText="1"/>
    </xf>
    <xf numFmtId="0" fontId="35" fillId="0" borderId="41" xfId="4" applyFont="1" applyBorder="1" applyAlignment="1">
      <alignment vertical="center" wrapText="1"/>
    </xf>
    <xf numFmtId="0" fontId="44" fillId="0" borderId="41" xfId="4" applyFont="1" applyBorder="1" applyAlignment="1">
      <alignment horizontal="center" vertical="center" wrapText="1"/>
    </xf>
    <xf numFmtId="0" fontId="35" fillId="0" borderId="41" xfId="4" applyFont="1" applyBorder="1" applyAlignment="1">
      <alignment horizontal="center" vertical="center" wrapText="1"/>
    </xf>
    <xf numFmtId="0" fontId="35" fillId="0" borderId="42" xfId="4" applyFont="1" applyBorder="1" applyAlignment="1">
      <alignment vertical="center" wrapText="1"/>
    </xf>
    <xf numFmtId="0" fontId="44" fillId="0" borderId="1" xfId="4" applyFont="1" applyBorder="1" applyAlignment="1">
      <alignment horizontal="center" vertical="center" wrapText="1"/>
    </xf>
    <xf numFmtId="0" fontId="6" fillId="0" borderId="1" xfId="4" applyBorder="1" applyAlignment="1">
      <alignment horizontal="center"/>
    </xf>
    <xf numFmtId="0" fontId="35" fillId="0" borderId="1" xfId="4" applyFont="1" applyBorder="1" applyAlignment="1">
      <alignment horizontal="center" vertical="center" wrapText="1"/>
    </xf>
    <xf numFmtId="0" fontId="10" fillId="0" borderId="0" xfId="4" applyFont="1" applyAlignment="1">
      <alignment vertical="center"/>
    </xf>
    <xf numFmtId="0" fontId="44" fillId="0" borderId="74" xfId="4" applyFont="1" applyBorder="1" applyAlignment="1">
      <alignment horizontal="center" vertical="center" wrapText="1"/>
    </xf>
    <xf numFmtId="0" fontId="35" fillId="11" borderId="41" xfId="4" applyFont="1" applyFill="1" applyBorder="1" applyAlignment="1">
      <alignment vertical="center" wrapText="1"/>
    </xf>
    <xf numFmtId="0" fontId="35" fillId="11" borderId="71" xfId="4" applyFont="1" applyFill="1" applyBorder="1" applyAlignment="1">
      <alignment vertical="center" wrapText="1"/>
    </xf>
    <xf numFmtId="0" fontId="35" fillId="11" borderId="42" xfId="4" applyFont="1" applyFill="1" applyBorder="1" applyAlignment="1">
      <alignment vertical="center" wrapText="1"/>
    </xf>
    <xf numFmtId="0" fontId="35" fillId="0" borderId="71" xfId="4" applyFont="1" applyBorder="1" applyAlignment="1">
      <alignment vertical="center" wrapText="1"/>
    </xf>
    <xf numFmtId="2" fontId="35" fillId="0" borderId="41" xfId="4" applyNumberFormat="1" applyFont="1" applyBorder="1" applyAlignment="1">
      <alignment horizontal="center" vertical="center" wrapText="1"/>
    </xf>
    <xf numFmtId="0" fontId="44" fillId="0" borderId="0" xfId="4" applyFont="1" applyAlignment="1">
      <alignment horizontal="center" vertical="center" wrapText="1"/>
    </xf>
    <xf numFmtId="0" fontId="35" fillId="0" borderId="1" xfId="4" applyFont="1" applyBorder="1" applyAlignment="1">
      <alignment vertical="center" wrapText="1"/>
    </xf>
    <xf numFmtId="0" fontId="35" fillId="0" borderId="0" xfId="4" applyFont="1" applyAlignment="1">
      <alignment horizontal="center" vertical="center" wrapText="1"/>
    </xf>
    <xf numFmtId="4" fontId="35" fillId="0" borderId="1" xfId="4" applyNumberFormat="1" applyFont="1" applyBorder="1" applyAlignment="1">
      <alignment horizontal="center" vertical="center" wrapText="1"/>
    </xf>
    <xf numFmtId="0" fontId="6" fillId="0" borderId="75" xfId="4" applyBorder="1"/>
    <xf numFmtId="0" fontId="6" fillId="0" borderId="1" xfId="4" applyBorder="1" applyAlignment="1">
      <alignment horizontal="right"/>
    </xf>
    <xf numFmtId="170" fontId="6" fillId="0" borderId="1" xfId="4" applyNumberFormat="1" applyBorder="1"/>
    <xf numFmtId="2" fontId="6" fillId="0" borderId="1" xfId="4" applyNumberFormat="1" applyBorder="1"/>
    <xf numFmtId="0" fontId="45" fillId="0" borderId="1" xfId="4" applyFont="1" applyBorder="1" applyAlignment="1">
      <alignment horizontal="center" vertical="top" wrapText="1"/>
    </xf>
    <xf numFmtId="0" fontId="45" fillId="0" borderId="1" xfId="4" applyFont="1" applyBorder="1" applyAlignment="1">
      <alignment horizontal="center" vertical="center" wrapText="1"/>
    </xf>
    <xf numFmtId="0" fontId="34" fillId="0" borderId="1" xfId="4" applyFont="1" applyBorder="1" applyAlignment="1">
      <alignment horizontal="center" vertical="top" wrapText="1"/>
    </xf>
    <xf numFmtId="0" fontId="37" fillId="0" borderId="1" xfId="4" applyFont="1" applyBorder="1"/>
    <xf numFmtId="167" fontId="34" fillId="0" borderId="1" xfId="4" applyNumberFormat="1" applyFont="1" applyBorder="1" applyAlignment="1">
      <alignment horizontal="center" vertical="top" wrapText="1"/>
    </xf>
    <xf numFmtId="167" fontId="37" fillId="0" borderId="1" xfId="4" applyNumberFormat="1" applyFont="1" applyBorder="1"/>
    <xf numFmtId="0" fontId="45" fillId="0" borderId="0" xfId="4" applyFont="1" applyAlignment="1">
      <alignment horizontal="center" vertical="top" wrapText="1"/>
    </xf>
    <xf numFmtId="0" fontId="45" fillId="0" borderId="0" xfId="4" applyFont="1" applyAlignment="1">
      <alignment horizontal="center" vertical="center" wrapText="1"/>
    </xf>
    <xf numFmtId="0" fontId="34" fillId="0" borderId="0" xfId="4" applyFont="1" applyAlignment="1">
      <alignment horizontal="center" vertical="top" wrapText="1"/>
    </xf>
    <xf numFmtId="2" fontId="37" fillId="0" borderId="0" xfId="4" applyNumberFormat="1" applyFont="1"/>
    <xf numFmtId="0" fontId="38" fillId="0" borderId="0" xfId="4" applyFont="1" applyAlignment="1">
      <alignment horizontal="right"/>
    </xf>
    <xf numFmtId="0" fontId="38" fillId="0" borderId="0" xfId="4" applyFont="1"/>
    <xf numFmtId="0" fontId="19" fillId="0" borderId="0" xfId="4" applyFont="1" applyAlignment="1">
      <alignment vertical="center"/>
    </xf>
    <xf numFmtId="0" fontId="37" fillId="16" borderId="0" xfId="4" applyFont="1" applyFill="1" applyAlignment="1">
      <alignment horizontal="left"/>
    </xf>
    <xf numFmtId="172" fontId="37" fillId="11" borderId="0" xfId="4" applyNumberFormat="1" applyFont="1" applyFill="1"/>
    <xf numFmtId="0" fontId="46" fillId="0" borderId="0" xfId="4" applyFont="1" applyAlignment="1">
      <alignment vertical="center"/>
    </xf>
    <xf numFmtId="173" fontId="37" fillId="11" borderId="0" xfId="4" applyNumberFormat="1" applyFont="1" applyFill="1"/>
    <xf numFmtId="174" fontId="37" fillId="16" borderId="0" xfId="7" applyNumberFormat="1" applyFont="1" applyFill="1" applyAlignment="1">
      <alignment horizontal="left"/>
    </xf>
    <xf numFmtId="174" fontId="37" fillId="11" borderId="0" xfId="4" applyNumberFormat="1" applyFont="1" applyFill="1"/>
    <xf numFmtId="0" fontId="37" fillId="16" borderId="0" xfId="4" applyFont="1" applyFill="1"/>
    <xf numFmtId="167" fontId="34" fillId="0" borderId="0" xfId="4" applyNumberFormat="1" applyFont="1" applyAlignment="1">
      <alignment horizontal="center" vertical="top" wrapText="1"/>
    </xf>
    <xf numFmtId="0" fontId="0" fillId="0" borderId="28" xfId="0" applyBorder="1"/>
    <xf numFmtId="10" fontId="0" fillId="0" borderId="0" xfId="0" applyNumberFormat="1"/>
    <xf numFmtId="10" fontId="0" fillId="0" borderId="36" xfId="0" applyNumberFormat="1" applyBorder="1"/>
    <xf numFmtId="0" fontId="2" fillId="0" borderId="1" xfId="0" applyFont="1" applyBorder="1"/>
    <xf numFmtId="0" fontId="0" fillId="0" borderId="0" xfId="0" quotePrefix="1"/>
    <xf numFmtId="0" fontId="49" fillId="0" borderId="0" xfId="0" applyFont="1" applyAlignment="1">
      <alignment horizontal="center"/>
    </xf>
    <xf numFmtId="0" fontId="49" fillId="0" borderId="0" xfId="0" applyFont="1"/>
    <xf numFmtId="0" fontId="49" fillId="0" borderId="1" xfId="0" applyFont="1" applyBorder="1"/>
    <xf numFmtId="7" fontId="0" fillId="0" borderId="1" xfId="1" applyNumberFormat="1" applyFont="1" applyBorder="1"/>
    <xf numFmtId="0" fontId="2" fillId="7" borderId="1" xfId="0" applyFont="1" applyFill="1" applyBorder="1"/>
    <xf numFmtId="7" fontId="2" fillId="7" borderId="1" xfId="1" applyNumberFormat="1" applyFont="1" applyFill="1" applyBorder="1"/>
    <xf numFmtId="7" fontId="0" fillId="0" borderId="0" xfId="0" applyNumberFormat="1"/>
    <xf numFmtId="7" fontId="0" fillId="0" borderId="36" xfId="0" applyNumberFormat="1" applyBorder="1"/>
    <xf numFmtId="0" fontId="51" fillId="0" borderId="77" xfId="0" applyFont="1" applyBorder="1" applyAlignment="1">
      <alignment horizontal="left"/>
    </xf>
    <xf numFmtId="0" fontId="52" fillId="0" borderId="0" xfId="0" applyFont="1" applyAlignment="1">
      <alignment horizontal="left"/>
    </xf>
    <xf numFmtId="0" fontId="53" fillId="0" borderId="28" xfId="0" applyFont="1" applyBorder="1" applyAlignment="1">
      <alignment horizontal="left"/>
    </xf>
    <xf numFmtId="0" fontId="52" fillId="0" borderId="36" xfId="0" applyFont="1" applyBorder="1" applyAlignment="1">
      <alignment horizontal="left"/>
    </xf>
    <xf numFmtId="0" fontId="55" fillId="0" borderId="0" xfId="0" applyFont="1" applyAlignment="1">
      <alignment vertical="top" wrapText="1"/>
    </xf>
    <xf numFmtId="0" fontId="54" fillId="0" borderId="77" xfId="0" applyFont="1" applyBorder="1" applyAlignment="1">
      <alignment horizontal="right"/>
    </xf>
    <xf numFmtId="0" fontId="51" fillId="0" borderId="27" xfId="0" applyFont="1" applyBorder="1" applyAlignment="1">
      <alignment horizontal="left"/>
    </xf>
    <xf numFmtId="0" fontId="54" fillId="0" borderId="27" xfId="0" applyFont="1" applyBorder="1" applyAlignment="1">
      <alignment horizontal="right"/>
    </xf>
    <xf numFmtId="0" fontId="56" fillId="0" borderId="0" xfId="0" applyFont="1"/>
    <xf numFmtId="175" fontId="2" fillId="0" borderId="0" xfId="0" applyNumberFormat="1" applyFont="1"/>
    <xf numFmtId="175" fontId="0" fillId="0" borderId="1" xfId="0" applyNumberFormat="1" applyBorder="1"/>
    <xf numFmtId="9" fontId="0" fillId="0" borderId="0" xfId="0" applyNumberFormat="1"/>
    <xf numFmtId="0" fontId="2" fillId="10" borderId="0" xfId="0" applyFont="1" applyFill="1"/>
    <xf numFmtId="0" fontId="0" fillId="18" borderId="0" xfId="0" applyFill="1"/>
    <xf numFmtId="0" fontId="2" fillId="18" borderId="0" xfId="0" applyFont="1" applyFill="1"/>
    <xf numFmtId="0" fontId="0" fillId="6" borderId="0" xfId="0" applyFill="1"/>
    <xf numFmtId="0" fontId="0" fillId="19" borderId="0" xfId="0" applyFill="1"/>
    <xf numFmtId="0" fontId="2" fillId="19" borderId="0" xfId="0" applyFont="1" applyFill="1"/>
    <xf numFmtId="9" fontId="2" fillId="18" borderId="0" xfId="0" applyNumberFormat="1" applyFont="1" applyFill="1"/>
    <xf numFmtId="0" fontId="0" fillId="20" borderId="0" xfId="0" applyFill="1"/>
    <xf numFmtId="0" fontId="2" fillId="20" borderId="0" xfId="0" applyFont="1" applyFill="1"/>
    <xf numFmtId="0" fontId="50" fillId="21" borderId="0" xfId="0" applyFont="1" applyFill="1"/>
    <xf numFmtId="0" fontId="0" fillId="21" borderId="0" xfId="0" applyFill="1"/>
    <xf numFmtId="0" fontId="6" fillId="0" borderId="0" xfId="10"/>
    <xf numFmtId="0" fontId="6" fillId="0" borderId="0" xfId="10" applyAlignment="1">
      <alignment horizontal="center"/>
    </xf>
    <xf numFmtId="0" fontId="6" fillId="0" borderId="0" xfId="10" applyAlignment="1">
      <alignment horizontal="center" vertical="center"/>
    </xf>
    <xf numFmtId="0" fontId="58" fillId="22" borderId="78" xfId="10" applyFont="1" applyFill="1" applyBorder="1" applyAlignment="1">
      <alignment horizontal="center"/>
    </xf>
    <xf numFmtId="0" fontId="58" fillId="22" borderId="28" xfId="10" applyFont="1" applyFill="1" applyBorder="1" applyAlignment="1">
      <alignment horizontal="center"/>
    </xf>
    <xf numFmtId="0" fontId="58" fillId="22" borderId="5" xfId="10" applyFont="1" applyFill="1" applyBorder="1" applyAlignment="1">
      <alignment horizontal="center"/>
    </xf>
    <xf numFmtId="0" fontId="6" fillId="23" borderId="79" xfId="10" applyFill="1" applyBorder="1" applyAlignment="1">
      <alignment horizontal="center"/>
    </xf>
    <xf numFmtId="0" fontId="6" fillId="23" borderId="80" xfId="10" applyFill="1" applyBorder="1" applyAlignment="1">
      <alignment horizontal="center"/>
    </xf>
    <xf numFmtId="0" fontId="6" fillId="23" borderId="24" xfId="10" applyFill="1" applyBorder="1" applyAlignment="1">
      <alignment horizontal="center"/>
    </xf>
    <xf numFmtId="0" fontId="6" fillId="23" borderId="22" xfId="10" applyFill="1" applyBorder="1" applyAlignment="1">
      <alignment horizontal="center"/>
    </xf>
    <xf numFmtId="0" fontId="6" fillId="23" borderId="33" xfId="10" applyFill="1" applyBorder="1" applyAlignment="1">
      <alignment horizontal="center"/>
    </xf>
    <xf numFmtId="0" fontId="6" fillId="23" borderId="27" xfId="10" applyFill="1" applyBorder="1" applyAlignment="1">
      <alignment horizontal="center"/>
    </xf>
    <xf numFmtId="0" fontId="6" fillId="23" borderId="17" xfId="10" applyFill="1" applyBorder="1" applyAlignment="1">
      <alignment horizontal="center"/>
    </xf>
    <xf numFmtId="0" fontId="6" fillId="23" borderId="15" xfId="10" applyFill="1" applyBorder="1" applyAlignment="1">
      <alignment horizontal="center"/>
    </xf>
    <xf numFmtId="0" fontId="6" fillId="10" borderId="78" xfId="10" applyFill="1" applyBorder="1" applyAlignment="1">
      <alignment horizontal="center"/>
    </xf>
    <xf numFmtId="0" fontId="6" fillId="10" borderId="28" xfId="10" applyFill="1" applyBorder="1" applyAlignment="1">
      <alignment horizontal="center"/>
    </xf>
    <xf numFmtId="0" fontId="6" fillId="10" borderId="5" xfId="10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58" fillId="22" borderId="79" xfId="0" applyFont="1" applyFill="1" applyBorder="1" applyAlignment="1">
      <alignment horizontal="center" vertical="center"/>
    </xf>
    <xf numFmtId="0" fontId="58" fillId="22" borderId="80" xfId="0" applyFont="1" applyFill="1" applyBorder="1" applyAlignment="1">
      <alignment horizontal="center" vertical="center"/>
    </xf>
    <xf numFmtId="0" fontId="58" fillId="22" borderId="24" xfId="0" applyFont="1" applyFill="1" applyBorder="1" applyAlignment="1">
      <alignment horizontal="center" vertical="center"/>
    </xf>
    <xf numFmtId="0" fontId="58" fillId="22" borderId="81" xfId="0" applyFont="1" applyFill="1" applyBorder="1" applyAlignment="1">
      <alignment horizontal="center" vertical="center"/>
    </xf>
    <xf numFmtId="0" fontId="58" fillId="22" borderId="0" xfId="0" applyFont="1" applyFill="1" applyAlignment="1">
      <alignment horizontal="center" vertical="center"/>
    </xf>
    <xf numFmtId="0" fontId="58" fillId="22" borderId="82" xfId="0" applyFont="1" applyFill="1" applyBorder="1" applyAlignment="1">
      <alignment horizontal="center" vertical="center"/>
    </xf>
    <xf numFmtId="0" fontId="58" fillId="22" borderId="33" xfId="0" applyFont="1" applyFill="1" applyBorder="1" applyAlignment="1">
      <alignment horizontal="center" vertical="center"/>
    </xf>
    <xf numFmtId="0" fontId="58" fillId="22" borderId="27" xfId="0" applyFont="1" applyFill="1" applyBorder="1" applyAlignment="1">
      <alignment horizontal="center" vertical="center"/>
    </xf>
    <xf numFmtId="0" fontId="58" fillId="22" borderId="17" xfId="0" applyFont="1" applyFill="1" applyBorder="1" applyAlignment="1">
      <alignment horizontal="center" vertical="center"/>
    </xf>
    <xf numFmtId="0" fontId="6" fillId="10" borderId="79" xfId="9" applyFont="1" applyFill="1" applyBorder="1" applyAlignment="1">
      <alignment horizontal="center" vertical="center"/>
    </xf>
    <xf numFmtId="0" fontId="6" fillId="10" borderId="80" xfId="9" applyFont="1" applyFill="1" applyBorder="1" applyAlignment="1">
      <alignment horizontal="center" vertical="center"/>
    </xf>
    <xf numFmtId="0" fontId="6" fillId="10" borderId="24" xfId="9" applyFont="1" applyFill="1" applyBorder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6" fillId="23" borderId="22" xfId="0" applyFont="1" applyFill="1" applyBorder="1" applyAlignment="1">
      <alignment horizontal="center" vertical="center"/>
    </xf>
    <xf numFmtId="0" fontId="6" fillId="10" borderId="81" xfId="9" applyFont="1" applyFill="1" applyBorder="1" applyAlignment="1">
      <alignment horizontal="center" vertical="center"/>
    </xf>
    <xf numFmtId="0" fontId="6" fillId="10" borderId="0" xfId="9" applyFont="1" applyFill="1" applyBorder="1" applyAlignment="1">
      <alignment horizontal="center" vertical="center"/>
    </xf>
    <xf numFmtId="0" fontId="6" fillId="10" borderId="82" xfId="9" applyFont="1" applyFill="1" applyBorder="1" applyAlignment="1">
      <alignment horizontal="center" vertical="center"/>
    </xf>
    <xf numFmtId="0" fontId="6" fillId="23" borderId="75" xfId="0" applyFont="1" applyFill="1" applyBorder="1" applyAlignment="1">
      <alignment horizontal="center" vertical="center"/>
    </xf>
    <xf numFmtId="0" fontId="6" fillId="10" borderId="33" xfId="9" applyFont="1" applyFill="1" applyBorder="1" applyAlignment="1">
      <alignment horizontal="center" vertical="center"/>
    </xf>
    <xf numFmtId="0" fontId="6" fillId="10" borderId="27" xfId="9" applyFont="1" applyFill="1" applyBorder="1" applyAlignment="1">
      <alignment horizontal="center" vertical="center"/>
    </xf>
    <xf numFmtId="0" fontId="6" fillId="10" borderId="17" xfId="9" applyFont="1" applyFill="1" applyBorder="1" applyAlignment="1">
      <alignment horizontal="center" vertical="center"/>
    </xf>
    <xf numFmtId="0" fontId="6" fillId="23" borderId="15" xfId="0" applyFont="1" applyFill="1" applyBorder="1" applyAlignment="1">
      <alignment horizontal="center" vertical="center"/>
    </xf>
    <xf numFmtId="0" fontId="6" fillId="23" borderId="78" xfId="0" applyFont="1" applyFill="1" applyBorder="1" applyAlignment="1">
      <alignment horizontal="center" vertical="center"/>
    </xf>
    <xf numFmtId="0" fontId="6" fillId="23" borderId="28" xfId="0" applyFont="1" applyFill="1" applyBorder="1" applyAlignment="1">
      <alignment horizontal="center" vertical="center"/>
    </xf>
    <xf numFmtId="0" fontId="6" fillId="23" borderId="5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30" fillId="8" borderId="1" xfId="10" applyFont="1" applyFill="1" applyBorder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/>
    <xf numFmtId="173" fontId="0" fillId="0" borderId="0" xfId="0" applyNumberFormat="1"/>
    <xf numFmtId="177" fontId="0" fillId="0" borderId="0" xfId="0" applyNumberFormat="1"/>
    <xf numFmtId="0" fontId="3" fillId="2" borderId="0" xfId="2" applyBorder="1" applyAlignment="1">
      <alignment horizontal="left" vertical="center"/>
    </xf>
    <xf numFmtId="0" fontId="3" fillId="2" borderId="3" xfId="2" applyBorder="1" applyAlignment="1">
      <alignment horizontal="left" vertical="center"/>
    </xf>
    <xf numFmtId="0" fontId="3" fillId="2" borderId="0" xfId="2" applyBorder="1" applyAlignment="1">
      <alignment horizontal="center" vertical="center"/>
    </xf>
    <xf numFmtId="0" fontId="3" fillId="2" borderId="3" xfId="2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6" fillId="0" borderId="42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28" fillId="0" borderId="42" xfId="0" applyFont="1" applyBorder="1" applyAlignment="1">
      <alignment horizontal="center" vertical="center" wrapText="1"/>
    </xf>
    <xf numFmtId="0" fontId="28" fillId="0" borderId="45" xfId="0" applyFont="1" applyBorder="1" applyAlignment="1">
      <alignment horizontal="center" vertical="center" wrapText="1"/>
    </xf>
    <xf numFmtId="0" fontId="20" fillId="0" borderId="0" xfId="4" applyFont="1" applyAlignment="1">
      <alignment horizontal="left" vertical="center" wrapText="1"/>
    </xf>
    <xf numFmtId="0" fontId="28" fillId="0" borderId="44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34" fillId="0" borderId="1" xfId="4" applyFont="1" applyBorder="1" applyAlignment="1">
      <alignment horizontal="center" vertical="center"/>
    </xf>
    <xf numFmtId="0" fontId="6" fillId="0" borderId="1" xfId="4" applyBorder="1" applyAlignment="1">
      <alignment horizontal="left" wrapText="1"/>
    </xf>
    <xf numFmtId="0" fontId="35" fillId="0" borderId="22" xfId="4" applyFont="1" applyBorder="1" applyAlignment="1">
      <alignment horizontal="center" vertical="center" wrapText="1"/>
    </xf>
    <xf numFmtId="0" fontId="35" fillId="0" borderId="15" xfId="4" applyFont="1" applyBorder="1" applyAlignment="1">
      <alignment horizontal="center" vertical="center" wrapText="1"/>
    </xf>
    <xf numFmtId="0" fontId="35" fillId="0" borderId="22" xfId="4" applyFont="1" applyBorder="1" applyAlignment="1">
      <alignment horizontal="center" vertical="center"/>
    </xf>
    <xf numFmtId="0" fontId="35" fillId="0" borderId="15" xfId="4" applyFont="1" applyBorder="1" applyAlignment="1">
      <alignment horizontal="center" vertical="center"/>
    </xf>
    <xf numFmtId="0" fontId="35" fillId="0" borderId="1" xfId="4" applyFont="1" applyBorder="1" applyAlignment="1">
      <alignment horizontal="center" vertical="center"/>
    </xf>
    <xf numFmtId="0" fontId="35" fillId="0" borderId="22" xfId="4" applyFont="1" applyBorder="1" applyAlignment="1">
      <alignment horizontal="center" vertical="top" wrapText="1"/>
    </xf>
    <xf numFmtId="0" fontId="35" fillId="0" borderId="15" xfId="4" applyFont="1" applyBorder="1" applyAlignment="1">
      <alignment horizontal="center" vertical="top" wrapText="1"/>
    </xf>
    <xf numFmtId="0" fontId="16" fillId="0" borderId="56" xfId="0" applyFont="1" applyBorder="1" applyAlignment="1">
      <alignment horizontal="center" vertical="center" wrapText="1"/>
    </xf>
    <xf numFmtId="0" fontId="16" fillId="0" borderId="57" xfId="0" applyFont="1" applyBorder="1" applyAlignment="1">
      <alignment horizontal="center" vertical="center" wrapText="1"/>
    </xf>
    <xf numFmtId="0" fontId="16" fillId="0" borderId="66" xfId="0" applyFont="1" applyBorder="1" applyAlignment="1">
      <alignment horizontal="center" vertical="center" wrapText="1"/>
    </xf>
    <xf numFmtId="0" fontId="16" fillId="0" borderId="67" xfId="0" applyFont="1" applyBorder="1" applyAlignment="1">
      <alignment horizontal="center" vertical="center" wrapText="1"/>
    </xf>
    <xf numFmtId="0" fontId="16" fillId="0" borderId="61" xfId="0" applyFont="1" applyBorder="1" applyAlignment="1">
      <alignment horizontal="center" vertical="center" wrapText="1"/>
    </xf>
    <xf numFmtId="0" fontId="16" fillId="0" borderId="62" xfId="0" applyFont="1" applyBorder="1" applyAlignment="1">
      <alignment horizontal="center" vertical="center" wrapText="1"/>
    </xf>
    <xf numFmtId="0" fontId="44" fillId="0" borderId="42" xfId="4" applyFont="1" applyBorder="1" applyAlignment="1">
      <alignment horizontal="center" vertical="center" wrapText="1"/>
    </xf>
    <xf numFmtId="0" fontId="44" fillId="0" borderId="45" xfId="4" applyFont="1" applyBorder="1" applyAlignment="1">
      <alignment horizontal="center" vertical="center" wrapText="1"/>
    </xf>
    <xf numFmtId="0" fontId="44" fillId="0" borderId="43" xfId="4" applyFont="1" applyBorder="1" applyAlignment="1">
      <alignment horizontal="center" vertical="center" wrapText="1"/>
    </xf>
    <xf numFmtId="0" fontId="44" fillId="0" borderId="71" xfId="4" applyFont="1" applyBorder="1" applyAlignment="1">
      <alignment horizontal="center" vertical="center" wrapText="1"/>
    </xf>
    <xf numFmtId="0" fontId="44" fillId="0" borderId="72" xfId="4" applyFont="1" applyBorder="1" applyAlignment="1">
      <alignment horizontal="center" vertical="center" wrapText="1"/>
    </xf>
    <xf numFmtId="0" fontId="44" fillId="0" borderId="73" xfId="4" applyFont="1" applyBorder="1" applyAlignment="1">
      <alignment horizontal="center" vertical="center" wrapText="1"/>
    </xf>
    <xf numFmtId="0" fontId="35" fillId="0" borderId="42" xfId="4" applyFont="1" applyBorder="1" applyAlignment="1">
      <alignment vertical="center" wrapText="1"/>
    </xf>
    <xf numFmtId="0" fontId="35" fillId="0" borderId="43" xfId="4" applyFont="1" applyBorder="1" applyAlignment="1">
      <alignment vertical="center" wrapText="1"/>
    </xf>
    <xf numFmtId="0" fontId="49" fillId="0" borderId="0" xfId="0" applyFont="1" applyAlignment="1">
      <alignment horizontal="center"/>
    </xf>
    <xf numFmtId="0" fontId="49" fillId="0" borderId="0" xfId="0" applyFont="1"/>
    <xf numFmtId="0" fontId="57" fillId="0" borderId="0" xfId="10" applyFont="1" applyAlignment="1">
      <alignment horizontal="center"/>
    </xf>
    <xf numFmtId="0" fontId="6" fillId="0" borderId="0" xfId="10" applyAlignment="1">
      <alignment horizontal="center"/>
    </xf>
    <xf numFmtId="0" fontId="57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78" fontId="0" fillId="0" borderId="0" xfId="0" applyNumberFormat="1"/>
    <xf numFmtId="178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36" xfId="0" applyFill="1" applyBorder="1" applyAlignment="1"/>
    <xf numFmtId="0" fontId="8" fillId="0" borderId="37" xfId="0" applyFont="1" applyFill="1" applyBorder="1" applyAlignment="1">
      <alignment horizontal="center"/>
    </xf>
    <xf numFmtId="2" fontId="0" fillId="0" borderId="0" xfId="0" applyNumberFormat="1" applyFill="1" applyBorder="1" applyAlignment="1"/>
  </cellXfs>
  <cellStyles count="11">
    <cellStyle name="20% - Accent5" xfId="3" builtinId="46"/>
    <cellStyle name="Accent5" xfId="2" builtinId="45"/>
    <cellStyle name="Comma" xfId="1" builtinId="3"/>
    <cellStyle name="Hyperlink" xfId="6" builtinId="8"/>
    <cellStyle name="Hyperlink 2" xfId="8" xr:uid="{8049B81E-06F2-4977-B77C-4636FEC5DBD8}"/>
    <cellStyle name="Normal" xfId="0" builtinId="0"/>
    <cellStyle name="Normal 2" xfId="4" xr:uid="{1CE3034F-48B4-430A-BFC6-D10E666CEBA4}"/>
    <cellStyle name="Normal 3" xfId="10" xr:uid="{8AA12056-7A2E-445C-A523-FFAA4104A789}"/>
    <cellStyle name="Normal 5" xfId="5" xr:uid="{CA527122-591A-43EB-9244-3271D876988E}"/>
    <cellStyle name="Note" xfId="9" builtinId="10"/>
    <cellStyle name="Percent 2" xfId="7" xr:uid="{D58C57B7-BA63-4E00-AD10-166BC92A9807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 on Given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Attendance vs. Marks%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302778650584102"/>
                  <c:y val="-0.659908448943882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'Correlation &amp; Regression-1'!$B$3:$B$9</c:f>
              <c:numCache>
                <c:formatCode>General</c:formatCode>
                <c:ptCount val="7"/>
                <c:pt idx="0">
                  <c:v>6</c:v>
                </c:pt>
                <c:pt idx="1">
                  <c:v>2</c:v>
                </c:pt>
                <c:pt idx="2">
                  <c:v>15</c:v>
                </c:pt>
                <c:pt idx="3">
                  <c:v>9</c:v>
                </c:pt>
                <c:pt idx="4">
                  <c:v>12</c:v>
                </c:pt>
                <c:pt idx="5">
                  <c:v>5</c:v>
                </c:pt>
                <c:pt idx="6">
                  <c:v>8</c:v>
                </c:pt>
              </c:numCache>
            </c:numRef>
          </c:xVal>
          <c:yVal>
            <c:numRef>
              <c:f>'Correlation &amp; Regression-1'!$C$3:$C$9</c:f>
              <c:numCache>
                <c:formatCode>General</c:formatCode>
                <c:ptCount val="7"/>
                <c:pt idx="0">
                  <c:v>82</c:v>
                </c:pt>
                <c:pt idx="1">
                  <c:v>86</c:v>
                </c:pt>
                <c:pt idx="2">
                  <c:v>43</c:v>
                </c:pt>
                <c:pt idx="3">
                  <c:v>74</c:v>
                </c:pt>
                <c:pt idx="4">
                  <c:v>58</c:v>
                </c:pt>
                <c:pt idx="5">
                  <c:v>90</c:v>
                </c:pt>
                <c:pt idx="6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DC-498C-BF4A-7B5B70F8FFAE}"/>
            </c:ext>
          </c:extLst>
        </c:ser>
        <c:ser>
          <c:idx val="1"/>
          <c:order val="1"/>
          <c:tx>
            <c:v>Prediction-1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'Correlation &amp; Regression-1'!$E$23</c:f>
              <c:numCache>
                <c:formatCode>General</c:formatCode>
                <c:ptCount val="1"/>
                <c:pt idx="0">
                  <c:v>7</c:v>
                </c:pt>
              </c:numCache>
            </c:numRef>
          </c:xVal>
          <c:yVal>
            <c:numRef>
              <c:f>'Correlation &amp; Regression-1'!$F$23</c:f>
              <c:numCache>
                <c:formatCode>General</c:formatCode>
                <c:ptCount val="1"/>
                <c:pt idx="0">
                  <c:v>77.139303482587053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DC-498C-BF4A-7B5B70F8FFAE}"/>
            </c:ext>
          </c:extLst>
        </c:ser>
        <c:ser>
          <c:idx val="2"/>
          <c:order val="2"/>
          <c:tx>
            <c:v>Prediction-2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'Correlation &amp; Regression-1'!$E$24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'Correlation &amp; Regression-1'!$F$24</c:f>
              <c:numCache>
                <c:formatCode>General</c:formatCode>
                <c:ptCount val="1"/>
                <c:pt idx="0">
                  <c:v>66.273631840796014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DC-498C-BF4A-7B5B70F8F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366560"/>
        <c:axId val="1022373760"/>
      </c:scatterChart>
      <c:valAx>
        <c:axId val="1022366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Attendace of the Student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373760"/>
        <c:crosses val="autoZero"/>
        <c:crossBetween val="midCat"/>
      </c:valAx>
      <c:valAx>
        <c:axId val="1022373760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Marks% of the Student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366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Attendence vs. Marks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Attendance vs Marks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9828237095363082"/>
                  <c:y val="-0.614858559346748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'Correlation &amp; Regression-1'!$E$13:$E$19</c:f>
              <c:numCache>
                <c:formatCode>General</c:formatCode>
                <c:ptCount val="7"/>
                <c:pt idx="0">
                  <c:v>6</c:v>
                </c:pt>
                <c:pt idx="1">
                  <c:v>2</c:v>
                </c:pt>
                <c:pt idx="2">
                  <c:v>15</c:v>
                </c:pt>
                <c:pt idx="3">
                  <c:v>9</c:v>
                </c:pt>
                <c:pt idx="4">
                  <c:v>12</c:v>
                </c:pt>
                <c:pt idx="5">
                  <c:v>5</c:v>
                </c:pt>
                <c:pt idx="6">
                  <c:v>8</c:v>
                </c:pt>
              </c:numCache>
            </c:numRef>
          </c:xVal>
          <c:yVal>
            <c:numRef>
              <c:f>'Correlation &amp; Regression-1'!$F$13:$F$19</c:f>
              <c:numCache>
                <c:formatCode>General</c:formatCode>
                <c:ptCount val="7"/>
                <c:pt idx="0">
                  <c:v>82</c:v>
                </c:pt>
                <c:pt idx="1">
                  <c:v>86</c:v>
                </c:pt>
                <c:pt idx="2">
                  <c:v>43</c:v>
                </c:pt>
                <c:pt idx="3">
                  <c:v>74</c:v>
                </c:pt>
                <c:pt idx="4">
                  <c:v>58</c:v>
                </c:pt>
                <c:pt idx="5">
                  <c:v>90</c:v>
                </c:pt>
                <c:pt idx="6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B6-41B5-A6BB-EDBDBFBE3F2D}"/>
            </c:ext>
          </c:extLst>
        </c:ser>
        <c:ser>
          <c:idx val="1"/>
          <c:order val="1"/>
          <c:tx>
            <c:v>Prediction-1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'Correlation &amp; Regression-1'!$E$23</c:f>
              <c:numCache>
                <c:formatCode>General</c:formatCode>
                <c:ptCount val="1"/>
                <c:pt idx="0">
                  <c:v>7</c:v>
                </c:pt>
              </c:numCache>
            </c:numRef>
          </c:xVal>
          <c:yVal>
            <c:numRef>
              <c:f>'Correlation &amp; Regression-1'!$F$23</c:f>
              <c:numCache>
                <c:formatCode>General</c:formatCode>
                <c:ptCount val="1"/>
                <c:pt idx="0">
                  <c:v>77.139303482587053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B6-41B5-A6BB-EDBDBFBE3F2D}"/>
            </c:ext>
          </c:extLst>
        </c:ser>
        <c:ser>
          <c:idx val="2"/>
          <c:order val="2"/>
          <c:tx>
            <c:v>Prediction-2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'Correlation &amp; Regression-1'!$E$24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'Correlation &amp; Regression-1'!$F$24</c:f>
              <c:numCache>
                <c:formatCode>General</c:formatCode>
                <c:ptCount val="1"/>
                <c:pt idx="0">
                  <c:v>66.273631840796014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B6-41B5-A6BB-EDBDBFBE3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465968"/>
        <c:axId val="1028451088"/>
      </c:scatterChart>
      <c:valAx>
        <c:axId val="1028465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Attendance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451088"/>
        <c:crosses val="autoZero"/>
        <c:crossBetween val="midCat"/>
      </c:valAx>
      <c:valAx>
        <c:axId val="1028451088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Marks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465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X-Bar Control Chart-1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Chart'!$G$3</c:f>
              <c:strCache>
                <c:ptCount val="1"/>
                <c:pt idx="0">
                  <c:v>Average (x-bar)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Chart'!$G$4:$G$28</c:f>
              <c:numCache>
                <c:formatCode>0.00</c:formatCode>
                <c:ptCount val="25"/>
                <c:pt idx="0">
                  <c:v>15.907499999999999</c:v>
                </c:pt>
                <c:pt idx="1">
                  <c:v>15.995000000000001</c:v>
                </c:pt>
                <c:pt idx="2">
                  <c:v>15.92</c:v>
                </c:pt>
                <c:pt idx="3">
                  <c:v>15.93</c:v>
                </c:pt>
                <c:pt idx="4">
                  <c:v>15.977500000000001</c:v>
                </c:pt>
                <c:pt idx="5">
                  <c:v>16.03</c:v>
                </c:pt>
                <c:pt idx="6">
                  <c:v>15.9575</c:v>
                </c:pt>
                <c:pt idx="7">
                  <c:v>15.93</c:v>
                </c:pt>
                <c:pt idx="8">
                  <c:v>15.9575</c:v>
                </c:pt>
                <c:pt idx="9">
                  <c:v>15.8325</c:v>
                </c:pt>
                <c:pt idx="10">
                  <c:v>15.985000000000001</c:v>
                </c:pt>
                <c:pt idx="11">
                  <c:v>15.959999999999999</c:v>
                </c:pt>
                <c:pt idx="12">
                  <c:v>15.8325</c:v>
                </c:pt>
                <c:pt idx="13">
                  <c:v>15.907500000000001</c:v>
                </c:pt>
                <c:pt idx="14">
                  <c:v>16.05</c:v>
                </c:pt>
                <c:pt idx="15">
                  <c:v>15.9925</c:v>
                </c:pt>
                <c:pt idx="16">
                  <c:v>15.8575</c:v>
                </c:pt>
                <c:pt idx="17">
                  <c:v>16.012499999999999</c:v>
                </c:pt>
                <c:pt idx="18">
                  <c:v>15.982500000000002</c:v>
                </c:pt>
                <c:pt idx="19">
                  <c:v>16.015000000000001</c:v>
                </c:pt>
                <c:pt idx="20">
                  <c:v>16.002499999999998</c:v>
                </c:pt>
                <c:pt idx="21">
                  <c:v>15.895</c:v>
                </c:pt>
                <c:pt idx="22">
                  <c:v>15.860000000000001</c:v>
                </c:pt>
                <c:pt idx="23">
                  <c:v>15.942500000000001</c:v>
                </c:pt>
                <c:pt idx="24">
                  <c:v>15.940000000000001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63-4240-BBE9-E47A45BECA7B}"/>
            </c:ext>
          </c:extLst>
        </c:ser>
        <c:ser>
          <c:idx val="1"/>
          <c:order val="1"/>
          <c:tx>
            <c:strRef>
              <c:f>'X-Bar &amp; R Control Chart'!$I$3</c:f>
              <c:strCache>
                <c:ptCount val="1"/>
                <c:pt idx="0">
                  <c:v>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Chart'!$I$4:$I$28</c:f>
              <c:numCache>
                <c:formatCode>0.00</c:formatCode>
                <c:ptCount val="25"/>
                <c:pt idx="0">
                  <c:v>15.946900000000003</c:v>
                </c:pt>
                <c:pt idx="1">
                  <c:v>15.946900000000003</c:v>
                </c:pt>
                <c:pt idx="2">
                  <c:v>15.946900000000003</c:v>
                </c:pt>
                <c:pt idx="3">
                  <c:v>15.946900000000003</c:v>
                </c:pt>
                <c:pt idx="4">
                  <c:v>15.946900000000003</c:v>
                </c:pt>
                <c:pt idx="5">
                  <c:v>15.946900000000003</c:v>
                </c:pt>
                <c:pt idx="6">
                  <c:v>15.946900000000003</c:v>
                </c:pt>
                <c:pt idx="7">
                  <c:v>15.946900000000003</c:v>
                </c:pt>
                <c:pt idx="8">
                  <c:v>15.946900000000003</c:v>
                </c:pt>
                <c:pt idx="9">
                  <c:v>15.946900000000003</c:v>
                </c:pt>
                <c:pt idx="10">
                  <c:v>15.946900000000003</c:v>
                </c:pt>
                <c:pt idx="11">
                  <c:v>15.946900000000003</c:v>
                </c:pt>
                <c:pt idx="12">
                  <c:v>15.946900000000003</c:v>
                </c:pt>
                <c:pt idx="13">
                  <c:v>15.946900000000003</c:v>
                </c:pt>
                <c:pt idx="14">
                  <c:v>15.946900000000003</c:v>
                </c:pt>
                <c:pt idx="15">
                  <c:v>15.946900000000003</c:v>
                </c:pt>
                <c:pt idx="16">
                  <c:v>15.946900000000003</c:v>
                </c:pt>
                <c:pt idx="17">
                  <c:v>15.946900000000003</c:v>
                </c:pt>
                <c:pt idx="18">
                  <c:v>15.946900000000003</c:v>
                </c:pt>
                <c:pt idx="19">
                  <c:v>15.946900000000003</c:v>
                </c:pt>
                <c:pt idx="20">
                  <c:v>15.946900000000003</c:v>
                </c:pt>
                <c:pt idx="21">
                  <c:v>15.946900000000003</c:v>
                </c:pt>
                <c:pt idx="22">
                  <c:v>15.946900000000003</c:v>
                </c:pt>
                <c:pt idx="23">
                  <c:v>15.946900000000003</c:v>
                </c:pt>
                <c:pt idx="24">
                  <c:v>15.946900000000003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63-4240-BBE9-E47A45BECA7B}"/>
            </c:ext>
          </c:extLst>
        </c:ser>
        <c:ser>
          <c:idx val="2"/>
          <c:order val="2"/>
          <c:tx>
            <c:strRef>
              <c:f>'X-Bar &amp; R Control Chart'!$J$3</c:f>
              <c:strCache>
                <c:ptCount val="1"/>
                <c:pt idx="0">
                  <c:v>UCL-1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Chart'!$J$4:$J$28</c:f>
              <c:numCache>
                <c:formatCode>0.00</c:formatCode>
                <c:ptCount val="25"/>
                <c:pt idx="0">
                  <c:v>16.156900000000004</c:v>
                </c:pt>
                <c:pt idx="1">
                  <c:v>16.156900000000004</c:v>
                </c:pt>
                <c:pt idx="2">
                  <c:v>16.156900000000004</c:v>
                </c:pt>
                <c:pt idx="3">
                  <c:v>16.156900000000004</c:v>
                </c:pt>
                <c:pt idx="4">
                  <c:v>16.156900000000004</c:v>
                </c:pt>
                <c:pt idx="5">
                  <c:v>16.156900000000004</c:v>
                </c:pt>
                <c:pt idx="6">
                  <c:v>16.156900000000004</c:v>
                </c:pt>
                <c:pt idx="7">
                  <c:v>16.156900000000004</c:v>
                </c:pt>
                <c:pt idx="8">
                  <c:v>16.156900000000004</c:v>
                </c:pt>
                <c:pt idx="9">
                  <c:v>16.156900000000004</c:v>
                </c:pt>
                <c:pt idx="10">
                  <c:v>16.156900000000004</c:v>
                </c:pt>
                <c:pt idx="11">
                  <c:v>16.156900000000004</c:v>
                </c:pt>
                <c:pt idx="12">
                  <c:v>16.156900000000004</c:v>
                </c:pt>
                <c:pt idx="13">
                  <c:v>16.156900000000004</c:v>
                </c:pt>
                <c:pt idx="14">
                  <c:v>16.156900000000004</c:v>
                </c:pt>
                <c:pt idx="15">
                  <c:v>16.156900000000004</c:v>
                </c:pt>
                <c:pt idx="16">
                  <c:v>16.156900000000004</c:v>
                </c:pt>
                <c:pt idx="17">
                  <c:v>16.156900000000004</c:v>
                </c:pt>
                <c:pt idx="18">
                  <c:v>16.156900000000004</c:v>
                </c:pt>
                <c:pt idx="19">
                  <c:v>16.156900000000004</c:v>
                </c:pt>
                <c:pt idx="20">
                  <c:v>16.156900000000004</c:v>
                </c:pt>
                <c:pt idx="21">
                  <c:v>16.156900000000004</c:v>
                </c:pt>
                <c:pt idx="22">
                  <c:v>16.156900000000004</c:v>
                </c:pt>
                <c:pt idx="23">
                  <c:v>16.156900000000004</c:v>
                </c:pt>
                <c:pt idx="24">
                  <c:v>16.156900000000004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63-4240-BBE9-E47A45BECA7B}"/>
            </c:ext>
          </c:extLst>
        </c:ser>
        <c:ser>
          <c:idx val="3"/>
          <c:order val="3"/>
          <c:tx>
            <c:strRef>
              <c:f>'X-Bar &amp; R Control Chart'!$K$3</c:f>
              <c:strCache>
                <c:ptCount val="1"/>
                <c:pt idx="0">
                  <c:v>LCL-1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Chart'!$K$4:$K$28</c:f>
              <c:numCache>
                <c:formatCode>0.00</c:formatCode>
                <c:ptCount val="25"/>
                <c:pt idx="0">
                  <c:v>15.736900000000002</c:v>
                </c:pt>
                <c:pt idx="1">
                  <c:v>15.736900000000002</c:v>
                </c:pt>
                <c:pt idx="2">
                  <c:v>15.736900000000002</c:v>
                </c:pt>
                <c:pt idx="3">
                  <c:v>15.736900000000002</c:v>
                </c:pt>
                <c:pt idx="4">
                  <c:v>15.736900000000002</c:v>
                </c:pt>
                <c:pt idx="5">
                  <c:v>15.736900000000002</c:v>
                </c:pt>
                <c:pt idx="6">
                  <c:v>15.736900000000002</c:v>
                </c:pt>
                <c:pt idx="7">
                  <c:v>15.736900000000002</c:v>
                </c:pt>
                <c:pt idx="8">
                  <c:v>15.736900000000002</c:v>
                </c:pt>
                <c:pt idx="9">
                  <c:v>15.736900000000002</c:v>
                </c:pt>
                <c:pt idx="10">
                  <c:v>15.736900000000002</c:v>
                </c:pt>
                <c:pt idx="11">
                  <c:v>15.736900000000002</c:v>
                </c:pt>
                <c:pt idx="12">
                  <c:v>15.736900000000002</c:v>
                </c:pt>
                <c:pt idx="13">
                  <c:v>15.736900000000002</c:v>
                </c:pt>
                <c:pt idx="14">
                  <c:v>15.736900000000002</c:v>
                </c:pt>
                <c:pt idx="15">
                  <c:v>15.736900000000002</c:v>
                </c:pt>
                <c:pt idx="16">
                  <c:v>15.736900000000002</c:v>
                </c:pt>
                <c:pt idx="17">
                  <c:v>15.736900000000002</c:v>
                </c:pt>
                <c:pt idx="18">
                  <c:v>15.736900000000002</c:v>
                </c:pt>
                <c:pt idx="19">
                  <c:v>15.736900000000002</c:v>
                </c:pt>
                <c:pt idx="20">
                  <c:v>15.736900000000002</c:v>
                </c:pt>
                <c:pt idx="21">
                  <c:v>15.736900000000002</c:v>
                </c:pt>
                <c:pt idx="22">
                  <c:v>15.736900000000002</c:v>
                </c:pt>
                <c:pt idx="23">
                  <c:v>15.736900000000002</c:v>
                </c:pt>
                <c:pt idx="24">
                  <c:v>15.736900000000002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63-4240-BBE9-E47A45BEC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9564592"/>
        <c:axId val="1879573712"/>
      </c:lineChart>
      <c:catAx>
        <c:axId val="1879564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73712"/>
        <c:crosses val="autoZero"/>
        <c:auto val="1"/>
        <c:lblAlgn val="ctr"/>
        <c:lblOffset val="100"/>
        <c:noMultiLvlLbl val="0"/>
      </c:catAx>
      <c:valAx>
        <c:axId val="187957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6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X-Bar Control Chart-2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Chart'!$G$3</c:f>
              <c:strCache>
                <c:ptCount val="1"/>
                <c:pt idx="0">
                  <c:v>Average (x-bar)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Chart'!$G$4:$G$28</c:f>
              <c:numCache>
                <c:formatCode>0.00</c:formatCode>
                <c:ptCount val="25"/>
                <c:pt idx="0">
                  <c:v>15.907499999999999</c:v>
                </c:pt>
                <c:pt idx="1">
                  <c:v>15.995000000000001</c:v>
                </c:pt>
                <c:pt idx="2">
                  <c:v>15.92</c:v>
                </c:pt>
                <c:pt idx="3">
                  <c:v>15.93</c:v>
                </c:pt>
                <c:pt idx="4">
                  <c:v>15.977500000000001</c:v>
                </c:pt>
                <c:pt idx="5">
                  <c:v>16.03</c:v>
                </c:pt>
                <c:pt idx="6">
                  <c:v>15.9575</c:v>
                </c:pt>
                <c:pt idx="7">
                  <c:v>15.93</c:v>
                </c:pt>
                <c:pt idx="8">
                  <c:v>15.9575</c:v>
                </c:pt>
                <c:pt idx="9">
                  <c:v>15.8325</c:v>
                </c:pt>
                <c:pt idx="10">
                  <c:v>15.985000000000001</c:v>
                </c:pt>
                <c:pt idx="11">
                  <c:v>15.959999999999999</c:v>
                </c:pt>
                <c:pt idx="12">
                  <c:v>15.8325</c:v>
                </c:pt>
                <c:pt idx="13">
                  <c:v>15.907500000000001</c:v>
                </c:pt>
                <c:pt idx="14">
                  <c:v>16.05</c:v>
                </c:pt>
                <c:pt idx="15">
                  <c:v>15.9925</c:v>
                </c:pt>
                <c:pt idx="16">
                  <c:v>15.8575</c:v>
                </c:pt>
                <c:pt idx="17">
                  <c:v>16.012499999999999</c:v>
                </c:pt>
                <c:pt idx="18">
                  <c:v>15.982500000000002</c:v>
                </c:pt>
                <c:pt idx="19">
                  <c:v>16.015000000000001</c:v>
                </c:pt>
                <c:pt idx="20">
                  <c:v>16.002499999999998</c:v>
                </c:pt>
                <c:pt idx="21">
                  <c:v>15.895</c:v>
                </c:pt>
                <c:pt idx="22">
                  <c:v>15.860000000000001</c:v>
                </c:pt>
                <c:pt idx="23">
                  <c:v>15.942500000000001</c:v>
                </c:pt>
                <c:pt idx="24">
                  <c:v>15.940000000000001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4E-458F-A727-E27035A17060}"/>
            </c:ext>
          </c:extLst>
        </c:ser>
        <c:ser>
          <c:idx val="1"/>
          <c:order val="1"/>
          <c:tx>
            <c:strRef>
              <c:f>'X-Bar &amp; R Control Chart'!$I$3</c:f>
              <c:strCache>
                <c:ptCount val="1"/>
                <c:pt idx="0">
                  <c:v>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Chart'!$I$4:$I$28</c:f>
              <c:numCache>
                <c:formatCode>0.00</c:formatCode>
                <c:ptCount val="25"/>
                <c:pt idx="0">
                  <c:v>15.946900000000003</c:v>
                </c:pt>
                <c:pt idx="1">
                  <c:v>15.946900000000003</c:v>
                </c:pt>
                <c:pt idx="2">
                  <c:v>15.946900000000003</c:v>
                </c:pt>
                <c:pt idx="3">
                  <c:v>15.946900000000003</c:v>
                </c:pt>
                <c:pt idx="4">
                  <c:v>15.946900000000003</c:v>
                </c:pt>
                <c:pt idx="5">
                  <c:v>15.946900000000003</c:v>
                </c:pt>
                <c:pt idx="6">
                  <c:v>15.946900000000003</c:v>
                </c:pt>
                <c:pt idx="7">
                  <c:v>15.946900000000003</c:v>
                </c:pt>
                <c:pt idx="8">
                  <c:v>15.946900000000003</c:v>
                </c:pt>
                <c:pt idx="9">
                  <c:v>15.946900000000003</c:v>
                </c:pt>
                <c:pt idx="10">
                  <c:v>15.946900000000003</c:v>
                </c:pt>
                <c:pt idx="11">
                  <c:v>15.946900000000003</c:v>
                </c:pt>
                <c:pt idx="12">
                  <c:v>15.946900000000003</c:v>
                </c:pt>
                <c:pt idx="13">
                  <c:v>15.946900000000003</c:v>
                </c:pt>
                <c:pt idx="14">
                  <c:v>15.946900000000003</c:v>
                </c:pt>
                <c:pt idx="15">
                  <c:v>15.946900000000003</c:v>
                </c:pt>
                <c:pt idx="16">
                  <c:v>15.946900000000003</c:v>
                </c:pt>
                <c:pt idx="17">
                  <c:v>15.946900000000003</c:v>
                </c:pt>
                <c:pt idx="18">
                  <c:v>15.946900000000003</c:v>
                </c:pt>
                <c:pt idx="19">
                  <c:v>15.946900000000003</c:v>
                </c:pt>
                <c:pt idx="20">
                  <c:v>15.946900000000003</c:v>
                </c:pt>
                <c:pt idx="21">
                  <c:v>15.946900000000003</c:v>
                </c:pt>
                <c:pt idx="22">
                  <c:v>15.946900000000003</c:v>
                </c:pt>
                <c:pt idx="23">
                  <c:v>15.946900000000003</c:v>
                </c:pt>
                <c:pt idx="24">
                  <c:v>15.946900000000003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4E-458F-A727-E27035A17060}"/>
            </c:ext>
          </c:extLst>
        </c:ser>
        <c:ser>
          <c:idx val="2"/>
          <c:order val="2"/>
          <c:tx>
            <c:strRef>
              <c:f>'X-Bar &amp; R Control Chart'!$L$3</c:f>
              <c:strCache>
                <c:ptCount val="1"/>
                <c:pt idx="0">
                  <c:v>UCL-2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Chart'!$L$4:$L$28</c:f>
              <c:numCache>
                <c:formatCode>0.00</c:formatCode>
                <c:ptCount val="25"/>
                <c:pt idx="0">
                  <c:v>16.156264000000004</c:v>
                </c:pt>
                <c:pt idx="1">
                  <c:v>16.156264000000004</c:v>
                </c:pt>
                <c:pt idx="2">
                  <c:v>16.156264000000004</c:v>
                </c:pt>
                <c:pt idx="3">
                  <c:v>16.156264000000004</c:v>
                </c:pt>
                <c:pt idx="4">
                  <c:v>16.156264000000004</c:v>
                </c:pt>
                <c:pt idx="5">
                  <c:v>16.156264000000004</c:v>
                </c:pt>
                <c:pt idx="6">
                  <c:v>16.156264000000004</c:v>
                </c:pt>
                <c:pt idx="7">
                  <c:v>16.156264000000004</c:v>
                </c:pt>
                <c:pt idx="8">
                  <c:v>16.156264000000004</c:v>
                </c:pt>
                <c:pt idx="9">
                  <c:v>16.156264000000004</c:v>
                </c:pt>
                <c:pt idx="10">
                  <c:v>16.156264000000004</c:v>
                </c:pt>
                <c:pt idx="11">
                  <c:v>16.156264000000004</c:v>
                </c:pt>
                <c:pt idx="12">
                  <c:v>16.156264000000004</c:v>
                </c:pt>
                <c:pt idx="13">
                  <c:v>16.156264000000004</c:v>
                </c:pt>
                <c:pt idx="14">
                  <c:v>16.156264000000004</c:v>
                </c:pt>
                <c:pt idx="15">
                  <c:v>16.156264000000004</c:v>
                </c:pt>
                <c:pt idx="16">
                  <c:v>16.156264000000004</c:v>
                </c:pt>
                <c:pt idx="17">
                  <c:v>16.156264000000004</c:v>
                </c:pt>
                <c:pt idx="18">
                  <c:v>16.156264000000004</c:v>
                </c:pt>
                <c:pt idx="19">
                  <c:v>16.156264000000004</c:v>
                </c:pt>
                <c:pt idx="20">
                  <c:v>16.156264000000004</c:v>
                </c:pt>
                <c:pt idx="21">
                  <c:v>16.156264000000004</c:v>
                </c:pt>
                <c:pt idx="22">
                  <c:v>16.156264000000004</c:v>
                </c:pt>
                <c:pt idx="23">
                  <c:v>16.156264000000004</c:v>
                </c:pt>
                <c:pt idx="24">
                  <c:v>16.156264000000004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4E-458F-A727-E27035A17060}"/>
            </c:ext>
          </c:extLst>
        </c:ser>
        <c:ser>
          <c:idx val="3"/>
          <c:order val="3"/>
          <c:tx>
            <c:strRef>
              <c:f>'X-Bar &amp; R Control Chart'!$M$3</c:f>
              <c:strCache>
                <c:ptCount val="1"/>
                <c:pt idx="0">
                  <c:v>LCL-2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Chart'!$M$4:$M$28</c:f>
              <c:numCache>
                <c:formatCode>0.00</c:formatCode>
                <c:ptCount val="25"/>
                <c:pt idx="0">
                  <c:v>15.737536000000002</c:v>
                </c:pt>
                <c:pt idx="1">
                  <c:v>15.737536000000002</c:v>
                </c:pt>
                <c:pt idx="2">
                  <c:v>15.737536000000002</c:v>
                </c:pt>
                <c:pt idx="3">
                  <c:v>15.737536000000002</c:v>
                </c:pt>
                <c:pt idx="4">
                  <c:v>15.737536000000002</c:v>
                </c:pt>
                <c:pt idx="5">
                  <c:v>15.737536000000002</c:v>
                </c:pt>
                <c:pt idx="6">
                  <c:v>15.737536000000002</c:v>
                </c:pt>
                <c:pt idx="7">
                  <c:v>15.737536000000002</c:v>
                </c:pt>
                <c:pt idx="8">
                  <c:v>15.737536000000002</c:v>
                </c:pt>
                <c:pt idx="9">
                  <c:v>15.737536000000002</c:v>
                </c:pt>
                <c:pt idx="10">
                  <c:v>15.737536000000002</c:v>
                </c:pt>
                <c:pt idx="11">
                  <c:v>15.737536000000002</c:v>
                </c:pt>
                <c:pt idx="12">
                  <c:v>15.737536000000002</c:v>
                </c:pt>
                <c:pt idx="13">
                  <c:v>15.737536000000002</c:v>
                </c:pt>
                <c:pt idx="14">
                  <c:v>15.737536000000002</c:v>
                </c:pt>
                <c:pt idx="15">
                  <c:v>15.737536000000002</c:v>
                </c:pt>
                <c:pt idx="16">
                  <c:v>15.737536000000002</c:v>
                </c:pt>
                <c:pt idx="17">
                  <c:v>15.737536000000002</c:v>
                </c:pt>
                <c:pt idx="18">
                  <c:v>15.737536000000002</c:v>
                </c:pt>
                <c:pt idx="19">
                  <c:v>15.737536000000002</c:v>
                </c:pt>
                <c:pt idx="20">
                  <c:v>15.737536000000002</c:v>
                </c:pt>
                <c:pt idx="21">
                  <c:v>15.737536000000002</c:v>
                </c:pt>
                <c:pt idx="22">
                  <c:v>15.737536000000002</c:v>
                </c:pt>
                <c:pt idx="23">
                  <c:v>15.737536000000002</c:v>
                </c:pt>
                <c:pt idx="24">
                  <c:v>15.737536000000002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4E-458F-A727-E27035A17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52896"/>
        <c:axId val="1588149056"/>
      </c:lineChart>
      <c:catAx>
        <c:axId val="1588152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49056"/>
        <c:crosses val="autoZero"/>
        <c:auto val="1"/>
        <c:lblAlgn val="ctr"/>
        <c:lblOffset val="100"/>
        <c:noMultiLvlLbl val="0"/>
      </c:catAx>
      <c:valAx>
        <c:axId val="158814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5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R-Bar Control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Chart'!$H$3</c:f>
              <c:strCache>
                <c:ptCount val="1"/>
                <c:pt idx="0">
                  <c:v>Range (R)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Chart'!$H$4:$H$28</c:f>
              <c:numCache>
                <c:formatCode>0.00</c:formatCode>
                <c:ptCount val="25"/>
                <c:pt idx="0">
                  <c:v>0.1899999999999995</c:v>
                </c:pt>
                <c:pt idx="1">
                  <c:v>0.27000000000000135</c:v>
                </c:pt>
                <c:pt idx="2">
                  <c:v>0.16999999999999993</c:v>
                </c:pt>
                <c:pt idx="3">
                  <c:v>0.45999999999999908</c:v>
                </c:pt>
                <c:pt idx="4">
                  <c:v>0.47000000000000064</c:v>
                </c:pt>
                <c:pt idx="5">
                  <c:v>0.20000000000000107</c:v>
                </c:pt>
                <c:pt idx="6">
                  <c:v>0.46000000000000085</c:v>
                </c:pt>
                <c:pt idx="7">
                  <c:v>0.19999999999999929</c:v>
                </c:pt>
                <c:pt idx="8">
                  <c:v>0.20999999999999908</c:v>
                </c:pt>
                <c:pt idx="9">
                  <c:v>0.29999999999999893</c:v>
                </c:pt>
                <c:pt idx="10">
                  <c:v>0.28999999999999915</c:v>
                </c:pt>
                <c:pt idx="11">
                  <c:v>0.42999999999999794</c:v>
                </c:pt>
                <c:pt idx="12">
                  <c:v>0.24000000000000021</c:v>
                </c:pt>
                <c:pt idx="13">
                  <c:v>0.37000000000000099</c:v>
                </c:pt>
                <c:pt idx="14">
                  <c:v>0.30999999999999872</c:v>
                </c:pt>
                <c:pt idx="15">
                  <c:v>0.29000000000000092</c:v>
                </c:pt>
                <c:pt idx="16">
                  <c:v>0.33000000000000185</c:v>
                </c:pt>
                <c:pt idx="17">
                  <c:v>0.34000000000000163</c:v>
                </c:pt>
                <c:pt idx="18">
                  <c:v>0.28000000000000114</c:v>
                </c:pt>
                <c:pt idx="19">
                  <c:v>0.20000000000000107</c:v>
                </c:pt>
                <c:pt idx="20">
                  <c:v>0.22999999999999865</c:v>
                </c:pt>
                <c:pt idx="21">
                  <c:v>0.16000000000000014</c:v>
                </c:pt>
                <c:pt idx="22">
                  <c:v>0.32000000000000028</c:v>
                </c:pt>
                <c:pt idx="23">
                  <c:v>0.15000000000000213</c:v>
                </c:pt>
                <c:pt idx="24">
                  <c:v>0.29999999999999893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CD-4705-9D1B-1B0D9E7CED11}"/>
            </c:ext>
          </c:extLst>
        </c:ser>
        <c:ser>
          <c:idx val="1"/>
          <c:order val="1"/>
          <c:tx>
            <c:strRef>
              <c:f>'X-Bar &amp; R Control Chart'!$N$3</c:f>
              <c:strCache>
                <c:ptCount val="1"/>
                <c:pt idx="0">
                  <c:v>R-Bar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Chart'!$N$4:$N$28</c:f>
              <c:numCache>
                <c:formatCode>0.00</c:formatCode>
                <c:ptCount val="25"/>
                <c:pt idx="0">
                  <c:v>0.28680000000000017</c:v>
                </c:pt>
                <c:pt idx="1">
                  <c:v>0.28680000000000017</c:v>
                </c:pt>
                <c:pt idx="2">
                  <c:v>0.28680000000000017</c:v>
                </c:pt>
                <c:pt idx="3">
                  <c:v>0.28680000000000017</c:v>
                </c:pt>
                <c:pt idx="4">
                  <c:v>0.28680000000000017</c:v>
                </c:pt>
                <c:pt idx="5">
                  <c:v>0.28680000000000017</c:v>
                </c:pt>
                <c:pt idx="6">
                  <c:v>0.28680000000000017</c:v>
                </c:pt>
                <c:pt idx="7">
                  <c:v>0.28680000000000017</c:v>
                </c:pt>
                <c:pt idx="8">
                  <c:v>0.28680000000000017</c:v>
                </c:pt>
                <c:pt idx="9">
                  <c:v>0.28680000000000017</c:v>
                </c:pt>
                <c:pt idx="10">
                  <c:v>0.28680000000000017</c:v>
                </c:pt>
                <c:pt idx="11">
                  <c:v>0.28680000000000017</c:v>
                </c:pt>
                <c:pt idx="12">
                  <c:v>0.28680000000000017</c:v>
                </c:pt>
                <c:pt idx="13">
                  <c:v>0.28680000000000017</c:v>
                </c:pt>
                <c:pt idx="14">
                  <c:v>0.28680000000000017</c:v>
                </c:pt>
                <c:pt idx="15">
                  <c:v>0.28680000000000017</c:v>
                </c:pt>
                <c:pt idx="16">
                  <c:v>0.28680000000000017</c:v>
                </c:pt>
                <c:pt idx="17">
                  <c:v>0.28680000000000017</c:v>
                </c:pt>
                <c:pt idx="18">
                  <c:v>0.28680000000000017</c:v>
                </c:pt>
                <c:pt idx="19">
                  <c:v>0.28680000000000017</c:v>
                </c:pt>
                <c:pt idx="20">
                  <c:v>0.28680000000000017</c:v>
                </c:pt>
                <c:pt idx="21">
                  <c:v>0.28680000000000017</c:v>
                </c:pt>
                <c:pt idx="22">
                  <c:v>0.28680000000000017</c:v>
                </c:pt>
                <c:pt idx="23">
                  <c:v>0.28680000000000017</c:v>
                </c:pt>
                <c:pt idx="24">
                  <c:v>0.28680000000000017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CD-4705-9D1B-1B0D9E7CED11}"/>
            </c:ext>
          </c:extLst>
        </c:ser>
        <c:ser>
          <c:idx val="2"/>
          <c:order val="2"/>
          <c:tx>
            <c:strRef>
              <c:f>'X-Bar &amp; R Control Chart'!$O$3</c:f>
              <c:strCache>
                <c:ptCount val="1"/>
                <c:pt idx="0">
                  <c:v>UCL-R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Chart'!$O$4:$O$28</c:f>
              <c:numCache>
                <c:formatCode>0.00</c:formatCode>
                <c:ptCount val="25"/>
                <c:pt idx="0">
                  <c:v>0.65390400000000037</c:v>
                </c:pt>
                <c:pt idx="1">
                  <c:v>0.65390400000000037</c:v>
                </c:pt>
                <c:pt idx="2">
                  <c:v>0.65390400000000037</c:v>
                </c:pt>
                <c:pt idx="3">
                  <c:v>0.65390400000000037</c:v>
                </c:pt>
                <c:pt idx="4">
                  <c:v>0.65390400000000037</c:v>
                </c:pt>
                <c:pt idx="5">
                  <c:v>0.65390400000000037</c:v>
                </c:pt>
                <c:pt idx="6">
                  <c:v>0.65390400000000037</c:v>
                </c:pt>
                <c:pt idx="7">
                  <c:v>0.65390400000000037</c:v>
                </c:pt>
                <c:pt idx="8">
                  <c:v>0.65390400000000037</c:v>
                </c:pt>
                <c:pt idx="9">
                  <c:v>0.65390400000000037</c:v>
                </c:pt>
                <c:pt idx="10">
                  <c:v>0.65390400000000037</c:v>
                </c:pt>
                <c:pt idx="11">
                  <c:v>0.65390400000000037</c:v>
                </c:pt>
                <c:pt idx="12">
                  <c:v>0.65390400000000037</c:v>
                </c:pt>
                <c:pt idx="13">
                  <c:v>0.65390400000000037</c:v>
                </c:pt>
                <c:pt idx="14">
                  <c:v>0.65390400000000037</c:v>
                </c:pt>
                <c:pt idx="15">
                  <c:v>0.65390400000000037</c:v>
                </c:pt>
                <c:pt idx="16">
                  <c:v>0.65390400000000037</c:v>
                </c:pt>
                <c:pt idx="17">
                  <c:v>0.65390400000000037</c:v>
                </c:pt>
                <c:pt idx="18">
                  <c:v>0.65390400000000037</c:v>
                </c:pt>
                <c:pt idx="19">
                  <c:v>0.65390400000000037</c:v>
                </c:pt>
                <c:pt idx="20">
                  <c:v>0.65390400000000037</c:v>
                </c:pt>
                <c:pt idx="21">
                  <c:v>0.65390400000000037</c:v>
                </c:pt>
                <c:pt idx="22">
                  <c:v>0.65390400000000037</c:v>
                </c:pt>
                <c:pt idx="23">
                  <c:v>0.65390400000000037</c:v>
                </c:pt>
                <c:pt idx="24">
                  <c:v>0.65390400000000037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CD-4705-9D1B-1B0D9E7CED11}"/>
            </c:ext>
          </c:extLst>
        </c:ser>
        <c:ser>
          <c:idx val="3"/>
          <c:order val="3"/>
          <c:tx>
            <c:strRef>
              <c:f>'X-Bar &amp; R Control Chart'!$P$3</c:f>
              <c:strCache>
                <c:ptCount val="1"/>
                <c:pt idx="0">
                  <c:v>LCL-R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Chart'!$P$4:$P$28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CD-4705-9D1B-1B0D9E7CE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38832"/>
        <c:axId val="1588141232"/>
      </c:lineChart>
      <c:catAx>
        <c:axId val="1588138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41232"/>
        <c:crosses val="autoZero"/>
        <c:auto val="1"/>
        <c:lblAlgn val="ctr"/>
        <c:lblOffset val="100"/>
        <c:noMultiLvlLbl val="0"/>
      </c:catAx>
      <c:valAx>
        <c:axId val="158814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X-Bar Control Chart-1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 (2)'!$G$4</c:f>
              <c:strCache>
                <c:ptCount val="1"/>
                <c:pt idx="0">
                  <c:v>Average (x-bar)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(2)'!$G$5:$G$29</c:f>
              <c:numCache>
                <c:formatCode>0.00</c:formatCode>
                <c:ptCount val="25"/>
                <c:pt idx="0">
                  <c:v>15.907499999999999</c:v>
                </c:pt>
                <c:pt idx="1">
                  <c:v>15.995000000000001</c:v>
                </c:pt>
                <c:pt idx="2">
                  <c:v>15.92</c:v>
                </c:pt>
                <c:pt idx="3">
                  <c:v>16.43</c:v>
                </c:pt>
                <c:pt idx="4">
                  <c:v>15.977500000000001</c:v>
                </c:pt>
                <c:pt idx="5">
                  <c:v>16.03</c:v>
                </c:pt>
                <c:pt idx="6">
                  <c:v>15.9575</c:v>
                </c:pt>
                <c:pt idx="7">
                  <c:v>15.93</c:v>
                </c:pt>
                <c:pt idx="8">
                  <c:v>15.9575</c:v>
                </c:pt>
                <c:pt idx="9">
                  <c:v>15.8325</c:v>
                </c:pt>
                <c:pt idx="10">
                  <c:v>15.985000000000001</c:v>
                </c:pt>
                <c:pt idx="11">
                  <c:v>15.959999999999999</c:v>
                </c:pt>
                <c:pt idx="12">
                  <c:v>15.8325</c:v>
                </c:pt>
                <c:pt idx="13">
                  <c:v>15.907500000000001</c:v>
                </c:pt>
                <c:pt idx="14">
                  <c:v>16.05</c:v>
                </c:pt>
                <c:pt idx="15">
                  <c:v>15.9925</c:v>
                </c:pt>
                <c:pt idx="16">
                  <c:v>15.8575</c:v>
                </c:pt>
                <c:pt idx="17">
                  <c:v>16.012499999999999</c:v>
                </c:pt>
                <c:pt idx="18">
                  <c:v>15.982500000000002</c:v>
                </c:pt>
                <c:pt idx="19">
                  <c:v>16.015000000000001</c:v>
                </c:pt>
                <c:pt idx="20">
                  <c:v>16.002499999999998</c:v>
                </c:pt>
                <c:pt idx="21">
                  <c:v>15.895</c:v>
                </c:pt>
                <c:pt idx="22">
                  <c:v>15.860000000000001</c:v>
                </c:pt>
                <c:pt idx="23">
                  <c:v>15.942500000000001</c:v>
                </c:pt>
                <c:pt idx="24">
                  <c:v>15.940000000000001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BC-43EB-98FE-76C03C6C60D4}"/>
            </c:ext>
          </c:extLst>
        </c:ser>
        <c:ser>
          <c:idx val="1"/>
          <c:order val="1"/>
          <c:tx>
            <c:strRef>
              <c:f>'X-Bar &amp; R Control Chart (2)'!$I$4</c:f>
              <c:strCache>
                <c:ptCount val="1"/>
                <c:pt idx="0">
                  <c:v>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(2)'!$I$5:$I$29</c:f>
              <c:numCache>
                <c:formatCode>0.00</c:formatCode>
                <c:ptCount val="25"/>
                <c:pt idx="0">
                  <c:v>15.966900000000003</c:v>
                </c:pt>
                <c:pt idx="1">
                  <c:v>15.966900000000003</c:v>
                </c:pt>
                <c:pt idx="2">
                  <c:v>15.966900000000003</c:v>
                </c:pt>
                <c:pt idx="3">
                  <c:v>15.966900000000003</c:v>
                </c:pt>
                <c:pt idx="4">
                  <c:v>15.966900000000003</c:v>
                </c:pt>
                <c:pt idx="5">
                  <c:v>15.966900000000003</c:v>
                </c:pt>
                <c:pt idx="6">
                  <c:v>15.966900000000003</c:v>
                </c:pt>
                <c:pt idx="7">
                  <c:v>15.966900000000003</c:v>
                </c:pt>
                <c:pt idx="8">
                  <c:v>15.966900000000003</c:v>
                </c:pt>
                <c:pt idx="9">
                  <c:v>15.966900000000003</c:v>
                </c:pt>
                <c:pt idx="10">
                  <c:v>15.966900000000003</c:v>
                </c:pt>
                <c:pt idx="11">
                  <c:v>15.966900000000003</c:v>
                </c:pt>
                <c:pt idx="12">
                  <c:v>15.966900000000003</c:v>
                </c:pt>
                <c:pt idx="13">
                  <c:v>15.966900000000003</c:v>
                </c:pt>
                <c:pt idx="14">
                  <c:v>15.966900000000003</c:v>
                </c:pt>
                <c:pt idx="15">
                  <c:v>15.966900000000003</c:v>
                </c:pt>
                <c:pt idx="16">
                  <c:v>15.966900000000003</c:v>
                </c:pt>
                <c:pt idx="17">
                  <c:v>15.966900000000003</c:v>
                </c:pt>
                <c:pt idx="18">
                  <c:v>15.966900000000003</c:v>
                </c:pt>
                <c:pt idx="19">
                  <c:v>15.966900000000003</c:v>
                </c:pt>
                <c:pt idx="20">
                  <c:v>15.966900000000003</c:v>
                </c:pt>
                <c:pt idx="21">
                  <c:v>15.966900000000003</c:v>
                </c:pt>
                <c:pt idx="22">
                  <c:v>15.966900000000003</c:v>
                </c:pt>
                <c:pt idx="23">
                  <c:v>15.966900000000003</c:v>
                </c:pt>
                <c:pt idx="24">
                  <c:v>15.966900000000003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BC-43EB-98FE-76C03C6C60D4}"/>
            </c:ext>
          </c:extLst>
        </c:ser>
        <c:ser>
          <c:idx val="2"/>
          <c:order val="2"/>
          <c:tx>
            <c:strRef>
              <c:f>'X-Bar &amp; R Control Chart (2)'!$J$4</c:f>
              <c:strCache>
                <c:ptCount val="1"/>
                <c:pt idx="0">
                  <c:v>UCL-1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(2)'!$J$5:$J$29</c:f>
              <c:numCache>
                <c:formatCode>0.00</c:formatCode>
                <c:ptCount val="25"/>
                <c:pt idx="0">
                  <c:v>16.176900000000003</c:v>
                </c:pt>
                <c:pt idx="1">
                  <c:v>16.176900000000003</c:v>
                </c:pt>
                <c:pt idx="2">
                  <c:v>16.176900000000003</c:v>
                </c:pt>
                <c:pt idx="3">
                  <c:v>16.176900000000003</c:v>
                </c:pt>
                <c:pt idx="4">
                  <c:v>16.176900000000003</c:v>
                </c:pt>
                <c:pt idx="5">
                  <c:v>16.176900000000003</c:v>
                </c:pt>
                <c:pt idx="6">
                  <c:v>16.176900000000003</c:v>
                </c:pt>
                <c:pt idx="7">
                  <c:v>16.176900000000003</c:v>
                </c:pt>
                <c:pt idx="8">
                  <c:v>16.176900000000003</c:v>
                </c:pt>
                <c:pt idx="9">
                  <c:v>16.176900000000003</c:v>
                </c:pt>
                <c:pt idx="10">
                  <c:v>16.176900000000003</c:v>
                </c:pt>
                <c:pt idx="11">
                  <c:v>16.176900000000003</c:v>
                </c:pt>
                <c:pt idx="12">
                  <c:v>16.176900000000003</c:v>
                </c:pt>
                <c:pt idx="13">
                  <c:v>16.176900000000003</c:v>
                </c:pt>
                <c:pt idx="14">
                  <c:v>16.176900000000003</c:v>
                </c:pt>
                <c:pt idx="15">
                  <c:v>16.176900000000003</c:v>
                </c:pt>
                <c:pt idx="16">
                  <c:v>16.176900000000003</c:v>
                </c:pt>
                <c:pt idx="17">
                  <c:v>16.176900000000003</c:v>
                </c:pt>
                <c:pt idx="18">
                  <c:v>16.176900000000003</c:v>
                </c:pt>
                <c:pt idx="19">
                  <c:v>16.176900000000003</c:v>
                </c:pt>
                <c:pt idx="20">
                  <c:v>16.176900000000003</c:v>
                </c:pt>
                <c:pt idx="21">
                  <c:v>16.176900000000003</c:v>
                </c:pt>
                <c:pt idx="22">
                  <c:v>16.176900000000003</c:v>
                </c:pt>
                <c:pt idx="23">
                  <c:v>16.176900000000003</c:v>
                </c:pt>
                <c:pt idx="24">
                  <c:v>16.176900000000003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BC-43EB-98FE-76C03C6C60D4}"/>
            </c:ext>
          </c:extLst>
        </c:ser>
        <c:ser>
          <c:idx val="3"/>
          <c:order val="3"/>
          <c:tx>
            <c:strRef>
              <c:f>'X-Bar &amp; R Control Chart (2)'!$K$4</c:f>
              <c:strCache>
                <c:ptCount val="1"/>
                <c:pt idx="0">
                  <c:v>LCL-1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(2)'!$K$5:$K$29</c:f>
              <c:numCache>
                <c:formatCode>0.00</c:formatCode>
                <c:ptCount val="25"/>
                <c:pt idx="0">
                  <c:v>15.756900000000002</c:v>
                </c:pt>
                <c:pt idx="1">
                  <c:v>15.756900000000002</c:v>
                </c:pt>
                <c:pt idx="2">
                  <c:v>15.756900000000002</c:v>
                </c:pt>
                <c:pt idx="3">
                  <c:v>15.756900000000002</c:v>
                </c:pt>
                <c:pt idx="4">
                  <c:v>15.756900000000002</c:v>
                </c:pt>
                <c:pt idx="5">
                  <c:v>15.756900000000002</c:v>
                </c:pt>
                <c:pt idx="6">
                  <c:v>15.756900000000002</c:v>
                </c:pt>
                <c:pt idx="7">
                  <c:v>15.756900000000002</c:v>
                </c:pt>
                <c:pt idx="8">
                  <c:v>15.756900000000002</c:v>
                </c:pt>
                <c:pt idx="9">
                  <c:v>15.756900000000002</c:v>
                </c:pt>
                <c:pt idx="10">
                  <c:v>15.756900000000002</c:v>
                </c:pt>
                <c:pt idx="11">
                  <c:v>15.756900000000002</c:v>
                </c:pt>
                <c:pt idx="12">
                  <c:v>15.756900000000002</c:v>
                </c:pt>
                <c:pt idx="13">
                  <c:v>15.756900000000002</c:v>
                </c:pt>
                <c:pt idx="14">
                  <c:v>15.756900000000002</c:v>
                </c:pt>
                <c:pt idx="15">
                  <c:v>15.756900000000002</c:v>
                </c:pt>
                <c:pt idx="16">
                  <c:v>15.756900000000002</c:v>
                </c:pt>
                <c:pt idx="17">
                  <c:v>15.756900000000002</c:v>
                </c:pt>
                <c:pt idx="18">
                  <c:v>15.756900000000002</c:v>
                </c:pt>
                <c:pt idx="19">
                  <c:v>15.756900000000002</c:v>
                </c:pt>
                <c:pt idx="20">
                  <c:v>15.756900000000002</c:v>
                </c:pt>
                <c:pt idx="21">
                  <c:v>15.756900000000002</c:v>
                </c:pt>
                <c:pt idx="22">
                  <c:v>15.756900000000002</c:v>
                </c:pt>
                <c:pt idx="23">
                  <c:v>15.756900000000002</c:v>
                </c:pt>
                <c:pt idx="24">
                  <c:v>15.756900000000002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BC-43EB-98FE-76C03C6C6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9564592"/>
        <c:axId val="1879573712"/>
      </c:lineChart>
      <c:catAx>
        <c:axId val="1879564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73712"/>
        <c:crosses val="autoZero"/>
        <c:auto val="1"/>
        <c:lblAlgn val="ctr"/>
        <c:lblOffset val="100"/>
        <c:noMultiLvlLbl val="0"/>
      </c:catAx>
      <c:valAx>
        <c:axId val="187957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6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X-Bar Control Chart-2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 (2)'!$G$4</c:f>
              <c:strCache>
                <c:ptCount val="1"/>
                <c:pt idx="0">
                  <c:v>Average (x-bar)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(2)'!$G$5:$G$29</c:f>
              <c:numCache>
                <c:formatCode>0.00</c:formatCode>
                <c:ptCount val="25"/>
                <c:pt idx="0">
                  <c:v>15.907499999999999</c:v>
                </c:pt>
                <c:pt idx="1">
                  <c:v>15.995000000000001</c:v>
                </c:pt>
                <c:pt idx="2">
                  <c:v>15.92</c:v>
                </c:pt>
                <c:pt idx="3">
                  <c:v>16.43</c:v>
                </c:pt>
                <c:pt idx="4">
                  <c:v>15.977500000000001</c:v>
                </c:pt>
                <c:pt idx="5">
                  <c:v>16.03</c:v>
                </c:pt>
                <c:pt idx="6">
                  <c:v>15.9575</c:v>
                </c:pt>
                <c:pt idx="7">
                  <c:v>15.93</c:v>
                </c:pt>
                <c:pt idx="8">
                  <c:v>15.9575</c:v>
                </c:pt>
                <c:pt idx="9">
                  <c:v>15.8325</c:v>
                </c:pt>
                <c:pt idx="10">
                  <c:v>15.985000000000001</c:v>
                </c:pt>
                <c:pt idx="11">
                  <c:v>15.959999999999999</c:v>
                </c:pt>
                <c:pt idx="12">
                  <c:v>15.8325</c:v>
                </c:pt>
                <c:pt idx="13">
                  <c:v>15.907500000000001</c:v>
                </c:pt>
                <c:pt idx="14">
                  <c:v>16.05</c:v>
                </c:pt>
                <c:pt idx="15">
                  <c:v>15.9925</c:v>
                </c:pt>
                <c:pt idx="16">
                  <c:v>15.8575</c:v>
                </c:pt>
                <c:pt idx="17">
                  <c:v>16.012499999999999</c:v>
                </c:pt>
                <c:pt idx="18">
                  <c:v>15.982500000000002</c:v>
                </c:pt>
                <c:pt idx="19">
                  <c:v>16.015000000000001</c:v>
                </c:pt>
                <c:pt idx="20">
                  <c:v>16.002499999999998</c:v>
                </c:pt>
                <c:pt idx="21">
                  <c:v>15.895</c:v>
                </c:pt>
                <c:pt idx="22">
                  <c:v>15.860000000000001</c:v>
                </c:pt>
                <c:pt idx="23">
                  <c:v>15.942500000000001</c:v>
                </c:pt>
                <c:pt idx="24">
                  <c:v>15.940000000000001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DA-4884-A8D6-2EF9C0C778C1}"/>
            </c:ext>
          </c:extLst>
        </c:ser>
        <c:ser>
          <c:idx val="1"/>
          <c:order val="1"/>
          <c:tx>
            <c:strRef>
              <c:f>'X-Bar &amp; R Control Chart (2)'!$I$4</c:f>
              <c:strCache>
                <c:ptCount val="1"/>
                <c:pt idx="0">
                  <c:v>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(2)'!$I$5:$I$29</c:f>
              <c:numCache>
                <c:formatCode>0.00</c:formatCode>
                <c:ptCount val="25"/>
                <c:pt idx="0">
                  <c:v>15.966900000000003</c:v>
                </c:pt>
                <c:pt idx="1">
                  <c:v>15.966900000000003</c:v>
                </c:pt>
                <c:pt idx="2">
                  <c:v>15.966900000000003</c:v>
                </c:pt>
                <c:pt idx="3">
                  <c:v>15.966900000000003</c:v>
                </c:pt>
                <c:pt idx="4">
                  <c:v>15.966900000000003</c:v>
                </c:pt>
                <c:pt idx="5">
                  <c:v>15.966900000000003</c:v>
                </c:pt>
                <c:pt idx="6">
                  <c:v>15.966900000000003</c:v>
                </c:pt>
                <c:pt idx="7">
                  <c:v>15.966900000000003</c:v>
                </c:pt>
                <c:pt idx="8">
                  <c:v>15.966900000000003</c:v>
                </c:pt>
                <c:pt idx="9">
                  <c:v>15.966900000000003</c:v>
                </c:pt>
                <c:pt idx="10">
                  <c:v>15.966900000000003</c:v>
                </c:pt>
                <c:pt idx="11">
                  <c:v>15.966900000000003</c:v>
                </c:pt>
                <c:pt idx="12">
                  <c:v>15.966900000000003</c:v>
                </c:pt>
                <c:pt idx="13">
                  <c:v>15.966900000000003</c:v>
                </c:pt>
                <c:pt idx="14">
                  <c:v>15.966900000000003</c:v>
                </c:pt>
                <c:pt idx="15">
                  <c:v>15.966900000000003</c:v>
                </c:pt>
                <c:pt idx="16">
                  <c:v>15.966900000000003</c:v>
                </c:pt>
                <c:pt idx="17">
                  <c:v>15.966900000000003</c:v>
                </c:pt>
                <c:pt idx="18">
                  <c:v>15.966900000000003</c:v>
                </c:pt>
                <c:pt idx="19">
                  <c:v>15.966900000000003</c:v>
                </c:pt>
                <c:pt idx="20">
                  <c:v>15.966900000000003</c:v>
                </c:pt>
                <c:pt idx="21">
                  <c:v>15.966900000000003</c:v>
                </c:pt>
                <c:pt idx="22">
                  <c:v>15.966900000000003</c:v>
                </c:pt>
                <c:pt idx="23">
                  <c:v>15.966900000000003</c:v>
                </c:pt>
                <c:pt idx="24">
                  <c:v>15.966900000000003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DA-4884-A8D6-2EF9C0C778C1}"/>
            </c:ext>
          </c:extLst>
        </c:ser>
        <c:ser>
          <c:idx val="2"/>
          <c:order val="2"/>
          <c:tx>
            <c:strRef>
              <c:f>'X-Bar &amp; R Control Chart (2)'!$L$4</c:f>
              <c:strCache>
                <c:ptCount val="1"/>
                <c:pt idx="0">
                  <c:v>UCL-2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(2)'!$L$5:$L$29</c:f>
              <c:numCache>
                <c:formatCode>0.00</c:formatCode>
                <c:ptCount val="25"/>
                <c:pt idx="0">
                  <c:v>16.196120000000004</c:v>
                </c:pt>
                <c:pt idx="1">
                  <c:v>16.196120000000004</c:v>
                </c:pt>
                <c:pt idx="2">
                  <c:v>16.196120000000004</c:v>
                </c:pt>
                <c:pt idx="3">
                  <c:v>16.196120000000004</c:v>
                </c:pt>
                <c:pt idx="4">
                  <c:v>16.196120000000004</c:v>
                </c:pt>
                <c:pt idx="5">
                  <c:v>16.196120000000004</c:v>
                </c:pt>
                <c:pt idx="6">
                  <c:v>16.196120000000004</c:v>
                </c:pt>
                <c:pt idx="7">
                  <c:v>16.196120000000004</c:v>
                </c:pt>
                <c:pt idx="8">
                  <c:v>16.196120000000004</c:v>
                </c:pt>
                <c:pt idx="9">
                  <c:v>16.196120000000004</c:v>
                </c:pt>
                <c:pt idx="10">
                  <c:v>16.196120000000004</c:v>
                </c:pt>
                <c:pt idx="11">
                  <c:v>16.196120000000004</c:v>
                </c:pt>
                <c:pt idx="12">
                  <c:v>16.196120000000004</c:v>
                </c:pt>
                <c:pt idx="13">
                  <c:v>16.196120000000004</c:v>
                </c:pt>
                <c:pt idx="14">
                  <c:v>16.196120000000004</c:v>
                </c:pt>
                <c:pt idx="15">
                  <c:v>16.196120000000004</c:v>
                </c:pt>
                <c:pt idx="16">
                  <c:v>16.196120000000004</c:v>
                </c:pt>
                <c:pt idx="17">
                  <c:v>16.196120000000004</c:v>
                </c:pt>
                <c:pt idx="18">
                  <c:v>16.196120000000004</c:v>
                </c:pt>
                <c:pt idx="19">
                  <c:v>16.196120000000004</c:v>
                </c:pt>
                <c:pt idx="20">
                  <c:v>16.196120000000004</c:v>
                </c:pt>
                <c:pt idx="21">
                  <c:v>16.196120000000004</c:v>
                </c:pt>
                <c:pt idx="22">
                  <c:v>16.196120000000004</c:v>
                </c:pt>
                <c:pt idx="23">
                  <c:v>16.196120000000004</c:v>
                </c:pt>
                <c:pt idx="24">
                  <c:v>16.196120000000004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DA-4884-A8D6-2EF9C0C778C1}"/>
            </c:ext>
          </c:extLst>
        </c:ser>
        <c:ser>
          <c:idx val="3"/>
          <c:order val="3"/>
          <c:tx>
            <c:strRef>
              <c:f>'X-Bar &amp; R Control Chart (2)'!$M$4</c:f>
              <c:strCache>
                <c:ptCount val="1"/>
                <c:pt idx="0">
                  <c:v>LCL-2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(2)'!$M$5:$M$29</c:f>
              <c:numCache>
                <c:formatCode>0.00</c:formatCode>
                <c:ptCount val="25"/>
                <c:pt idx="0">
                  <c:v>15.737680000000003</c:v>
                </c:pt>
                <c:pt idx="1">
                  <c:v>15.737680000000003</c:v>
                </c:pt>
                <c:pt idx="2">
                  <c:v>15.737680000000003</c:v>
                </c:pt>
                <c:pt idx="3">
                  <c:v>15.737680000000003</c:v>
                </c:pt>
                <c:pt idx="4">
                  <c:v>15.737680000000003</c:v>
                </c:pt>
                <c:pt idx="5">
                  <c:v>15.737680000000003</c:v>
                </c:pt>
                <c:pt idx="6">
                  <c:v>15.737680000000003</c:v>
                </c:pt>
                <c:pt idx="7">
                  <c:v>15.737680000000003</c:v>
                </c:pt>
                <c:pt idx="8">
                  <c:v>15.737680000000003</c:v>
                </c:pt>
                <c:pt idx="9">
                  <c:v>15.737680000000003</c:v>
                </c:pt>
                <c:pt idx="10">
                  <c:v>15.737680000000003</c:v>
                </c:pt>
                <c:pt idx="11">
                  <c:v>15.737680000000003</c:v>
                </c:pt>
                <c:pt idx="12">
                  <c:v>15.737680000000003</c:v>
                </c:pt>
                <c:pt idx="13">
                  <c:v>15.737680000000003</c:v>
                </c:pt>
                <c:pt idx="14">
                  <c:v>15.737680000000003</c:v>
                </c:pt>
                <c:pt idx="15">
                  <c:v>15.737680000000003</c:v>
                </c:pt>
                <c:pt idx="16">
                  <c:v>15.737680000000003</c:v>
                </c:pt>
                <c:pt idx="17">
                  <c:v>15.737680000000003</c:v>
                </c:pt>
                <c:pt idx="18">
                  <c:v>15.737680000000003</c:v>
                </c:pt>
                <c:pt idx="19">
                  <c:v>15.737680000000003</c:v>
                </c:pt>
                <c:pt idx="20">
                  <c:v>15.737680000000003</c:v>
                </c:pt>
                <c:pt idx="21">
                  <c:v>15.737680000000003</c:v>
                </c:pt>
                <c:pt idx="22">
                  <c:v>15.737680000000003</c:v>
                </c:pt>
                <c:pt idx="23">
                  <c:v>15.737680000000003</c:v>
                </c:pt>
                <c:pt idx="24">
                  <c:v>15.737680000000003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DA-4884-A8D6-2EF9C0C77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52896"/>
        <c:axId val="1588149056"/>
      </c:lineChart>
      <c:catAx>
        <c:axId val="1588152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49056"/>
        <c:crosses val="autoZero"/>
        <c:auto val="1"/>
        <c:lblAlgn val="ctr"/>
        <c:lblOffset val="100"/>
        <c:noMultiLvlLbl val="0"/>
      </c:catAx>
      <c:valAx>
        <c:axId val="158814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5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R-Bar Control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 (2)'!$H$4</c:f>
              <c:strCache>
                <c:ptCount val="1"/>
                <c:pt idx="0">
                  <c:v>Range (R)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(2)'!$H$5:$H$29</c:f>
              <c:numCache>
                <c:formatCode>0.00</c:formatCode>
                <c:ptCount val="25"/>
                <c:pt idx="0">
                  <c:v>0.1899999999999995</c:v>
                </c:pt>
                <c:pt idx="1">
                  <c:v>0.27000000000000135</c:v>
                </c:pt>
                <c:pt idx="2">
                  <c:v>0.16999999999999993</c:v>
                </c:pt>
                <c:pt idx="3">
                  <c:v>0.4599999999999973</c:v>
                </c:pt>
                <c:pt idx="4">
                  <c:v>0.47000000000000064</c:v>
                </c:pt>
                <c:pt idx="5">
                  <c:v>0.20000000000000107</c:v>
                </c:pt>
                <c:pt idx="6">
                  <c:v>0.46000000000000085</c:v>
                </c:pt>
                <c:pt idx="7">
                  <c:v>0.88000000000000078</c:v>
                </c:pt>
                <c:pt idx="8">
                  <c:v>0.20999999999999908</c:v>
                </c:pt>
                <c:pt idx="9">
                  <c:v>0.29999999999999893</c:v>
                </c:pt>
                <c:pt idx="10">
                  <c:v>0.28999999999999915</c:v>
                </c:pt>
                <c:pt idx="11">
                  <c:v>0.42999999999999794</c:v>
                </c:pt>
                <c:pt idx="12">
                  <c:v>0.24000000000000021</c:v>
                </c:pt>
                <c:pt idx="13">
                  <c:v>0.37000000000000099</c:v>
                </c:pt>
                <c:pt idx="14">
                  <c:v>0.30999999999999872</c:v>
                </c:pt>
                <c:pt idx="15">
                  <c:v>0.29000000000000092</c:v>
                </c:pt>
                <c:pt idx="16">
                  <c:v>0.33000000000000185</c:v>
                </c:pt>
                <c:pt idx="17">
                  <c:v>0.34000000000000163</c:v>
                </c:pt>
                <c:pt idx="18">
                  <c:v>0.28000000000000114</c:v>
                </c:pt>
                <c:pt idx="19">
                  <c:v>0.20000000000000107</c:v>
                </c:pt>
                <c:pt idx="20">
                  <c:v>0.22999999999999865</c:v>
                </c:pt>
                <c:pt idx="21">
                  <c:v>0.16000000000000014</c:v>
                </c:pt>
                <c:pt idx="22">
                  <c:v>0.32000000000000028</c:v>
                </c:pt>
                <c:pt idx="23">
                  <c:v>0.15000000000000213</c:v>
                </c:pt>
                <c:pt idx="24">
                  <c:v>0.29999999999999893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1A-41AB-B001-CA73D407D7C3}"/>
            </c:ext>
          </c:extLst>
        </c:ser>
        <c:ser>
          <c:idx val="1"/>
          <c:order val="1"/>
          <c:tx>
            <c:strRef>
              <c:f>'X-Bar &amp; R Control Chart (2)'!$N$4</c:f>
              <c:strCache>
                <c:ptCount val="1"/>
                <c:pt idx="0">
                  <c:v>R-Bar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(2)'!$N$5:$N$29</c:f>
              <c:numCache>
                <c:formatCode>0.00</c:formatCode>
                <c:ptCount val="25"/>
                <c:pt idx="0">
                  <c:v>0.31400000000000011</c:v>
                </c:pt>
                <c:pt idx="1">
                  <c:v>0.31400000000000011</c:v>
                </c:pt>
                <c:pt idx="2">
                  <c:v>0.31400000000000011</c:v>
                </c:pt>
                <c:pt idx="3">
                  <c:v>0.31400000000000011</c:v>
                </c:pt>
                <c:pt idx="4">
                  <c:v>0.31400000000000011</c:v>
                </c:pt>
                <c:pt idx="5">
                  <c:v>0.31400000000000011</c:v>
                </c:pt>
                <c:pt idx="6">
                  <c:v>0.31400000000000011</c:v>
                </c:pt>
                <c:pt idx="7">
                  <c:v>0.31400000000000011</c:v>
                </c:pt>
                <c:pt idx="8">
                  <c:v>0.31400000000000011</c:v>
                </c:pt>
                <c:pt idx="9">
                  <c:v>0.31400000000000011</c:v>
                </c:pt>
                <c:pt idx="10">
                  <c:v>0.31400000000000011</c:v>
                </c:pt>
                <c:pt idx="11">
                  <c:v>0.31400000000000011</c:v>
                </c:pt>
                <c:pt idx="12">
                  <c:v>0.31400000000000011</c:v>
                </c:pt>
                <c:pt idx="13">
                  <c:v>0.31400000000000011</c:v>
                </c:pt>
                <c:pt idx="14">
                  <c:v>0.31400000000000011</c:v>
                </c:pt>
                <c:pt idx="15">
                  <c:v>0.31400000000000011</c:v>
                </c:pt>
                <c:pt idx="16">
                  <c:v>0.31400000000000011</c:v>
                </c:pt>
                <c:pt idx="17">
                  <c:v>0.31400000000000011</c:v>
                </c:pt>
                <c:pt idx="18">
                  <c:v>0.31400000000000011</c:v>
                </c:pt>
                <c:pt idx="19">
                  <c:v>0.31400000000000011</c:v>
                </c:pt>
                <c:pt idx="20">
                  <c:v>0.31400000000000011</c:v>
                </c:pt>
                <c:pt idx="21">
                  <c:v>0.31400000000000011</c:v>
                </c:pt>
                <c:pt idx="22">
                  <c:v>0.31400000000000011</c:v>
                </c:pt>
                <c:pt idx="23">
                  <c:v>0.31400000000000011</c:v>
                </c:pt>
                <c:pt idx="24">
                  <c:v>0.31400000000000011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1A-41AB-B001-CA73D407D7C3}"/>
            </c:ext>
          </c:extLst>
        </c:ser>
        <c:ser>
          <c:idx val="2"/>
          <c:order val="2"/>
          <c:tx>
            <c:strRef>
              <c:f>'X-Bar &amp; R Control Chart (2)'!$O$4</c:f>
              <c:strCache>
                <c:ptCount val="1"/>
                <c:pt idx="0">
                  <c:v>UCL-R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(2)'!$O$5:$O$29</c:f>
              <c:numCache>
                <c:formatCode>0.00</c:formatCode>
                <c:ptCount val="25"/>
                <c:pt idx="0">
                  <c:v>0.71592000000000022</c:v>
                </c:pt>
                <c:pt idx="1">
                  <c:v>0.71592000000000022</c:v>
                </c:pt>
                <c:pt idx="2">
                  <c:v>0.71592000000000022</c:v>
                </c:pt>
                <c:pt idx="3">
                  <c:v>0.71592000000000022</c:v>
                </c:pt>
                <c:pt idx="4">
                  <c:v>0.71592000000000022</c:v>
                </c:pt>
                <c:pt idx="5">
                  <c:v>0.71592000000000022</c:v>
                </c:pt>
                <c:pt idx="6">
                  <c:v>0.71592000000000022</c:v>
                </c:pt>
                <c:pt idx="7">
                  <c:v>0.71592000000000022</c:v>
                </c:pt>
                <c:pt idx="8">
                  <c:v>0.71592000000000022</c:v>
                </c:pt>
                <c:pt idx="9">
                  <c:v>0.71592000000000022</c:v>
                </c:pt>
                <c:pt idx="10">
                  <c:v>0.71592000000000022</c:v>
                </c:pt>
                <c:pt idx="11">
                  <c:v>0.71592000000000022</c:v>
                </c:pt>
                <c:pt idx="12">
                  <c:v>0.71592000000000022</c:v>
                </c:pt>
                <c:pt idx="13">
                  <c:v>0.71592000000000022</c:v>
                </c:pt>
                <c:pt idx="14">
                  <c:v>0.71592000000000022</c:v>
                </c:pt>
                <c:pt idx="15">
                  <c:v>0.71592000000000022</c:v>
                </c:pt>
                <c:pt idx="16">
                  <c:v>0.71592000000000022</c:v>
                </c:pt>
                <c:pt idx="17">
                  <c:v>0.71592000000000022</c:v>
                </c:pt>
                <c:pt idx="18">
                  <c:v>0.71592000000000022</c:v>
                </c:pt>
                <c:pt idx="19">
                  <c:v>0.71592000000000022</c:v>
                </c:pt>
                <c:pt idx="20">
                  <c:v>0.71592000000000022</c:v>
                </c:pt>
                <c:pt idx="21">
                  <c:v>0.71592000000000022</c:v>
                </c:pt>
                <c:pt idx="22">
                  <c:v>0.71592000000000022</c:v>
                </c:pt>
                <c:pt idx="23">
                  <c:v>0.71592000000000022</c:v>
                </c:pt>
                <c:pt idx="24">
                  <c:v>0.71592000000000022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1A-41AB-B001-CA73D407D7C3}"/>
            </c:ext>
          </c:extLst>
        </c:ser>
        <c:ser>
          <c:idx val="3"/>
          <c:order val="3"/>
          <c:tx>
            <c:strRef>
              <c:f>'X-Bar &amp; R Control Chart (2)'!$P$4</c:f>
              <c:strCache>
                <c:ptCount val="1"/>
                <c:pt idx="0">
                  <c:v>LCL-R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(2)'!$P$5:$P$29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1A-41AB-B001-CA73D407D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38832"/>
        <c:axId val="1588141232"/>
      </c:lineChart>
      <c:catAx>
        <c:axId val="1588138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41232"/>
        <c:crosses val="autoZero"/>
        <c:auto val="1"/>
        <c:lblAlgn val="ctr"/>
        <c:lblOffset val="100"/>
        <c:noMultiLvlLbl val="0"/>
      </c:catAx>
      <c:valAx>
        <c:axId val="158814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 Control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 Chart'!$E$3</c:f>
              <c:strCache>
                <c:ptCount val="1"/>
                <c:pt idx="0">
                  <c:v>CL = p-bar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 Chart'!$E$4:$E$23</c:f>
              <c:numCache>
                <c:formatCode>0.00</c:formatCode>
                <c:ptCount val="2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AF-4788-BDD6-23544DE7E6D4}"/>
            </c:ext>
          </c:extLst>
        </c:ser>
        <c:ser>
          <c:idx val="2"/>
          <c:order val="1"/>
          <c:tx>
            <c:strRef>
              <c:f>'P Chart'!$F$3</c:f>
              <c:strCache>
                <c:ptCount val="1"/>
                <c:pt idx="0">
                  <c:v>UCL-P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 Chart'!$F$4:$F$23</c:f>
              <c:numCache>
                <c:formatCode>General</c:formatCode>
                <c:ptCount val="20"/>
                <c:pt idx="0">
                  <c:v>0.30124611797498113</c:v>
                </c:pt>
                <c:pt idx="1">
                  <c:v>0.30124611797498113</c:v>
                </c:pt>
                <c:pt idx="2">
                  <c:v>0.30124611797498113</c:v>
                </c:pt>
                <c:pt idx="3">
                  <c:v>0.30124611797498113</c:v>
                </c:pt>
                <c:pt idx="4">
                  <c:v>0.30124611797498113</c:v>
                </c:pt>
                <c:pt idx="5">
                  <c:v>0.30124611797498113</c:v>
                </c:pt>
                <c:pt idx="6">
                  <c:v>0.30124611797498113</c:v>
                </c:pt>
                <c:pt idx="7">
                  <c:v>0.30124611797498113</c:v>
                </c:pt>
                <c:pt idx="8">
                  <c:v>0.30124611797498113</c:v>
                </c:pt>
                <c:pt idx="9">
                  <c:v>0.30124611797498113</c:v>
                </c:pt>
                <c:pt idx="10">
                  <c:v>0.30124611797498113</c:v>
                </c:pt>
                <c:pt idx="11">
                  <c:v>0.30124611797498113</c:v>
                </c:pt>
                <c:pt idx="12">
                  <c:v>0.30124611797498113</c:v>
                </c:pt>
                <c:pt idx="13">
                  <c:v>0.30124611797498113</c:v>
                </c:pt>
                <c:pt idx="14">
                  <c:v>0.30124611797498113</c:v>
                </c:pt>
                <c:pt idx="15">
                  <c:v>0.30124611797498113</c:v>
                </c:pt>
                <c:pt idx="16">
                  <c:v>0.30124611797498113</c:v>
                </c:pt>
                <c:pt idx="17">
                  <c:v>0.30124611797498113</c:v>
                </c:pt>
                <c:pt idx="18">
                  <c:v>0.30124611797498113</c:v>
                </c:pt>
                <c:pt idx="19">
                  <c:v>0.30124611797498113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AF-4788-BDD6-23544DE7E6D4}"/>
            </c:ext>
          </c:extLst>
        </c:ser>
        <c:ser>
          <c:idx val="3"/>
          <c:order val="2"/>
          <c:tx>
            <c:strRef>
              <c:f>'P Chart'!$G$3</c:f>
              <c:strCache>
                <c:ptCount val="1"/>
                <c:pt idx="0">
                  <c:v>LCL-P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 Chart'!$G$4:$G$23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AF-4788-BDD6-23544DE7E6D4}"/>
            </c:ext>
          </c:extLst>
        </c:ser>
        <c:ser>
          <c:idx val="0"/>
          <c:order val="3"/>
          <c:tx>
            <c:strRef>
              <c:f>'P Chart'!$D$3</c:f>
              <c:strCache>
                <c:ptCount val="1"/>
                <c:pt idx="0">
                  <c:v>Fraction Defective (p)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 Chart'!$D$4:$D$23</c:f>
              <c:numCache>
                <c:formatCode>0.00</c:formatCode>
                <c:ptCount val="20"/>
                <c:pt idx="0">
                  <c:v>0.15</c:v>
                </c:pt>
                <c:pt idx="1">
                  <c:v>0.1</c:v>
                </c:pt>
                <c:pt idx="2">
                  <c:v>0.05</c:v>
                </c:pt>
                <c:pt idx="3">
                  <c:v>0.1</c:v>
                </c:pt>
                <c:pt idx="4">
                  <c:v>0.05</c:v>
                </c:pt>
                <c:pt idx="5">
                  <c:v>0.15</c:v>
                </c:pt>
                <c:pt idx="6">
                  <c:v>0.15</c:v>
                </c:pt>
                <c:pt idx="7">
                  <c:v>0.1</c:v>
                </c:pt>
                <c:pt idx="8">
                  <c:v>0.05</c:v>
                </c:pt>
                <c:pt idx="9">
                  <c:v>0.1</c:v>
                </c:pt>
                <c:pt idx="10">
                  <c:v>0.15</c:v>
                </c:pt>
                <c:pt idx="11">
                  <c:v>0.1</c:v>
                </c:pt>
                <c:pt idx="12">
                  <c:v>0.1</c:v>
                </c:pt>
                <c:pt idx="13">
                  <c:v>0.05</c:v>
                </c:pt>
                <c:pt idx="14">
                  <c:v>0.05</c:v>
                </c:pt>
                <c:pt idx="15">
                  <c:v>0.1</c:v>
                </c:pt>
                <c:pt idx="16">
                  <c:v>0.2</c:v>
                </c:pt>
                <c:pt idx="17">
                  <c:v>0.15</c:v>
                </c:pt>
                <c:pt idx="18">
                  <c:v>0.05</c:v>
                </c:pt>
                <c:pt idx="19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AF-4788-BDD6-23544DE7E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29712"/>
        <c:axId val="1588123472"/>
      </c:lineChart>
      <c:catAx>
        <c:axId val="1588129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23472"/>
        <c:crosses val="autoZero"/>
        <c:auto val="1"/>
        <c:lblAlgn val="ctr"/>
        <c:lblOffset val="100"/>
        <c:noMultiLvlLbl val="0"/>
      </c:catAx>
      <c:valAx>
        <c:axId val="158812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2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 Control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 Chart'!$D$3</c:f>
              <c:strCache>
                <c:ptCount val="1"/>
                <c:pt idx="0">
                  <c:v>CL-c-bar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 Chart'!$D$4:$D$23</c:f>
              <c:numCache>
                <c:formatCode>General</c:formatCode>
                <c:ptCount val="20"/>
                <c:pt idx="0">
                  <c:v>2.2000000000000002</c:v>
                </c:pt>
                <c:pt idx="1">
                  <c:v>2.2000000000000002</c:v>
                </c:pt>
                <c:pt idx="2">
                  <c:v>2.2000000000000002</c:v>
                </c:pt>
                <c:pt idx="3">
                  <c:v>2.2000000000000002</c:v>
                </c:pt>
                <c:pt idx="4">
                  <c:v>2.2000000000000002</c:v>
                </c:pt>
                <c:pt idx="5">
                  <c:v>2.2000000000000002</c:v>
                </c:pt>
                <c:pt idx="6">
                  <c:v>2.2000000000000002</c:v>
                </c:pt>
                <c:pt idx="7">
                  <c:v>2.2000000000000002</c:v>
                </c:pt>
                <c:pt idx="8">
                  <c:v>2.2000000000000002</c:v>
                </c:pt>
                <c:pt idx="9">
                  <c:v>2.2000000000000002</c:v>
                </c:pt>
                <c:pt idx="10">
                  <c:v>2.2000000000000002</c:v>
                </c:pt>
                <c:pt idx="11">
                  <c:v>2.2000000000000002</c:v>
                </c:pt>
                <c:pt idx="12">
                  <c:v>2.2000000000000002</c:v>
                </c:pt>
                <c:pt idx="13">
                  <c:v>2.2000000000000002</c:v>
                </c:pt>
                <c:pt idx="14">
                  <c:v>2.2000000000000002</c:v>
                </c:pt>
                <c:pt idx="15">
                  <c:v>2.2000000000000002</c:v>
                </c:pt>
                <c:pt idx="16">
                  <c:v>2.2000000000000002</c:v>
                </c:pt>
                <c:pt idx="17">
                  <c:v>2.2000000000000002</c:v>
                </c:pt>
                <c:pt idx="18">
                  <c:v>2.2000000000000002</c:v>
                </c:pt>
                <c:pt idx="19">
                  <c:v>2.2000000000000002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9D-44E4-A0E8-CF8521787742}"/>
            </c:ext>
          </c:extLst>
        </c:ser>
        <c:ser>
          <c:idx val="2"/>
          <c:order val="1"/>
          <c:tx>
            <c:strRef>
              <c:f>'C Chart'!$E$3</c:f>
              <c:strCache>
                <c:ptCount val="1"/>
                <c:pt idx="0">
                  <c:v>UCL-c-Bar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 Chart'!$E$4:$E$23</c:f>
              <c:numCache>
                <c:formatCode>General</c:formatCode>
                <c:ptCount val="20"/>
                <c:pt idx="0">
                  <c:v>6.6497190922573983</c:v>
                </c:pt>
                <c:pt idx="1">
                  <c:v>6.6497190922573983</c:v>
                </c:pt>
                <c:pt idx="2">
                  <c:v>6.6497190922573983</c:v>
                </c:pt>
                <c:pt idx="3">
                  <c:v>6.6497190922573983</c:v>
                </c:pt>
                <c:pt idx="4">
                  <c:v>6.6497190922573983</c:v>
                </c:pt>
                <c:pt idx="5">
                  <c:v>6.6497190922573983</c:v>
                </c:pt>
                <c:pt idx="6">
                  <c:v>6.6497190922573983</c:v>
                </c:pt>
                <c:pt idx="7">
                  <c:v>6.6497190922573983</c:v>
                </c:pt>
                <c:pt idx="8">
                  <c:v>6.6497190922573983</c:v>
                </c:pt>
                <c:pt idx="9">
                  <c:v>6.6497190922573983</c:v>
                </c:pt>
                <c:pt idx="10">
                  <c:v>6.6497190922573983</c:v>
                </c:pt>
                <c:pt idx="11">
                  <c:v>6.6497190922573983</c:v>
                </c:pt>
                <c:pt idx="12">
                  <c:v>6.6497190922573983</c:v>
                </c:pt>
                <c:pt idx="13">
                  <c:v>6.6497190922573983</c:v>
                </c:pt>
                <c:pt idx="14">
                  <c:v>6.6497190922573983</c:v>
                </c:pt>
                <c:pt idx="15">
                  <c:v>6.6497190922573983</c:v>
                </c:pt>
                <c:pt idx="16">
                  <c:v>6.6497190922573983</c:v>
                </c:pt>
                <c:pt idx="17">
                  <c:v>6.6497190922573983</c:v>
                </c:pt>
                <c:pt idx="18">
                  <c:v>6.6497190922573983</c:v>
                </c:pt>
                <c:pt idx="19">
                  <c:v>6.6497190922573983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9D-44E4-A0E8-CF8521787742}"/>
            </c:ext>
          </c:extLst>
        </c:ser>
        <c:ser>
          <c:idx val="3"/>
          <c:order val="2"/>
          <c:tx>
            <c:strRef>
              <c:f>'C Chart'!$F$3</c:f>
              <c:strCache>
                <c:ptCount val="1"/>
                <c:pt idx="0">
                  <c:v>UCL-c-Bar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'C Chart'!$F$4:$F$23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9D-44E4-A0E8-CF8521787742}"/>
            </c:ext>
          </c:extLst>
        </c:ser>
        <c:ser>
          <c:idx val="0"/>
          <c:order val="3"/>
          <c:tx>
            <c:strRef>
              <c:f>'C Chart'!$C$3</c:f>
              <c:strCache>
                <c:ptCount val="1"/>
                <c:pt idx="0">
                  <c:v># Complaints (c)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 Chart'!$C$4:$C$23</c:f>
              <c:numCache>
                <c:formatCode>General</c:formatCode>
                <c:ptCount val="20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3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9D-44E4-A0E8-CF8521787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23952"/>
        <c:axId val="1588124432"/>
      </c:lineChart>
      <c:catAx>
        <c:axId val="1588123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24432"/>
        <c:crosses val="autoZero"/>
        <c:auto val="1"/>
        <c:lblAlgn val="ctr"/>
        <c:lblOffset val="100"/>
        <c:noMultiLvlLbl val="0"/>
      </c:catAx>
      <c:valAx>
        <c:axId val="158812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2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Bias Linnearity Using 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'Bias Linearity'!$B$4:$B$8</c:f>
              <c:numCache>
                <c:formatCode>General</c:formatCode>
                <c:ptCount val="5"/>
                <c:pt idx="0">
                  <c:v>12</c:v>
                </c:pt>
                <c:pt idx="1">
                  <c:v>14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</c:numCache>
            </c:numRef>
          </c:xVal>
          <c:yVal>
            <c:numRef>
              <c:f>'Bias Linearity'!$D$4:$D$8</c:f>
              <c:numCache>
                <c:formatCode>0.00</c:formatCode>
                <c:ptCount val="5"/>
                <c:pt idx="0">
                  <c:v>-1.9999999999999574E-2</c:v>
                </c:pt>
                <c:pt idx="1">
                  <c:v>-9.9999999999997868E-3</c:v>
                </c:pt>
                <c:pt idx="2">
                  <c:v>0</c:v>
                </c:pt>
                <c:pt idx="3">
                  <c:v>1.0000000000001563E-2</c:v>
                </c:pt>
                <c:pt idx="4">
                  <c:v>1.9999999999999574E-2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EA-4852-B560-BC8281C52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414192"/>
        <c:axId val="1465416112"/>
      </c:scatterChart>
      <c:valAx>
        <c:axId val="1465414192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Reference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416112"/>
        <c:crosses val="autoZero"/>
        <c:crossBetween val="midCat"/>
      </c:valAx>
      <c:valAx>
        <c:axId val="146541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Bias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414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 Reference vs. Bias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8984120734908134"/>
                  <c:y val="-6.248578302712160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'Linearity-2'!$B$5:$B$14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'Linearity-2'!$H$5:$H$14</c:f>
              <c:numCache>
                <c:formatCode>0.000</c:formatCode>
                <c:ptCount val="10"/>
                <c:pt idx="0">
                  <c:v>-0.16600000000000037</c:v>
                </c:pt>
                <c:pt idx="1">
                  <c:v>-5.3999999999998494E-2</c:v>
                </c:pt>
                <c:pt idx="2">
                  <c:v>-1.6000000000001791E-2</c:v>
                </c:pt>
                <c:pt idx="3">
                  <c:v>-4.7999999999994714E-2</c:v>
                </c:pt>
                <c:pt idx="4">
                  <c:v>1.0000000000005116E-2</c:v>
                </c:pt>
                <c:pt idx="5">
                  <c:v>1.3999999999995794E-2</c:v>
                </c:pt>
                <c:pt idx="6">
                  <c:v>5.9999999999988063E-2</c:v>
                </c:pt>
                <c:pt idx="7">
                  <c:v>4.8000000000001819E-2</c:v>
                </c:pt>
                <c:pt idx="8">
                  <c:v>0.12399999999999523</c:v>
                </c:pt>
                <c:pt idx="9">
                  <c:v>0.1460000000000008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1A-4F2D-9DE7-811998516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59280"/>
        <c:axId val="171741040"/>
      </c:scatterChart>
      <c:valAx>
        <c:axId val="171759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Reference 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41040"/>
        <c:crosses val="autoZero"/>
        <c:crossBetween val="midCat"/>
      </c:valAx>
      <c:valAx>
        <c:axId val="17174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Bias (y)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59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Histogram!$J$20:$J$26</c:f>
              <c:strCache>
                <c:ptCount val="7"/>
                <c:pt idx="0">
                  <c:v>35</c:v>
                </c:pt>
                <c:pt idx="1">
                  <c:v>40</c:v>
                </c:pt>
                <c:pt idx="2">
                  <c:v>25</c:v>
                </c:pt>
                <c:pt idx="3">
                  <c:v>30</c:v>
                </c:pt>
                <c:pt idx="4">
                  <c:v>20</c:v>
                </c:pt>
                <c:pt idx="5">
                  <c:v>45</c:v>
                </c:pt>
                <c:pt idx="6">
                  <c:v>More</c:v>
                </c:pt>
              </c:strCache>
            </c:strRef>
          </c:cat>
          <c:val>
            <c:numRef>
              <c:f>Histogram!$K$20:$K$26</c:f>
              <c:numCache>
                <c:formatCode>General</c:formatCode>
                <c:ptCount val="7"/>
                <c:pt idx="0">
                  <c:v>7</c:v>
                </c:pt>
                <c:pt idx="1">
                  <c:v>7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F7-4C15-8309-5D3D0AA09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3033247"/>
        <c:axId val="513035167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Histogram!$J$20:$J$26</c:f>
              <c:strCache>
                <c:ptCount val="7"/>
                <c:pt idx="0">
                  <c:v>35</c:v>
                </c:pt>
                <c:pt idx="1">
                  <c:v>40</c:v>
                </c:pt>
                <c:pt idx="2">
                  <c:v>25</c:v>
                </c:pt>
                <c:pt idx="3">
                  <c:v>30</c:v>
                </c:pt>
                <c:pt idx="4">
                  <c:v>20</c:v>
                </c:pt>
                <c:pt idx="5">
                  <c:v>45</c:v>
                </c:pt>
                <c:pt idx="6">
                  <c:v>More</c:v>
                </c:pt>
              </c:strCache>
            </c:strRef>
          </c:cat>
          <c:val>
            <c:numRef>
              <c:f>Histogram!$L$20:$L$26</c:f>
              <c:numCache>
                <c:formatCode>0.00%</c:formatCode>
                <c:ptCount val="7"/>
                <c:pt idx="0">
                  <c:v>0.30434782608695654</c:v>
                </c:pt>
                <c:pt idx="1">
                  <c:v>0.60869565217391308</c:v>
                </c:pt>
                <c:pt idx="2">
                  <c:v>0.78260869565217395</c:v>
                </c:pt>
                <c:pt idx="3">
                  <c:v>0.91304347826086951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F7-4C15-8309-5D3D0AA09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309615"/>
        <c:axId val="495307695"/>
      </c:lineChart>
      <c:catAx>
        <c:axId val="5130332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3035167"/>
        <c:crosses val="autoZero"/>
        <c:auto val="1"/>
        <c:lblAlgn val="ctr"/>
        <c:lblOffset val="100"/>
        <c:noMultiLvlLbl val="0"/>
      </c:catAx>
      <c:valAx>
        <c:axId val="51303516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3033247"/>
        <c:crosses val="autoZero"/>
        <c:crossBetween val="between"/>
      </c:valAx>
      <c:valAx>
        <c:axId val="495307695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495309615"/>
        <c:crosses val="max"/>
        <c:crossBetween val="between"/>
      </c:valAx>
      <c:catAx>
        <c:axId val="4953096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95307695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28575">
      <a:solidFill>
        <a:srgbClr val="C00000"/>
      </a:solidFill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Moving Average for Multiple Intervals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'Moving Average'!$A$3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'Moving Average'!$B$3:$M$3</c:f>
              <c:numCache>
                <c:formatCode>General</c:formatCode>
                <c:ptCount val="12"/>
                <c:pt idx="0">
                  <c:v>120</c:v>
                </c:pt>
                <c:pt idx="1">
                  <c:v>150</c:v>
                </c:pt>
                <c:pt idx="2">
                  <c:v>240</c:v>
                </c:pt>
                <c:pt idx="3">
                  <c:v>540</c:v>
                </c:pt>
                <c:pt idx="4">
                  <c:v>210</c:v>
                </c:pt>
                <c:pt idx="5">
                  <c:v>380</c:v>
                </c:pt>
                <c:pt idx="6">
                  <c:v>120</c:v>
                </c:pt>
                <c:pt idx="7">
                  <c:v>870</c:v>
                </c:pt>
                <c:pt idx="8">
                  <c:v>250</c:v>
                </c:pt>
                <c:pt idx="9">
                  <c:v>1100</c:v>
                </c:pt>
                <c:pt idx="10">
                  <c:v>500</c:v>
                </c:pt>
                <c:pt idx="11">
                  <c:v>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F2-4561-8F12-EE3EEBDF60DF}"/>
            </c:ext>
          </c:extLst>
        </c:ser>
        <c:ser>
          <c:idx val="2"/>
          <c:order val="1"/>
          <c:tx>
            <c:strRef>
              <c:f>'Moving Average'!$A$4</c:f>
              <c:strCache>
                <c:ptCount val="1"/>
                <c:pt idx="0">
                  <c:v>Interval =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'Moving Average'!$B$4:$M$4</c:f>
              <c:numCache>
                <c:formatCode>General</c:formatCode>
                <c:ptCount val="12"/>
                <c:pt idx="0">
                  <c:v>#N/A</c:v>
                </c:pt>
                <c:pt idx="1">
                  <c:v>135</c:v>
                </c:pt>
                <c:pt idx="2">
                  <c:v>195</c:v>
                </c:pt>
                <c:pt idx="3">
                  <c:v>390</c:v>
                </c:pt>
                <c:pt idx="4">
                  <c:v>375</c:v>
                </c:pt>
                <c:pt idx="5">
                  <c:v>295</c:v>
                </c:pt>
                <c:pt idx="6">
                  <c:v>250</c:v>
                </c:pt>
                <c:pt idx="7">
                  <c:v>495</c:v>
                </c:pt>
                <c:pt idx="8">
                  <c:v>560</c:v>
                </c:pt>
                <c:pt idx="9">
                  <c:v>675</c:v>
                </c:pt>
                <c:pt idx="10">
                  <c:v>800</c:v>
                </c:pt>
                <c:pt idx="11">
                  <c:v>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F2-4561-8F12-EE3EEBDF60DF}"/>
            </c:ext>
          </c:extLst>
        </c:ser>
        <c:ser>
          <c:idx val="3"/>
          <c:order val="2"/>
          <c:tx>
            <c:strRef>
              <c:f>'Moving Average'!$A$5</c:f>
              <c:strCache>
                <c:ptCount val="1"/>
                <c:pt idx="0">
                  <c:v>Interval =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'Moving Average'!$B$5:$M$5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262.5</c:v>
                </c:pt>
                <c:pt idx="4">
                  <c:v>285</c:v>
                </c:pt>
                <c:pt idx="5">
                  <c:v>342.5</c:v>
                </c:pt>
                <c:pt idx="6">
                  <c:v>312.5</c:v>
                </c:pt>
                <c:pt idx="7">
                  <c:v>395</c:v>
                </c:pt>
                <c:pt idx="8">
                  <c:v>405</c:v>
                </c:pt>
                <c:pt idx="9">
                  <c:v>585</c:v>
                </c:pt>
                <c:pt idx="10">
                  <c:v>680</c:v>
                </c:pt>
                <c:pt idx="11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F2-4561-8F12-EE3EEBDF60DF}"/>
            </c:ext>
          </c:extLst>
        </c:ser>
        <c:ser>
          <c:idx val="4"/>
          <c:order val="3"/>
          <c:tx>
            <c:strRef>
              <c:f>'Moving Average'!$A$6</c:f>
              <c:strCache>
                <c:ptCount val="1"/>
                <c:pt idx="0">
                  <c:v>Interval = 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'Moving Average'!$B$6:$M$6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273.33333333333331</c:v>
                </c:pt>
                <c:pt idx="6">
                  <c:v>273.33333333333331</c:v>
                </c:pt>
                <c:pt idx="7">
                  <c:v>393.33333333333331</c:v>
                </c:pt>
                <c:pt idx="8">
                  <c:v>395</c:v>
                </c:pt>
                <c:pt idx="9">
                  <c:v>488.33333333333331</c:v>
                </c:pt>
                <c:pt idx="10">
                  <c:v>536.66666666666663</c:v>
                </c:pt>
                <c:pt idx="11">
                  <c:v>631.66666666666663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FF2-4561-8F12-EE3EEBDF6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736714863"/>
        <c:axId val="736716783"/>
      </c:lineChart>
      <c:catAx>
        <c:axId val="736714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Period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716783"/>
        <c:crosses val="autoZero"/>
        <c:auto val="1"/>
        <c:lblAlgn val="ctr"/>
        <c:lblOffset val="100"/>
        <c:noMultiLvlLbl val="0"/>
      </c:catAx>
      <c:valAx>
        <c:axId val="73671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Moving Averages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714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 for Random No. Uniform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'Random No. Uniform'!$J$4:$J$9</c:f>
              <c:strCache>
                <c:ptCount val="6"/>
                <c:pt idx="0">
                  <c:v>0.19990234</c:v>
                </c:pt>
                <c:pt idx="1">
                  <c:v>0.39980468</c:v>
                </c:pt>
                <c:pt idx="2">
                  <c:v>0.59970702</c:v>
                </c:pt>
                <c:pt idx="3">
                  <c:v>0.79960936</c:v>
                </c:pt>
                <c:pt idx="4">
                  <c:v>0.99951170</c:v>
                </c:pt>
                <c:pt idx="5">
                  <c:v>More</c:v>
                </c:pt>
              </c:strCache>
            </c:strRef>
          </c:cat>
          <c:val>
            <c:numRef>
              <c:f>'Random No. Uniform'!$K$4:$K$9</c:f>
              <c:numCache>
                <c:formatCode>General</c:formatCode>
                <c:ptCount val="6"/>
                <c:pt idx="0">
                  <c:v>566</c:v>
                </c:pt>
                <c:pt idx="1">
                  <c:v>594</c:v>
                </c:pt>
                <c:pt idx="2">
                  <c:v>589</c:v>
                </c:pt>
                <c:pt idx="3">
                  <c:v>620</c:v>
                </c:pt>
                <c:pt idx="4">
                  <c:v>631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D3-4F24-BC86-BF40A75DA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3039007"/>
        <c:axId val="513039487"/>
      </c:barChart>
      <c:catAx>
        <c:axId val="5130390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3039487"/>
        <c:crosses val="autoZero"/>
        <c:auto val="1"/>
        <c:lblAlgn val="ctr"/>
        <c:lblOffset val="100"/>
        <c:noMultiLvlLbl val="0"/>
      </c:catAx>
      <c:valAx>
        <c:axId val="5130394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303900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28575">
      <a:solidFill>
        <a:srgbClr val="C00000"/>
      </a:solidFill>
    </a:ln>
  </c:sp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 sz="1800" b="1" i="0" u="none" strike="noStrike" kern="1200" baseline="0">
                <a:solidFill>
                  <a:sysClr val="windowText" lastClr="000000"/>
                </a:solidFill>
              </a:rPr>
              <a:t>Histogram for Random No. Normal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'Random No. Normal'!$J$3:$J$23</c:f>
              <c:strCache>
                <c:ptCount val="21"/>
                <c:pt idx="0">
                  <c:v>-8.8950473582</c:v>
                </c:pt>
                <c:pt idx="1">
                  <c:v>-8.2533515524</c:v>
                </c:pt>
                <c:pt idx="2">
                  <c:v>-7.6116557466</c:v>
                </c:pt>
                <c:pt idx="3">
                  <c:v>-6.9699599408</c:v>
                </c:pt>
                <c:pt idx="4">
                  <c:v>-6.3282641349</c:v>
                </c:pt>
                <c:pt idx="5">
                  <c:v>-5.6865683291</c:v>
                </c:pt>
                <c:pt idx="6">
                  <c:v>-5.0448725233</c:v>
                </c:pt>
                <c:pt idx="7">
                  <c:v>-4.4031767175</c:v>
                </c:pt>
                <c:pt idx="8">
                  <c:v>-3.7614809116</c:v>
                </c:pt>
                <c:pt idx="9">
                  <c:v>-3.1197851058</c:v>
                </c:pt>
                <c:pt idx="10">
                  <c:v>-2.4780893000</c:v>
                </c:pt>
                <c:pt idx="11">
                  <c:v>-1.8363934942</c:v>
                </c:pt>
                <c:pt idx="12">
                  <c:v>-1.1946976883</c:v>
                </c:pt>
                <c:pt idx="13">
                  <c:v>-0.5530018825</c:v>
                </c:pt>
                <c:pt idx="14">
                  <c:v>0.0886939233</c:v>
                </c:pt>
                <c:pt idx="15">
                  <c:v>0.7303897291</c:v>
                </c:pt>
                <c:pt idx="16">
                  <c:v>1.3720855350</c:v>
                </c:pt>
                <c:pt idx="17">
                  <c:v>2.0137813408</c:v>
                </c:pt>
                <c:pt idx="18">
                  <c:v>2.6554771466</c:v>
                </c:pt>
                <c:pt idx="19">
                  <c:v>3.2971729524</c:v>
                </c:pt>
                <c:pt idx="20">
                  <c:v>More</c:v>
                </c:pt>
              </c:strCache>
            </c:strRef>
          </c:cat>
          <c:val>
            <c:numRef>
              <c:f>'Random No. Normal'!$K$3:$K$23</c:f>
              <c:numCache>
                <c:formatCode>General</c:formatCode>
                <c:ptCount val="2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14</c:v>
                </c:pt>
                <c:pt idx="11">
                  <c:v>76</c:v>
                </c:pt>
                <c:pt idx="12">
                  <c:v>223</c:v>
                </c:pt>
                <c:pt idx="13">
                  <c:v>505</c:v>
                </c:pt>
                <c:pt idx="14">
                  <c:v>726</c:v>
                </c:pt>
                <c:pt idx="15">
                  <c:v>733</c:v>
                </c:pt>
                <c:pt idx="16">
                  <c:v>451</c:v>
                </c:pt>
                <c:pt idx="17">
                  <c:v>205</c:v>
                </c:pt>
                <c:pt idx="18">
                  <c:v>55</c:v>
                </c:pt>
                <c:pt idx="19">
                  <c:v>10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EA-4D3A-8759-1CB8E3DE8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7359376"/>
        <c:axId val="1437337776"/>
      </c:barChart>
      <c:catAx>
        <c:axId val="1437359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37337776"/>
        <c:crosses val="autoZero"/>
        <c:auto val="1"/>
        <c:lblAlgn val="ctr"/>
        <c:lblOffset val="100"/>
        <c:noMultiLvlLbl val="0"/>
      </c:catAx>
      <c:valAx>
        <c:axId val="14373377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3735937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28575">
      <a:solidFill>
        <a:srgbClr val="C00000"/>
      </a:solidFill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 sz="1800" b="1" i="0" u="none" strike="noStrike" kern="1200" baseline="0">
                <a:solidFill>
                  <a:sysClr val="windowText" lastClr="000000"/>
                </a:solidFill>
              </a:rPr>
              <a:t>Histogram for Random No. Poission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'Random No. Poission'!$J$3:$J$13</c:f>
              <c:strCache>
                <c:ptCount val="11"/>
                <c:pt idx="0">
                  <c:v>1.50</c:v>
                </c:pt>
                <c:pt idx="1">
                  <c:v>3.00</c:v>
                </c:pt>
                <c:pt idx="2">
                  <c:v>4.50</c:v>
                </c:pt>
                <c:pt idx="3">
                  <c:v>6.00</c:v>
                </c:pt>
                <c:pt idx="4">
                  <c:v>7.50</c:v>
                </c:pt>
                <c:pt idx="5">
                  <c:v>9.00</c:v>
                </c:pt>
                <c:pt idx="6">
                  <c:v>10.50</c:v>
                </c:pt>
                <c:pt idx="7">
                  <c:v>12.00</c:v>
                </c:pt>
                <c:pt idx="8">
                  <c:v>13.50</c:v>
                </c:pt>
                <c:pt idx="9">
                  <c:v>15.00</c:v>
                </c:pt>
                <c:pt idx="10">
                  <c:v>More</c:v>
                </c:pt>
              </c:strCache>
            </c:strRef>
          </c:cat>
          <c:val>
            <c:numRef>
              <c:f>'Random No. Poission'!$K$3:$K$13</c:f>
              <c:numCache>
                <c:formatCode>General</c:formatCode>
                <c:ptCount val="11"/>
                <c:pt idx="0">
                  <c:v>101</c:v>
                </c:pt>
                <c:pt idx="1">
                  <c:v>683</c:v>
                </c:pt>
                <c:pt idx="2">
                  <c:v>538</c:v>
                </c:pt>
                <c:pt idx="3">
                  <c:v>952</c:v>
                </c:pt>
                <c:pt idx="4">
                  <c:v>310</c:v>
                </c:pt>
                <c:pt idx="5">
                  <c:v>321</c:v>
                </c:pt>
                <c:pt idx="6">
                  <c:v>59</c:v>
                </c:pt>
                <c:pt idx="7">
                  <c:v>29</c:v>
                </c:pt>
                <c:pt idx="8">
                  <c:v>2</c:v>
                </c:pt>
                <c:pt idx="9">
                  <c:v>5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16-4135-B5D9-CE781A395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7134448"/>
        <c:axId val="327134928"/>
      </c:barChart>
      <c:catAx>
        <c:axId val="327134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7134928"/>
        <c:crosses val="autoZero"/>
        <c:auto val="1"/>
        <c:lblAlgn val="ctr"/>
        <c:lblOffset val="100"/>
        <c:noMultiLvlLbl val="0"/>
      </c:catAx>
      <c:valAx>
        <c:axId val="3271349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713444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28575">
      <a:solidFill>
        <a:srgbClr val="C00000"/>
      </a:solidFill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gif"/><Relationship Id="rId2" Type="http://schemas.openxmlformats.org/officeDocument/2006/relationships/image" Target="../media/image3.gif"/><Relationship Id="rId1" Type="http://schemas.openxmlformats.org/officeDocument/2006/relationships/image" Target="../media/image2.gif"/><Relationship Id="rId4" Type="http://schemas.openxmlformats.org/officeDocument/2006/relationships/image" Target="../media/image5.gif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gi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gif"/><Relationship Id="rId1" Type="http://schemas.openxmlformats.org/officeDocument/2006/relationships/image" Target="../media/image11.gif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gif"/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gif"/><Relationship Id="rId2" Type="http://schemas.openxmlformats.org/officeDocument/2006/relationships/image" Target="../media/image15.gif"/><Relationship Id="rId1" Type="http://schemas.openxmlformats.org/officeDocument/2006/relationships/image" Target="../media/image14.gif"/><Relationship Id="rId5" Type="http://schemas.openxmlformats.org/officeDocument/2006/relationships/image" Target="../media/image18.gif"/><Relationship Id="rId4" Type="http://schemas.openxmlformats.org/officeDocument/2006/relationships/image" Target="../media/image17.gif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6.gif"/><Relationship Id="rId13" Type="http://schemas.openxmlformats.org/officeDocument/2006/relationships/image" Target="../media/image31.gif"/><Relationship Id="rId3" Type="http://schemas.openxmlformats.org/officeDocument/2006/relationships/image" Target="../media/image21.gif"/><Relationship Id="rId7" Type="http://schemas.openxmlformats.org/officeDocument/2006/relationships/image" Target="../media/image25.gif"/><Relationship Id="rId12" Type="http://schemas.openxmlformats.org/officeDocument/2006/relationships/image" Target="../media/image30.gif"/><Relationship Id="rId17" Type="http://schemas.openxmlformats.org/officeDocument/2006/relationships/image" Target="../media/image35.gif"/><Relationship Id="rId2" Type="http://schemas.openxmlformats.org/officeDocument/2006/relationships/image" Target="../media/image20.gif"/><Relationship Id="rId16" Type="http://schemas.openxmlformats.org/officeDocument/2006/relationships/image" Target="../media/image34.gif"/><Relationship Id="rId1" Type="http://schemas.openxmlformats.org/officeDocument/2006/relationships/image" Target="../media/image19.gif"/><Relationship Id="rId6" Type="http://schemas.openxmlformats.org/officeDocument/2006/relationships/image" Target="../media/image24.gif"/><Relationship Id="rId11" Type="http://schemas.openxmlformats.org/officeDocument/2006/relationships/image" Target="../media/image29.gif"/><Relationship Id="rId5" Type="http://schemas.openxmlformats.org/officeDocument/2006/relationships/image" Target="../media/image23.gif"/><Relationship Id="rId15" Type="http://schemas.openxmlformats.org/officeDocument/2006/relationships/image" Target="../media/image33.gif"/><Relationship Id="rId10" Type="http://schemas.openxmlformats.org/officeDocument/2006/relationships/image" Target="../media/image28.gif"/><Relationship Id="rId4" Type="http://schemas.openxmlformats.org/officeDocument/2006/relationships/image" Target="../media/image22.gif"/><Relationship Id="rId9" Type="http://schemas.openxmlformats.org/officeDocument/2006/relationships/image" Target="../media/image27.gif"/><Relationship Id="rId14" Type="http://schemas.openxmlformats.org/officeDocument/2006/relationships/image" Target="../media/image32.gif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image" Target="../media/image37.gif"/><Relationship Id="rId1" Type="http://schemas.openxmlformats.org/officeDocument/2006/relationships/image" Target="../media/image36.gif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image" Target="../media/image38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image" Target="../media/image39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image" Target="../media/image4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222250</xdr:colOff>
      <xdr:row>0</xdr:row>
      <xdr:rowOff>184150</xdr:rowOff>
    </xdr:from>
    <xdr:to>
      <xdr:col>13</xdr:col>
      <xdr:colOff>177755</xdr:colOff>
      <xdr:row>4</xdr:row>
      <xdr:rowOff>22385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8">
              <a:extLst>
                <a:ext uri="{FF2B5EF4-FFF2-40B4-BE49-F238E27FC236}">
                  <a16:creationId xmlns:a16="http://schemas.microsoft.com/office/drawing/2014/main" id="{E6C703E0-4495-716D-62E9-2078B31427FF}"/>
                </a:ext>
              </a:extLst>
            </xdr:cNvPr>
            <xdr:cNvSpPr txBox="1"/>
          </xdr:nvSpPr>
          <xdr:spPr>
            <a:xfrm>
              <a:off x="3879850" y="184150"/>
              <a:ext cx="3613105" cy="587535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𝑥𝑦</m:t>
                            </m:r>
                          </m:e>
                        </m:d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−(</m:t>
                        </m:r>
                        <m:r>
                          <a:rPr lang="en-US" sz="1600" i="1">
                            <a:latin typeface="Cambria Math" panose="02040503050406030204" pitchFamily="18" charset="0"/>
                          </a:rPr>
                          <m:t>∑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)(∑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[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d>
                              <m:d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600" i="1">
                                    <a:latin typeface="Cambria Math" panose="02040503050406030204" pitchFamily="18" charset="0"/>
                                  </a:rPr>
                                  <m:t>∑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  <m:r>
                                  <a:rPr lang="en-US" sz="1600" b="0" i="1" baseline="30000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d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d>
                              <m:d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600" i="1">
                                    <a:latin typeface="Cambria Math" panose="02040503050406030204" pitchFamily="18" charset="0"/>
                                  </a:rPr>
                                  <m:t>∑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d>
                            <m:r>
                              <a:rPr lang="en-US" sz="1600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][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(∑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1600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)−</m:t>
                            </m:r>
                            <m:d>
                              <m:d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600" i="1">
                                    <a:latin typeface="Cambria Math" panose="02040503050406030204" pitchFamily="18" charset="0"/>
                                  </a:rPr>
                                  <m:t>∑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d>
                            <m:r>
                              <a:rPr lang="en-US" sz="1600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]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2" name="TextBox 8">
              <a:extLst>
                <a:ext uri="{FF2B5EF4-FFF2-40B4-BE49-F238E27FC236}">
                  <a16:creationId xmlns:a16="http://schemas.microsoft.com/office/drawing/2014/main" id="{E6C703E0-4495-716D-62E9-2078B31427FF}"/>
                </a:ext>
              </a:extLst>
            </xdr:cNvPr>
            <xdr:cNvSpPr txBox="1"/>
          </xdr:nvSpPr>
          <xdr:spPr>
            <a:xfrm>
              <a:off x="3879850" y="184150"/>
              <a:ext cx="3613105" cy="587535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600" b="0" i="0">
                  <a:latin typeface="Cambria Math" panose="02040503050406030204" pitchFamily="18" charset="0"/>
                </a:rPr>
                <a:t>𝑟=(𝑛(∑𝑥𝑦)−(</a:t>
              </a:r>
              <a:r>
                <a:rPr lang="en-US" sz="1600" i="0">
                  <a:latin typeface="Cambria Math" panose="02040503050406030204" pitchFamily="18" charset="0"/>
                </a:rPr>
                <a:t>∑</a:t>
              </a:r>
              <a:r>
                <a:rPr lang="en-US" sz="1600" b="0" i="0">
                  <a:latin typeface="Cambria Math" panose="02040503050406030204" pitchFamily="18" charset="0"/>
                </a:rPr>
                <a:t>𝑥)(∑𝑦))/√([𝑛(</a:t>
              </a:r>
              <a:r>
                <a:rPr lang="en-US" sz="1600" i="0">
                  <a:latin typeface="Cambria Math" panose="02040503050406030204" pitchFamily="18" charset="0"/>
                </a:rPr>
                <a:t>∑</a:t>
              </a:r>
              <a:r>
                <a:rPr lang="en-US" sz="1600" b="0" i="0">
                  <a:latin typeface="Cambria Math" panose="02040503050406030204" pitchFamily="18" charset="0"/>
                </a:rPr>
                <a:t>𝑥</a:t>
              </a:r>
              <a:r>
                <a:rPr lang="en-US" sz="1600" b="0" i="0" baseline="30000">
                  <a:latin typeface="Cambria Math" panose="02040503050406030204" pitchFamily="18" charset="0"/>
                </a:rPr>
                <a:t>2)</a:t>
              </a:r>
              <a:r>
                <a:rPr lang="en-US" sz="1600" b="0" i="0">
                  <a:latin typeface="Cambria Math" panose="02040503050406030204" pitchFamily="18" charset="0"/>
                </a:rPr>
                <a:t>−(</a:t>
              </a:r>
              <a:r>
                <a:rPr lang="en-US" sz="1600" i="0">
                  <a:latin typeface="Cambria Math" panose="02040503050406030204" pitchFamily="18" charset="0"/>
                </a:rPr>
                <a:t>∑</a:t>
              </a:r>
              <a:r>
                <a:rPr lang="en-US" sz="1600" b="0" i="0">
                  <a:latin typeface="Cambria Math" panose="02040503050406030204" pitchFamily="18" charset="0"/>
                </a:rPr>
                <a:t>𝑥)</a:t>
              </a:r>
              <a:r>
                <a:rPr lang="en-US" sz="1600" b="0" i="0" baseline="30000">
                  <a:latin typeface="Cambria Math" panose="02040503050406030204" pitchFamily="18" charset="0"/>
                </a:rPr>
                <a:t>2</a:t>
              </a:r>
              <a:r>
                <a:rPr lang="en-US" sz="1600" b="0" i="0">
                  <a:latin typeface="Cambria Math" panose="02040503050406030204" pitchFamily="18" charset="0"/>
                </a:rPr>
                <a:t>][𝑛(∑𝑦</a:t>
              </a:r>
              <a:r>
                <a:rPr lang="en-US" sz="1600" b="0" i="0" baseline="30000">
                  <a:latin typeface="Cambria Math" panose="02040503050406030204" pitchFamily="18" charset="0"/>
                </a:rPr>
                <a:t>2</a:t>
              </a:r>
              <a:r>
                <a:rPr lang="en-US" sz="1600" b="0" i="0">
                  <a:latin typeface="Cambria Math" panose="02040503050406030204" pitchFamily="18" charset="0"/>
                </a:rPr>
                <a:t>)−(</a:t>
              </a:r>
              <a:r>
                <a:rPr lang="en-US" sz="1600" i="0">
                  <a:latin typeface="Cambria Math" panose="02040503050406030204" pitchFamily="18" charset="0"/>
                </a:rPr>
                <a:t>∑</a:t>
              </a:r>
              <a:r>
                <a:rPr lang="en-US" sz="1600" b="0" i="0">
                  <a:latin typeface="Cambria Math" panose="02040503050406030204" pitchFamily="18" charset="0"/>
                </a:rPr>
                <a:t>𝑦)</a:t>
              </a:r>
              <a:r>
                <a:rPr lang="en-US" sz="1600" b="0" i="0" baseline="30000">
                  <a:latin typeface="Cambria Math" panose="02040503050406030204" pitchFamily="18" charset="0"/>
                </a:rPr>
                <a:t>2</a:t>
              </a:r>
              <a:r>
                <a:rPr lang="en-US" sz="1600" b="0" i="0">
                  <a:latin typeface="Cambria Math" panose="02040503050406030204" pitchFamily="18" charset="0"/>
                </a:rPr>
                <a:t>])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17</xdr:col>
      <xdr:colOff>355600</xdr:colOff>
      <xdr:row>0</xdr:row>
      <xdr:rowOff>107950</xdr:rowOff>
    </xdr:from>
    <xdr:to>
      <xdr:col>22</xdr:col>
      <xdr:colOff>266552</xdr:colOff>
      <xdr:row>3</xdr:row>
      <xdr:rowOff>129499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1">
              <a:extLst>
                <a:ext uri="{FF2B5EF4-FFF2-40B4-BE49-F238E27FC236}">
                  <a16:creationId xmlns:a16="http://schemas.microsoft.com/office/drawing/2014/main" id="{32B61850-FE27-D843-5300-2AC742792A6B}"/>
                </a:ext>
              </a:extLst>
            </xdr:cNvPr>
            <xdr:cNvSpPr txBox="1"/>
          </xdr:nvSpPr>
          <xdr:spPr>
            <a:xfrm>
              <a:off x="10109200" y="107950"/>
              <a:ext cx="2958952" cy="5866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d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</m:d>
                        <m:r>
                          <a:rPr lang="en-US" b="0" i="1">
                            <a:latin typeface="Cambria Math" panose="02040503050406030204" pitchFamily="18" charset="0"/>
                          </a:rPr>
                          <m:t>−(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)(∑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𝑥𝑦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</m:d>
                        <m:r>
                          <a:rPr lang="en-US" b="0" i="1">
                            <a:latin typeface="Cambria Math" panose="02040503050406030204" pitchFamily="18" charset="0"/>
                          </a:rPr>
                          <m:t>−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en-US" b="0" i="1" baseline="30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/>
            </a:p>
          </xdr:txBody>
        </xdr:sp>
      </mc:Choice>
      <mc:Fallback xmlns="">
        <xdr:sp macro="" textlink="">
          <xdr:nvSpPr>
            <xdr:cNvPr id="3" name="TextBox 1">
              <a:extLst>
                <a:ext uri="{FF2B5EF4-FFF2-40B4-BE49-F238E27FC236}">
                  <a16:creationId xmlns:a16="http://schemas.microsoft.com/office/drawing/2014/main" id="{32B61850-FE27-D843-5300-2AC742792A6B}"/>
                </a:ext>
              </a:extLst>
            </xdr:cNvPr>
            <xdr:cNvSpPr txBox="1"/>
          </xdr:nvSpPr>
          <xdr:spPr>
            <a:xfrm>
              <a:off x="10109200" y="107950"/>
              <a:ext cx="2958952" cy="5866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b="0" i="0">
                  <a:latin typeface="Cambria Math" panose="02040503050406030204" pitchFamily="18" charset="0"/>
                </a:rPr>
                <a:t>𝑎=((∑𝑦)(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r>
                <a:rPr lang="en-US" b="0" i="0">
                  <a:latin typeface="Cambria Math" panose="02040503050406030204" pitchFamily="18" charset="0"/>
                </a:rPr>
                <a:t>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𝑥)(∑𝑥𝑦))/(𝑛(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r>
                <a:rPr lang="en-US" b="0" i="0">
                  <a:latin typeface="Cambria Math" panose="02040503050406030204" pitchFamily="18" charset="0"/>
                </a:rPr>
                <a:t>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endParaRPr lang="en-US"/>
            </a:p>
          </xdr:txBody>
        </xdr:sp>
      </mc:Fallback>
    </mc:AlternateContent>
    <xdr:clientData/>
  </xdr:twoCellAnchor>
  <xdr:twoCellAnchor>
    <xdr:from>
      <xdr:col>13</xdr:col>
      <xdr:colOff>260350</xdr:colOff>
      <xdr:row>0</xdr:row>
      <xdr:rowOff>146050</xdr:rowOff>
    </xdr:from>
    <xdr:to>
      <xdr:col>17</xdr:col>
      <xdr:colOff>307374</xdr:colOff>
      <xdr:row>3</xdr:row>
      <xdr:rowOff>177799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5">
              <a:extLst>
                <a:ext uri="{FF2B5EF4-FFF2-40B4-BE49-F238E27FC236}">
                  <a16:creationId xmlns:a16="http://schemas.microsoft.com/office/drawing/2014/main" id="{3F70881A-D974-0E11-E0A8-FF61165281D1}"/>
                </a:ext>
              </a:extLst>
            </xdr:cNvPr>
            <xdr:cNvSpPr txBox="1"/>
          </xdr:nvSpPr>
          <xdr:spPr>
            <a:xfrm>
              <a:off x="7575550" y="146050"/>
              <a:ext cx="2485424" cy="5968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n-US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𝑥𝑦</m:t>
                            </m:r>
                          </m:e>
                        </m:d>
                        <m:r>
                          <a:rPr lang="en-US" b="0" i="1">
                            <a:latin typeface="Cambria Math" panose="02040503050406030204" pitchFamily="18" charset="0"/>
                          </a:rPr>
                          <m:t>−(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)(∑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</m:d>
                        <m:r>
                          <a:rPr lang="en-US" b="0" i="1">
                            <a:latin typeface="Cambria Math" panose="02040503050406030204" pitchFamily="18" charset="0"/>
                          </a:rPr>
                          <m:t>−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en-US" b="0" i="1" baseline="30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/>
            </a:p>
          </xdr:txBody>
        </xdr:sp>
      </mc:Choice>
      <mc:Fallback xmlns="">
        <xdr:sp macro="" textlink="">
          <xdr:nvSpPr>
            <xdr:cNvPr id="4" name="TextBox 5">
              <a:extLst>
                <a:ext uri="{FF2B5EF4-FFF2-40B4-BE49-F238E27FC236}">
                  <a16:creationId xmlns:a16="http://schemas.microsoft.com/office/drawing/2014/main" id="{3F70881A-D974-0E11-E0A8-FF61165281D1}"/>
                </a:ext>
              </a:extLst>
            </xdr:cNvPr>
            <xdr:cNvSpPr txBox="1"/>
          </xdr:nvSpPr>
          <xdr:spPr>
            <a:xfrm>
              <a:off x="7575550" y="146050"/>
              <a:ext cx="2485424" cy="5968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b="0" i="0">
                  <a:latin typeface="Cambria Math" panose="02040503050406030204" pitchFamily="18" charset="0"/>
                </a:rPr>
                <a:t>𝑏=(𝑛(∑𝑥𝑦)−(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𝑥)(∑𝑦))/(𝑛(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r>
                <a:rPr lang="en-US" b="0" i="0">
                  <a:latin typeface="Cambria Math" panose="02040503050406030204" pitchFamily="18" charset="0"/>
                </a:rPr>
                <a:t>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endParaRPr lang="en-US"/>
            </a:p>
          </xdr:txBody>
        </xdr:sp>
      </mc:Fallback>
    </mc:AlternateContent>
    <xdr:clientData/>
  </xdr:twoCellAnchor>
  <xdr:twoCellAnchor>
    <xdr:from>
      <xdr:col>18</xdr:col>
      <xdr:colOff>428624</xdr:colOff>
      <xdr:row>5</xdr:row>
      <xdr:rowOff>6350</xdr:rowOff>
    </xdr:from>
    <xdr:to>
      <xdr:col>27</xdr:col>
      <xdr:colOff>273049</xdr:colOff>
      <xdr:row>22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AB20DDA-EDD8-2158-1D20-46EAEC4B2E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24</xdr:row>
      <xdr:rowOff>82550</xdr:rowOff>
    </xdr:from>
    <xdr:to>
      <xdr:col>7</xdr:col>
      <xdr:colOff>304800</xdr:colOff>
      <xdr:row>39</xdr:row>
      <xdr:rowOff>63500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16247AD-AECA-2785-173A-3D308DFBCA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234950</xdr:colOff>
      <xdr:row>21</xdr:row>
      <xdr:rowOff>171450</xdr:rowOff>
    </xdr:from>
    <xdr:to>
      <xdr:col>13</xdr:col>
      <xdr:colOff>6350</xdr:colOff>
      <xdr:row>32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025238-0F11-246B-29AF-DD18E2C15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114800"/>
          <a:ext cx="3206750" cy="2101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96838</xdr:colOff>
      <xdr:row>28</xdr:row>
      <xdr:rowOff>96837</xdr:rowOff>
    </xdr:from>
    <xdr:to>
      <xdr:col>6</xdr:col>
      <xdr:colOff>720725</xdr:colOff>
      <xdr:row>43</xdr:row>
      <xdr:rowOff>77786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A64447-AAA3-69F2-A419-586248C22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35720</xdr:colOff>
      <xdr:row>28</xdr:row>
      <xdr:rowOff>100807</xdr:rowOff>
    </xdr:from>
    <xdr:to>
      <xdr:col>14</xdr:col>
      <xdr:colOff>357189</xdr:colOff>
      <xdr:row>43</xdr:row>
      <xdr:rowOff>105569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7E71A8-F128-63FD-C7F0-2D756E543A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781844</xdr:colOff>
      <xdr:row>12</xdr:row>
      <xdr:rowOff>13494</xdr:rowOff>
    </xdr:from>
    <xdr:to>
      <xdr:col>8</xdr:col>
      <xdr:colOff>400844</xdr:colOff>
      <xdr:row>27</xdr:row>
      <xdr:rowOff>18256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125E604-8E8C-8C64-CCF8-E710FB38AB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96838</xdr:colOff>
      <xdr:row>29</xdr:row>
      <xdr:rowOff>96837</xdr:rowOff>
    </xdr:from>
    <xdr:to>
      <xdr:col>6</xdr:col>
      <xdr:colOff>720725</xdr:colOff>
      <xdr:row>44</xdr:row>
      <xdr:rowOff>77786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B97BD8-3E61-459F-AD01-005D76826D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35720</xdr:colOff>
      <xdr:row>29</xdr:row>
      <xdr:rowOff>100807</xdr:rowOff>
    </xdr:from>
    <xdr:to>
      <xdr:col>14</xdr:col>
      <xdr:colOff>357189</xdr:colOff>
      <xdr:row>44</xdr:row>
      <xdr:rowOff>105569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BE134A-A971-42A5-82BB-99B3FD6C17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130969</xdr:colOff>
      <xdr:row>45</xdr:row>
      <xdr:rowOff>69056</xdr:rowOff>
    </xdr:from>
    <xdr:to>
      <xdr:col>6</xdr:col>
      <xdr:colOff>742156</xdr:colOff>
      <xdr:row>60</xdr:row>
      <xdr:rowOff>73818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E526FF-832F-4E6A-A16F-20ABD44E63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15875</xdr:colOff>
      <xdr:row>7</xdr:row>
      <xdr:rowOff>38100</xdr:rowOff>
    </xdr:from>
    <xdr:to>
      <xdr:col>15</xdr:col>
      <xdr:colOff>320675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F057CB-ADCF-083C-ADA2-617AB4CFD1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7</xdr:row>
      <xdr:rowOff>127000</xdr:rowOff>
    </xdr:from>
    <xdr:to>
      <xdr:col>14</xdr:col>
      <xdr:colOff>390525</xdr:colOff>
      <xdr:row>22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054C9B-5DB1-0674-F0A3-49D527094C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19</xdr:row>
      <xdr:rowOff>25400</xdr:rowOff>
    </xdr:from>
    <xdr:to>
      <xdr:col>2</xdr:col>
      <xdr:colOff>348615</xdr:colOff>
      <xdr:row>22</xdr:row>
      <xdr:rowOff>137160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70FCC8-52CA-4C55-B5EE-A13C9206F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3346450"/>
          <a:ext cx="1758315" cy="62611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0</xdr:col>
      <xdr:colOff>50800</xdr:colOff>
      <xdr:row>28</xdr:row>
      <xdr:rowOff>38100</xdr:rowOff>
    </xdr:from>
    <xdr:to>
      <xdr:col>2</xdr:col>
      <xdr:colOff>469900</xdr:colOff>
      <xdr:row>32</xdr:row>
      <xdr:rowOff>92710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22F05A-4EED-41EA-AE76-0D4183796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4864100"/>
          <a:ext cx="1892300" cy="68961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>
    <xdr:from>
      <xdr:col>10</xdr:col>
      <xdr:colOff>82550</xdr:colOff>
      <xdr:row>21</xdr:row>
      <xdr:rowOff>38100</xdr:rowOff>
    </xdr:from>
    <xdr:to>
      <xdr:col>13</xdr:col>
      <xdr:colOff>939800</xdr:colOff>
      <xdr:row>24</xdr:row>
      <xdr:rowOff>31750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8A0F37-D24B-4A2A-983F-B9D286B2C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3714750"/>
          <a:ext cx="2686050" cy="508000"/>
        </a:xfrm>
        <a:prstGeom prst="rect">
          <a:avLst/>
        </a:prstGeom>
        <a:noFill/>
        <a:ln w="28575"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88900</xdr:colOff>
      <xdr:row>24</xdr:row>
      <xdr:rowOff>127000</xdr:rowOff>
    </xdr:from>
    <xdr:to>
      <xdr:col>16</xdr:col>
      <xdr:colOff>6350</xdr:colOff>
      <xdr:row>27</xdr:row>
      <xdr:rowOff>95250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61C0C537-3A65-44DE-8C3C-9B4C76952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0150" y="4318000"/>
          <a:ext cx="4203700" cy="444500"/>
        </a:xfrm>
        <a:prstGeom prst="rect">
          <a:avLst/>
        </a:prstGeom>
        <a:noFill/>
        <a:ln w="28575"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25400</xdr:colOff>
      <xdr:row>3</xdr:row>
      <xdr:rowOff>69851</xdr:rowOff>
    </xdr:from>
    <xdr:to>
      <xdr:col>15</xdr:col>
      <xdr:colOff>573440</xdr:colOff>
      <xdr:row>8</xdr:row>
      <xdr:rowOff>57151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1F6657-11D2-4934-B5D2-BD8E0E37B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51700" y="793751"/>
          <a:ext cx="2986440" cy="91440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31750</xdr:colOff>
      <xdr:row>11</xdr:row>
      <xdr:rowOff>76200</xdr:rowOff>
    </xdr:from>
    <xdr:to>
      <xdr:col>15</xdr:col>
      <xdr:colOff>587048</xdr:colOff>
      <xdr:row>24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0D59FC-A501-4E45-971A-3950F2A99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58050" y="2286000"/>
          <a:ext cx="2993698" cy="246380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0</xdr:col>
      <xdr:colOff>38099</xdr:colOff>
      <xdr:row>12</xdr:row>
      <xdr:rowOff>19050</xdr:rowOff>
    </xdr:from>
    <xdr:to>
      <xdr:col>4</xdr:col>
      <xdr:colOff>548802</xdr:colOff>
      <xdr:row>21</xdr:row>
      <xdr:rowOff>82550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3550FD8-484A-403E-B620-4055FED64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" y="2413000"/>
          <a:ext cx="2949103" cy="172720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</xdr:row>
      <xdr:rowOff>0</xdr:rowOff>
    </xdr:from>
    <xdr:to>
      <xdr:col>14</xdr:col>
      <xdr:colOff>810260</xdr:colOff>
      <xdr:row>7</xdr:row>
      <xdr:rowOff>120650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CD7C60-A339-41F3-A27E-355670163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85800"/>
          <a:ext cx="3763010" cy="111125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16</xdr:col>
      <xdr:colOff>214313</xdr:colOff>
      <xdr:row>17</xdr:row>
      <xdr:rowOff>161925</xdr:rowOff>
    </xdr:from>
    <xdr:to>
      <xdr:col>20</xdr:col>
      <xdr:colOff>258763</xdr:colOff>
      <xdr:row>26</xdr:row>
      <xdr:rowOff>31936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D5418D-7FA6-422B-B6C0-BD9699AD0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12751" y="3773488"/>
          <a:ext cx="2600325" cy="1576573"/>
        </a:xfrm>
        <a:prstGeom prst="rect">
          <a:avLst/>
        </a:prstGeom>
        <a:noFill/>
        <a:ln w="28575"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6</xdr:row>
      <xdr:rowOff>88900</xdr:rowOff>
    </xdr:from>
    <xdr:to>
      <xdr:col>8</xdr:col>
      <xdr:colOff>50800</xdr:colOff>
      <xdr:row>10</xdr:row>
      <xdr:rowOff>88265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71F767-1849-4C97-8075-69630D888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263650"/>
          <a:ext cx="2317750" cy="786765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4</xdr:col>
      <xdr:colOff>177800</xdr:colOff>
      <xdr:row>1</xdr:row>
      <xdr:rowOff>152400</xdr:rowOff>
    </xdr:from>
    <xdr:to>
      <xdr:col>6</xdr:col>
      <xdr:colOff>511175</xdr:colOff>
      <xdr:row>5</xdr:row>
      <xdr:rowOff>189865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EA60A5-13B3-4B69-8E53-F79267FB6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1550" y="381000"/>
          <a:ext cx="1552575" cy="786765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530225</xdr:colOff>
      <xdr:row>0</xdr:row>
      <xdr:rowOff>165100</xdr:rowOff>
    </xdr:from>
    <xdr:to>
      <xdr:col>12</xdr:col>
      <xdr:colOff>225425</xdr:colOff>
      <xdr:row>14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87C5E5-A373-C0AB-7A7F-1A52E3AA4E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533400</xdr:colOff>
      <xdr:row>1</xdr:row>
      <xdr:rowOff>0</xdr:rowOff>
    </xdr:from>
    <xdr:to>
      <xdr:col>18</xdr:col>
      <xdr:colOff>31750</xdr:colOff>
      <xdr:row>12</xdr:row>
      <xdr:rowOff>58699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581507-96D3-17D6-8464-A4870CC70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0850" y="184150"/>
          <a:ext cx="3155950" cy="235739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871361</xdr:colOff>
      <xdr:row>11</xdr:row>
      <xdr:rowOff>23989</xdr:rowOff>
    </xdr:from>
    <xdr:to>
      <xdr:col>1</xdr:col>
      <xdr:colOff>558941</xdr:colOff>
      <xdr:row>16</xdr:row>
      <xdr:rowOff>131021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DFD762-CF03-4C99-B487-64F810571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361" y="2157589"/>
          <a:ext cx="1554480" cy="932532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5</xdr:col>
      <xdr:colOff>76200</xdr:colOff>
      <xdr:row>2</xdr:row>
      <xdr:rowOff>82550</xdr:rowOff>
    </xdr:from>
    <xdr:to>
      <xdr:col>9</xdr:col>
      <xdr:colOff>353060</xdr:colOff>
      <xdr:row>9</xdr:row>
      <xdr:rowOff>69708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45E32D-AB94-4CD4-B801-64BEB8B03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571500"/>
          <a:ext cx="2715260" cy="130160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5</xdr:col>
      <xdr:colOff>76200</xdr:colOff>
      <xdr:row>12</xdr:row>
      <xdr:rowOff>31750</xdr:rowOff>
    </xdr:from>
    <xdr:to>
      <xdr:col>9</xdr:col>
      <xdr:colOff>303530</xdr:colOff>
      <xdr:row>21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B415FF-FB92-4244-82F0-FC0364CB9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2330450"/>
          <a:ext cx="2665730" cy="156845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>
    <xdr:from>
      <xdr:col>5</xdr:col>
      <xdr:colOff>174978</xdr:colOff>
      <xdr:row>25</xdr:row>
      <xdr:rowOff>31750</xdr:rowOff>
    </xdr:from>
    <xdr:to>
      <xdr:col>6</xdr:col>
      <xdr:colOff>555978</xdr:colOff>
      <xdr:row>29</xdr:row>
      <xdr:rowOff>12700</xdr:rowOff>
    </xdr:to>
    <xdr:pic>
      <xdr:nvPicPr>
        <xdr:cNvPr id="5" name="Picture 9">
          <a:extLst>
            <a:ext uri="{FF2B5EF4-FFF2-40B4-BE49-F238E27FC236}">
              <a16:creationId xmlns:a16="http://schemas.microsoft.com/office/drawing/2014/main" id="{B3F6B7ED-7936-4A4A-85E8-624632DC8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0278" y="4533900"/>
          <a:ext cx="990600" cy="641350"/>
        </a:xfrm>
        <a:prstGeom prst="rect">
          <a:avLst/>
        </a:prstGeom>
        <a:noFill/>
        <a:ln w="28575"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42334</xdr:colOff>
      <xdr:row>29</xdr:row>
      <xdr:rowOff>98777</xdr:rowOff>
    </xdr:from>
    <xdr:to>
      <xdr:col>9</xdr:col>
      <xdr:colOff>576228</xdr:colOff>
      <xdr:row>33</xdr:row>
      <xdr:rowOff>61806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E16E3C-66FE-46F5-B109-5E55DB240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7634" y="5261327"/>
          <a:ext cx="2972294" cy="62342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17</xdr:col>
      <xdr:colOff>422729</xdr:colOff>
      <xdr:row>4</xdr:row>
      <xdr:rowOff>22497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5AB2F6-9E42-485E-AB2B-51B36F5E8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3550" y="158750"/>
          <a:ext cx="1826079" cy="606697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15</xdr:col>
      <xdr:colOff>0</xdr:colOff>
      <xdr:row>9</xdr:row>
      <xdr:rowOff>81639</xdr:rowOff>
    </xdr:from>
    <xdr:to>
      <xdr:col>18</xdr:col>
      <xdr:colOff>1244812</xdr:colOff>
      <xdr:row>11</xdr:row>
      <xdr:rowOff>92253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AA6562-E4B6-4053-AEC3-FAD766FD1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3550" y="1808839"/>
          <a:ext cx="3619712" cy="455114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17</xdr:col>
      <xdr:colOff>422729</xdr:colOff>
      <xdr:row>15</xdr:row>
      <xdr:rowOff>30208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EFD650-65DD-4275-A5DB-3C759BC5F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3550" y="2393950"/>
          <a:ext cx="1826079" cy="63980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15</xdr:col>
      <xdr:colOff>0</xdr:colOff>
      <xdr:row>28</xdr:row>
      <xdr:rowOff>18142</xdr:rowOff>
    </xdr:from>
    <xdr:to>
      <xdr:col>18</xdr:col>
      <xdr:colOff>429986</xdr:colOff>
      <xdr:row>31</xdr:row>
      <xdr:rowOff>82550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BED587B-41E7-4A14-8AEF-7D35A9A37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3550" y="5580742"/>
          <a:ext cx="2804886" cy="57875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9</xdr:col>
      <xdr:colOff>697230</xdr:colOff>
      <xdr:row>33</xdr:row>
      <xdr:rowOff>121648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B7A1CFE-C016-41B9-B9E3-C2B6E3C7D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5759450"/>
          <a:ext cx="2602230" cy="78839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9</xdr:col>
      <xdr:colOff>1206501</xdr:colOff>
      <xdr:row>29</xdr:row>
      <xdr:rowOff>9071</xdr:rowOff>
    </xdr:from>
    <xdr:to>
      <xdr:col>10</xdr:col>
      <xdr:colOff>1577522</xdr:colOff>
      <xdr:row>30</xdr:row>
      <xdr:rowOff>85180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AB09393-051E-4D20-AF08-48F04D6AB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9301" y="5768521"/>
          <a:ext cx="1691821" cy="23485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9</xdr:col>
      <xdr:colOff>1206500</xdr:colOff>
      <xdr:row>34</xdr:row>
      <xdr:rowOff>9071</xdr:rowOff>
    </xdr:from>
    <xdr:to>
      <xdr:col>11</xdr:col>
      <xdr:colOff>421458</xdr:colOff>
      <xdr:row>36</xdr:row>
      <xdr:rowOff>69215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160D9CE-7EBD-432D-8C85-42B894233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9300" y="6594021"/>
          <a:ext cx="2142308" cy="377644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9</xdr:col>
      <xdr:colOff>1242785</xdr:colOff>
      <xdr:row>41</xdr:row>
      <xdr:rowOff>54427</xdr:rowOff>
    </xdr:from>
    <xdr:to>
      <xdr:col>10</xdr:col>
      <xdr:colOff>1423306</xdr:colOff>
      <xdr:row>44</xdr:row>
      <xdr:rowOff>815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22AAA8B-E3C7-4767-8DDA-61D744594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5585" y="7750627"/>
          <a:ext cx="1501321" cy="42263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9</xdr:col>
      <xdr:colOff>1224643</xdr:colOff>
      <xdr:row>48</xdr:row>
      <xdr:rowOff>54428</xdr:rowOff>
    </xdr:from>
    <xdr:to>
      <xdr:col>11</xdr:col>
      <xdr:colOff>904421</xdr:colOff>
      <xdr:row>49</xdr:row>
      <xdr:rowOff>130537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3D17A6D-0236-4D41-BB6C-3E6D36B8F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7443" y="8861878"/>
          <a:ext cx="2607128" cy="23485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10</xdr:col>
      <xdr:colOff>72572</xdr:colOff>
      <xdr:row>53</xdr:row>
      <xdr:rowOff>63500</xdr:rowOff>
    </xdr:from>
    <xdr:to>
      <xdr:col>11</xdr:col>
      <xdr:colOff>63319</xdr:colOff>
      <xdr:row>56</xdr:row>
      <xdr:rowOff>9887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FD102DD-1694-4335-B427-4F7CBBCAF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6172" y="9664700"/>
          <a:ext cx="1597297" cy="422637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10</xdr:col>
      <xdr:colOff>54429</xdr:colOff>
      <xdr:row>60</xdr:row>
      <xdr:rowOff>102506</xdr:rowOff>
    </xdr:from>
    <xdr:to>
      <xdr:col>10</xdr:col>
      <xdr:colOff>1271089</xdr:colOff>
      <xdr:row>62</xdr:row>
      <xdr:rowOff>56604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D8B92C3-1310-429C-9F73-4490C0C15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8029" y="10814956"/>
          <a:ext cx="1216660" cy="27159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163286</xdr:colOff>
      <xdr:row>28</xdr:row>
      <xdr:rowOff>117928</xdr:rowOff>
    </xdr:from>
    <xdr:to>
      <xdr:col>13</xdr:col>
      <xdr:colOff>183062</xdr:colOff>
      <xdr:row>30</xdr:row>
      <xdr:rowOff>113846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D6062A3-7006-4E4F-AD45-CEE38BF78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3436" y="5680528"/>
          <a:ext cx="3029676" cy="35151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571500</xdr:colOff>
      <xdr:row>33</xdr:row>
      <xdr:rowOff>63500</xdr:rowOff>
    </xdr:from>
    <xdr:to>
      <xdr:col>14</xdr:col>
      <xdr:colOff>3085</xdr:colOff>
      <xdr:row>37</xdr:row>
      <xdr:rowOff>907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F32C100-734F-4ACF-B9C6-3E4473F4C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1650" y="6489700"/>
          <a:ext cx="3343185" cy="572407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0</xdr:colOff>
      <xdr:row>41</xdr:row>
      <xdr:rowOff>36284</xdr:rowOff>
    </xdr:from>
    <xdr:to>
      <xdr:col>13</xdr:col>
      <xdr:colOff>343626</xdr:colOff>
      <xdr:row>44</xdr:row>
      <xdr:rowOff>109037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E972C40-B14B-4FBD-8B24-1CA2E93AC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0150" y="7732484"/>
          <a:ext cx="3353526" cy="549003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1006929</xdr:colOff>
      <xdr:row>48</xdr:row>
      <xdr:rowOff>18143</xdr:rowOff>
    </xdr:from>
    <xdr:to>
      <xdr:col>13</xdr:col>
      <xdr:colOff>864780</xdr:colOff>
      <xdr:row>50</xdr:row>
      <xdr:rowOff>29392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BBC381E-A582-4EE9-A9B4-2AD981A8C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7079" y="8825593"/>
          <a:ext cx="2867751" cy="32874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208643</xdr:colOff>
      <xdr:row>53</xdr:row>
      <xdr:rowOff>27214</xdr:rowOff>
    </xdr:from>
    <xdr:to>
      <xdr:col>12</xdr:col>
      <xdr:colOff>935174</xdr:colOff>
      <xdr:row>57</xdr:row>
      <xdr:rowOff>14151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E407F0E-DDE8-476D-B449-91CFB5F8D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8793" y="9628414"/>
          <a:ext cx="2656931" cy="621937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0</xdr:colOff>
      <xdr:row>60</xdr:row>
      <xdr:rowOff>45358</xdr:rowOff>
    </xdr:from>
    <xdr:to>
      <xdr:col>12</xdr:col>
      <xdr:colOff>684621</xdr:colOff>
      <xdr:row>63</xdr:row>
      <xdr:rowOff>123856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105BBAF-657D-4DD2-9CE4-12D2A5502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0150" y="10757808"/>
          <a:ext cx="2615021" cy="55474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44450</xdr:colOff>
      <xdr:row>17</xdr:row>
      <xdr:rowOff>76200</xdr:rowOff>
    </xdr:from>
    <xdr:to>
      <xdr:col>7</xdr:col>
      <xdr:colOff>396239</xdr:colOff>
      <xdr:row>23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3C061A-D2DB-4A0C-9AFF-6E30B4B4A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752850"/>
          <a:ext cx="2174239" cy="1117601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8</xdr:col>
      <xdr:colOff>6350</xdr:colOff>
      <xdr:row>17</xdr:row>
      <xdr:rowOff>82550</xdr:rowOff>
    </xdr:from>
    <xdr:to>
      <xdr:col>9</xdr:col>
      <xdr:colOff>570230</xdr:colOff>
      <xdr:row>21</xdr:row>
      <xdr:rowOff>158569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12D0BB-773B-493C-ACAB-A4E07C79A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8550" y="3759200"/>
          <a:ext cx="1751330" cy="87611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>
    <xdr:from>
      <xdr:col>8</xdr:col>
      <xdr:colOff>142875</xdr:colOff>
      <xdr:row>0</xdr:row>
      <xdr:rowOff>254000</xdr:rowOff>
    </xdr:from>
    <xdr:to>
      <xdr:col>14</xdr:col>
      <xdr:colOff>479425</xdr:colOff>
      <xdr:row>13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02D72AD-C221-4EC1-6B2C-660727CFB7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463550</xdr:colOff>
      <xdr:row>1</xdr:row>
      <xdr:rowOff>127000</xdr:rowOff>
    </xdr:from>
    <xdr:to>
      <xdr:col>15</xdr:col>
      <xdr:colOff>387350</xdr:colOff>
      <xdr:row>16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0020DF-8997-EBDF-8B11-BEB0A784A2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577850</xdr:colOff>
      <xdr:row>6</xdr:row>
      <xdr:rowOff>158750</xdr:rowOff>
    </xdr:from>
    <xdr:to>
      <xdr:col>15</xdr:col>
      <xdr:colOff>133350</xdr:colOff>
      <xdr:row>23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1AC9CA-6F62-DCE5-CE23-083278F390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139699</xdr:colOff>
      <xdr:row>12</xdr:row>
      <xdr:rowOff>3045</xdr:rowOff>
    </xdr:from>
    <xdr:to>
      <xdr:col>6</xdr:col>
      <xdr:colOff>129394</xdr:colOff>
      <xdr:row>25</xdr:row>
      <xdr:rowOff>37417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88A67A-DE6E-502A-C34F-CEF44E751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799" y="2212845"/>
          <a:ext cx="2770995" cy="2428322"/>
        </a:xfrm>
        <a:prstGeom prst="rect">
          <a:avLst/>
        </a:prstGeom>
        <a:ln w="28575">
          <a:solidFill>
            <a:srgbClr val="C00000"/>
          </a:solidFill>
        </a:ln>
      </xdr:spPr>
    </xdr:pic>
    <xdr:clientData/>
  </xdr:twoCellAnchor>
  <xdr:twoCellAnchor>
    <xdr:from>
      <xdr:col>6</xdr:col>
      <xdr:colOff>679450</xdr:colOff>
      <xdr:row>9</xdr:row>
      <xdr:rowOff>88900</xdr:rowOff>
    </xdr:from>
    <xdr:to>
      <xdr:col>16</xdr:col>
      <xdr:colOff>311150</xdr:colOff>
      <xdr:row>24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03B843-84E1-0E10-429E-2F997176B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749300</xdr:colOff>
      <xdr:row>12</xdr:row>
      <xdr:rowOff>155080</xdr:rowOff>
    </xdr:from>
    <xdr:to>
      <xdr:col>5</xdr:col>
      <xdr:colOff>304021</xdr:colOff>
      <xdr:row>25</xdr:row>
      <xdr:rowOff>15190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F82540-912C-6909-F894-01699BA76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8900" y="2364880"/>
          <a:ext cx="2570971" cy="2260410"/>
        </a:xfrm>
        <a:prstGeom prst="rect">
          <a:avLst/>
        </a:prstGeom>
        <a:ln w="28575">
          <a:solidFill>
            <a:srgbClr val="C00000"/>
          </a:solidFill>
        </a:ln>
      </xdr:spPr>
    </xdr:pic>
    <xdr:clientData/>
  </xdr:twoCellAnchor>
  <xdr:twoCellAnchor>
    <xdr:from>
      <xdr:col>5</xdr:col>
      <xdr:colOff>596900</xdr:colOff>
      <xdr:row>2</xdr:row>
      <xdr:rowOff>19050</xdr:rowOff>
    </xdr:from>
    <xdr:to>
      <xdr:col>15</xdr:col>
      <xdr:colOff>400050</xdr:colOff>
      <xdr:row>19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060458-E82E-88BC-D17D-3E9CC92646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67275</xdr:colOff>
      <xdr:row>10</xdr:row>
      <xdr:rowOff>88900</xdr:rowOff>
    </xdr:from>
    <xdr:to>
      <xdr:col>5</xdr:col>
      <xdr:colOff>564371</xdr:colOff>
      <xdr:row>22</xdr:row>
      <xdr:rowOff>8838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3D79D5-EACA-88F4-ADDD-BDFB9022E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8425" y="1936750"/>
          <a:ext cx="2421146" cy="2136088"/>
        </a:xfrm>
        <a:prstGeom prst="rect">
          <a:avLst/>
        </a:prstGeom>
        <a:ln w="28575">
          <a:solidFill>
            <a:srgbClr val="C00000"/>
          </a:solidFill>
        </a:ln>
      </xdr:spPr>
    </xdr:pic>
    <xdr:clientData/>
  </xdr:twoCellAnchor>
  <xdr:twoCellAnchor>
    <xdr:from>
      <xdr:col>6</xdr:col>
      <xdr:colOff>450850</xdr:colOff>
      <xdr:row>12</xdr:row>
      <xdr:rowOff>25400</xdr:rowOff>
    </xdr:from>
    <xdr:to>
      <xdr:col>15</xdr:col>
      <xdr:colOff>317500</xdr:colOff>
      <xdr:row>24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1A82F0-DF1B-2149-05DF-EEA328234A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ocr.ucla.edu/Applets.dir/F_Table.html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ocr.ucla.edu/Applets.dir/F_Table.ht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www.sjsu.edu/faculty/gerstman/StatPrimer/t-table.pdf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7"/>
  <sheetViews>
    <sheetView workbookViewId="0">
      <selection activeCell="J13" sqref="J13"/>
    </sheetView>
  </sheetViews>
  <sheetFormatPr defaultRowHeight="14.5"/>
  <cols>
    <col min="2" max="2" width="32.6328125" customWidth="1"/>
    <col min="3" max="3" width="13.08984375" customWidth="1"/>
    <col min="4" max="5" width="13.7265625" customWidth="1"/>
    <col min="6" max="7" width="13.7265625" bestFit="1" customWidth="1"/>
  </cols>
  <sheetData>
    <row r="2" spans="1:7">
      <c r="A2" s="3" t="s">
        <v>1</v>
      </c>
      <c r="B2" s="3" t="s">
        <v>0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2">
        <v>1</v>
      </c>
      <c r="B3" s="1" t="s">
        <v>23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</row>
    <row r="4" spans="1:7">
      <c r="A4" s="2">
        <v>2</v>
      </c>
      <c r="B4" s="1" t="s">
        <v>24</v>
      </c>
      <c r="C4" s="2" t="s">
        <v>2</v>
      </c>
      <c r="D4" s="2" t="s">
        <v>2</v>
      </c>
      <c r="E4" s="2" t="s">
        <v>120</v>
      </c>
      <c r="F4" s="2" t="s">
        <v>2</v>
      </c>
      <c r="G4" s="2" t="s">
        <v>2</v>
      </c>
    </row>
    <row r="5" spans="1:7">
      <c r="A5" s="2">
        <v>3</v>
      </c>
      <c r="B5" s="1" t="s">
        <v>25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</row>
    <row r="6" spans="1:7">
      <c r="A6" s="2">
        <v>4</v>
      </c>
      <c r="B6" s="1" t="s">
        <v>26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</row>
    <row r="7" spans="1:7">
      <c r="A7" s="2">
        <v>5</v>
      </c>
      <c r="B7" s="1" t="s">
        <v>27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</row>
    <row r="8" spans="1:7">
      <c r="A8" s="2">
        <v>6</v>
      </c>
      <c r="B8" s="1" t="s">
        <v>28</v>
      </c>
      <c r="C8" s="2" t="s">
        <v>2</v>
      </c>
      <c r="D8" s="2" t="s">
        <v>120</v>
      </c>
      <c r="E8" s="2" t="s">
        <v>2</v>
      </c>
      <c r="F8" s="2" t="s">
        <v>120</v>
      </c>
      <c r="G8" s="2" t="s">
        <v>2</v>
      </c>
    </row>
    <row r="9" spans="1:7">
      <c r="A9" s="2">
        <v>7</v>
      </c>
      <c r="B9" s="1" t="s">
        <v>29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</row>
    <row r="10" spans="1:7">
      <c r="A10" s="2">
        <v>8</v>
      </c>
      <c r="B10" s="1" t="s">
        <v>30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</row>
    <row r="11" spans="1:7">
      <c r="A11" s="2">
        <v>9</v>
      </c>
      <c r="B11" s="1" t="s">
        <v>31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</row>
    <row r="12" spans="1:7">
      <c r="A12" s="2">
        <v>10</v>
      </c>
      <c r="B12" s="1" t="s">
        <v>32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</row>
    <row r="13" spans="1:7">
      <c r="A13" s="2">
        <v>11</v>
      </c>
      <c r="B13" s="1" t="s">
        <v>33</v>
      </c>
      <c r="C13" s="2" t="s">
        <v>2</v>
      </c>
      <c r="D13" s="2" t="s">
        <v>2</v>
      </c>
      <c r="E13" s="2" t="s">
        <v>2</v>
      </c>
      <c r="F13" s="2" t="s">
        <v>2</v>
      </c>
      <c r="G13" s="2" t="s">
        <v>2</v>
      </c>
    </row>
    <row r="14" spans="1:7">
      <c r="A14" s="2">
        <v>12</v>
      </c>
      <c r="B14" s="1" t="s">
        <v>34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</row>
    <row r="15" spans="1:7">
      <c r="A15" s="2">
        <v>13</v>
      </c>
      <c r="B15" s="1" t="s">
        <v>35</v>
      </c>
      <c r="C15" s="2" t="s">
        <v>2</v>
      </c>
      <c r="D15" s="2" t="s">
        <v>120</v>
      </c>
      <c r="E15" s="2" t="s">
        <v>120</v>
      </c>
      <c r="F15" s="2" t="s">
        <v>2</v>
      </c>
      <c r="G15" s="2" t="s">
        <v>2</v>
      </c>
    </row>
    <row r="16" spans="1:7">
      <c r="A16" s="2">
        <v>14</v>
      </c>
      <c r="B16" s="1" t="s">
        <v>36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</row>
    <row r="17" spans="1:7">
      <c r="A17" s="2">
        <v>15</v>
      </c>
      <c r="B17" s="1" t="s">
        <v>37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</row>
  </sheetData>
  <phoneticPr fontId="4" type="noConversion"/>
  <conditionalFormatting sqref="C3:G17">
    <cfRule type="cellIs" dxfId="1" priority="1" operator="equal">
      <formula>"Absent"</formula>
    </cfRule>
    <cfRule type="cellIs" dxfId="0" priority="2" operator="equal">
      <formula>"Present"</formula>
    </cfRule>
  </conditionalFormatting>
  <dataValidations count="1">
    <dataValidation type="list" allowBlank="1" showInputMessage="1" showErrorMessage="1" sqref="C3:G17" xr:uid="{A0A289B6-70BC-4C1B-946A-A18E35E31D7A}">
      <formula1>"Present,Absent"</formula1>
    </dataValidation>
  </dataValidation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C9A5-F75B-4B9E-82B2-3C439654534C}">
  <dimension ref="A1:S53"/>
  <sheetViews>
    <sheetView workbookViewId="0">
      <selection activeCell="E47" sqref="E47"/>
    </sheetView>
  </sheetViews>
  <sheetFormatPr defaultRowHeight="14.5"/>
  <cols>
    <col min="10" max="10" width="4.36328125" customWidth="1"/>
    <col min="11" max="11" width="17.26953125" bestFit="1" customWidth="1"/>
    <col min="12" max="12" width="12.453125" bestFit="1" customWidth="1"/>
    <col min="13" max="13" width="13.54296875" bestFit="1" customWidth="1"/>
    <col min="14" max="14" width="12.453125" bestFit="1" customWidth="1"/>
    <col min="15" max="15" width="11.81640625" bestFit="1" customWidth="1"/>
    <col min="16" max="18" width="12.453125" bestFit="1" customWidth="1"/>
  </cols>
  <sheetData>
    <row r="1" spans="1:12" ht="15" thickBot="1"/>
    <row r="2" spans="1:12" ht="15" thickBot="1">
      <c r="A2" s="24" t="s">
        <v>8</v>
      </c>
      <c r="B2" s="25" t="s">
        <v>9</v>
      </c>
      <c r="C2" s="26" t="s">
        <v>10</v>
      </c>
      <c r="D2" s="27" t="s">
        <v>11</v>
      </c>
      <c r="E2" s="25" t="s">
        <v>12</v>
      </c>
      <c r="F2" s="26" t="s">
        <v>13</v>
      </c>
    </row>
    <row r="3" spans="1:12">
      <c r="A3" s="28" t="s">
        <v>14</v>
      </c>
      <c r="B3" s="31">
        <v>6</v>
      </c>
      <c r="C3" s="32">
        <v>82</v>
      </c>
      <c r="D3" s="22">
        <f>B3*C3</f>
        <v>492</v>
      </c>
      <c r="E3" s="20">
        <f>B3^2</f>
        <v>36</v>
      </c>
      <c r="F3" s="23">
        <f>C3^2</f>
        <v>6724</v>
      </c>
    </row>
    <row r="4" spans="1:12">
      <c r="A4" s="29" t="s">
        <v>15</v>
      </c>
      <c r="B4" s="2">
        <v>2</v>
      </c>
      <c r="C4" s="33">
        <v>86</v>
      </c>
      <c r="D4" s="15">
        <f t="shared" ref="D4:D9" si="0">B4*C4</f>
        <v>172</v>
      </c>
      <c r="E4" s="1">
        <f t="shared" ref="E4:E9" si="1">B4^2</f>
        <v>4</v>
      </c>
      <c r="F4" s="14">
        <f t="shared" ref="F4:F9" si="2">C4^2</f>
        <v>7396</v>
      </c>
    </row>
    <row r="5" spans="1:12" ht="15" thickBot="1">
      <c r="A5" s="29" t="s">
        <v>16</v>
      </c>
      <c r="B5" s="2">
        <v>15</v>
      </c>
      <c r="C5" s="33">
        <v>43</v>
      </c>
      <c r="D5" s="15">
        <f t="shared" si="0"/>
        <v>645</v>
      </c>
      <c r="E5" s="1">
        <f t="shared" si="1"/>
        <v>225</v>
      </c>
      <c r="F5" s="14">
        <f t="shared" si="2"/>
        <v>1849</v>
      </c>
    </row>
    <row r="6" spans="1:12">
      <c r="A6" s="29" t="s">
        <v>17</v>
      </c>
      <c r="B6" s="2">
        <v>9</v>
      </c>
      <c r="C6" s="33">
        <v>74</v>
      </c>
      <c r="D6" s="15">
        <f t="shared" si="0"/>
        <v>666</v>
      </c>
      <c r="E6" s="1">
        <f t="shared" si="1"/>
        <v>81</v>
      </c>
      <c r="F6" s="14">
        <f t="shared" si="2"/>
        <v>5476</v>
      </c>
      <c r="H6" s="57"/>
      <c r="I6" s="57" t="s">
        <v>9</v>
      </c>
      <c r="J6" s="57"/>
      <c r="K6" s="57" t="s">
        <v>10</v>
      </c>
    </row>
    <row r="7" spans="1:12">
      <c r="A7" s="29" t="s">
        <v>18</v>
      </c>
      <c r="B7" s="2">
        <v>12</v>
      </c>
      <c r="C7" s="33">
        <v>58</v>
      </c>
      <c r="D7" s="15">
        <f t="shared" si="0"/>
        <v>696</v>
      </c>
      <c r="E7" s="1">
        <f t="shared" si="1"/>
        <v>144</v>
      </c>
      <c r="F7" s="14">
        <f t="shared" si="2"/>
        <v>3364</v>
      </c>
      <c r="H7" t="s">
        <v>9</v>
      </c>
      <c r="I7">
        <v>1</v>
      </c>
    </row>
    <row r="8" spans="1:12" ht="15" thickBot="1">
      <c r="A8" s="29" t="s">
        <v>19</v>
      </c>
      <c r="B8" s="2">
        <v>5</v>
      </c>
      <c r="C8" s="33">
        <v>90</v>
      </c>
      <c r="D8" s="15">
        <f t="shared" si="0"/>
        <v>450</v>
      </c>
      <c r="E8" s="1">
        <f t="shared" si="1"/>
        <v>25</v>
      </c>
      <c r="F8" s="14">
        <f t="shared" si="2"/>
        <v>8100</v>
      </c>
      <c r="H8" s="56" t="s">
        <v>10</v>
      </c>
      <c r="I8" s="69">
        <v>-0.94421517068791805</v>
      </c>
      <c r="J8" s="69"/>
      <c r="K8" s="56">
        <v>1</v>
      </c>
    </row>
    <row r="9" spans="1:12" ht="15" thickBot="1">
      <c r="A9" s="30" t="s">
        <v>20</v>
      </c>
      <c r="B9" s="36">
        <v>8</v>
      </c>
      <c r="C9" s="37">
        <v>78</v>
      </c>
      <c r="D9" s="38">
        <f t="shared" si="0"/>
        <v>624</v>
      </c>
      <c r="E9" s="39">
        <f t="shared" si="1"/>
        <v>64</v>
      </c>
      <c r="F9" s="40">
        <f t="shared" si="2"/>
        <v>6084</v>
      </c>
    </row>
    <row r="10" spans="1:12" ht="15" thickBot="1">
      <c r="B10" s="49">
        <f t="shared" ref="B10:F10" si="3">SUM(B3:B9)</f>
        <v>57</v>
      </c>
      <c r="C10" s="50">
        <f t="shared" si="3"/>
        <v>511</v>
      </c>
      <c r="D10" s="51">
        <f t="shared" si="3"/>
        <v>3745</v>
      </c>
      <c r="E10" s="50">
        <f t="shared" si="3"/>
        <v>579</v>
      </c>
      <c r="F10" s="52">
        <f t="shared" si="3"/>
        <v>38993</v>
      </c>
      <c r="K10" t="s">
        <v>58</v>
      </c>
    </row>
    <row r="11" spans="1:12" ht="15" thickBot="1"/>
    <row r="12" spans="1:12" ht="15" thickBot="1">
      <c r="B12" t="s">
        <v>21</v>
      </c>
      <c r="C12">
        <f>COUNTA(A3:A9)</f>
        <v>7</v>
      </c>
      <c r="E12" s="24" t="s">
        <v>9</v>
      </c>
      <c r="F12" s="26" t="s">
        <v>10</v>
      </c>
      <c r="G12" s="41" t="s">
        <v>42</v>
      </c>
      <c r="H12" s="45" t="s">
        <v>81</v>
      </c>
      <c r="I12" s="45" t="s">
        <v>54</v>
      </c>
      <c r="K12" s="58" t="s">
        <v>59</v>
      </c>
      <c r="L12" s="58"/>
    </row>
    <row r="13" spans="1:12">
      <c r="B13" t="s">
        <v>22</v>
      </c>
      <c r="C13" s="68">
        <f>(C12*D10-B10*C10)/SQRT((C12*E10-B10^2)*(C12*F10-C10^2))</f>
        <v>-0.94421517068791783</v>
      </c>
      <c r="E13" s="28">
        <v>6</v>
      </c>
      <c r="F13" s="32">
        <v>82</v>
      </c>
      <c r="G13" s="42">
        <f>$C$18+$C$19*E13</f>
        <v>80.761194029850742</v>
      </c>
      <c r="H13" s="72">
        <f>(F13-G13)^2</f>
        <v>1.5346402316774443</v>
      </c>
      <c r="I13" s="72">
        <f>F13-G13</f>
        <v>1.238805970149258</v>
      </c>
      <c r="K13" t="s">
        <v>60</v>
      </c>
      <c r="L13">
        <v>0.94421517068791783</v>
      </c>
    </row>
    <row r="14" spans="1:12">
      <c r="B14" t="s">
        <v>22</v>
      </c>
      <c r="C14">
        <f>CORREL(B3:B9,C3:C9)</f>
        <v>-0.94421517068791805</v>
      </c>
      <c r="E14" s="29">
        <v>2</v>
      </c>
      <c r="F14" s="33">
        <v>86</v>
      </c>
      <c r="G14" s="43">
        <f t="shared" ref="G14:G19" si="4">$C$18+$C$19*E14</f>
        <v>95.24875621890547</v>
      </c>
      <c r="H14" s="47">
        <f t="shared" ref="H14:H19" si="5">(F14-G14)^2</f>
        <v>85.539491596742607</v>
      </c>
      <c r="I14" s="72">
        <f t="shared" ref="I14:I19" si="6">F14-G14</f>
        <v>-9.24875621890547</v>
      </c>
      <c r="J14" s="73"/>
      <c r="K14" t="s">
        <v>61</v>
      </c>
      <c r="L14" s="59">
        <v>0.89154228855721385</v>
      </c>
    </row>
    <row r="15" spans="1:12">
      <c r="B15" t="s">
        <v>22</v>
      </c>
      <c r="C15">
        <f>CORREL(C3:C9,B3:B9)</f>
        <v>-0.94421517068791805</v>
      </c>
      <c r="E15" s="29">
        <v>15</v>
      </c>
      <c r="F15" s="33">
        <v>43</v>
      </c>
      <c r="G15" s="43">
        <f t="shared" si="4"/>
        <v>48.164179104477604</v>
      </c>
      <c r="H15" s="47">
        <f t="shared" si="5"/>
        <v>26.66874582312311</v>
      </c>
      <c r="I15" s="72">
        <f t="shared" si="6"/>
        <v>-5.1641791044776042</v>
      </c>
      <c r="J15" s="73"/>
      <c r="K15" t="s">
        <v>62</v>
      </c>
      <c r="L15">
        <v>0.86985074626865655</v>
      </c>
    </row>
    <row r="16" spans="1:12">
      <c r="A16" t="s">
        <v>39</v>
      </c>
      <c r="B16" t="s">
        <v>38</v>
      </c>
      <c r="C16" s="4">
        <f>(C10*E10-B10*D10)/(C12*E10-B10^2)</f>
        <v>102.49253731343283</v>
      </c>
      <c r="E16" s="29">
        <v>9</v>
      </c>
      <c r="F16" s="33">
        <v>74</v>
      </c>
      <c r="G16" s="43">
        <f t="shared" si="4"/>
        <v>69.895522388059703</v>
      </c>
      <c r="H16" s="47">
        <f t="shared" si="5"/>
        <v>16.846736466919122</v>
      </c>
      <c r="I16" s="72">
        <f t="shared" si="6"/>
        <v>4.1044776119402968</v>
      </c>
      <c r="J16" s="73"/>
      <c r="K16" t="s">
        <v>63</v>
      </c>
      <c r="L16">
        <v>6.054643380717124</v>
      </c>
    </row>
    <row r="17" spans="1:19" ht="15" thickBot="1">
      <c r="A17" t="s">
        <v>40</v>
      </c>
      <c r="B17" t="s">
        <v>41</v>
      </c>
      <c r="C17" s="4">
        <f>(C12*D10-B10*C10)/(C12*E10-B10^2)</f>
        <v>-3.6218905472636815</v>
      </c>
      <c r="E17" s="29">
        <v>12</v>
      </c>
      <c r="F17" s="33">
        <v>58</v>
      </c>
      <c r="G17" s="43">
        <f t="shared" si="4"/>
        <v>59.02985074626865</v>
      </c>
      <c r="H17" s="47">
        <f t="shared" si="5"/>
        <v>1.0605925595900956</v>
      </c>
      <c r="I17" s="72">
        <f t="shared" si="6"/>
        <v>-1.0298507462686501</v>
      </c>
      <c r="J17" s="73"/>
      <c r="K17" s="56" t="s">
        <v>64</v>
      </c>
      <c r="L17" s="56">
        <v>7</v>
      </c>
    </row>
    <row r="18" spans="1:19">
      <c r="A18" t="s">
        <v>39</v>
      </c>
      <c r="B18" t="s">
        <v>38</v>
      </c>
      <c r="C18">
        <f>INTERCEPT(C3:C9,B3:B9)</f>
        <v>102.49253731343283</v>
      </c>
      <c r="E18" s="29">
        <v>5</v>
      </c>
      <c r="F18" s="33">
        <v>90</v>
      </c>
      <c r="G18" s="43">
        <f t="shared" si="4"/>
        <v>84.383084577114431</v>
      </c>
      <c r="H18" s="47">
        <f t="shared" si="5"/>
        <v>31.549738867849769</v>
      </c>
      <c r="I18" s="72">
        <f t="shared" si="6"/>
        <v>5.6169154228855689</v>
      </c>
      <c r="J18" s="73"/>
    </row>
    <row r="19" spans="1:19" ht="15" thickBot="1">
      <c r="A19" t="s">
        <v>40</v>
      </c>
      <c r="B19" t="s">
        <v>41</v>
      </c>
      <c r="C19" s="5">
        <f>SLOPE(C3:C9,B3:B9)</f>
        <v>-3.621890547263682</v>
      </c>
      <c r="E19" s="30">
        <v>8</v>
      </c>
      <c r="F19" s="35">
        <v>78</v>
      </c>
      <c r="G19" s="44">
        <f t="shared" si="4"/>
        <v>73.517412935323378</v>
      </c>
      <c r="H19" s="48">
        <f t="shared" si="5"/>
        <v>20.093586792406175</v>
      </c>
      <c r="I19" s="72">
        <f t="shared" si="6"/>
        <v>4.4825870646766219</v>
      </c>
      <c r="J19" s="73"/>
      <c r="K19" t="s">
        <v>65</v>
      </c>
    </row>
    <row r="20" spans="1:19" ht="15" thickBot="1">
      <c r="B20" t="s">
        <v>55</v>
      </c>
      <c r="C20" s="59">
        <f>C13^2</f>
        <v>0.89154228855721385</v>
      </c>
      <c r="H20" s="70">
        <f>SUM(H13:H19)</f>
        <v>183.29353233830832</v>
      </c>
      <c r="I20" s="70">
        <f>SUM(I13:I19)</f>
        <v>2.1316282072803006E-14</v>
      </c>
      <c r="J20" s="73"/>
      <c r="K20" s="57"/>
      <c r="L20" s="57" t="s">
        <v>69</v>
      </c>
      <c r="M20" s="57" t="s">
        <v>70</v>
      </c>
      <c r="N20" s="57" t="s">
        <v>71</v>
      </c>
      <c r="O20" s="57" t="s">
        <v>19</v>
      </c>
      <c r="P20" s="57" t="s">
        <v>72</v>
      </c>
    </row>
    <row r="21" spans="1:19" ht="15" thickBot="1">
      <c r="K21" t="s">
        <v>66</v>
      </c>
      <c r="L21">
        <v>1</v>
      </c>
      <c r="M21">
        <v>1506.7064676616915</v>
      </c>
      <c r="N21">
        <v>1506.7064676616915</v>
      </c>
      <c r="O21">
        <v>41.100917431192663</v>
      </c>
      <c r="P21">
        <v>1.3697467655579901E-3</v>
      </c>
    </row>
    <row r="22" spans="1:19" ht="15" thickBot="1">
      <c r="E22" s="55" t="s">
        <v>9</v>
      </c>
      <c r="F22" s="55" t="s">
        <v>42</v>
      </c>
      <c r="G22" s="45" t="s">
        <v>42</v>
      </c>
      <c r="K22" t="s">
        <v>67</v>
      </c>
      <c r="L22">
        <v>5</v>
      </c>
      <c r="M22" s="71">
        <v>183.29353233830844</v>
      </c>
      <c r="N22">
        <v>36.658706467661688</v>
      </c>
    </row>
    <row r="23" spans="1:19" ht="15" thickBot="1">
      <c r="E23" s="28">
        <v>7</v>
      </c>
      <c r="F23" s="53">
        <f>$C$18+$C$19*E23</f>
        <v>77.139303482587053</v>
      </c>
      <c r="G23" s="46">
        <f>FORECAST(E23,$F$13:$F$19,$E$13:$E$19)</f>
        <v>77.139303482587053</v>
      </c>
      <c r="K23" s="56" t="s">
        <v>68</v>
      </c>
      <c r="L23" s="56">
        <v>6</v>
      </c>
      <c r="M23" s="56">
        <v>1690</v>
      </c>
      <c r="N23" s="56"/>
      <c r="O23" s="56"/>
      <c r="P23" s="56"/>
    </row>
    <row r="24" spans="1:19" ht="15" thickBot="1">
      <c r="E24" s="30">
        <v>10</v>
      </c>
      <c r="F24" s="54">
        <f>$C$18+$C$19*E24</f>
        <v>66.273631840796014</v>
      </c>
      <c r="G24" s="48">
        <f>FORECAST(E24,$F$13:$F$19,$E$13:$E$19)</f>
        <v>66.273631840796014</v>
      </c>
    </row>
    <row r="25" spans="1:19">
      <c r="K25" s="57"/>
      <c r="L25" s="57" t="s">
        <v>73</v>
      </c>
      <c r="M25" s="57" t="s">
        <v>63</v>
      </c>
      <c r="N25" s="57" t="s">
        <v>74</v>
      </c>
      <c r="O25" s="57" t="s">
        <v>75</v>
      </c>
      <c r="P25" s="57" t="s">
        <v>76</v>
      </c>
      <c r="Q25" s="57" t="s">
        <v>77</v>
      </c>
      <c r="R25" s="57" t="s">
        <v>78</v>
      </c>
      <c r="S25" s="57" t="s">
        <v>79</v>
      </c>
    </row>
    <row r="26" spans="1:19">
      <c r="K26" t="s">
        <v>39</v>
      </c>
      <c r="L26">
        <v>102.49253731343283</v>
      </c>
      <c r="M26">
        <v>5.1380677404490225</v>
      </c>
      <c r="N26">
        <v>19.947681208359445</v>
      </c>
      <c r="O26">
        <v>5.8508415074810417E-6</v>
      </c>
      <c r="P26">
        <v>89.284713709565651</v>
      </c>
      <c r="Q26">
        <v>115.70036091730002</v>
      </c>
      <c r="R26">
        <v>89.284713709565651</v>
      </c>
      <c r="S26">
        <v>115.70036091730002</v>
      </c>
    </row>
    <row r="27" spans="1:19" ht="15" thickBot="1">
      <c r="K27" s="56" t="s">
        <v>9</v>
      </c>
      <c r="L27" s="56">
        <v>-3.6218905472636815</v>
      </c>
      <c r="M27" s="56">
        <v>0.56494941577112823</v>
      </c>
      <c r="N27" s="56">
        <v>-6.4109997216653083</v>
      </c>
      <c r="O27" s="56">
        <v>1.3697467655579901E-3</v>
      </c>
      <c r="P27" s="56">
        <v>-5.0741392534982923</v>
      </c>
      <c r="Q27" s="56">
        <v>-2.1696418410290708</v>
      </c>
      <c r="R27" s="56">
        <v>-5.0741392534982923</v>
      </c>
      <c r="S27" s="56">
        <v>-2.1696418410290708</v>
      </c>
    </row>
    <row r="42" spans="2:9" ht="15" thickBot="1"/>
    <row r="43" spans="2:9">
      <c r="B43" s="16" t="s">
        <v>9</v>
      </c>
      <c r="C43" s="74">
        <v>6</v>
      </c>
      <c r="D43" s="74">
        <v>2</v>
      </c>
      <c r="E43" s="74">
        <v>15</v>
      </c>
      <c r="F43" s="74">
        <v>9</v>
      </c>
      <c r="G43" s="74">
        <v>12</v>
      </c>
      <c r="H43" s="74">
        <v>5</v>
      </c>
      <c r="I43" s="75">
        <v>8</v>
      </c>
    </row>
    <row r="44" spans="2:9" ht="15" thickBot="1">
      <c r="B44" s="76" t="s">
        <v>10</v>
      </c>
      <c r="C44" s="34">
        <v>82</v>
      </c>
      <c r="D44" s="34">
        <v>86</v>
      </c>
      <c r="E44" s="34">
        <v>43</v>
      </c>
      <c r="F44" s="34">
        <v>74</v>
      </c>
      <c r="G44" s="34">
        <v>58</v>
      </c>
      <c r="H44" s="34">
        <v>90</v>
      </c>
      <c r="I44" s="35">
        <v>78</v>
      </c>
    </row>
    <row r="45" spans="2:9" ht="15" thickBot="1"/>
    <row r="46" spans="2:9" ht="15" thickBot="1">
      <c r="B46" s="24" t="s">
        <v>9</v>
      </c>
      <c r="C46" s="26" t="s">
        <v>10</v>
      </c>
    </row>
    <row r="47" spans="2:9">
      <c r="B47" s="28">
        <v>6</v>
      </c>
      <c r="C47" s="32">
        <v>82</v>
      </c>
    </row>
    <row r="48" spans="2:9">
      <c r="B48" s="29">
        <v>2</v>
      </c>
      <c r="C48" s="33">
        <v>86</v>
      </c>
    </row>
    <row r="49" spans="2:3">
      <c r="B49" s="29">
        <v>15</v>
      </c>
      <c r="C49" s="33">
        <v>43</v>
      </c>
    </row>
    <row r="50" spans="2:3">
      <c r="B50" s="29">
        <v>9</v>
      </c>
      <c r="C50" s="33">
        <v>74</v>
      </c>
    </row>
    <row r="51" spans="2:3">
      <c r="B51" s="29">
        <v>12</v>
      </c>
      <c r="C51" s="33">
        <v>58</v>
      </c>
    </row>
    <row r="52" spans="2:3">
      <c r="B52" s="29">
        <v>5</v>
      </c>
      <c r="C52" s="33">
        <v>90</v>
      </c>
    </row>
    <row r="53" spans="2:3" ht="15" thickBot="1">
      <c r="B53" s="30">
        <v>8</v>
      </c>
      <c r="C53" s="35">
        <v>78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46C2-1589-4C9C-954B-1816DBE1B705}">
  <dimension ref="B1:O55"/>
  <sheetViews>
    <sheetView workbookViewId="0">
      <selection activeCell="F41" sqref="F41"/>
    </sheetView>
  </sheetViews>
  <sheetFormatPr defaultRowHeight="14.5"/>
  <cols>
    <col min="3" max="3" width="16.1796875" customWidth="1"/>
    <col min="4" max="4" width="12.453125" bestFit="1" customWidth="1"/>
    <col min="5" max="5" width="13.54296875" bestFit="1" customWidth="1"/>
    <col min="6" max="6" width="12.453125" bestFit="1" customWidth="1"/>
    <col min="7" max="7" width="17.26953125" bestFit="1" customWidth="1"/>
    <col min="8" max="8" width="12.453125" bestFit="1" customWidth="1"/>
    <col min="9" max="9" width="13.54296875" bestFit="1" customWidth="1"/>
    <col min="10" max="12" width="12.453125" bestFit="1" customWidth="1"/>
    <col min="13" max="13" width="11.81640625" bestFit="1" customWidth="1"/>
    <col min="14" max="14" width="12.453125" bestFit="1" customWidth="1"/>
    <col min="15" max="15" width="12" bestFit="1" customWidth="1"/>
  </cols>
  <sheetData>
    <row r="1" spans="2:15" ht="15" thickBot="1">
      <c r="C1" t="s">
        <v>82</v>
      </c>
      <c r="D1" t="s">
        <v>83</v>
      </c>
      <c r="J1" s="24" t="s">
        <v>8</v>
      </c>
      <c r="K1" s="25" t="s">
        <v>56</v>
      </c>
      <c r="L1" s="25" t="s">
        <v>57</v>
      </c>
      <c r="M1" s="26" t="s">
        <v>10</v>
      </c>
      <c r="N1" s="27" t="s">
        <v>80</v>
      </c>
      <c r="O1" s="26" t="s">
        <v>81</v>
      </c>
    </row>
    <row r="2" spans="2:15">
      <c r="B2" t="s">
        <v>8</v>
      </c>
      <c r="C2" t="s">
        <v>56</v>
      </c>
      <c r="D2" t="s">
        <v>57</v>
      </c>
      <c r="E2" t="s">
        <v>10</v>
      </c>
      <c r="G2" t="s">
        <v>58</v>
      </c>
      <c r="J2" s="28" t="s">
        <v>14</v>
      </c>
      <c r="K2" s="20">
        <v>3.2</v>
      </c>
      <c r="L2" s="20">
        <v>22</v>
      </c>
      <c r="M2" s="21">
        <v>550</v>
      </c>
      <c r="N2" s="22">
        <f>$H$18+$H$19*K2+$H$20*L2</f>
        <v>555.36373267414149</v>
      </c>
      <c r="O2" s="21">
        <f>(M2-N2)^2</f>
        <v>28.769628199652999</v>
      </c>
    </row>
    <row r="3" spans="2:15" ht="15" thickBot="1">
      <c r="B3" t="s">
        <v>14</v>
      </c>
      <c r="C3">
        <v>3.2</v>
      </c>
      <c r="D3">
        <v>22</v>
      </c>
      <c r="E3">
        <v>550</v>
      </c>
      <c r="J3" s="29" t="s">
        <v>15</v>
      </c>
      <c r="K3" s="1">
        <v>2.7</v>
      </c>
      <c r="L3" s="1">
        <v>27</v>
      </c>
      <c r="M3" s="17">
        <v>570</v>
      </c>
      <c r="N3" s="15">
        <f t="shared" ref="N3:N6" si="0">$H$18+$H$19*K3+$H$20*L3</f>
        <v>584.20852829522391</v>
      </c>
      <c r="O3" s="17">
        <f t="shared" ref="O3:O6" si="1">(M3-N3)^2</f>
        <v>201.88227631617858</v>
      </c>
    </row>
    <row r="4" spans="2:15">
      <c r="B4" t="s">
        <v>15</v>
      </c>
      <c r="C4">
        <v>2.7</v>
      </c>
      <c r="D4">
        <v>27</v>
      </c>
      <c r="E4">
        <v>570</v>
      </c>
      <c r="G4" s="58" t="s">
        <v>59</v>
      </c>
      <c r="H4" s="58"/>
      <c r="J4" s="29" t="s">
        <v>16</v>
      </c>
      <c r="K4" s="1">
        <v>2.5</v>
      </c>
      <c r="L4" s="1">
        <v>24</v>
      </c>
      <c r="M4" s="17">
        <v>525</v>
      </c>
      <c r="N4" s="15">
        <f t="shared" si="0"/>
        <v>523.08157499779293</v>
      </c>
      <c r="O4" s="17">
        <f t="shared" si="1"/>
        <v>3.6803544890932072</v>
      </c>
    </row>
    <row r="5" spans="2:15">
      <c r="B5" t="s">
        <v>16</v>
      </c>
      <c r="C5">
        <v>2.5</v>
      </c>
      <c r="D5">
        <v>24</v>
      </c>
      <c r="E5">
        <v>525</v>
      </c>
      <c r="G5" t="s">
        <v>60</v>
      </c>
      <c r="H5">
        <v>0.98928820282730667</v>
      </c>
      <c r="J5" s="29" t="s">
        <v>17</v>
      </c>
      <c r="K5" s="1">
        <v>3.4</v>
      </c>
      <c r="L5" s="1">
        <v>28</v>
      </c>
      <c r="M5" s="17">
        <v>670</v>
      </c>
      <c r="N5" s="15">
        <f t="shared" si="0"/>
        <v>660.08960889909076</v>
      </c>
      <c r="O5" s="17">
        <f t="shared" si="1"/>
        <v>98.215851772980997</v>
      </c>
    </row>
    <row r="6" spans="2:15" ht="15" thickBot="1">
      <c r="B6" t="s">
        <v>17</v>
      </c>
      <c r="C6">
        <v>3.4</v>
      </c>
      <c r="D6">
        <v>28</v>
      </c>
      <c r="E6">
        <v>670</v>
      </c>
      <c r="G6" t="s">
        <v>61</v>
      </c>
      <c r="H6">
        <v>0.97869114825328229</v>
      </c>
      <c r="J6" s="30" t="s">
        <v>18</v>
      </c>
      <c r="K6" s="18">
        <v>2.2000000000000002</v>
      </c>
      <c r="L6" s="18">
        <v>23</v>
      </c>
      <c r="M6" s="19">
        <v>490</v>
      </c>
      <c r="N6" s="67">
        <f t="shared" si="0"/>
        <v>482.25655513375125</v>
      </c>
      <c r="O6" s="19">
        <f t="shared" si="1"/>
        <v>59.960938396634141</v>
      </c>
    </row>
    <row r="7" spans="2:15" ht="15" thickBot="1">
      <c r="B7" t="s">
        <v>18</v>
      </c>
      <c r="C7">
        <v>2.2000000000000002</v>
      </c>
      <c r="D7">
        <v>23</v>
      </c>
      <c r="E7">
        <v>490</v>
      </c>
      <c r="G7" t="s">
        <v>62</v>
      </c>
      <c r="H7">
        <v>0.95738229650656459</v>
      </c>
      <c r="O7" s="60">
        <f>SUM(O2:O6)</f>
        <v>392.50904917453994</v>
      </c>
    </row>
    <row r="8" spans="2:15" ht="15" thickBot="1">
      <c r="G8" t="s">
        <v>63</v>
      </c>
      <c r="H8">
        <v>14.009087214635695</v>
      </c>
      <c r="J8" s="24" t="s">
        <v>8</v>
      </c>
      <c r="K8" s="25" t="s">
        <v>56</v>
      </c>
      <c r="L8" s="26" t="s">
        <v>57</v>
      </c>
      <c r="M8" s="64" t="s">
        <v>42</v>
      </c>
    </row>
    <row r="9" spans="2:15" ht="15" thickBot="1">
      <c r="C9" t="s">
        <v>82</v>
      </c>
      <c r="D9" t="s">
        <v>83</v>
      </c>
      <c r="G9" s="56" t="s">
        <v>64</v>
      </c>
      <c r="H9" s="56">
        <v>5</v>
      </c>
      <c r="J9" s="61" t="s">
        <v>84</v>
      </c>
      <c r="K9" s="62">
        <v>3.5</v>
      </c>
      <c r="L9" s="63">
        <v>29</v>
      </c>
      <c r="M9" s="65">
        <f>$H$18+$H$19*K9+$H$20*L9</f>
        <v>683.38659839321986</v>
      </c>
    </row>
    <row r="10" spans="2:15" ht="15" thickBot="1">
      <c r="B10" s="57"/>
      <c r="C10" s="57" t="s">
        <v>56</v>
      </c>
      <c r="D10" s="57" t="s">
        <v>57</v>
      </c>
      <c r="E10" s="57" t="s">
        <v>10</v>
      </c>
      <c r="J10" s="30" t="s">
        <v>85</v>
      </c>
      <c r="K10" s="18">
        <v>2.6</v>
      </c>
      <c r="L10" s="19">
        <v>37</v>
      </c>
      <c r="M10" s="66">
        <f>$H$18+$H$19*K10+$H$20*L10</f>
        <v>720.77425620199529</v>
      </c>
    </row>
    <row r="11" spans="2:15" ht="15" thickBot="1">
      <c r="B11" t="s">
        <v>56</v>
      </c>
      <c r="C11">
        <v>1</v>
      </c>
      <c r="G11" t="s">
        <v>65</v>
      </c>
    </row>
    <row r="12" spans="2:15">
      <c r="B12" t="s">
        <v>57</v>
      </c>
      <c r="C12">
        <v>0.370743176051961</v>
      </c>
      <c r="D12">
        <v>1</v>
      </c>
      <c r="G12" s="57"/>
      <c r="H12" s="57" t="s">
        <v>69</v>
      </c>
      <c r="I12" s="57" t="s">
        <v>70</v>
      </c>
      <c r="J12" s="57" t="s">
        <v>71</v>
      </c>
      <c r="K12" s="57" t="s">
        <v>19</v>
      </c>
      <c r="L12" s="57" t="s">
        <v>72</v>
      </c>
    </row>
    <row r="13" spans="2:15" ht="15" thickBot="1">
      <c r="B13" s="56" t="s">
        <v>10</v>
      </c>
      <c r="C13" s="56">
        <v>0.84476908232675274</v>
      </c>
      <c r="D13" s="56">
        <v>0.7913390215117152</v>
      </c>
      <c r="E13" s="56">
        <v>1</v>
      </c>
      <c r="G13" t="s">
        <v>66</v>
      </c>
      <c r="H13">
        <v>2</v>
      </c>
      <c r="I13">
        <v>18027.49095082546</v>
      </c>
      <c r="J13">
        <v>9013.7454754127302</v>
      </c>
      <c r="K13">
        <v>45.928854350588743</v>
      </c>
      <c r="L13">
        <v>2.1308851746717622E-2</v>
      </c>
    </row>
    <row r="14" spans="2:15">
      <c r="G14" t="s">
        <v>67</v>
      </c>
      <c r="H14">
        <v>2</v>
      </c>
      <c r="I14" s="59">
        <v>392.50904917453863</v>
      </c>
      <c r="J14">
        <v>196.25452458726932</v>
      </c>
    </row>
    <row r="15" spans="2:15" ht="15" thickBot="1">
      <c r="G15" s="56" t="s">
        <v>68</v>
      </c>
      <c r="H15" s="56">
        <v>4</v>
      </c>
      <c r="I15" s="56">
        <v>18420</v>
      </c>
      <c r="J15" s="56"/>
      <c r="K15" s="56"/>
      <c r="L15" s="56"/>
    </row>
    <row r="16" spans="2:15" ht="15" thickBot="1"/>
    <row r="17" spans="3:15">
      <c r="G17" s="57"/>
      <c r="H17" s="57" t="s">
        <v>73</v>
      </c>
      <c r="I17" s="57" t="s">
        <v>63</v>
      </c>
      <c r="J17" s="57" t="s">
        <v>74</v>
      </c>
      <c r="K17" s="57" t="s">
        <v>75</v>
      </c>
      <c r="L17" s="57" t="s">
        <v>76</v>
      </c>
      <c r="M17" s="57" t="s">
        <v>77</v>
      </c>
      <c r="N17" s="57" t="s">
        <v>78</v>
      </c>
      <c r="O17" s="57" t="s">
        <v>79</v>
      </c>
    </row>
    <row r="18" spans="3:15">
      <c r="G18" t="s">
        <v>39</v>
      </c>
      <c r="H18">
        <v>-44.81018804626126</v>
      </c>
      <c r="I18">
        <v>69.246866630890381</v>
      </c>
      <c r="J18">
        <v>-0.64710780756499753</v>
      </c>
      <c r="K18">
        <v>0.58391574508017841</v>
      </c>
      <c r="L18">
        <v>-342.75540778225883</v>
      </c>
      <c r="M18">
        <v>253.13503168973631</v>
      </c>
      <c r="N18">
        <v>-342.75540778225883</v>
      </c>
      <c r="O18">
        <v>253.13503168973631</v>
      </c>
    </row>
    <row r="19" spans="3:15">
      <c r="G19" t="s">
        <v>56</v>
      </c>
      <c r="H19">
        <v>87.640151849563026</v>
      </c>
      <c r="I19">
        <v>15.237186664924886</v>
      </c>
      <c r="J19">
        <v>5.7517279125618073</v>
      </c>
      <c r="K19">
        <v>2.8922600815111749E-2</v>
      </c>
      <c r="L19">
        <v>22.079829052021836</v>
      </c>
      <c r="M19">
        <v>153.20047464710422</v>
      </c>
      <c r="N19">
        <v>22.079829052021836</v>
      </c>
      <c r="O19">
        <v>153.20047464710422</v>
      </c>
    </row>
    <row r="20" spans="3:15" ht="15" thickBot="1">
      <c r="G20" s="56" t="s">
        <v>57</v>
      </c>
      <c r="H20" s="56">
        <v>14.532974309172776</v>
      </c>
      <c r="I20" s="56">
        <v>2.9137375361504319</v>
      </c>
      <c r="J20" s="56">
        <v>4.9877431061870565</v>
      </c>
      <c r="K20" s="56">
        <v>3.7924876930238542E-2</v>
      </c>
      <c r="L20" s="56">
        <v>1.9961735454816427</v>
      </c>
      <c r="M20" s="56">
        <v>27.069775072863909</v>
      </c>
      <c r="N20" s="56">
        <v>1.9961735454816427</v>
      </c>
      <c r="O20" s="56">
        <v>27.069775072863909</v>
      </c>
    </row>
    <row r="23" spans="3:15" ht="29">
      <c r="C23" s="78" t="s">
        <v>86</v>
      </c>
      <c r="D23" s="78" t="s">
        <v>87</v>
      </c>
      <c r="E23" s="78" t="s">
        <v>88</v>
      </c>
      <c r="F23" s="78" t="s">
        <v>89</v>
      </c>
      <c r="G23" s="78" t="s">
        <v>87</v>
      </c>
      <c r="H23" s="78" t="s">
        <v>88</v>
      </c>
      <c r="I23" s="78" t="s">
        <v>89</v>
      </c>
    </row>
    <row r="24" spans="3:15">
      <c r="C24" s="77">
        <v>39</v>
      </c>
      <c r="D24" s="77">
        <v>192</v>
      </c>
      <c r="E24" s="77">
        <v>1.2</v>
      </c>
      <c r="F24" s="77">
        <v>12.2</v>
      </c>
      <c r="G24" s="77">
        <f>D24-D$32</f>
        <v>-1.25</v>
      </c>
      <c r="H24" s="77">
        <f t="shared" ref="H24:I31" si="2">E24-E$32</f>
        <v>-0.11250000000000004</v>
      </c>
      <c r="I24" s="77">
        <f t="shared" si="2"/>
        <v>-0.88749999999999929</v>
      </c>
    </row>
    <row r="25" spans="3:15">
      <c r="C25" s="77">
        <v>29</v>
      </c>
      <c r="D25" s="77">
        <v>199</v>
      </c>
      <c r="E25" s="77">
        <v>1.4</v>
      </c>
      <c r="F25" s="77">
        <v>13.8</v>
      </c>
      <c r="G25" s="77">
        <f>D25-D$32</f>
        <v>5.75</v>
      </c>
      <c r="H25" s="77">
        <f t="shared" si="2"/>
        <v>8.7499999999999911E-2</v>
      </c>
      <c r="I25" s="77">
        <f t="shared" si="2"/>
        <v>0.71250000000000213</v>
      </c>
    </row>
    <row r="26" spans="3:15">
      <c r="C26" s="77">
        <v>39</v>
      </c>
      <c r="D26" s="77">
        <v>196</v>
      </c>
      <c r="E26" s="77">
        <v>1.5</v>
      </c>
      <c r="F26" s="77">
        <v>12.8</v>
      </c>
      <c r="G26" s="77">
        <f t="shared" ref="G26:G31" si="3">D26-D$32</f>
        <v>2.75</v>
      </c>
      <c r="H26" s="77">
        <f t="shared" si="2"/>
        <v>0.1875</v>
      </c>
      <c r="I26" s="77">
        <f t="shared" si="2"/>
        <v>-0.28749999999999787</v>
      </c>
    </row>
    <row r="27" spans="3:15">
      <c r="C27" s="77">
        <v>39</v>
      </c>
      <c r="D27" s="77">
        <v>208</v>
      </c>
      <c r="E27" s="77">
        <v>1.3</v>
      </c>
      <c r="F27" s="77">
        <v>12.6</v>
      </c>
      <c r="G27" s="77">
        <f t="shared" si="3"/>
        <v>14.75</v>
      </c>
      <c r="H27" s="77">
        <f t="shared" si="2"/>
        <v>-1.2499999999999956E-2</v>
      </c>
      <c r="I27" s="77">
        <f t="shared" si="2"/>
        <v>-0.48749999999999893</v>
      </c>
    </row>
    <row r="28" spans="3:15">
      <c r="C28" s="77">
        <v>35</v>
      </c>
      <c r="D28" s="77">
        <v>202</v>
      </c>
      <c r="E28" s="77">
        <v>1.2</v>
      </c>
      <c r="F28" s="77">
        <v>13.1</v>
      </c>
      <c r="G28" s="77">
        <f t="shared" si="3"/>
        <v>8.75</v>
      </c>
      <c r="H28" s="77">
        <f t="shared" si="2"/>
        <v>-0.11250000000000004</v>
      </c>
      <c r="I28" s="77">
        <f t="shared" si="2"/>
        <v>1.2500000000001066E-2</v>
      </c>
    </row>
    <row r="29" spans="3:15">
      <c r="C29" s="77">
        <v>32</v>
      </c>
      <c r="D29" s="77">
        <v>186</v>
      </c>
      <c r="E29" s="77">
        <v>1.4</v>
      </c>
      <c r="F29" s="77">
        <v>13.6</v>
      </c>
      <c r="G29" s="77">
        <f t="shared" si="3"/>
        <v>-7.25</v>
      </c>
      <c r="H29" s="77">
        <f t="shared" si="2"/>
        <v>8.7499999999999911E-2</v>
      </c>
      <c r="I29" s="77">
        <f t="shared" si="2"/>
        <v>0.51250000000000107</v>
      </c>
    </row>
    <row r="30" spans="3:15">
      <c r="C30" s="77">
        <v>33</v>
      </c>
      <c r="D30" s="77">
        <v>183</v>
      </c>
      <c r="E30" s="77">
        <v>1.2</v>
      </c>
      <c r="F30" s="77">
        <v>13.1</v>
      </c>
      <c r="G30" s="77">
        <f t="shared" si="3"/>
        <v>-10.25</v>
      </c>
      <c r="H30" s="77">
        <f t="shared" si="2"/>
        <v>-0.11250000000000004</v>
      </c>
      <c r="I30" s="77">
        <f t="shared" si="2"/>
        <v>1.2500000000001066E-2</v>
      </c>
    </row>
    <row r="31" spans="3:15">
      <c r="C31" s="77">
        <v>30</v>
      </c>
      <c r="D31" s="77">
        <v>180</v>
      </c>
      <c r="E31" s="77">
        <v>1.3</v>
      </c>
      <c r="F31" s="77">
        <v>13.5</v>
      </c>
      <c r="G31" s="77">
        <f t="shared" si="3"/>
        <v>-13.25</v>
      </c>
      <c r="H31" s="77">
        <f t="shared" si="2"/>
        <v>-1.2499999999999956E-2</v>
      </c>
      <c r="I31" s="77">
        <f t="shared" si="2"/>
        <v>0.41250000000000142</v>
      </c>
    </row>
    <row r="32" spans="3:15">
      <c r="D32">
        <f t="shared" ref="D32:F32" si="4">AVERAGE(D24:D31)</f>
        <v>193.25</v>
      </c>
      <c r="E32">
        <f t="shared" si="4"/>
        <v>1.3125</v>
      </c>
      <c r="F32">
        <f t="shared" si="4"/>
        <v>13.087499999999999</v>
      </c>
    </row>
    <row r="34" spans="3:8" ht="17.5">
      <c r="C34" s="79" t="s">
        <v>90</v>
      </c>
    </row>
    <row r="36" spans="3:8">
      <c r="C36" t="s">
        <v>58</v>
      </c>
    </row>
    <row r="37" spans="3:8" ht="15" thickBot="1"/>
    <row r="38" spans="3:8">
      <c r="C38" s="58" t="s">
        <v>59</v>
      </c>
      <c r="D38" s="58"/>
    </row>
    <row r="39" spans="3:8">
      <c r="C39" t="s">
        <v>60</v>
      </c>
      <c r="D39">
        <v>0.97702096639963076</v>
      </c>
    </row>
    <row r="40" spans="3:8">
      <c r="C40" t="s">
        <v>61</v>
      </c>
      <c r="D40">
        <v>0.95456996878446843</v>
      </c>
    </row>
    <row r="41" spans="3:8">
      <c r="C41" t="s">
        <v>62</v>
      </c>
      <c r="D41">
        <v>0.92049744537281963</v>
      </c>
    </row>
    <row r="42" spans="3:8">
      <c r="C42" t="s">
        <v>63</v>
      </c>
      <c r="D42">
        <v>1.1674334826729733</v>
      </c>
    </row>
    <row r="43" spans="3:8" ht="15" thickBot="1">
      <c r="C43" s="56" t="s">
        <v>64</v>
      </c>
      <c r="D43" s="56">
        <v>8</v>
      </c>
    </row>
    <row r="45" spans="3:8" ht="15" thickBot="1">
      <c r="C45" t="s">
        <v>65</v>
      </c>
    </row>
    <row r="46" spans="3:8">
      <c r="C46" s="57"/>
      <c r="D46" s="57" t="s">
        <v>69</v>
      </c>
      <c r="E46" s="57" t="s">
        <v>70</v>
      </c>
      <c r="F46" s="57" t="s">
        <v>71</v>
      </c>
      <c r="G46" s="57" t="s">
        <v>19</v>
      </c>
      <c r="H46" s="57" t="s">
        <v>72</v>
      </c>
    </row>
    <row r="47" spans="3:8">
      <c r="C47" t="s">
        <v>66</v>
      </c>
      <c r="D47">
        <v>3</v>
      </c>
      <c r="E47">
        <v>114.54839625413621</v>
      </c>
      <c r="F47">
        <v>38.182798751378733</v>
      </c>
      <c r="G47">
        <v>28.015828392038639</v>
      </c>
      <c r="H47">
        <v>3.8106794853956546E-3</v>
      </c>
    </row>
    <row r="48" spans="3:8">
      <c r="C48" t="s">
        <v>67</v>
      </c>
      <c r="D48">
        <v>4</v>
      </c>
      <c r="E48">
        <v>5.4516037458637889</v>
      </c>
      <c r="F48">
        <v>1.3629009364659472</v>
      </c>
    </row>
    <row r="49" spans="3:11" ht="15" thickBot="1">
      <c r="C49" s="56" t="s">
        <v>68</v>
      </c>
      <c r="D49" s="56">
        <v>7</v>
      </c>
      <c r="E49" s="56">
        <v>120</v>
      </c>
      <c r="F49" s="56"/>
      <c r="G49" s="56"/>
      <c r="H49" s="56"/>
    </row>
    <row r="50" spans="3:11" ht="15" thickBot="1"/>
    <row r="51" spans="3:11">
      <c r="C51" s="57"/>
      <c r="D51" s="57" t="s">
        <v>73</v>
      </c>
      <c r="E51" s="57" t="s">
        <v>63</v>
      </c>
      <c r="F51" s="57" t="s">
        <v>74</v>
      </c>
      <c r="G51" s="57" t="s">
        <v>75</v>
      </c>
      <c r="H51" s="57" t="s">
        <v>76</v>
      </c>
      <c r="I51" s="57" t="s">
        <v>77</v>
      </c>
      <c r="J51" s="57" t="s">
        <v>78</v>
      </c>
      <c r="K51" s="57" t="s">
        <v>79</v>
      </c>
    </row>
    <row r="52" spans="3:11">
      <c r="C52" t="s">
        <v>39</v>
      </c>
      <c r="D52">
        <v>106.47245945254261</v>
      </c>
      <c r="E52">
        <v>16.788994264807879</v>
      </c>
      <c r="F52">
        <v>6.3418009306086924</v>
      </c>
      <c r="G52">
        <v>3.1661710799404785E-3</v>
      </c>
      <c r="H52">
        <v>59.858738504822945</v>
      </c>
      <c r="I52">
        <v>153.08618040026226</v>
      </c>
      <c r="J52">
        <v>59.858738504822945</v>
      </c>
      <c r="K52">
        <v>153.08618040026226</v>
      </c>
    </row>
    <row r="53" spans="3:11">
      <c r="C53" t="s">
        <v>87</v>
      </c>
      <c r="D53">
        <v>6.5812688263095817E-2</v>
      </c>
      <c r="E53">
        <v>4.8976823299058676E-2</v>
      </c>
      <c r="F53">
        <v>1.3437516733422097</v>
      </c>
      <c r="G53">
        <v>0.25019079703838232</v>
      </c>
      <c r="H53">
        <v>-7.0168773053712899E-2</v>
      </c>
      <c r="I53">
        <v>0.20179414957990455</v>
      </c>
      <c r="J53">
        <v>-7.0168773053712899E-2</v>
      </c>
      <c r="K53">
        <v>0.20179414957990455</v>
      </c>
    </row>
    <row r="54" spans="3:11">
      <c r="C54" t="s">
        <v>88</v>
      </c>
      <c r="D54">
        <v>9.3003211519449032</v>
      </c>
      <c r="E54">
        <v>4.3052812041453157</v>
      </c>
      <c r="F54">
        <v>2.1602122395605985</v>
      </c>
      <c r="G54">
        <v>9.6866056507939668E-2</v>
      </c>
      <c r="H54">
        <v>-2.6530557738044198</v>
      </c>
      <c r="I54">
        <v>21.253698077694224</v>
      </c>
      <c r="J54">
        <v>-2.6530557738044198</v>
      </c>
      <c r="K54">
        <v>21.253698077694224</v>
      </c>
    </row>
    <row r="55" spans="3:11" ht="15" thickBot="1">
      <c r="C55" s="56" t="s">
        <v>89</v>
      </c>
      <c r="D55" s="56">
        <v>-7.4038153177699009</v>
      </c>
      <c r="E55" s="56">
        <v>0.94329664825259574</v>
      </c>
      <c r="F55" s="56">
        <v>-7.8488727077373319</v>
      </c>
      <c r="G55" s="56">
        <v>1.4234006520302469E-3</v>
      </c>
      <c r="H55" s="56">
        <v>-10.022826679560305</v>
      </c>
      <c r="I55" s="56">
        <v>-4.7848039559794966</v>
      </c>
      <c r="J55" s="56">
        <v>-10.022826679560305</v>
      </c>
      <c r="K55" s="56">
        <v>-4.7848039559794966</v>
      </c>
    </row>
  </sheetData>
  <pageMargins left="0.7" right="0.7" top="0.75" bottom="0.75" header="0.3" footer="0.3"/>
  <pageSetup paperSize="9" orientation="portrait" horizontalDpi="30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6BC0-2FCB-42E7-B2F1-30B6E2DD5F11}">
  <sheetPr>
    <tabColor rgb="FFFFFF00"/>
  </sheetPr>
  <dimension ref="A2:N9"/>
  <sheetViews>
    <sheetView zoomScale="110" zoomScaleNormal="110" workbookViewId="0">
      <selection activeCell="L5" sqref="L5"/>
    </sheetView>
  </sheetViews>
  <sheetFormatPr defaultRowHeight="12.5"/>
  <cols>
    <col min="1" max="1" width="9.81640625" style="6" bestFit="1" customWidth="1"/>
    <col min="2" max="2" width="11.26953125" style="6" bestFit="1" customWidth="1"/>
    <col min="3" max="3" width="11.7265625" style="6" bestFit="1" customWidth="1"/>
    <col min="4" max="5" width="8.453125" style="6" bestFit="1" customWidth="1"/>
    <col min="6" max="7" width="8.7265625" style="6"/>
    <col min="8" max="8" width="15" style="6" bestFit="1" customWidth="1"/>
    <col min="9" max="9" width="13.453125" style="6" customWidth="1"/>
    <col min="10" max="10" width="11.7265625" style="6" bestFit="1" customWidth="1"/>
    <col min="11" max="14" width="8.453125" style="6" bestFit="1" customWidth="1"/>
    <col min="15" max="16384" width="8.7265625" style="6"/>
  </cols>
  <sheetData>
    <row r="2" spans="1:14" ht="14.5">
      <c r="A2" s="317" t="s">
        <v>53</v>
      </c>
      <c r="B2" s="317"/>
      <c r="C2" s="318"/>
      <c r="D2" s="12">
        <v>50</v>
      </c>
      <c r="E2" s="11"/>
      <c r="H2" s="13" t="s">
        <v>53</v>
      </c>
      <c r="I2" s="13"/>
      <c r="J2" s="319"/>
      <c r="K2" s="320"/>
      <c r="L2" s="12">
        <v>50</v>
      </c>
      <c r="M2" s="12">
        <v>60</v>
      </c>
      <c r="N2" s="12">
        <v>70</v>
      </c>
    </row>
    <row r="3" spans="1:14">
      <c r="B3" s="11"/>
      <c r="C3" s="11"/>
      <c r="D3" s="11"/>
      <c r="E3" s="11"/>
      <c r="I3" s="11"/>
      <c r="J3" s="11"/>
      <c r="K3" s="11"/>
      <c r="L3" s="11"/>
    </row>
    <row r="4" spans="1:14" ht="14.5">
      <c r="A4" s="10" t="s">
        <v>52</v>
      </c>
      <c r="B4" s="10" t="s">
        <v>51</v>
      </c>
      <c r="C4" s="10" t="s">
        <v>50</v>
      </c>
      <c r="D4" s="10" t="s">
        <v>49</v>
      </c>
      <c r="E4" s="10" t="s">
        <v>48</v>
      </c>
      <c r="H4" s="10" t="s">
        <v>52</v>
      </c>
      <c r="I4" s="10" t="s">
        <v>51</v>
      </c>
      <c r="J4" s="10" t="s">
        <v>50</v>
      </c>
      <c r="K4" s="10" t="s">
        <v>49</v>
      </c>
      <c r="L4" s="10" t="s">
        <v>48</v>
      </c>
      <c r="M4" s="10" t="s">
        <v>48</v>
      </c>
      <c r="N4" s="10" t="s">
        <v>48</v>
      </c>
    </row>
    <row r="5" spans="1:14" ht="14.5">
      <c r="A5" s="9" t="s">
        <v>47</v>
      </c>
      <c r="B5" s="8">
        <v>234</v>
      </c>
      <c r="C5" s="8">
        <v>500</v>
      </c>
      <c r="D5" s="8">
        <v>300</v>
      </c>
      <c r="E5" s="7">
        <f>$B5*$D$2+$C5+$D5</f>
        <v>12500</v>
      </c>
      <c r="H5" s="9" t="s">
        <v>47</v>
      </c>
      <c r="I5" s="8">
        <v>234</v>
      </c>
      <c r="J5" s="8">
        <v>500</v>
      </c>
      <c r="K5" s="8">
        <v>300</v>
      </c>
      <c r="L5" s="7">
        <f t="shared" ref="L5:N9" si="0">$I5*L$2+$J5+$K5</f>
        <v>12500</v>
      </c>
      <c r="M5" s="7">
        <f t="shared" si="0"/>
        <v>14840</v>
      </c>
      <c r="N5" s="7">
        <f t="shared" si="0"/>
        <v>17180</v>
      </c>
    </row>
    <row r="6" spans="1:14" ht="14.5">
      <c r="A6" s="9" t="s">
        <v>46</v>
      </c>
      <c r="B6" s="8">
        <v>46</v>
      </c>
      <c r="C6" s="8">
        <v>1000</v>
      </c>
      <c r="D6" s="8">
        <v>500</v>
      </c>
      <c r="E6" s="7">
        <f>$B6*$D$2+$C6+$D6</f>
        <v>3800</v>
      </c>
      <c r="H6" s="9" t="s">
        <v>46</v>
      </c>
      <c r="I6" s="8">
        <v>46</v>
      </c>
      <c r="J6" s="8">
        <v>1000</v>
      </c>
      <c r="K6" s="8">
        <v>500</v>
      </c>
      <c r="L6" s="7">
        <f t="shared" si="0"/>
        <v>3800</v>
      </c>
      <c r="M6" s="7">
        <f t="shared" si="0"/>
        <v>4260</v>
      </c>
      <c r="N6" s="7">
        <f t="shared" si="0"/>
        <v>4720</v>
      </c>
    </row>
    <row r="7" spans="1:14" ht="14.5">
      <c r="A7" s="9" t="s">
        <v>45</v>
      </c>
      <c r="B7" s="8">
        <v>576</v>
      </c>
      <c r="C7" s="8">
        <v>750</v>
      </c>
      <c r="D7" s="8">
        <v>400</v>
      </c>
      <c r="E7" s="7">
        <f>$B7*$D$2+$C7+$D7</f>
        <v>29950</v>
      </c>
      <c r="H7" s="9" t="s">
        <v>45</v>
      </c>
      <c r="I7" s="8">
        <v>576</v>
      </c>
      <c r="J7" s="8">
        <v>750</v>
      </c>
      <c r="K7" s="8">
        <v>400</v>
      </c>
      <c r="L7" s="7">
        <f t="shared" si="0"/>
        <v>29950</v>
      </c>
      <c r="M7" s="7">
        <f t="shared" si="0"/>
        <v>35710</v>
      </c>
      <c r="N7" s="7">
        <f t="shared" si="0"/>
        <v>41470</v>
      </c>
    </row>
    <row r="8" spans="1:14" ht="14.5">
      <c r="A8" s="9" t="s">
        <v>44</v>
      </c>
      <c r="B8" s="8">
        <v>23</v>
      </c>
      <c r="C8" s="8">
        <v>350</v>
      </c>
      <c r="D8" s="8">
        <v>200</v>
      </c>
      <c r="E8" s="7">
        <f>$B8*$D$2+$C8+$D8</f>
        <v>1700</v>
      </c>
      <c r="H8" s="9" t="s">
        <v>44</v>
      </c>
      <c r="I8" s="8">
        <v>23</v>
      </c>
      <c r="J8" s="8">
        <v>350</v>
      </c>
      <c r="K8" s="8">
        <v>200</v>
      </c>
      <c r="L8" s="7">
        <f t="shared" si="0"/>
        <v>1700</v>
      </c>
      <c r="M8" s="7">
        <f t="shared" si="0"/>
        <v>1930</v>
      </c>
      <c r="N8" s="7">
        <f t="shared" si="0"/>
        <v>2160</v>
      </c>
    </row>
    <row r="9" spans="1:14" ht="14.5">
      <c r="A9" s="9" t="s">
        <v>43</v>
      </c>
      <c r="B9" s="8">
        <v>45</v>
      </c>
      <c r="C9" s="8">
        <v>450</v>
      </c>
      <c r="D9" s="8">
        <v>500</v>
      </c>
      <c r="E9" s="7">
        <f>$B9*$D$2+$C9+$D9</f>
        <v>3200</v>
      </c>
      <c r="H9" s="9" t="s">
        <v>43</v>
      </c>
      <c r="I9" s="8">
        <v>45</v>
      </c>
      <c r="J9" s="8">
        <v>450</v>
      </c>
      <c r="K9" s="8">
        <v>500</v>
      </c>
      <c r="L9" s="7">
        <f t="shared" si="0"/>
        <v>3200</v>
      </c>
      <c r="M9" s="7">
        <f t="shared" si="0"/>
        <v>3650</v>
      </c>
      <c r="N9" s="7">
        <f t="shared" si="0"/>
        <v>4100</v>
      </c>
    </row>
  </sheetData>
  <mergeCells count="2">
    <mergeCell ref="A2:C2"/>
    <mergeCell ref="J2:K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453D8-A940-4D81-BD8D-96795D8C11B3}">
  <dimension ref="B3:U46"/>
  <sheetViews>
    <sheetView zoomScale="80" zoomScaleNormal="80" workbookViewId="0">
      <selection activeCell="R16" sqref="R16"/>
    </sheetView>
  </sheetViews>
  <sheetFormatPr defaultRowHeight="14.5"/>
  <cols>
    <col min="2" max="2" width="12.90625" customWidth="1"/>
    <col min="7" max="7" width="14.1796875" bestFit="1" customWidth="1"/>
    <col min="18" max="18" width="13.54296875" customWidth="1"/>
    <col min="19" max="19" width="20.26953125" customWidth="1"/>
    <col min="20" max="20" width="11" customWidth="1"/>
  </cols>
  <sheetData>
    <row r="3" spans="2:19">
      <c r="B3" s="82" t="s">
        <v>95</v>
      </c>
      <c r="C3" s="82" t="s">
        <v>91</v>
      </c>
      <c r="D3" s="82" t="s">
        <v>92</v>
      </c>
      <c r="E3" s="82" t="s">
        <v>93</v>
      </c>
      <c r="F3" s="82" t="s">
        <v>94</v>
      </c>
      <c r="G3" s="82" t="s">
        <v>96</v>
      </c>
      <c r="H3" s="82" t="s">
        <v>97</v>
      </c>
      <c r="I3" s="82" t="s">
        <v>105</v>
      </c>
      <c r="J3" s="82" t="s">
        <v>116</v>
      </c>
      <c r="K3" s="82" t="s">
        <v>117</v>
      </c>
      <c r="L3" s="82" t="s">
        <v>118</v>
      </c>
      <c r="M3" s="82" t="s">
        <v>119</v>
      </c>
      <c r="N3" s="82" t="s">
        <v>125</v>
      </c>
      <c r="O3" s="82" t="s">
        <v>123</v>
      </c>
      <c r="P3" s="82" t="s">
        <v>124</v>
      </c>
      <c r="R3" s="88">
        <v>0.14000000000000001</v>
      </c>
      <c r="S3" s="86" t="s">
        <v>103</v>
      </c>
    </row>
    <row r="4" spans="2:19">
      <c r="B4" s="83">
        <v>1</v>
      </c>
      <c r="C4" s="84">
        <v>15.85</v>
      </c>
      <c r="D4" s="84">
        <v>16.02</v>
      </c>
      <c r="E4" s="84">
        <v>15.83</v>
      </c>
      <c r="F4" s="84">
        <v>15.93</v>
      </c>
      <c r="G4" s="84">
        <f>AVERAGE(C4:F4)</f>
        <v>15.907499999999999</v>
      </c>
      <c r="H4" s="84">
        <f>MAX(C4:F4)-MIN(C4:F4)</f>
        <v>0.1899999999999995</v>
      </c>
      <c r="I4" s="84">
        <f>$R$4</f>
        <v>15.946900000000003</v>
      </c>
      <c r="J4" s="84">
        <f>$R$10</f>
        <v>16.156900000000004</v>
      </c>
      <c r="K4" s="84">
        <f>$R$11</f>
        <v>15.736900000000002</v>
      </c>
      <c r="L4" s="84">
        <f>$R$13</f>
        <v>16.156264000000004</v>
      </c>
      <c r="M4" s="84">
        <f>$R$14</f>
        <v>15.737536000000002</v>
      </c>
      <c r="N4" s="84">
        <f>$R$5</f>
        <v>0.28680000000000017</v>
      </c>
      <c r="O4" s="84">
        <f>$R$17</f>
        <v>0.65390400000000037</v>
      </c>
      <c r="P4" s="84">
        <f>$R$18</f>
        <v>0</v>
      </c>
      <c r="R4" s="85">
        <f>AVERAGE(G4:G28)</f>
        <v>15.946900000000003</v>
      </c>
      <c r="S4" s="87" t="s">
        <v>99</v>
      </c>
    </row>
    <row r="5" spans="2:19">
      <c r="B5" s="83">
        <v>2</v>
      </c>
      <c r="C5" s="84">
        <v>16.12</v>
      </c>
      <c r="D5" s="84">
        <v>16</v>
      </c>
      <c r="E5" s="84">
        <v>15.85</v>
      </c>
      <c r="F5" s="84">
        <v>16.010000000000002</v>
      </c>
      <c r="G5" s="84">
        <f t="shared" ref="G5:G28" si="0">AVERAGE(C5:F5)</f>
        <v>15.995000000000001</v>
      </c>
      <c r="H5" s="84">
        <f t="shared" ref="H5:H28" si="1">MAX(C5:F5)-MIN(C5:F5)</f>
        <v>0.27000000000000135</v>
      </c>
      <c r="I5" s="84">
        <f t="shared" ref="I5:I28" si="2">$R$4</f>
        <v>15.946900000000003</v>
      </c>
      <c r="J5" s="84">
        <f t="shared" ref="J5:J28" si="3">$R$10</f>
        <v>16.156900000000004</v>
      </c>
      <c r="K5" s="84">
        <f t="shared" ref="K5:K28" si="4">$R$11</f>
        <v>15.736900000000002</v>
      </c>
      <c r="L5" s="84">
        <f t="shared" ref="L5:L28" si="5">$R$13</f>
        <v>16.156264000000004</v>
      </c>
      <c r="M5" s="84">
        <f t="shared" ref="M5:M28" si="6">$R$14</f>
        <v>15.737536000000002</v>
      </c>
      <c r="N5" s="84">
        <f t="shared" ref="N5:N28" si="7">$R$5</f>
        <v>0.28680000000000017</v>
      </c>
      <c r="O5" s="84">
        <f t="shared" ref="O5:O28" si="8">$R$17</f>
        <v>0.65390400000000037</v>
      </c>
      <c r="P5" s="84">
        <f t="shared" ref="P5:P28" si="9">$R$18</f>
        <v>0</v>
      </c>
      <c r="R5" s="85">
        <f>AVERAGE(H4:H28)</f>
        <v>0.28680000000000017</v>
      </c>
      <c r="S5" s="86" t="s">
        <v>98</v>
      </c>
    </row>
    <row r="6" spans="2:19">
      <c r="B6" s="83">
        <v>3</v>
      </c>
      <c r="C6" s="84">
        <v>16</v>
      </c>
      <c r="D6" s="84">
        <v>15.91</v>
      </c>
      <c r="E6" s="84">
        <v>15.94</v>
      </c>
      <c r="F6" s="84">
        <v>15.83</v>
      </c>
      <c r="G6" s="84">
        <f t="shared" si="0"/>
        <v>15.92</v>
      </c>
      <c r="H6" s="84">
        <f t="shared" si="1"/>
        <v>0.16999999999999993</v>
      </c>
      <c r="I6" s="84">
        <f t="shared" si="2"/>
        <v>15.946900000000003</v>
      </c>
      <c r="J6" s="84">
        <f t="shared" si="3"/>
        <v>16.156900000000004</v>
      </c>
      <c r="K6" s="84">
        <f t="shared" si="4"/>
        <v>15.736900000000002</v>
      </c>
      <c r="L6" s="84">
        <f t="shared" si="5"/>
        <v>16.156264000000004</v>
      </c>
      <c r="M6" s="84">
        <f t="shared" si="6"/>
        <v>15.737536000000002</v>
      </c>
      <c r="N6" s="84">
        <f t="shared" si="7"/>
        <v>0.28680000000000017</v>
      </c>
      <c r="O6" s="84">
        <f t="shared" si="8"/>
        <v>0.65390400000000037</v>
      </c>
      <c r="P6" s="84">
        <f t="shared" si="9"/>
        <v>0</v>
      </c>
      <c r="R6" s="88">
        <v>3</v>
      </c>
      <c r="S6" s="86" t="s">
        <v>100</v>
      </c>
    </row>
    <row r="7" spans="2:19">
      <c r="B7" s="83">
        <v>4</v>
      </c>
      <c r="C7" s="84">
        <v>16.2</v>
      </c>
      <c r="D7" s="84">
        <v>15.85</v>
      </c>
      <c r="E7" s="84">
        <v>15.74</v>
      </c>
      <c r="F7" s="84">
        <v>15.93</v>
      </c>
      <c r="G7" s="84">
        <f t="shared" si="0"/>
        <v>15.93</v>
      </c>
      <c r="H7" s="84">
        <f t="shared" si="1"/>
        <v>0.45999999999999908</v>
      </c>
      <c r="I7" s="84">
        <f t="shared" si="2"/>
        <v>15.946900000000003</v>
      </c>
      <c r="J7" s="84">
        <f t="shared" si="3"/>
        <v>16.156900000000004</v>
      </c>
      <c r="K7" s="84">
        <f t="shared" si="4"/>
        <v>15.736900000000002</v>
      </c>
      <c r="L7" s="84">
        <f t="shared" si="5"/>
        <v>16.156264000000004</v>
      </c>
      <c r="M7" s="84">
        <f t="shared" si="6"/>
        <v>15.737536000000002</v>
      </c>
      <c r="N7" s="84">
        <f t="shared" si="7"/>
        <v>0.28680000000000017</v>
      </c>
      <c r="O7" s="84">
        <f t="shared" si="8"/>
        <v>0.65390400000000037</v>
      </c>
      <c r="P7" s="84">
        <f t="shared" si="9"/>
        <v>0</v>
      </c>
      <c r="R7">
        <f>COUNTA(C3:F3)</f>
        <v>4</v>
      </c>
      <c r="S7" s="86" t="s">
        <v>102</v>
      </c>
    </row>
    <row r="8" spans="2:19">
      <c r="B8" s="83">
        <v>5</v>
      </c>
      <c r="C8" s="84">
        <v>15.74</v>
      </c>
      <c r="D8" s="84">
        <v>15.86</v>
      </c>
      <c r="E8" s="84">
        <v>16.21</v>
      </c>
      <c r="F8" s="84">
        <v>16.100000000000001</v>
      </c>
      <c r="G8" s="84">
        <f t="shared" si="0"/>
        <v>15.977500000000001</v>
      </c>
      <c r="H8" s="84">
        <f t="shared" si="1"/>
        <v>0.47000000000000064</v>
      </c>
      <c r="I8" s="84">
        <f t="shared" si="2"/>
        <v>15.946900000000003</v>
      </c>
      <c r="J8" s="84">
        <f t="shared" si="3"/>
        <v>16.156900000000004</v>
      </c>
      <c r="K8" s="84">
        <f t="shared" si="4"/>
        <v>15.736900000000002</v>
      </c>
      <c r="L8" s="84">
        <f t="shared" si="5"/>
        <v>16.156264000000004</v>
      </c>
      <c r="M8" s="84">
        <f t="shared" si="6"/>
        <v>15.737536000000002</v>
      </c>
      <c r="N8" s="84">
        <f t="shared" si="7"/>
        <v>0.28680000000000017</v>
      </c>
      <c r="O8" s="84">
        <f t="shared" si="8"/>
        <v>0.65390400000000037</v>
      </c>
      <c r="P8" s="84">
        <f t="shared" si="9"/>
        <v>0</v>
      </c>
      <c r="R8">
        <f>COUNT(B4:B28)</f>
        <v>25</v>
      </c>
      <c r="S8" s="86" t="s">
        <v>104</v>
      </c>
    </row>
    <row r="9" spans="2:19">
      <c r="B9" s="83">
        <v>6</v>
      </c>
      <c r="C9" s="84">
        <v>15.94</v>
      </c>
      <c r="D9" s="84">
        <v>16.010000000000002</v>
      </c>
      <c r="E9" s="84">
        <v>16.14</v>
      </c>
      <c r="F9" s="84">
        <v>16.03</v>
      </c>
      <c r="G9" s="84">
        <f t="shared" si="0"/>
        <v>16.03</v>
      </c>
      <c r="H9" s="84">
        <f t="shared" si="1"/>
        <v>0.20000000000000107</v>
      </c>
      <c r="I9" s="84">
        <f t="shared" si="2"/>
        <v>15.946900000000003</v>
      </c>
      <c r="J9" s="84">
        <f t="shared" si="3"/>
        <v>16.156900000000004</v>
      </c>
      <c r="K9" s="84">
        <f t="shared" si="4"/>
        <v>15.736900000000002</v>
      </c>
      <c r="L9" s="84">
        <f t="shared" si="5"/>
        <v>16.156264000000004</v>
      </c>
      <c r="M9" s="84">
        <f t="shared" si="6"/>
        <v>15.737536000000002</v>
      </c>
      <c r="N9" s="84">
        <f t="shared" si="7"/>
        <v>0.28680000000000017</v>
      </c>
      <c r="O9" s="84">
        <f t="shared" si="8"/>
        <v>0.65390400000000037</v>
      </c>
      <c r="P9" s="84">
        <f t="shared" si="9"/>
        <v>0</v>
      </c>
      <c r="R9">
        <f>R3/SQRT(R7)</f>
        <v>7.0000000000000007E-2</v>
      </c>
      <c r="S9" s="86" t="s">
        <v>101</v>
      </c>
    </row>
    <row r="10" spans="2:19">
      <c r="B10" s="83">
        <v>7</v>
      </c>
      <c r="C10" s="84">
        <v>15.75</v>
      </c>
      <c r="D10" s="84">
        <v>16.21</v>
      </c>
      <c r="E10" s="84">
        <v>16.010000000000002</v>
      </c>
      <c r="F10" s="84">
        <v>15.86</v>
      </c>
      <c r="G10" s="84">
        <f t="shared" si="0"/>
        <v>15.9575</v>
      </c>
      <c r="H10" s="84">
        <f t="shared" si="1"/>
        <v>0.46000000000000085</v>
      </c>
      <c r="I10" s="84">
        <f t="shared" si="2"/>
        <v>15.946900000000003</v>
      </c>
      <c r="J10" s="84">
        <f t="shared" si="3"/>
        <v>16.156900000000004</v>
      </c>
      <c r="K10" s="84">
        <f t="shared" si="4"/>
        <v>15.736900000000002</v>
      </c>
      <c r="L10" s="84">
        <f t="shared" si="5"/>
        <v>16.156264000000004</v>
      </c>
      <c r="M10" s="84">
        <f t="shared" si="6"/>
        <v>15.737536000000002</v>
      </c>
      <c r="N10" s="84">
        <f t="shared" si="7"/>
        <v>0.28680000000000017</v>
      </c>
      <c r="O10" s="84">
        <f t="shared" si="8"/>
        <v>0.65390400000000037</v>
      </c>
      <c r="P10" s="84">
        <f t="shared" si="9"/>
        <v>0</v>
      </c>
      <c r="R10">
        <f>R4+R6*R9</f>
        <v>16.156900000000004</v>
      </c>
      <c r="S10" s="86" t="s">
        <v>112</v>
      </c>
    </row>
    <row r="11" spans="2:19">
      <c r="B11" s="83">
        <v>8</v>
      </c>
      <c r="C11" s="84">
        <v>15.82</v>
      </c>
      <c r="D11" s="84">
        <v>15.94</v>
      </c>
      <c r="E11" s="84">
        <v>16.02</v>
      </c>
      <c r="F11" s="84">
        <v>15.94</v>
      </c>
      <c r="G11" s="84">
        <f t="shared" si="0"/>
        <v>15.93</v>
      </c>
      <c r="H11" s="84">
        <f t="shared" si="1"/>
        <v>0.19999999999999929</v>
      </c>
      <c r="I11" s="84">
        <f t="shared" si="2"/>
        <v>15.946900000000003</v>
      </c>
      <c r="J11" s="84">
        <f t="shared" si="3"/>
        <v>16.156900000000004</v>
      </c>
      <c r="K11" s="84">
        <f t="shared" si="4"/>
        <v>15.736900000000002</v>
      </c>
      <c r="L11" s="84">
        <f t="shared" si="5"/>
        <v>16.156264000000004</v>
      </c>
      <c r="M11" s="84">
        <f t="shared" si="6"/>
        <v>15.737536000000002</v>
      </c>
      <c r="N11" s="84">
        <f t="shared" si="7"/>
        <v>0.28680000000000017</v>
      </c>
      <c r="O11" s="84">
        <f t="shared" si="8"/>
        <v>0.65390400000000037</v>
      </c>
      <c r="P11" s="84">
        <f t="shared" si="9"/>
        <v>0</v>
      </c>
      <c r="R11">
        <f>R4-R6*R9</f>
        <v>15.736900000000002</v>
      </c>
      <c r="S11" s="86" t="s">
        <v>113</v>
      </c>
    </row>
    <row r="12" spans="2:19">
      <c r="B12" s="83">
        <v>9</v>
      </c>
      <c r="C12" s="84">
        <v>16.04</v>
      </c>
      <c r="D12" s="84">
        <v>15.98</v>
      </c>
      <c r="E12" s="84">
        <v>15.83</v>
      </c>
      <c r="F12" s="84">
        <v>15.98</v>
      </c>
      <c r="G12" s="84">
        <f t="shared" si="0"/>
        <v>15.9575</v>
      </c>
      <c r="H12" s="84">
        <f t="shared" si="1"/>
        <v>0.20999999999999908</v>
      </c>
      <c r="I12" s="84">
        <f t="shared" si="2"/>
        <v>15.946900000000003</v>
      </c>
      <c r="J12" s="84">
        <f t="shared" si="3"/>
        <v>16.156900000000004</v>
      </c>
      <c r="K12" s="84">
        <f t="shared" si="4"/>
        <v>15.736900000000002</v>
      </c>
      <c r="L12" s="84">
        <f t="shared" si="5"/>
        <v>16.156264000000004</v>
      </c>
      <c r="M12" s="84">
        <f t="shared" si="6"/>
        <v>15.737536000000002</v>
      </c>
      <c r="N12" s="84">
        <f t="shared" si="7"/>
        <v>0.28680000000000017</v>
      </c>
      <c r="O12" s="84">
        <f t="shared" si="8"/>
        <v>0.65390400000000037</v>
      </c>
      <c r="P12" s="84">
        <f t="shared" si="9"/>
        <v>0</v>
      </c>
      <c r="R12">
        <f>VLOOKUP(R7,R23:U46,2,FALSE)</f>
        <v>0.73</v>
      </c>
      <c r="S12" s="86" t="s">
        <v>107</v>
      </c>
    </row>
    <row r="13" spans="2:19">
      <c r="B13" s="83">
        <v>10</v>
      </c>
      <c r="C13" s="84">
        <v>15.64</v>
      </c>
      <c r="D13" s="84">
        <v>15.86</v>
      </c>
      <c r="E13" s="84">
        <v>15.94</v>
      </c>
      <c r="F13" s="84">
        <v>15.89</v>
      </c>
      <c r="G13" s="84">
        <f t="shared" si="0"/>
        <v>15.8325</v>
      </c>
      <c r="H13" s="84">
        <f t="shared" si="1"/>
        <v>0.29999999999999893</v>
      </c>
      <c r="I13" s="84">
        <f t="shared" si="2"/>
        <v>15.946900000000003</v>
      </c>
      <c r="J13" s="84">
        <f t="shared" si="3"/>
        <v>16.156900000000004</v>
      </c>
      <c r="K13" s="84">
        <f t="shared" si="4"/>
        <v>15.736900000000002</v>
      </c>
      <c r="L13" s="84">
        <f t="shared" si="5"/>
        <v>16.156264000000004</v>
      </c>
      <c r="M13" s="84">
        <f t="shared" si="6"/>
        <v>15.737536000000002</v>
      </c>
      <c r="N13" s="84">
        <f t="shared" si="7"/>
        <v>0.28680000000000017</v>
      </c>
      <c r="O13" s="84">
        <f t="shared" si="8"/>
        <v>0.65390400000000037</v>
      </c>
      <c r="P13" s="84">
        <f t="shared" si="9"/>
        <v>0</v>
      </c>
      <c r="R13">
        <f>R4+R12*R5</f>
        <v>16.156264000000004</v>
      </c>
      <c r="S13" s="86" t="s">
        <v>114</v>
      </c>
    </row>
    <row r="14" spans="2:19">
      <c r="B14" s="83">
        <v>11</v>
      </c>
      <c r="C14" s="84">
        <v>16.11</v>
      </c>
      <c r="D14" s="84">
        <v>16</v>
      </c>
      <c r="E14" s="84">
        <v>16.010000000000002</v>
      </c>
      <c r="F14" s="84">
        <v>15.82</v>
      </c>
      <c r="G14" s="84">
        <f t="shared" si="0"/>
        <v>15.985000000000001</v>
      </c>
      <c r="H14" s="84">
        <f t="shared" si="1"/>
        <v>0.28999999999999915</v>
      </c>
      <c r="I14" s="84">
        <f t="shared" si="2"/>
        <v>15.946900000000003</v>
      </c>
      <c r="J14" s="84">
        <f t="shared" si="3"/>
        <v>16.156900000000004</v>
      </c>
      <c r="K14" s="84">
        <f t="shared" si="4"/>
        <v>15.736900000000002</v>
      </c>
      <c r="L14" s="84">
        <f t="shared" si="5"/>
        <v>16.156264000000004</v>
      </c>
      <c r="M14" s="84">
        <f t="shared" si="6"/>
        <v>15.737536000000002</v>
      </c>
      <c r="N14" s="84">
        <f t="shared" si="7"/>
        <v>0.28680000000000017</v>
      </c>
      <c r="O14" s="84">
        <f t="shared" si="8"/>
        <v>0.65390400000000037</v>
      </c>
      <c r="P14" s="84">
        <f t="shared" si="9"/>
        <v>0</v>
      </c>
      <c r="R14">
        <f>R4-R12*R5</f>
        <v>15.737536000000002</v>
      </c>
      <c r="S14" s="86" t="s">
        <v>115</v>
      </c>
    </row>
    <row r="15" spans="2:19">
      <c r="B15" s="83">
        <v>12</v>
      </c>
      <c r="C15" s="84">
        <v>15.72</v>
      </c>
      <c r="D15" s="84">
        <v>15.85</v>
      </c>
      <c r="E15" s="84">
        <v>16.12</v>
      </c>
      <c r="F15" s="84">
        <v>16.149999999999999</v>
      </c>
      <c r="G15" s="84">
        <f t="shared" si="0"/>
        <v>15.959999999999999</v>
      </c>
      <c r="H15" s="84">
        <f t="shared" si="1"/>
        <v>0.42999999999999794</v>
      </c>
      <c r="I15" s="84">
        <f t="shared" si="2"/>
        <v>15.946900000000003</v>
      </c>
      <c r="J15" s="84">
        <f t="shared" si="3"/>
        <v>16.156900000000004</v>
      </c>
      <c r="K15" s="84">
        <f t="shared" si="4"/>
        <v>15.736900000000002</v>
      </c>
      <c r="L15" s="84">
        <f t="shared" si="5"/>
        <v>16.156264000000004</v>
      </c>
      <c r="M15" s="84">
        <f t="shared" si="6"/>
        <v>15.737536000000002</v>
      </c>
      <c r="N15" s="84">
        <f t="shared" si="7"/>
        <v>0.28680000000000017</v>
      </c>
      <c r="O15" s="84">
        <f t="shared" si="8"/>
        <v>0.65390400000000037</v>
      </c>
      <c r="P15" s="84">
        <f t="shared" si="9"/>
        <v>0</v>
      </c>
      <c r="R15">
        <f>VLOOKUP(R7,R23:U46,4,FALSE)</f>
        <v>2.2799999999999998</v>
      </c>
      <c r="S15" s="86" t="s">
        <v>109</v>
      </c>
    </row>
    <row r="16" spans="2:19">
      <c r="B16" s="83">
        <v>13</v>
      </c>
      <c r="C16" s="84">
        <v>15.85</v>
      </c>
      <c r="D16" s="84">
        <v>15.76</v>
      </c>
      <c r="E16" s="84">
        <v>15.74</v>
      </c>
      <c r="F16" s="84">
        <v>15.98</v>
      </c>
      <c r="G16" s="84">
        <f t="shared" si="0"/>
        <v>15.8325</v>
      </c>
      <c r="H16" s="84">
        <f t="shared" si="1"/>
        <v>0.24000000000000021</v>
      </c>
      <c r="I16" s="84">
        <f t="shared" si="2"/>
        <v>15.946900000000003</v>
      </c>
      <c r="J16" s="84">
        <f t="shared" si="3"/>
        <v>16.156900000000004</v>
      </c>
      <c r="K16" s="84">
        <f t="shared" si="4"/>
        <v>15.736900000000002</v>
      </c>
      <c r="L16" s="84">
        <f t="shared" si="5"/>
        <v>16.156264000000004</v>
      </c>
      <c r="M16" s="84">
        <f t="shared" si="6"/>
        <v>15.737536000000002</v>
      </c>
      <c r="N16" s="84">
        <f t="shared" si="7"/>
        <v>0.28680000000000017</v>
      </c>
      <c r="O16" s="84">
        <f t="shared" si="8"/>
        <v>0.65390400000000037</v>
      </c>
      <c r="P16" s="84">
        <f t="shared" si="9"/>
        <v>0</v>
      </c>
      <c r="R16">
        <f>VLOOKUP(R7,R23:U46,3,FALSE)</f>
        <v>0</v>
      </c>
      <c r="S16" s="86" t="s">
        <v>108</v>
      </c>
    </row>
    <row r="17" spans="2:21">
      <c r="B17" s="83">
        <v>14</v>
      </c>
      <c r="C17" s="84">
        <v>15.73</v>
      </c>
      <c r="D17" s="84">
        <v>15.84</v>
      </c>
      <c r="E17" s="84">
        <v>15.96</v>
      </c>
      <c r="F17" s="84">
        <v>16.100000000000001</v>
      </c>
      <c r="G17" s="84">
        <f t="shared" si="0"/>
        <v>15.907500000000001</v>
      </c>
      <c r="H17" s="84">
        <f t="shared" si="1"/>
        <v>0.37000000000000099</v>
      </c>
      <c r="I17" s="84">
        <f t="shared" si="2"/>
        <v>15.946900000000003</v>
      </c>
      <c r="J17" s="84">
        <f t="shared" si="3"/>
        <v>16.156900000000004</v>
      </c>
      <c r="K17" s="84">
        <f t="shared" si="4"/>
        <v>15.736900000000002</v>
      </c>
      <c r="L17" s="84">
        <f t="shared" si="5"/>
        <v>16.156264000000004</v>
      </c>
      <c r="M17" s="84">
        <f t="shared" si="6"/>
        <v>15.737536000000002</v>
      </c>
      <c r="N17" s="84">
        <f t="shared" si="7"/>
        <v>0.28680000000000017</v>
      </c>
      <c r="O17" s="84">
        <f t="shared" si="8"/>
        <v>0.65390400000000037</v>
      </c>
      <c r="P17" s="84">
        <f t="shared" si="9"/>
        <v>0</v>
      </c>
      <c r="R17">
        <f>R15*R5</f>
        <v>0.65390400000000037</v>
      </c>
      <c r="S17" s="86" t="s">
        <v>121</v>
      </c>
    </row>
    <row r="18" spans="2:21">
      <c r="B18" s="83">
        <v>15</v>
      </c>
      <c r="C18" s="84">
        <v>16.2</v>
      </c>
      <c r="D18" s="84">
        <v>16.010000000000002</v>
      </c>
      <c r="E18" s="84">
        <v>16.100000000000001</v>
      </c>
      <c r="F18" s="84">
        <v>15.89</v>
      </c>
      <c r="G18" s="84">
        <f t="shared" si="0"/>
        <v>16.05</v>
      </c>
      <c r="H18" s="84">
        <f t="shared" si="1"/>
        <v>0.30999999999999872</v>
      </c>
      <c r="I18" s="84">
        <f t="shared" si="2"/>
        <v>15.946900000000003</v>
      </c>
      <c r="J18" s="84">
        <f t="shared" si="3"/>
        <v>16.156900000000004</v>
      </c>
      <c r="K18" s="84">
        <f t="shared" si="4"/>
        <v>15.736900000000002</v>
      </c>
      <c r="L18" s="84">
        <f t="shared" si="5"/>
        <v>16.156264000000004</v>
      </c>
      <c r="M18" s="84">
        <f t="shared" si="6"/>
        <v>15.737536000000002</v>
      </c>
      <c r="N18" s="84">
        <f t="shared" si="7"/>
        <v>0.28680000000000017</v>
      </c>
      <c r="O18" s="84">
        <f t="shared" si="8"/>
        <v>0.65390400000000037</v>
      </c>
      <c r="P18" s="84">
        <f t="shared" si="9"/>
        <v>0</v>
      </c>
      <c r="R18">
        <f>R16*R5</f>
        <v>0</v>
      </c>
      <c r="S18" s="86" t="s">
        <v>122</v>
      </c>
    </row>
    <row r="19" spans="2:21">
      <c r="B19" s="83">
        <v>16</v>
      </c>
      <c r="C19" s="84">
        <v>16.12</v>
      </c>
      <c r="D19" s="84">
        <v>16.079999999999998</v>
      </c>
      <c r="E19" s="84">
        <v>15.83</v>
      </c>
      <c r="F19" s="84">
        <v>15.94</v>
      </c>
      <c r="G19" s="84">
        <f t="shared" si="0"/>
        <v>15.9925</v>
      </c>
      <c r="H19" s="84">
        <f t="shared" si="1"/>
        <v>0.29000000000000092</v>
      </c>
      <c r="I19" s="84">
        <f t="shared" si="2"/>
        <v>15.946900000000003</v>
      </c>
      <c r="J19" s="84">
        <f t="shared" si="3"/>
        <v>16.156900000000004</v>
      </c>
      <c r="K19" s="84">
        <f t="shared" si="4"/>
        <v>15.736900000000002</v>
      </c>
      <c r="L19" s="84">
        <f t="shared" si="5"/>
        <v>16.156264000000004</v>
      </c>
      <c r="M19" s="84">
        <f t="shared" si="6"/>
        <v>15.737536000000002</v>
      </c>
      <c r="N19" s="84">
        <f t="shared" si="7"/>
        <v>0.28680000000000017</v>
      </c>
      <c r="O19" s="84">
        <f t="shared" si="8"/>
        <v>0.65390400000000037</v>
      </c>
      <c r="P19" s="84">
        <f t="shared" si="9"/>
        <v>0</v>
      </c>
    </row>
    <row r="20" spans="2:21">
      <c r="B20" s="83">
        <v>17</v>
      </c>
      <c r="C20" s="84">
        <v>16.010000000000002</v>
      </c>
      <c r="D20" s="84">
        <v>15.93</v>
      </c>
      <c r="E20" s="84">
        <v>15.81</v>
      </c>
      <c r="F20" s="84">
        <v>15.68</v>
      </c>
      <c r="G20" s="84">
        <f t="shared" si="0"/>
        <v>15.8575</v>
      </c>
      <c r="H20" s="84">
        <f t="shared" si="1"/>
        <v>0.33000000000000185</v>
      </c>
      <c r="I20" s="84">
        <f t="shared" si="2"/>
        <v>15.946900000000003</v>
      </c>
      <c r="J20" s="84">
        <f t="shared" si="3"/>
        <v>16.156900000000004</v>
      </c>
      <c r="K20" s="84">
        <f t="shared" si="4"/>
        <v>15.736900000000002</v>
      </c>
      <c r="L20" s="84">
        <f t="shared" si="5"/>
        <v>16.156264000000004</v>
      </c>
      <c r="M20" s="84">
        <f t="shared" si="6"/>
        <v>15.737536000000002</v>
      </c>
      <c r="N20" s="84">
        <f t="shared" si="7"/>
        <v>0.28680000000000017</v>
      </c>
      <c r="O20" s="84">
        <f t="shared" si="8"/>
        <v>0.65390400000000037</v>
      </c>
      <c r="P20" s="84">
        <f t="shared" si="9"/>
        <v>0</v>
      </c>
    </row>
    <row r="21" spans="2:21">
      <c r="B21" s="83">
        <v>18</v>
      </c>
      <c r="C21" s="84">
        <v>15.78</v>
      </c>
      <c r="D21" s="84">
        <v>16.04</v>
      </c>
      <c r="E21" s="84">
        <v>16.11</v>
      </c>
      <c r="F21" s="84">
        <v>16.12</v>
      </c>
      <c r="G21" s="84">
        <f t="shared" si="0"/>
        <v>16.012499999999999</v>
      </c>
      <c r="H21" s="84">
        <f t="shared" si="1"/>
        <v>0.34000000000000163</v>
      </c>
      <c r="I21" s="84">
        <f t="shared" si="2"/>
        <v>15.946900000000003</v>
      </c>
      <c r="J21" s="84">
        <f t="shared" si="3"/>
        <v>16.156900000000004</v>
      </c>
      <c r="K21" s="84">
        <f t="shared" si="4"/>
        <v>15.736900000000002</v>
      </c>
      <c r="L21" s="84">
        <f t="shared" si="5"/>
        <v>16.156264000000004</v>
      </c>
      <c r="M21" s="84">
        <f t="shared" si="6"/>
        <v>15.737536000000002</v>
      </c>
      <c r="N21" s="84">
        <f t="shared" si="7"/>
        <v>0.28680000000000017</v>
      </c>
      <c r="O21" s="84">
        <f t="shared" si="8"/>
        <v>0.65390400000000037</v>
      </c>
      <c r="P21" s="84">
        <f t="shared" si="9"/>
        <v>0</v>
      </c>
      <c r="R21" s="89"/>
      <c r="S21" s="90" t="s">
        <v>110</v>
      </c>
      <c r="T21" s="321" t="s">
        <v>111</v>
      </c>
      <c r="U21" s="321"/>
    </row>
    <row r="22" spans="2:21">
      <c r="B22" s="83">
        <v>19</v>
      </c>
      <c r="C22" s="84">
        <v>15.84</v>
      </c>
      <c r="D22" s="84">
        <v>15.92</v>
      </c>
      <c r="E22" s="84">
        <v>16.05</v>
      </c>
      <c r="F22" s="84">
        <v>16.12</v>
      </c>
      <c r="G22" s="84">
        <f t="shared" si="0"/>
        <v>15.982500000000002</v>
      </c>
      <c r="H22" s="84">
        <f t="shared" si="1"/>
        <v>0.28000000000000114</v>
      </c>
      <c r="I22" s="84">
        <f t="shared" si="2"/>
        <v>15.946900000000003</v>
      </c>
      <c r="J22" s="84">
        <f t="shared" si="3"/>
        <v>16.156900000000004</v>
      </c>
      <c r="K22" s="84">
        <f t="shared" si="4"/>
        <v>15.736900000000002</v>
      </c>
      <c r="L22" s="84">
        <f t="shared" si="5"/>
        <v>16.156264000000004</v>
      </c>
      <c r="M22" s="84">
        <f t="shared" si="6"/>
        <v>15.737536000000002</v>
      </c>
      <c r="N22" s="84">
        <f t="shared" si="7"/>
        <v>0.28680000000000017</v>
      </c>
      <c r="O22" s="84">
        <f t="shared" si="8"/>
        <v>0.65390400000000037</v>
      </c>
      <c r="P22" s="84">
        <f t="shared" si="9"/>
        <v>0</v>
      </c>
      <c r="R22" s="90" t="s">
        <v>106</v>
      </c>
      <c r="S22" s="90" t="s">
        <v>107</v>
      </c>
      <c r="T22" s="90" t="s">
        <v>108</v>
      </c>
      <c r="U22" s="90" t="s">
        <v>109</v>
      </c>
    </row>
    <row r="23" spans="2:21">
      <c r="B23" s="83">
        <v>20</v>
      </c>
      <c r="C23" s="84">
        <v>15.92</v>
      </c>
      <c r="D23" s="84">
        <v>16.09</v>
      </c>
      <c r="E23" s="84">
        <v>16.12</v>
      </c>
      <c r="F23" s="84">
        <v>15.93</v>
      </c>
      <c r="G23" s="84">
        <f t="shared" si="0"/>
        <v>16.015000000000001</v>
      </c>
      <c r="H23" s="84">
        <f t="shared" si="1"/>
        <v>0.20000000000000107</v>
      </c>
      <c r="I23" s="84">
        <f t="shared" si="2"/>
        <v>15.946900000000003</v>
      </c>
      <c r="J23" s="84">
        <f t="shared" si="3"/>
        <v>16.156900000000004</v>
      </c>
      <c r="K23" s="84">
        <f t="shared" si="4"/>
        <v>15.736900000000002</v>
      </c>
      <c r="L23" s="84">
        <f t="shared" si="5"/>
        <v>16.156264000000004</v>
      </c>
      <c r="M23" s="84">
        <f t="shared" si="6"/>
        <v>15.737536000000002</v>
      </c>
      <c r="N23" s="84">
        <f t="shared" si="7"/>
        <v>0.28680000000000017</v>
      </c>
      <c r="O23" s="84">
        <f t="shared" si="8"/>
        <v>0.65390400000000037</v>
      </c>
      <c r="P23" s="84">
        <f t="shared" si="9"/>
        <v>0</v>
      </c>
      <c r="R23" s="91">
        <v>2</v>
      </c>
      <c r="S23" s="92">
        <v>1.88</v>
      </c>
      <c r="T23" s="93">
        <v>0</v>
      </c>
      <c r="U23" s="92">
        <v>3.27</v>
      </c>
    </row>
    <row r="24" spans="2:21">
      <c r="B24" s="83">
        <v>21</v>
      </c>
      <c r="C24" s="84">
        <v>16.11</v>
      </c>
      <c r="D24" s="84">
        <v>16.02</v>
      </c>
      <c r="E24" s="84">
        <v>16</v>
      </c>
      <c r="F24" s="84">
        <v>15.88</v>
      </c>
      <c r="G24" s="84">
        <f t="shared" si="0"/>
        <v>16.002499999999998</v>
      </c>
      <c r="H24" s="84">
        <f t="shared" si="1"/>
        <v>0.22999999999999865</v>
      </c>
      <c r="I24" s="84">
        <f t="shared" si="2"/>
        <v>15.946900000000003</v>
      </c>
      <c r="J24" s="84">
        <f t="shared" si="3"/>
        <v>16.156900000000004</v>
      </c>
      <c r="K24" s="84">
        <f t="shared" si="4"/>
        <v>15.736900000000002</v>
      </c>
      <c r="L24" s="84">
        <f t="shared" si="5"/>
        <v>16.156264000000004</v>
      </c>
      <c r="M24" s="84">
        <f t="shared" si="6"/>
        <v>15.737536000000002</v>
      </c>
      <c r="N24" s="84">
        <f t="shared" si="7"/>
        <v>0.28680000000000017</v>
      </c>
      <c r="O24" s="84">
        <f t="shared" si="8"/>
        <v>0.65390400000000037</v>
      </c>
      <c r="P24" s="84">
        <f t="shared" si="9"/>
        <v>0</v>
      </c>
      <c r="R24" s="91">
        <v>3</v>
      </c>
      <c r="S24" s="92">
        <v>1.02</v>
      </c>
      <c r="T24" s="93">
        <v>0</v>
      </c>
      <c r="U24" s="92">
        <v>2.57</v>
      </c>
    </row>
    <row r="25" spans="2:21">
      <c r="B25" s="83">
        <v>22</v>
      </c>
      <c r="C25" s="84">
        <v>15.98</v>
      </c>
      <c r="D25" s="84">
        <v>15.82</v>
      </c>
      <c r="E25" s="84">
        <v>15.89</v>
      </c>
      <c r="F25" s="84">
        <v>15.89</v>
      </c>
      <c r="G25" s="84">
        <f t="shared" si="0"/>
        <v>15.895</v>
      </c>
      <c r="H25" s="84">
        <f t="shared" si="1"/>
        <v>0.16000000000000014</v>
      </c>
      <c r="I25" s="84">
        <f t="shared" si="2"/>
        <v>15.946900000000003</v>
      </c>
      <c r="J25" s="84">
        <f t="shared" si="3"/>
        <v>16.156900000000004</v>
      </c>
      <c r="K25" s="84">
        <f t="shared" si="4"/>
        <v>15.736900000000002</v>
      </c>
      <c r="L25" s="84">
        <f t="shared" si="5"/>
        <v>16.156264000000004</v>
      </c>
      <c r="M25" s="84">
        <f t="shared" si="6"/>
        <v>15.737536000000002</v>
      </c>
      <c r="N25" s="84">
        <f t="shared" si="7"/>
        <v>0.28680000000000017</v>
      </c>
      <c r="O25" s="84">
        <f t="shared" si="8"/>
        <v>0.65390400000000037</v>
      </c>
      <c r="P25" s="84">
        <f t="shared" si="9"/>
        <v>0</v>
      </c>
      <c r="R25" s="91">
        <v>4</v>
      </c>
      <c r="S25" s="92">
        <v>0.73</v>
      </c>
      <c r="T25" s="93">
        <v>0</v>
      </c>
      <c r="U25" s="92">
        <v>2.2799999999999998</v>
      </c>
    </row>
    <row r="26" spans="2:21">
      <c r="B26" s="83">
        <v>23</v>
      </c>
      <c r="C26" s="84">
        <v>16.05</v>
      </c>
      <c r="D26" s="84">
        <v>15.73</v>
      </c>
      <c r="E26" s="84">
        <v>15.73</v>
      </c>
      <c r="F26" s="84">
        <v>15.93</v>
      </c>
      <c r="G26" s="84">
        <f t="shared" si="0"/>
        <v>15.860000000000001</v>
      </c>
      <c r="H26" s="84">
        <f t="shared" si="1"/>
        <v>0.32000000000000028</v>
      </c>
      <c r="I26" s="84">
        <f t="shared" si="2"/>
        <v>15.946900000000003</v>
      </c>
      <c r="J26" s="84">
        <f t="shared" si="3"/>
        <v>16.156900000000004</v>
      </c>
      <c r="K26" s="84">
        <f t="shared" si="4"/>
        <v>15.736900000000002</v>
      </c>
      <c r="L26" s="84">
        <f t="shared" si="5"/>
        <v>16.156264000000004</v>
      </c>
      <c r="M26" s="84">
        <f t="shared" si="6"/>
        <v>15.737536000000002</v>
      </c>
      <c r="N26" s="84">
        <f t="shared" si="7"/>
        <v>0.28680000000000017</v>
      </c>
      <c r="O26" s="84">
        <f t="shared" si="8"/>
        <v>0.65390400000000037</v>
      </c>
      <c r="P26" s="84">
        <f t="shared" si="9"/>
        <v>0</v>
      </c>
      <c r="R26" s="91">
        <v>5</v>
      </c>
      <c r="S26" s="92">
        <v>0.57999999999999996</v>
      </c>
      <c r="T26" s="93">
        <v>0</v>
      </c>
      <c r="U26" s="92">
        <v>2.11</v>
      </c>
    </row>
    <row r="27" spans="2:21">
      <c r="B27" s="83">
        <v>24</v>
      </c>
      <c r="C27" s="84">
        <v>16.010000000000002</v>
      </c>
      <c r="D27" s="84">
        <v>16.010000000000002</v>
      </c>
      <c r="E27" s="84">
        <v>15.89</v>
      </c>
      <c r="F27" s="84">
        <v>15.86</v>
      </c>
      <c r="G27" s="84">
        <f t="shared" si="0"/>
        <v>15.942500000000001</v>
      </c>
      <c r="H27" s="84">
        <f t="shared" si="1"/>
        <v>0.15000000000000213</v>
      </c>
      <c r="I27" s="84">
        <f t="shared" si="2"/>
        <v>15.946900000000003</v>
      </c>
      <c r="J27" s="84">
        <f t="shared" si="3"/>
        <v>16.156900000000004</v>
      </c>
      <c r="K27" s="84">
        <f t="shared" si="4"/>
        <v>15.736900000000002</v>
      </c>
      <c r="L27" s="84">
        <f t="shared" si="5"/>
        <v>16.156264000000004</v>
      </c>
      <c r="M27" s="84">
        <f t="shared" si="6"/>
        <v>15.737536000000002</v>
      </c>
      <c r="N27" s="84">
        <f t="shared" si="7"/>
        <v>0.28680000000000017</v>
      </c>
      <c r="O27" s="84">
        <f t="shared" si="8"/>
        <v>0.65390400000000037</v>
      </c>
      <c r="P27" s="84">
        <f t="shared" si="9"/>
        <v>0</v>
      </c>
      <c r="R27" s="91">
        <v>6</v>
      </c>
      <c r="S27" s="92">
        <v>0.48</v>
      </c>
      <c r="T27" s="93">
        <v>0</v>
      </c>
      <c r="U27" s="92">
        <v>2</v>
      </c>
    </row>
    <row r="28" spans="2:21">
      <c r="B28" s="83">
        <v>25</v>
      </c>
      <c r="C28" s="84">
        <v>16.079999999999998</v>
      </c>
      <c r="D28" s="84">
        <v>15.78</v>
      </c>
      <c r="E28" s="84">
        <v>15.92</v>
      </c>
      <c r="F28" s="84">
        <v>15.98</v>
      </c>
      <c r="G28" s="84">
        <f t="shared" si="0"/>
        <v>15.940000000000001</v>
      </c>
      <c r="H28" s="84">
        <f t="shared" si="1"/>
        <v>0.29999999999999893</v>
      </c>
      <c r="I28" s="84">
        <f t="shared" si="2"/>
        <v>15.946900000000003</v>
      </c>
      <c r="J28" s="84">
        <f t="shared" si="3"/>
        <v>16.156900000000004</v>
      </c>
      <c r="K28" s="84">
        <f t="shared" si="4"/>
        <v>15.736900000000002</v>
      </c>
      <c r="L28" s="84">
        <f t="shared" si="5"/>
        <v>16.156264000000004</v>
      </c>
      <c r="M28" s="84">
        <f t="shared" si="6"/>
        <v>15.737536000000002</v>
      </c>
      <c r="N28" s="84">
        <f t="shared" si="7"/>
        <v>0.28680000000000017</v>
      </c>
      <c r="O28" s="84">
        <f t="shared" si="8"/>
        <v>0.65390400000000037</v>
      </c>
      <c r="P28" s="84">
        <f t="shared" si="9"/>
        <v>0</v>
      </c>
      <c r="R28" s="91">
        <v>7</v>
      </c>
      <c r="S28" s="92">
        <v>0.42</v>
      </c>
      <c r="T28" s="92">
        <v>0.08</v>
      </c>
      <c r="U28" s="92">
        <v>1.92</v>
      </c>
    </row>
    <row r="29" spans="2:21">
      <c r="R29" s="91">
        <v>8</v>
      </c>
      <c r="S29" s="92">
        <v>0.37</v>
      </c>
      <c r="T29" s="92">
        <v>0.14000000000000001</v>
      </c>
      <c r="U29" s="92">
        <v>1.86</v>
      </c>
    </row>
    <row r="30" spans="2:21">
      <c r="R30" s="91">
        <v>9</v>
      </c>
      <c r="S30" s="92">
        <v>0.34</v>
      </c>
      <c r="T30" s="92">
        <v>0.18</v>
      </c>
      <c r="U30" s="92">
        <v>1.82</v>
      </c>
    </row>
    <row r="31" spans="2:21">
      <c r="R31" s="91">
        <v>10</v>
      </c>
      <c r="S31" s="92">
        <v>0.31</v>
      </c>
      <c r="T31" s="92">
        <v>0.22</v>
      </c>
      <c r="U31" s="92">
        <v>1.78</v>
      </c>
    </row>
    <row r="32" spans="2:21">
      <c r="R32" s="91">
        <v>11</v>
      </c>
      <c r="S32" s="92">
        <v>0.28999999999999998</v>
      </c>
      <c r="T32" s="92">
        <v>0.26</v>
      </c>
      <c r="U32" s="92">
        <v>1.74</v>
      </c>
    </row>
    <row r="33" spans="18:21">
      <c r="R33" s="91">
        <v>12</v>
      </c>
      <c r="S33" s="92">
        <v>0.27</v>
      </c>
      <c r="T33" s="92">
        <v>0.28000000000000003</v>
      </c>
      <c r="U33" s="92">
        <v>1.72</v>
      </c>
    </row>
    <row r="34" spans="18:21">
      <c r="R34" s="91">
        <v>13</v>
      </c>
      <c r="S34" s="92">
        <v>0.25</v>
      </c>
      <c r="T34" s="92">
        <v>0.31</v>
      </c>
      <c r="U34" s="92">
        <v>1.69</v>
      </c>
    </row>
    <row r="35" spans="18:21">
      <c r="R35" s="91">
        <v>14</v>
      </c>
      <c r="S35" s="92">
        <v>0.24</v>
      </c>
      <c r="T35" s="92">
        <v>0.33</v>
      </c>
      <c r="U35" s="92">
        <v>1.67</v>
      </c>
    </row>
    <row r="36" spans="18:21">
      <c r="R36" s="91">
        <v>15</v>
      </c>
      <c r="S36" s="92">
        <v>0.22</v>
      </c>
      <c r="T36" s="92">
        <v>0.35</v>
      </c>
      <c r="U36" s="92">
        <v>1.65</v>
      </c>
    </row>
    <row r="37" spans="18:21">
      <c r="R37" s="91">
        <v>16</v>
      </c>
      <c r="S37" s="92">
        <v>0.21</v>
      </c>
      <c r="T37" s="92">
        <v>0.36</v>
      </c>
      <c r="U37" s="92">
        <v>1.64</v>
      </c>
    </row>
    <row r="38" spans="18:21">
      <c r="R38" s="91">
        <v>17</v>
      </c>
      <c r="S38" s="92">
        <v>0.2</v>
      </c>
      <c r="T38" s="92">
        <v>0.38</v>
      </c>
      <c r="U38" s="92">
        <v>1.62</v>
      </c>
    </row>
    <row r="39" spans="18:21">
      <c r="R39" s="91">
        <v>18</v>
      </c>
      <c r="S39" s="92">
        <v>0.19</v>
      </c>
      <c r="T39" s="92">
        <v>0.39</v>
      </c>
      <c r="U39" s="92">
        <v>1.61</v>
      </c>
    </row>
    <row r="40" spans="18:21">
      <c r="R40" s="91">
        <v>19</v>
      </c>
      <c r="S40" s="92">
        <v>0.19</v>
      </c>
      <c r="T40" s="92">
        <v>0.4</v>
      </c>
      <c r="U40" s="92">
        <v>1.6</v>
      </c>
    </row>
    <row r="41" spans="18:21">
      <c r="R41" s="91">
        <v>20</v>
      </c>
      <c r="S41" s="92">
        <v>0.18</v>
      </c>
      <c r="T41" s="92">
        <v>0.41</v>
      </c>
      <c r="U41" s="92">
        <v>1.59</v>
      </c>
    </row>
    <row r="42" spans="18:21">
      <c r="R42" s="91">
        <v>21</v>
      </c>
      <c r="S42" s="92">
        <v>0.17</v>
      </c>
      <c r="T42" s="92">
        <v>0.43</v>
      </c>
      <c r="U42" s="92">
        <v>1.58</v>
      </c>
    </row>
    <row r="43" spans="18:21">
      <c r="R43" s="91">
        <v>22</v>
      </c>
      <c r="S43" s="92">
        <v>0.17</v>
      </c>
      <c r="T43" s="92">
        <v>0.43</v>
      </c>
      <c r="U43" s="92">
        <v>1.57</v>
      </c>
    </row>
    <row r="44" spans="18:21">
      <c r="R44" s="91">
        <v>23</v>
      </c>
      <c r="S44" s="92">
        <v>0.16</v>
      </c>
      <c r="T44" s="92">
        <v>0.44</v>
      </c>
      <c r="U44" s="92">
        <v>1.56</v>
      </c>
    </row>
    <row r="45" spans="18:21">
      <c r="R45" s="91">
        <v>24</v>
      </c>
      <c r="S45" s="92">
        <v>0.16</v>
      </c>
      <c r="T45" s="92">
        <v>0.45</v>
      </c>
      <c r="U45" s="92">
        <v>1.55</v>
      </c>
    </row>
    <row r="46" spans="18:21">
      <c r="R46" s="91">
        <v>25</v>
      </c>
      <c r="S46" s="92">
        <v>0.15</v>
      </c>
      <c r="T46" s="92">
        <v>0.46</v>
      </c>
      <c r="U46" s="92">
        <v>1.54</v>
      </c>
    </row>
  </sheetData>
  <mergeCells count="1">
    <mergeCell ref="T21:U21"/>
  </mergeCells>
  <pageMargins left="0.7" right="0.7" top="0.75" bottom="0.75" header="0.3" footer="0.3"/>
  <pageSetup paperSize="9" orientation="portrait" horizontalDpi="300" verticalDpi="0" r:id="rId1"/>
  <ignoredErrors>
    <ignoredError sqref="G4:G28 H4:H28" formulaRange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9459-2CFA-4B8B-888F-D3C9CD1906D8}">
  <dimension ref="B1:U47"/>
  <sheetViews>
    <sheetView zoomScale="80" zoomScaleNormal="80" workbookViewId="0">
      <selection activeCell="M14" sqref="M14"/>
    </sheetView>
  </sheetViews>
  <sheetFormatPr defaultRowHeight="14.5"/>
  <cols>
    <col min="2" max="2" width="12.90625" customWidth="1"/>
    <col min="7" max="7" width="14.1796875" bestFit="1" customWidth="1"/>
    <col min="18" max="18" width="13.54296875" customWidth="1"/>
    <col min="19" max="19" width="20.26953125" customWidth="1"/>
    <col min="20" max="20" width="11" customWidth="1"/>
  </cols>
  <sheetData>
    <row r="1" spans="2:19">
      <c r="B1" s="83">
        <v>4</v>
      </c>
      <c r="C1" s="84">
        <v>16.2</v>
      </c>
      <c r="D1" s="84">
        <v>15.85</v>
      </c>
      <c r="E1" s="84">
        <v>15.74</v>
      </c>
      <c r="F1" s="84">
        <v>15.93</v>
      </c>
      <c r="G1" s="85">
        <f>AVERAGE(C1:F1)</f>
        <v>15.93</v>
      </c>
      <c r="H1" s="85">
        <f>MAX(C1:F1)-MIN(C1:F1)</f>
        <v>0.45999999999999908</v>
      </c>
      <c r="K1" s="94">
        <v>8</v>
      </c>
      <c r="L1" s="84">
        <v>15.82</v>
      </c>
      <c r="M1" s="84">
        <v>15.94</v>
      </c>
      <c r="N1" s="84">
        <v>16.02</v>
      </c>
      <c r="O1" s="84">
        <v>15.94</v>
      </c>
      <c r="P1" s="85">
        <f>AVERAGE(L1:O1)</f>
        <v>15.93</v>
      </c>
      <c r="Q1" s="85">
        <f>MAX(L1:O1)-MIN(L1:O1)</f>
        <v>0.19999999999999929</v>
      </c>
    </row>
    <row r="2" spans="2:19">
      <c r="B2" s="83">
        <v>4</v>
      </c>
      <c r="C2" s="84">
        <v>16.7</v>
      </c>
      <c r="D2" s="84">
        <v>16.350000000000001</v>
      </c>
      <c r="E2" s="84">
        <v>16.240000000000002</v>
      </c>
      <c r="F2" s="84">
        <v>16.43</v>
      </c>
      <c r="G2" s="85">
        <f>AVERAGE(C2:F2)</f>
        <v>16.43</v>
      </c>
      <c r="H2" s="85">
        <f>MAX(C2:F2)-MIN(C2:F2)</f>
        <v>0.4599999999999973</v>
      </c>
      <c r="I2" s="95">
        <v>0.5</v>
      </c>
      <c r="K2" s="94">
        <v>8</v>
      </c>
      <c r="L2" s="84">
        <v>16.32</v>
      </c>
      <c r="M2" s="84">
        <v>15.94</v>
      </c>
      <c r="N2" s="84">
        <v>16.02</v>
      </c>
      <c r="O2" s="84">
        <v>15.44</v>
      </c>
      <c r="P2" s="85">
        <f>AVERAGE(L2:O2)</f>
        <v>15.93</v>
      </c>
      <c r="Q2" s="85">
        <f>MAX(L2:O2)-MIN(L2:O2)</f>
        <v>0.88000000000000078</v>
      </c>
    </row>
    <row r="4" spans="2:19">
      <c r="B4" s="82" t="s">
        <v>95</v>
      </c>
      <c r="C4" s="82" t="s">
        <v>91</v>
      </c>
      <c r="D4" s="82" t="s">
        <v>92</v>
      </c>
      <c r="E4" s="82" t="s">
        <v>93</v>
      </c>
      <c r="F4" s="82" t="s">
        <v>94</v>
      </c>
      <c r="G4" s="82" t="s">
        <v>96</v>
      </c>
      <c r="H4" s="82" t="s">
        <v>97</v>
      </c>
      <c r="I4" s="82" t="s">
        <v>105</v>
      </c>
      <c r="J4" s="82" t="s">
        <v>116</v>
      </c>
      <c r="K4" s="82" t="s">
        <v>117</v>
      </c>
      <c r="L4" s="82" t="s">
        <v>118</v>
      </c>
      <c r="M4" s="82" t="s">
        <v>119</v>
      </c>
      <c r="N4" s="82" t="s">
        <v>125</v>
      </c>
      <c r="O4" s="82" t="s">
        <v>123</v>
      </c>
      <c r="P4" s="82" t="s">
        <v>124</v>
      </c>
      <c r="R4" s="88">
        <v>0.14000000000000001</v>
      </c>
      <c r="S4" s="86" t="s">
        <v>103</v>
      </c>
    </row>
    <row r="5" spans="2:19">
      <c r="B5" s="83">
        <v>1</v>
      </c>
      <c r="C5" s="84">
        <v>15.85</v>
      </c>
      <c r="D5" s="84">
        <v>16.02</v>
      </c>
      <c r="E5" s="84">
        <v>15.83</v>
      </c>
      <c r="F5" s="84">
        <v>15.93</v>
      </c>
      <c r="G5" s="84">
        <f>AVERAGE(C5:F5)</f>
        <v>15.907499999999999</v>
      </c>
      <c r="H5" s="84">
        <f>MAX(C5:F5)-MIN(C5:F5)</f>
        <v>0.1899999999999995</v>
      </c>
      <c r="I5" s="84">
        <f>$R$5</f>
        <v>15.966900000000003</v>
      </c>
      <c r="J5" s="84">
        <f>$R$11</f>
        <v>16.176900000000003</v>
      </c>
      <c r="K5" s="84">
        <f>$R$12</f>
        <v>15.756900000000002</v>
      </c>
      <c r="L5" s="84">
        <f>$R$14</f>
        <v>16.196120000000004</v>
      </c>
      <c r="M5" s="84">
        <f>$R$15</f>
        <v>15.737680000000003</v>
      </c>
      <c r="N5" s="84">
        <f>$R$6</f>
        <v>0.31400000000000011</v>
      </c>
      <c r="O5" s="84">
        <f>$R$18</f>
        <v>0.71592000000000022</v>
      </c>
      <c r="P5" s="84">
        <f>$R$19</f>
        <v>0</v>
      </c>
      <c r="R5" s="85">
        <f>AVERAGE(G5:G29)</f>
        <v>15.966900000000003</v>
      </c>
      <c r="S5" s="87" t="s">
        <v>99</v>
      </c>
    </row>
    <row r="6" spans="2:19">
      <c r="B6" s="83">
        <v>2</v>
      </c>
      <c r="C6" s="84">
        <v>16.12</v>
      </c>
      <c r="D6" s="84">
        <v>16</v>
      </c>
      <c r="E6" s="84">
        <v>15.85</v>
      </c>
      <c r="F6" s="84">
        <v>16.010000000000002</v>
      </c>
      <c r="G6" s="84">
        <f t="shared" ref="G6:G29" si="0">AVERAGE(C6:F6)</f>
        <v>15.995000000000001</v>
      </c>
      <c r="H6" s="84">
        <f t="shared" ref="H6:H29" si="1">MAX(C6:F6)-MIN(C6:F6)</f>
        <v>0.27000000000000135</v>
      </c>
      <c r="I6" s="84">
        <f t="shared" ref="I6:I29" si="2">$R$5</f>
        <v>15.966900000000003</v>
      </c>
      <c r="J6" s="84">
        <f t="shared" ref="J6:J29" si="3">$R$11</f>
        <v>16.176900000000003</v>
      </c>
      <c r="K6" s="84">
        <f t="shared" ref="K6:K29" si="4">$R$12</f>
        <v>15.756900000000002</v>
      </c>
      <c r="L6" s="84">
        <f t="shared" ref="L6:L29" si="5">$R$14</f>
        <v>16.196120000000004</v>
      </c>
      <c r="M6" s="84">
        <f t="shared" ref="M6:M29" si="6">$R$15</f>
        <v>15.737680000000003</v>
      </c>
      <c r="N6" s="84">
        <f t="shared" ref="N6:N29" si="7">$R$6</f>
        <v>0.31400000000000011</v>
      </c>
      <c r="O6" s="84">
        <f t="shared" ref="O6:O29" si="8">$R$18</f>
        <v>0.71592000000000022</v>
      </c>
      <c r="P6" s="84">
        <f t="shared" ref="P6:P29" si="9">$R$19</f>
        <v>0</v>
      </c>
      <c r="R6" s="85">
        <f>AVERAGE(H5:H29)</f>
        <v>0.31400000000000011</v>
      </c>
      <c r="S6" s="86" t="s">
        <v>98</v>
      </c>
    </row>
    <row r="7" spans="2:19">
      <c r="B7" s="83">
        <v>3</v>
      </c>
      <c r="C7" s="84">
        <v>16</v>
      </c>
      <c r="D7" s="84">
        <v>15.91</v>
      </c>
      <c r="E7" s="84">
        <v>15.94</v>
      </c>
      <c r="F7" s="84">
        <v>15.83</v>
      </c>
      <c r="G7" s="84">
        <f t="shared" si="0"/>
        <v>15.92</v>
      </c>
      <c r="H7" s="84">
        <f t="shared" si="1"/>
        <v>0.16999999999999993</v>
      </c>
      <c r="I7" s="84">
        <f t="shared" si="2"/>
        <v>15.966900000000003</v>
      </c>
      <c r="J7" s="84">
        <f t="shared" si="3"/>
        <v>16.176900000000003</v>
      </c>
      <c r="K7" s="84">
        <f t="shared" si="4"/>
        <v>15.756900000000002</v>
      </c>
      <c r="L7" s="84">
        <f t="shared" si="5"/>
        <v>16.196120000000004</v>
      </c>
      <c r="M7" s="84">
        <f t="shared" si="6"/>
        <v>15.737680000000003</v>
      </c>
      <c r="N7" s="84">
        <f t="shared" si="7"/>
        <v>0.31400000000000011</v>
      </c>
      <c r="O7" s="84">
        <f t="shared" si="8"/>
        <v>0.71592000000000022</v>
      </c>
      <c r="P7" s="84">
        <f t="shared" si="9"/>
        <v>0</v>
      </c>
      <c r="R7" s="88">
        <v>3</v>
      </c>
      <c r="S7" s="86" t="s">
        <v>100</v>
      </c>
    </row>
    <row r="8" spans="2:19">
      <c r="B8" s="94">
        <v>4</v>
      </c>
      <c r="C8" s="84">
        <v>16.7</v>
      </c>
      <c r="D8" s="84">
        <v>16.350000000000001</v>
      </c>
      <c r="E8" s="84">
        <v>16.240000000000002</v>
      </c>
      <c r="F8" s="84">
        <v>16.43</v>
      </c>
      <c r="G8" s="84">
        <f t="shared" si="0"/>
        <v>16.43</v>
      </c>
      <c r="H8" s="84">
        <f t="shared" si="1"/>
        <v>0.4599999999999973</v>
      </c>
      <c r="I8" s="84">
        <f t="shared" si="2"/>
        <v>15.966900000000003</v>
      </c>
      <c r="J8" s="84">
        <f t="shared" si="3"/>
        <v>16.176900000000003</v>
      </c>
      <c r="K8" s="84">
        <f t="shared" si="4"/>
        <v>15.756900000000002</v>
      </c>
      <c r="L8" s="84">
        <f t="shared" si="5"/>
        <v>16.196120000000004</v>
      </c>
      <c r="M8" s="84">
        <f t="shared" si="6"/>
        <v>15.737680000000003</v>
      </c>
      <c r="N8" s="84">
        <f t="shared" si="7"/>
        <v>0.31400000000000011</v>
      </c>
      <c r="O8" s="84">
        <f t="shared" si="8"/>
        <v>0.71592000000000022</v>
      </c>
      <c r="P8" s="84">
        <f t="shared" si="9"/>
        <v>0</v>
      </c>
      <c r="R8">
        <f>COUNTA(C4:F4)</f>
        <v>4</v>
      </c>
      <c r="S8" s="86" t="s">
        <v>102</v>
      </c>
    </row>
    <row r="9" spans="2:19">
      <c r="B9" s="83">
        <v>5</v>
      </c>
      <c r="C9" s="84">
        <v>15.74</v>
      </c>
      <c r="D9" s="84">
        <v>15.86</v>
      </c>
      <c r="E9" s="84">
        <v>16.21</v>
      </c>
      <c r="F9" s="84">
        <v>16.100000000000001</v>
      </c>
      <c r="G9" s="84">
        <f t="shared" si="0"/>
        <v>15.977500000000001</v>
      </c>
      <c r="H9" s="84">
        <f t="shared" si="1"/>
        <v>0.47000000000000064</v>
      </c>
      <c r="I9" s="84">
        <f t="shared" si="2"/>
        <v>15.966900000000003</v>
      </c>
      <c r="J9" s="84">
        <f t="shared" si="3"/>
        <v>16.176900000000003</v>
      </c>
      <c r="K9" s="84">
        <f t="shared" si="4"/>
        <v>15.756900000000002</v>
      </c>
      <c r="L9" s="84">
        <f t="shared" si="5"/>
        <v>16.196120000000004</v>
      </c>
      <c r="M9" s="84">
        <f t="shared" si="6"/>
        <v>15.737680000000003</v>
      </c>
      <c r="N9" s="84">
        <f t="shared" si="7"/>
        <v>0.31400000000000011</v>
      </c>
      <c r="O9" s="84">
        <f t="shared" si="8"/>
        <v>0.71592000000000022</v>
      </c>
      <c r="P9" s="84">
        <f t="shared" si="9"/>
        <v>0</v>
      </c>
      <c r="R9">
        <f>COUNT(B5:B29)</f>
        <v>25</v>
      </c>
      <c r="S9" s="86" t="s">
        <v>104</v>
      </c>
    </row>
    <row r="10" spans="2:19">
      <c r="B10" s="83">
        <v>6</v>
      </c>
      <c r="C10" s="84">
        <v>15.94</v>
      </c>
      <c r="D10" s="84">
        <v>16.010000000000002</v>
      </c>
      <c r="E10" s="84">
        <v>16.14</v>
      </c>
      <c r="F10" s="84">
        <v>16.03</v>
      </c>
      <c r="G10" s="84">
        <f t="shared" si="0"/>
        <v>16.03</v>
      </c>
      <c r="H10" s="84">
        <f t="shared" si="1"/>
        <v>0.20000000000000107</v>
      </c>
      <c r="I10" s="84">
        <f t="shared" si="2"/>
        <v>15.966900000000003</v>
      </c>
      <c r="J10" s="84">
        <f t="shared" si="3"/>
        <v>16.176900000000003</v>
      </c>
      <c r="K10" s="84">
        <f t="shared" si="4"/>
        <v>15.756900000000002</v>
      </c>
      <c r="L10" s="84">
        <f t="shared" si="5"/>
        <v>16.196120000000004</v>
      </c>
      <c r="M10" s="84">
        <f t="shared" si="6"/>
        <v>15.737680000000003</v>
      </c>
      <c r="N10" s="84">
        <f t="shared" si="7"/>
        <v>0.31400000000000011</v>
      </c>
      <c r="O10" s="84">
        <f t="shared" si="8"/>
        <v>0.71592000000000022</v>
      </c>
      <c r="P10" s="84">
        <f t="shared" si="9"/>
        <v>0</v>
      </c>
      <c r="R10">
        <f>R4/SQRT(R8)</f>
        <v>7.0000000000000007E-2</v>
      </c>
      <c r="S10" s="86" t="s">
        <v>101</v>
      </c>
    </row>
    <row r="11" spans="2:19">
      <c r="B11" s="83">
        <v>7</v>
      </c>
      <c r="C11" s="84">
        <v>15.75</v>
      </c>
      <c r="D11" s="84">
        <v>16.21</v>
      </c>
      <c r="E11" s="84">
        <v>16.010000000000002</v>
      </c>
      <c r="F11" s="84">
        <v>15.86</v>
      </c>
      <c r="G11" s="84">
        <f t="shared" si="0"/>
        <v>15.9575</v>
      </c>
      <c r="H11" s="84">
        <f t="shared" si="1"/>
        <v>0.46000000000000085</v>
      </c>
      <c r="I11" s="84">
        <f t="shared" si="2"/>
        <v>15.966900000000003</v>
      </c>
      <c r="J11" s="84">
        <f t="shared" si="3"/>
        <v>16.176900000000003</v>
      </c>
      <c r="K11" s="84">
        <f t="shared" si="4"/>
        <v>15.756900000000002</v>
      </c>
      <c r="L11" s="84">
        <f t="shared" si="5"/>
        <v>16.196120000000004</v>
      </c>
      <c r="M11" s="84">
        <f t="shared" si="6"/>
        <v>15.737680000000003</v>
      </c>
      <c r="N11" s="84">
        <f t="shared" si="7"/>
        <v>0.31400000000000011</v>
      </c>
      <c r="O11" s="84">
        <f t="shared" si="8"/>
        <v>0.71592000000000022</v>
      </c>
      <c r="P11" s="84">
        <f t="shared" si="9"/>
        <v>0</v>
      </c>
      <c r="R11">
        <f>R5+R7*R10</f>
        <v>16.176900000000003</v>
      </c>
      <c r="S11" s="86" t="s">
        <v>112</v>
      </c>
    </row>
    <row r="12" spans="2:19">
      <c r="B12" s="94">
        <v>8</v>
      </c>
      <c r="C12" s="84">
        <v>16.32</v>
      </c>
      <c r="D12" s="84">
        <v>15.94</v>
      </c>
      <c r="E12" s="84">
        <v>16.02</v>
      </c>
      <c r="F12" s="84">
        <v>15.44</v>
      </c>
      <c r="G12" s="84">
        <f t="shared" si="0"/>
        <v>15.93</v>
      </c>
      <c r="H12" s="84">
        <f t="shared" si="1"/>
        <v>0.88000000000000078</v>
      </c>
      <c r="I12" s="84">
        <f t="shared" si="2"/>
        <v>15.966900000000003</v>
      </c>
      <c r="J12" s="84">
        <f t="shared" si="3"/>
        <v>16.176900000000003</v>
      </c>
      <c r="K12" s="84">
        <f t="shared" si="4"/>
        <v>15.756900000000002</v>
      </c>
      <c r="L12" s="84">
        <f t="shared" si="5"/>
        <v>16.196120000000004</v>
      </c>
      <c r="M12" s="84">
        <f t="shared" si="6"/>
        <v>15.737680000000003</v>
      </c>
      <c r="N12" s="84">
        <f t="shared" si="7"/>
        <v>0.31400000000000011</v>
      </c>
      <c r="O12" s="84">
        <f t="shared" si="8"/>
        <v>0.71592000000000022</v>
      </c>
      <c r="P12" s="84">
        <f t="shared" si="9"/>
        <v>0</v>
      </c>
      <c r="R12">
        <f>R5-R7*R10</f>
        <v>15.756900000000002</v>
      </c>
      <c r="S12" s="86" t="s">
        <v>113</v>
      </c>
    </row>
    <row r="13" spans="2:19">
      <c r="B13" s="83">
        <v>9</v>
      </c>
      <c r="C13" s="84">
        <v>16.04</v>
      </c>
      <c r="D13" s="84">
        <v>15.98</v>
      </c>
      <c r="E13" s="84">
        <v>15.83</v>
      </c>
      <c r="F13" s="84">
        <v>15.98</v>
      </c>
      <c r="G13" s="84">
        <f t="shared" si="0"/>
        <v>15.9575</v>
      </c>
      <c r="H13" s="84">
        <f t="shared" si="1"/>
        <v>0.20999999999999908</v>
      </c>
      <c r="I13" s="84">
        <f t="shared" si="2"/>
        <v>15.966900000000003</v>
      </c>
      <c r="J13" s="84">
        <f t="shared" si="3"/>
        <v>16.176900000000003</v>
      </c>
      <c r="K13" s="84">
        <f t="shared" si="4"/>
        <v>15.756900000000002</v>
      </c>
      <c r="L13" s="84">
        <f t="shared" si="5"/>
        <v>16.196120000000004</v>
      </c>
      <c r="M13" s="84">
        <f t="shared" si="6"/>
        <v>15.737680000000003</v>
      </c>
      <c r="N13" s="84">
        <f t="shared" si="7"/>
        <v>0.31400000000000011</v>
      </c>
      <c r="O13" s="84">
        <f t="shared" si="8"/>
        <v>0.71592000000000022</v>
      </c>
      <c r="P13" s="84">
        <f t="shared" si="9"/>
        <v>0</v>
      </c>
      <c r="R13">
        <f>VLOOKUP(R8,R24:U47,2,FALSE)</f>
        <v>0.73</v>
      </c>
      <c r="S13" s="86" t="s">
        <v>107</v>
      </c>
    </row>
    <row r="14" spans="2:19">
      <c r="B14" s="83">
        <v>10</v>
      </c>
      <c r="C14" s="84">
        <v>15.64</v>
      </c>
      <c r="D14" s="84">
        <v>15.86</v>
      </c>
      <c r="E14" s="84">
        <v>15.94</v>
      </c>
      <c r="F14" s="84">
        <v>15.89</v>
      </c>
      <c r="G14" s="84">
        <f t="shared" si="0"/>
        <v>15.8325</v>
      </c>
      <c r="H14" s="84">
        <f t="shared" si="1"/>
        <v>0.29999999999999893</v>
      </c>
      <c r="I14" s="84">
        <f t="shared" si="2"/>
        <v>15.966900000000003</v>
      </c>
      <c r="J14" s="84">
        <f t="shared" si="3"/>
        <v>16.176900000000003</v>
      </c>
      <c r="K14" s="84">
        <f t="shared" si="4"/>
        <v>15.756900000000002</v>
      </c>
      <c r="L14" s="84">
        <f t="shared" si="5"/>
        <v>16.196120000000004</v>
      </c>
      <c r="M14" s="84">
        <f t="shared" si="6"/>
        <v>15.737680000000003</v>
      </c>
      <c r="N14" s="84">
        <f t="shared" si="7"/>
        <v>0.31400000000000011</v>
      </c>
      <c r="O14" s="84">
        <f t="shared" si="8"/>
        <v>0.71592000000000022</v>
      </c>
      <c r="P14" s="84">
        <f t="shared" si="9"/>
        <v>0</v>
      </c>
      <c r="R14">
        <f>R5+R13*R6</f>
        <v>16.196120000000004</v>
      </c>
      <c r="S14" s="86" t="s">
        <v>114</v>
      </c>
    </row>
    <row r="15" spans="2:19">
      <c r="B15" s="83">
        <v>11</v>
      </c>
      <c r="C15" s="84">
        <v>16.11</v>
      </c>
      <c r="D15" s="84">
        <v>16</v>
      </c>
      <c r="E15" s="84">
        <v>16.010000000000002</v>
      </c>
      <c r="F15" s="84">
        <v>15.82</v>
      </c>
      <c r="G15" s="84">
        <f t="shared" si="0"/>
        <v>15.985000000000001</v>
      </c>
      <c r="H15" s="84">
        <f t="shared" si="1"/>
        <v>0.28999999999999915</v>
      </c>
      <c r="I15" s="84">
        <f t="shared" si="2"/>
        <v>15.966900000000003</v>
      </c>
      <c r="J15" s="84">
        <f t="shared" si="3"/>
        <v>16.176900000000003</v>
      </c>
      <c r="K15" s="84">
        <f t="shared" si="4"/>
        <v>15.756900000000002</v>
      </c>
      <c r="L15" s="84">
        <f t="shared" si="5"/>
        <v>16.196120000000004</v>
      </c>
      <c r="M15" s="84">
        <f t="shared" si="6"/>
        <v>15.737680000000003</v>
      </c>
      <c r="N15" s="84">
        <f t="shared" si="7"/>
        <v>0.31400000000000011</v>
      </c>
      <c r="O15" s="84">
        <f t="shared" si="8"/>
        <v>0.71592000000000022</v>
      </c>
      <c r="P15" s="84">
        <f t="shared" si="9"/>
        <v>0</v>
      </c>
      <c r="R15">
        <f>R5-R13*R6</f>
        <v>15.737680000000003</v>
      </c>
      <c r="S15" s="86" t="s">
        <v>115</v>
      </c>
    </row>
    <row r="16" spans="2:19">
      <c r="B16" s="83">
        <v>12</v>
      </c>
      <c r="C16" s="84">
        <v>15.72</v>
      </c>
      <c r="D16" s="84">
        <v>15.85</v>
      </c>
      <c r="E16" s="84">
        <v>16.12</v>
      </c>
      <c r="F16" s="84">
        <v>16.149999999999999</v>
      </c>
      <c r="G16" s="84">
        <f t="shared" si="0"/>
        <v>15.959999999999999</v>
      </c>
      <c r="H16" s="84">
        <f t="shared" si="1"/>
        <v>0.42999999999999794</v>
      </c>
      <c r="I16" s="84">
        <f t="shared" si="2"/>
        <v>15.966900000000003</v>
      </c>
      <c r="J16" s="84">
        <f t="shared" si="3"/>
        <v>16.176900000000003</v>
      </c>
      <c r="K16" s="84">
        <f t="shared" si="4"/>
        <v>15.756900000000002</v>
      </c>
      <c r="L16" s="84">
        <f t="shared" si="5"/>
        <v>16.196120000000004</v>
      </c>
      <c r="M16" s="84">
        <f t="shared" si="6"/>
        <v>15.737680000000003</v>
      </c>
      <c r="N16" s="84">
        <f t="shared" si="7"/>
        <v>0.31400000000000011</v>
      </c>
      <c r="O16" s="84">
        <f t="shared" si="8"/>
        <v>0.71592000000000022</v>
      </c>
      <c r="P16" s="84">
        <f t="shared" si="9"/>
        <v>0</v>
      </c>
      <c r="R16">
        <f>VLOOKUP(R8,R24:U47,4,FALSE)</f>
        <v>2.2799999999999998</v>
      </c>
      <c r="S16" s="86" t="s">
        <v>109</v>
      </c>
    </row>
    <row r="17" spans="2:21">
      <c r="B17" s="83">
        <v>13</v>
      </c>
      <c r="C17" s="84">
        <v>15.85</v>
      </c>
      <c r="D17" s="84">
        <v>15.76</v>
      </c>
      <c r="E17" s="84">
        <v>15.74</v>
      </c>
      <c r="F17" s="84">
        <v>15.98</v>
      </c>
      <c r="G17" s="84">
        <f t="shared" si="0"/>
        <v>15.8325</v>
      </c>
      <c r="H17" s="84">
        <f t="shared" si="1"/>
        <v>0.24000000000000021</v>
      </c>
      <c r="I17" s="84">
        <f t="shared" si="2"/>
        <v>15.966900000000003</v>
      </c>
      <c r="J17" s="84">
        <f t="shared" si="3"/>
        <v>16.176900000000003</v>
      </c>
      <c r="K17" s="84">
        <f t="shared" si="4"/>
        <v>15.756900000000002</v>
      </c>
      <c r="L17" s="84">
        <f t="shared" si="5"/>
        <v>16.196120000000004</v>
      </c>
      <c r="M17" s="84">
        <f t="shared" si="6"/>
        <v>15.737680000000003</v>
      </c>
      <c r="N17" s="84">
        <f t="shared" si="7"/>
        <v>0.31400000000000011</v>
      </c>
      <c r="O17" s="84">
        <f t="shared" si="8"/>
        <v>0.71592000000000022</v>
      </c>
      <c r="P17" s="84">
        <f t="shared" si="9"/>
        <v>0</v>
      </c>
      <c r="R17">
        <f>VLOOKUP(R8,R24:U47,3,FALSE)</f>
        <v>0</v>
      </c>
      <c r="S17" s="86" t="s">
        <v>108</v>
      </c>
    </row>
    <row r="18" spans="2:21">
      <c r="B18" s="83">
        <v>14</v>
      </c>
      <c r="C18" s="84">
        <v>15.73</v>
      </c>
      <c r="D18" s="84">
        <v>15.84</v>
      </c>
      <c r="E18" s="84">
        <v>15.96</v>
      </c>
      <c r="F18" s="84">
        <v>16.100000000000001</v>
      </c>
      <c r="G18" s="84">
        <f t="shared" si="0"/>
        <v>15.907500000000001</v>
      </c>
      <c r="H18" s="84">
        <f t="shared" si="1"/>
        <v>0.37000000000000099</v>
      </c>
      <c r="I18" s="84">
        <f t="shared" si="2"/>
        <v>15.966900000000003</v>
      </c>
      <c r="J18" s="84">
        <f t="shared" si="3"/>
        <v>16.176900000000003</v>
      </c>
      <c r="K18" s="84">
        <f t="shared" si="4"/>
        <v>15.756900000000002</v>
      </c>
      <c r="L18" s="84">
        <f t="shared" si="5"/>
        <v>16.196120000000004</v>
      </c>
      <c r="M18" s="84">
        <f t="shared" si="6"/>
        <v>15.737680000000003</v>
      </c>
      <c r="N18" s="84">
        <f t="shared" si="7"/>
        <v>0.31400000000000011</v>
      </c>
      <c r="O18" s="84">
        <f t="shared" si="8"/>
        <v>0.71592000000000022</v>
      </c>
      <c r="P18" s="84">
        <f t="shared" si="9"/>
        <v>0</v>
      </c>
      <c r="R18">
        <f>R16*R6</f>
        <v>0.71592000000000022</v>
      </c>
      <c r="S18" s="86" t="s">
        <v>121</v>
      </c>
    </row>
    <row r="19" spans="2:21">
      <c r="B19" s="83">
        <v>15</v>
      </c>
      <c r="C19" s="84">
        <v>16.2</v>
      </c>
      <c r="D19" s="84">
        <v>16.010000000000002</v>
      </c>
      <c r="E19" s="84">
        <v>16.100000000000001</v>
      </c>
      <c r="F19" s="84">
        <v>15.89</v>
      </c>
      <c r="G19" s="84">
        <f t="shared" si="0"/>
        <v>16.05</v>
      </c>
      <c r="H19" s="84">
        <f t="shared" si="1"/>
        <v>0.30999999999999872</v>
      </c>
      <c r="I19" s="84">
        <f t="shared" si="2"/>
        <v>15.966900000000003</v>
      </c>
      <c r="J19" s="84">
        <f t="shared" si="3"/>
        <v>16.176900000000003</v>
      </c>
      <c r="K19" s="84">
        <f t="shared" si="4"/>
        <v>15.756900000000002</v>
      </c>
      <c r="L19" s="84">
        <f t="shared" si="5"/>
        <v>16.196120000000004</v>
      </c>
      <c r="M19" s="84">
        <f t="shared" si="6"/>
        <v>15.737680000000003</v>
      </c>
      <c r="N19" s="84">
        <f t="shared" si="7"/>
        <v>0.31400000000000011</v>
      </c>
      <c r="O19" s="84">
        <f t="shared" si="8"/>
        <v>0.71592000000000022</v>
      </c>
      <c r="P19" s="84">
        <f t="shared" si="9"/>
        <v>0</v>
      </c>
      <c r="R19">
        <f>R17*R6</f>
        <v>0</v>
      </c>
      <c r="S19" s="86" t="s">
        <v>122</v>
      </c>
    </row>
    <row r="20" spans="2:21">
      <c r="B20" s="83">
        <v>16</v>
      </c>
      <c r="C20" s="84">
        <v>16.12</v>
      </c>
      <c r="D20" s="84">
        <v>16.079999999999998</v>
      </c>
      <c r="E20" s="84">
        <v>15.83</v>
      </c>
      <c r="F20" s="84">
        <v>15.94</v>
      </c>
      <c r="G20" s="84">
        <f t="shared" si="0"/>
        <v>15.9925</v>
      </c>
      <c r="H20" s="84">
        <f t="shared" si="1"/>
        <v>0.29000000000000092</v>
      </c>
      <c r="I20" s="84">
        <f t="shared" si="2"/>
        <v>15.966900000000003</v>
      </c>
      <c r="J20" s="84">
        <f t="shared" si="3"/>
        <v>16.176900000000003</v>
      </c>
      <c r="K20" s="84">
        <f t="shared" si="4"/>
        <v>15.756900000000002</v>
      </c>
      <c r="L20" s="84">
        <f t="shared" si="5"/>
        <v>16.196120000000004</v>
      </c>
      <c r="M20" s="84">
        <f t="shared" si="6"/>
        <v>15.737680000000003</v>
      </c>
      <c r="N20" s="84">
        <f t="shared" si="7"/>
        <v>0.31400000000000011</v>
      </c>
      <c r="O20" s="84">
        <f t="shared" si="8"/>
        <v>0.71592000000000022</v>
      </c>
      <c r="P20" s="84">
        <f t="shared" si="9"/>
        <v>0</v>
      </c>
    </row>
    <row r="21" spans="2:21">
      <c r="B21" s="83">
        <v>17</v>
      </c>
      <c r="C21" s="84">
        <v>16.010000000000002</v>
      </c>
      <c r="D21" s="84">
        <v>15.93</v>
      </c>
      <c r="E21" s="84">
        <v>15.81</v>
      </c>
      <c r="F21" s="84">
        <v>15.68</v>
      </c>
      <c r="G21" s="84">
        <f t="shared" si="0"/>
        <v>15.8575</v>
      </c>
      <c r="H21" s="84">
        <f t="shared" si="1"/>
        <v>0.33000000000000185</v>
      </c>
      <c r="I21" s="84">
        <f t="shared" si="2"/>
        <v>15.966900000000003</v>
      </c>
      <c r="J21" s="84">
        <f t="shared" si="3"/>
        <v>16.176900000000003</v>
      </c>
      <c r="K21" s="84">
        <f t="shared" si="4"/>
        <v>15.756900000000002</v>
      </c>
      <c r="L21" s="84">
        <f t="shared" si="5"/>
        <v>16.196120000000004</v>
      </c>
      <c r="M21" s="84">
        <f t="shared" si="6"/>
        <v>15.737680000000003</v>
      </c>
      <c r="N21" s="84">
        <f t="shared" si="7"/>
        <v>0.31400000000000011</v>
      </c>
      <c r="O21" s="84">
        <f t="shared" si="8"/>
        <v>0.71592000000000022</v>
      </c>
      <c r="P21" s="84">
        <f t="shared" si="9"/>
        <v>0</v>
      </c>
    </row>
    <row r="22" spans="2:21">
      <c r="B22" s="83">
        <v>18</v>
      </c>
      <c r="C22" s="84">
        <v>15.78</v>
      </c>
      <c r="D22" s="84">
        <v>16.04</v>
      </c>
      <c r="E22" s="84">
        <v>16.11</v>
      </c>
      <c r="F22" s="84">
        <v>16.12</v>
      </c>
      <c r="G22" s="84">
        <f t="shared" si="0"/>
        <v>16.012499999999999</v>
      </c>
      <c r="H22" s="84">
        <f t="shared" si="1"/>
        <v>0.34000000000000163</v>
      </c>
      <c r="I22" s="84">
        <f t="shared" si="2"/>
        <v>15.966900000000003</v>
      </c>
      <c r="J22" s="84">
        <f t="shared" si="3"/>
        <v>16.176900000000003</v>
      </c>
      <c r="K22" s="84">
        <f t="shared" si="4"/>
        <v>15.756900000000002</v>
      </c>
      <c r="L22" s="84">
        <f t="shared" si="5"/>
        <v>16.196120000000004</v>
      </c>
      <c r="M22" s="84">
        <f t="shared" si="6"/>
        <v>15.737680000000003</v>
      </c>
      <c r="N22" s="84">
        <f t="shared" si="7"/>
        <v>0.31400000000000011</v>
      </c>
      <c r="O22" s="84">
        <f t="shared" si="8"/>
        <v>0.71592000000000022</v>
      </c>
      <c r="P22" s="84">
        <f t="shared" si="9"/>
        <v>0</v>
      </c>
      <c r="R22" s="89"/>
      <c r="S22" s="90" t="s">
        <v>110</v>
      </c>
      <c r="T22" s="321" t="s">
        <v>111</v>
      </c>
      <c r="U22" s="321"/>
    </row>
    <row r="23" spans="2:21">
      <c r="B23" s="83">
        <v>19</v>
      </c>
      <c r="C23" s="84">
        <v>15.84</v>
      </c>
      <c r="D23" s="84">
        <v>15.92</v>
      </c>
      <c r="E23" s="84">
        <v>16.05</v>
      </c>
      <c r="F23" s="84">
        <v>16.12</v>
      </c>
      <c r="G23" s="84">
        <f t="shared" si="0"/>
        <v>15.982500000000002</v>
      </c>
      <c r="H23" s="84">
        <f t="shared" si="1"/>
        <v>0.28000000000000114</v>
      </c>
      <c r="I23" s="84">
        <f t="shared" si="2"/>
        <v>15.966900000000003</v>
      </c>
      <c r="J23" s="84">
        <f t="shared" si="3"/>
        <v>16.176900000000003</v>
      </c>
      <c r="K23" s="84">
        <f t="shared" si="4"/>
        <v>15.756900000000002</v>
      </c>
      <c r="L23" s="84">
        <f t="shared" si="5"/>
        <v>16.196120000000004</v>
      </c>
      <c r="M23" s="84">
        <f t="shared" si="6"/>
        <v>15.737680000000003</v>
      </c>
      <c r="N23" s="84">
        <f t="shared" si="7"/>
        <v>0.31400000000000011</v>
      </c>
      <c r="O23" s="84">
        <f t="shared" si="8"/>
        <v>0.71592000000000022</v>
      </c>
      <c r="P23" s="84">
        <f t="shared" si="9"/>
        <v>0</v>
      </c>
      <c r="R23" s="90" t="s">
        <v>106</v>
      </c>
      <c r="S23" s="90" t="s">
        <v>107</v>
      </c>
      <c r="T23" s="90" t="s">
        <v>108</v>
      </c>
      <c r="U23" s="90" t="s">
        <v>109</v>
      </c>
    </row>
    <row r="24" spans="2:21">
      <c r="B24" s="83">
        <v>20</v>
      </c>
      <c r="C24" s="84">
        <v>15.92</v>
      </c>
      <c r="D24" s="84">
        <v>16.09</v>
      </c>
      <c r="E24" s="84">
        <v>16.12</v>
      </c>
      <c r="F24" s="84">
        <v>15.93</v>
      </c>
      <c r="G24" s="84">
        <f t="shared" si="0"/>
        <v>16.015000000000001</v>
      </c>
      <c r="H24" s="84">
        <f t="shared" si="1"/>
        <v>0.20000000000000107</v>
      </c>
      <c r="I24" s="84">
        <f t="shared" si="2"/>
        <v>15.966900000000003</v>
      </c>
      <c r="J24" s="84">
        <f t="shared" si="3"/>
        <v>16.176900000000003</v>
      </c>
      <c r="K24" s="84">
        <f t="shared" si="4"/>
        <v>15.756900000000002</v>
      </c>
      <c r="L24" s="84">
        <f t="shared" si="5"/>
        <v>16.196120000000004</v>
      </c>
      <c r="M24" s="84">
        <f t="shared" si="6"/>
        <v>15.737680000000003</v>
      </c>
      <c r="N24" s="84">
        <f t="shared" si="7"/>
        <v>0.31400000000000011</v>
      </c>
      <c r="O24" s="84">
        <f t="shared" si="8"/>
        <v>0.71592000000000022</v>
      </c>
      <c r="P24" s="84">
        <f t="shared" si="9"/>
        <v>0</v>
      </c>
      <c r="R24" s="91">
        <v>2</v>
      </c>
      <c r="S24" s="92">
        <v>1.88</v>
      </c>
      <c r="T24" s="93">
        <v>0</v>
      </c>
      <c r="U24" s="92">
        <v>3.27</v>
      </c>
    </row>
    <row r="25" spans="2:21">
      <c r="B25" s="83">
        <v>21</v>
      </c>
      <c r="C25" s="84">
        <v>16.11</v>
      </c>
      <c r="D25" s="84">
        <v>16.02</v>
      </c>
      <c r="E25" s="84">
        <v>16</v>
      </c>
      <c r="F25" s="84">
        <v>15.88</v>
      </c>
      <c r="G25" s="84">
        <f t="shared" si="0"/>
        <v>16.002499999999998</v>
      </c>
      <c r="H25" s="84">
        <f t="shared" si="1"/>
        <v>0.22999999999999865</v>
      </c>
      <c r="I25" s="84">
        <f t="shared" si="2"/>
        <v>15.966900000000003</v>
      </c>
      <c r="J25" s="84">
        <f t="shared" si="3"/>
        <v>16.176900000000003</v>
      </c>
      <c r="K25" s="84">
        <f t="shared" si="4"/>
        <v>15.756900000000002</v>
      </c>
      <c r="L25" s="84">
        <f t="shared" si="5"/>
        <v>16.196120000000004</v>
      </c>
      <c r="M25" s="84">
        <f t="shared" si="6"/>
        <v>15.737680000000003</v>
      </c>
      <c r="N25" s="84">
        <f t="shared" si="7"/>
        <v>0.31400000000000011</v>
      </c>
      <c r="O25" s="84">
        <f t="shared" si="8"/>
        <v>0.71592000000000022</v>
      </c>
      <c r="P25" s="84">
        <f t="shared" si="9"/>
        <v>0</v>
      </c>
      <c r="R25" s="91">
        <v>3</v>
      </c>
      <c r="S25" s="92">
        <v>1.02</v>
      </c>
      <c r="T25" s="93">
        <v>0</v>
      </c>
      <c r="U25" s="92">
        <v>2.57</v>
      </c>
    </row>
    <row r="26" spans="2:21">
      <c r="B26" s="83">
        <v>22</v>
      </c>
      <c r="C26" s="84">
        <v>15.98</v>
      </c>
      <c r="D26" s="84">
        <v>15.82</v>
      </c>
      <c r="E26" s="84">
        <v>15.89</v>
      </c>
      <c r="F26" s="84">
        <v>15.89</v>
      </c>
      <c r="G26" s="84">
        <f t="shared" si="0"/>
        <v>15.895</v>
      </c>
      <c r="H26" s="84">
        <f t="shared" si="1"/>
        <v>0.16000000000000014</v>
      </c>
      <c r="I26" s="84">
        <f t="shared" si="2"/>
        <v>15.966900000000003</v>
      </c>
      <c r="J26" s="84">
        <f t="shared" si="3"/>
        <v>16.176900000000003</v>
      </c>
      <c r="K26" s="84">
        <f t="shared" si="4"/>
        <v>15.756900000000002</v>
      </c>
      <c r="L26" s="84">
        <f t="shared" si="5"/>
        <v>16.196120000000004</v>
      </c>
      <c r="M26" s="84">
        <f t="shared" si="6"/>
        <v>15.737680000000003</v>
      </c>
      <c r="N26" s="84">
        <f t="shared" si="7"/>
        <v>0.31400000000000011</v>
      </c>
      <c r="O26" s="84">
        <f t="shared" si="8"/>
        <v>0.71592000000000022</v>
      </c>
      <c r="P26" s="84">
        <f t="shared" si="9"/>
        <v>0</v>
      </c>
      <c r="R26" s="91">
        <v>4</v>
      </c>
      <c r="S26" s="92">
        <v>0.73</v>
      </c>
      <c r="T26" s="93">
        <v>0</v>
      </c>
      <c r="U26" s="92">
        <v>2.2799999999999998</v>
      </c>
    </row>
    <row r="27" spans="2:21">
      <c r="B27" s="83">
        <v>23</v>
      </c>
      <c r="C27" s="84">
        <v>16.05</v>
      </c>
      <c r="D27" s="84">
        <v>15.73</v>
      </c>
      <c r="E27" s="84">
        <v>15.73</v>
      </c>
      <c r="F27" s="84">
        <v>15.93</v>
      </c>
      <c r="G27" s="84">
        <f t="shared" si="0"/>
        <v>15.860000000000001</v>
      </c>
      <c r="H27" s="84">
        <f t="shared" si="1"/>
        <v>0.32000000000000028</v>
      </c>
      <c r="I27" s="84">
        <f t="shared" si="2"/>
        <v>15.966900000000003</v>
      </c>
      <c r="J27" s="84">
        <f t="shared" si="3"/>
        <v>16.176900000000003</v>
      </c>
      <c r="K27" s="84">
        <f t="shared" si="4"/>
        <v>15.756900000000002</v>
      </c>
      <c r="L27" s="84">
        <f t="shared" si="5"/>
        <v>16.196120000000004</v>
      </c>
      <c r="M27" s="84">
        <f t="shared" si="6"/>
        <v>15.737680000000003</v>
      </c>
      <c r="N27" s="84">
        <f t="shared" si="7"/>
        <v>0.31400000000000011</v>
      </c>
      <c r="O27" s="84">
        <f t="shared" si="8"/>
        <v>0.71592000000000022</v>
      </c>
      <c r="P27" s="84">
        <f t="shared" si="9"/>
        <v>0</v>
      </c>
      <c r="R27" s="91">
        <v>5</v>
      </c>
      <c r="S27" s="92">
        <v>0.57999999999999996</v>
      </c>
      <c r="T27" s="93">
        <v>0</v>
      </c>
      <c r="U27" s="92">
        <v>2.11</v>
      </c>
    </row>
    <row r="28" spans="2:21">
      <c r="B28" s="83">
        <v>24</v>
      </c>
      <c r="C28" s="84">
        <v>16.010000000000002</v>
      </c>
      <c r="D28" s="84">
        <v>16.010000000000002</v>
      </c>
      <c r="E28" s="84">
        <v>15.89</v>
      </c>
      <c r="F28" s="84">
        <v>15.86</v>
      </c>
      <c r="G28" s="84">
        <f t="shared" si="0"/>
        <v>15.942500000000001</v>
      </c>
      <c r="H28" s="84">
        <f t="shared" si="1"/>
        <v>0.15000000000000213</v>
      </c>
      <c r="I28" s="84">
        <f t="shared" si="2"/>
        <v>15.966900000000003</v>
      </c>
      <c r="J28" s="84">
        <f t="shared" si="3"/>
        <v>16.176900000000003</v>
      </c>
      <c r="K28" s="84">
        <f t="shared" si="4"/>
        <v>15.756900000000002</v>
      </c>
      <c r="L28" s="84">
        <f t="shared" si="5"/>
        <v>16.196120000000004</v>
      </c>
      <c r="M28" s="84">
        <f t="shared" si="6"/>
        <v>15.737680000000003</v>
      </c>
      <c r="N28" s="84">
        <f t="shared" si="7"/>
        <v>0.31400000000000011</v>
      </c>
      <c r="O28" s="84">
        <f t="shared" si="8"/>
        <v>0.71592000000000022</v>
      </c>
      <c r="P28" s="84">
        <f t="shared" si="9"/>
        <v>0</v>
      </c>
      <c r="R28" s="91">
        <v>6</v>
      </c>
      <c r="S28" s="92">
        <v>0.48</v>
      </c>
      <c r="T28" s="93">
        <v>0</v>
      </c>
      <c r="U28" s="92">
        <v>2</v>
      </c>
    </row>
    <row r="29" spans="2:21">
      <c r="B29" s="83">
        <v>25</v>
      </c>
      <c r="C29" s="84">
        <v>16.079999999999998</v>
      </c>
      <c r="D29" s="84">
        <v>15.78</v>
      </c>
      <c r="E29" s="84">
        <v>15.92</v>
      </c>
      <c r="F29" s="84">
        <v>15.98</v>
      </c>
      <c r="G29" s="84">
        <f t="shared" si="0"/>
        <v>15.940000000000001</v>
      </c>
      <c r="H29" s="84">
        <f t="shared" si="1"/>
        <v>0.29999999999999893</v>
      </c>
      <c r="I29" s="84">
        <f t="shared" si="2"/>
        <v>15.966900000000003</v>
      </c>
      <c r="J29" s="84">
        <f t="shared" si="3"/>
        <v>16.176900000000003</v>
      </c>
      <c r="K29" s="84">
        <f t="shared" si="4"/>
        <v>15.756900000000002</v>
      </c>
      <c r="L29" s="84">
        <f t="shared" si="5"/>
        <v>16.196120000000004</v>
      </c>
      <c r="M29" s="84">
        <f t="shared" si="6"/>
        <v>15.737680000000003</v>
      </c>
      <c r="N29" s="84">
        <f t="shared" si="7"/>
        <v>0.31400000000000011</v>
      </c>
      <c r="O29" s="84">
        <f t="shared" si="8"/>
        <v>0.71592000000000022</v>
      </c>
      <c r="P29" s="84">
        <f t="shared" si="9"/>
        <v>0</v>
      </c>
      <c r="R29" s="91">
        <v>7</v>
      </c>
      <c r="S29" s="92">
        <v>0.42</v>
      </c>
      <c r="T29" s="92">
        <v>0.08</v>
      </c>
      <c r="U29" s="92">
        <v>1.92</v>
      </c>
    </row>
    <row r="30" spans="2:21">
      <c r="R30" s="91">
        <v>8</v>
      </c>
      <c r="S30" s="92">
        <v>0.37</v>
      </c>
      <c r="T30" s="92">
        <v>0.14000000000000001</v>
      </c>
      <c r="U30" s="92">
        <v>1.86</v>
      </c>
    </row>
    <row r="31" spans="2:21">
      <c r="R31" s="91">
        <v>9</v>
      </c>
      <c r="S31" s="92">
        <v>0.34</v>
      </c>
      <c r="T31" s="92">
        <v>0.18</v>
      </c>
      <c r="U31" s="92">
        <v>1.82</v>
      </c>
    </row>
    <row r="32" spans="2:21">
      <c r="R32" s="91">
        <v>10</v>
      </c>
      <c r="S32" s="92">
        <v>0.31</v>
      </c>
      <c r="T32" s="92">
        <v>0.22</v>
      </c>
      <c r="U32" s="92">
        <v>1.78</v>
      </c>
    </row>
    <row r="33" spans="18:21">
      <c r="R33" s="91">
        <v>11</v>
      </c>
      <c r="S33" s="92">
        <v>0.28999999999999998</v>
      </c>
      <c r="T33" s="92">
        <v>0.26</v>
      </c>
      <c r="U33" s="92">
        <v>1.74</v>
      </c>
    </row>
    <row r="34" spans="18:21">
      <c r="R34" s="91">
        <v>12</v>
      </c>
      <c r="S34" s="92">
        <v>0.27</v>
      </c>
      <c r="T34" s="92">
        <v>0.28000000000000003</v>
      </c>
      <c r="U34" s="92">
        <v>1.72</v>
      </c>
    </row>
    <row r="35" spans="18:21">
      <c r="R35" s="91">
        <v>13</v>
      </c>
      <c r="S35" s="92">
        <v>0.25</v>
      </c>
      <c r="T35" s="92">
        <v>0.31</v>
      </c>
      <c r="U35" s="92">
        <v>1.69</v>
      </c>
    </row>
    <row r="36" spans="18:21">
      <c r="R36" s="91">
        <v>14</v>
      </c>
      <c r="S36" s="92">
        <v>0.24</v>
      </c>
      <c r="T36" s="92">
        <v>0.33</v>
      </c>
      <c r="U36" s="92">
        <v>1.67</v>
      </c>
    </row>
    <row r="37" spans="18:21">
      <c r="R37" s="91">
        <v>15</v>
      </c>
      <c r="S37" s="92">
        <v>0.22</v>
      </c>
      <c r="T37" s="92">
        <v>0.35</v>
      </c>
      <c r="U37" s="92">
        <v>1.65</v>
      </c>
    </row>
    <row r="38" spans="18:21">
      <c r="R38" s="91">
        <v>16</v>
      </c>
      <c r="S38" s="92">
        <v>0.21</v>
      </c>
      <c r="T38" s="92">
        <v>0.36</v>
      </c>
      <c r="U38" s="92">
        <v>1.64</v>
      </c>
    </row>
    <row r="39" spans="18:21">
      <c r="R39" s="91">
        <v>17</v>
      </c>
      <c r="S39" s="92">
        <v>0.2</v>
      </c>
      <c r="T39" s="92">
        <v>0.38</v>
      </c>
      <c r="U39" s="92">
        <v>1.62</v>
      </c>
    </row>
    <row r="40" spans="18:21">
      <c r="R40" s="91">
        <v>18</v>
      </c>
      <c r="S40" s="92">
        <v>0.19</v>
      </c>
      <c r="T40" s="92">
        <v>0.39</v>
      </c>
      <c r="U40" s="92">
        <v>1.61</v>
      </c>
    </row>
    <row r="41" spans="18:21">
      <c r="R41" s="91">
        <v>19</v>
      </c>
      <c r="S41" s="92">
        <v>0.19</v>
      </c>
      <c r="T41" s="92">
        <v>0.4</v>
      </c>
      <c r="U41" s="92">
        <v>1.6</v>
      </c>
    </row>
    <row r="42" spans="18:21">
      <c r="R42" s="91">
        <v>20</v>
      </c>
      <c r="S42" s="92">
        <v>0.18</v>
      </c>
      <c r="T42" s="92">
        <v>0.41</v>
      </c>
      <c r="U42" s="92">
        <v>1.59</v>
      </c>
    </row>
    <row r="43" spans="18:21">
      <c r="R43" s="91">
        <v>21</v>
      </c>
      <c r="S43" s="92">
        <v>0.17</v>
      </c>
      <c r="T43" s="92">
        <v>0.43</v>
      </c>
      <c r="U43" s="92">
        <v>1.58</v>
      </c>
    </row>
    <row r="44" spans="18:21">
      <c r="R44" s="91">
        <v>22</v>
      </c>
      <c r="S44" s="92">
        <v>0.17</v>
      </c>
      <c r="T44" s="92">
        <v>0.43</v>
      </c>
      <c r="U44" s="92">
        <v>1.57</v>
      </c>
    </row>
    <row r="45" spans="18:21">
      <c r="R45" s="91">
        <v>23</v>
      </c>
      <c r="S45" s="92">
        <v>0.16</v>
      </c>
      <c r="T45" s="92">
        <v>0.44</v>
      </c>
      <c r="U45" s="92">
        <v>1.56</v>
      </c>
    </row>
    <row r="46" spans="18:21">
      <c r="R46" s="91">
        <v>24</v>
      </c>
      <c r="S46" s="92">
        <v>0.16</v>
      </c>
      <c r="T46" s="92">
        <v>0.45</v>
      </c>
      <c r="U46" s="92">
        <v>1.55</v>
      </c>
    </row>
    <row r="47" spans="18:21">
      <c r="R47" s="91">
        <v>25</v>
      </c>
      <c r="S47" s="92">
        <v>0.15</v>
      </c>
      <c r="T47" s="92">
        <v>0.46</v>
      </c>
      <c r="U47" s="92">
        <v>1.54</v>
      </c>
    </row>
  </sheetData>
  <mergeCells count="1">
    <mergeCell ref="T22:U22"/>
  </mergeCells>
  <pageMargins left="0.7" right="0.7" top="0.75" bottom="0.75" header="0.3" footer="0.3"/>
  <pageSetup paperSize="9" orientation="portrait" horizontalDpi="300" verticalDpi="0" r:id="rId1"/>
  <ignoredErrors>
    <ignoredError sqref="G5:G29 H5:H29 G2:H2 G1:H1 P1:Q2" formulaRange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88DE-C8B0-46FD-B18D-DF9F1EA23461}">
  <dimension ref="B1:J23"/>
  <sheetViews>
    <sheetView workbookViewId="0">
      <selection activeCell="J4" sqref="J4"/>
    </sheetView>
  </sheetViews>
  <sheetFormatPr defaultRowHeight="14.5"/>
  <cols>
    <col min="3" max="3" width="14.6328125" bestFit="1" customWidth="1"/>
    <col min="4" max="4" width="19.08984375" customWidth="1"/>
    <col min="5" max="5" width="9.1796875" bestFit="1" customWidth="1"/>
  </cols>
  <sheetData>
    <row r="1" spans="2:10">
      <c r="B1" s="86" t="s">
        <v>137</v>
      </c>
    </row>
    <row r="2" spans="2:10">
      <c r="I2">
        <f>COUNT(B4:B23)</f>
        <v>20</v>
      </c>
      <c r="J2" t="s">
        <v>128</v>
      </c>
    </row>
    <row r="3" spans="2:10">
      <c r="B3" s="81" t="s">
        <v>126</v>
      </c>
      <c r="C3" s="81" t="s">
        <v>127</v>
      </c>
      <c r="D3" s="81" t="s">
        <v>135</v>
      </c>
      <c r="E3" s="81" t="s">
        <v>136</v>
      </c>
      <c r="F3" s="81" t="s">
        <v>133</v>
      </c>
      <c r="G3" s="81" t="s">
        <v>134</v>
      </c>
      <c r="I3" s="88">
        <v>20</v>
      </c>
      <c r="J3" t="s">
        <v>129</v>
      </c>
    </row>
    <row r="4" spans="2:10">
      <c r="B4" s="80">
        <v>1</v>
      </c>
      <c r="C4" s="80">
        <v>3</v>
      </c>
      <c r="D4" s="84">
        <f>C4/$I$3</f>
        <v>0.15</v>
      </c>
      <c r="E4" s="92">
        <f>$I$5</f>
        <v>0.1</v>
      </c>
      <c r="F4" s="1">
        <f>$I$7</f>
        <v>0.30124611797498113</v>
      </c>
      <c r="G4" s="1">
        <f>$I$8</f>
        <v>0</v>
      </c>
      <c r="I4" s="88">
        <v>3</v>
      </c>
      <c r="J4" t="s">
        <v>130</v>
      </c>
    </row>
    <row r="5" spans="2:10">
      <c r="B5" s="80">
        <v>2</v>
      </c>
      <c r="C5" s="80">
        <v>2</v>
      </c>
      <c r="D5" s="84">
        <f t="shared" ref="D5:D23" si="0">C5/$I$3</f>
        <v>0.1</v>
      </c>
      <c r="E5" s="92">
        <f t="shared" ref="E5:E23" si="1">$I$5</f>
        <v>0.1</v>
      </c>
      <c r="F5" s="1">
        <f t="shared" ref="F5:F23" si="2">$I$7</f>
        <v>0.30124611797498113</v>
      </c>
      <c r="G5" s="1">
        <f t="shared" ref="G5:G23" si="3">$I$8</f>
        <v>0</v>
      </c>
      <c r="I5" s="85">
        <f>AVERAGE(D4:D23)</f>
        <v>0.1</v>
      </c>
      <c r="J5" t="s">
        <v>131</v>
      </c>
    </row>
    <row r="6" spans="2:10">
      <c r="B6" s="80">
        <v>3</v>
      </c>
      <c r="C6" s="80">
        <v>1</v>
      </c>
      <c r="D6" s="84">
        <f t="shared" si="0"/>
        <v>0.05</v>
      </c>
      <c r="E6" s="92">
        <f t="shared" si="1"/>
        <v>0.1</v>
      </c>
      <c r="F6" s="1">
        <f t="shared" si="2"/>
        <v>0.30124611797498113</v>
      </c>
      <c r="G6" s="1">
        <f t="shared" si="3"/>
        <v>0</v>
      </c>
      <c r="I6">
        <f>SQRT((I5*(1-I5))/I3)</f>
        <v>6.7082039324993695E-2</v>
      </c>
      <c r="J6" t="s">
        <v>132</v>
      </c>
    </row>
    <row r="7" spans="2:10">
      <c r="B7" s="80">
        <v>4</v>
      </c>
      <c r="C7" s="80">
        <v>2</v>
      </c>
      <c r="D7" s="84">
        <f t="shared" si="0"/>
        <v>0.1</v>
      </c>
      <c r="E7" s="92">
        <f t="shared" si="1"/>
        <v>0.1</v>
      </c>
      <c r="F7" s="1">
        <f t="shared" si="2"/>
        <v>0.30124611797498113</v>
      </c>
      <c r="G7" s="1">
        <f t="shared" si="3"/>
        <v>0</v>
      </c>
      <c r="I7">
        <f>I5+I4*I6</f>
        <v>0.30124611797498113</v>
      </c>
      <c r="J7" t="s">
        <v>133</v>
      </c>
    </row>
    <row r="8" spans="2:10">
      <c r="B8" s="80">
        <v>5</v>
      </c>
      <c r="C8" s="80">
        <v>1</v>
      </c>
      <c r="D8" s="84">
        <f t="shared" si="0"/>
        <v>0.05</v>
      </c>
      <c r="E8" s="92">
        <f t="shared" si="1"/>
        <v>0.1</v>
      </c>
      <c r="F8" s="1">
        <f t="shared" si="2"/>
        <v>0.30124611797498113</v>
      </c>
      <c r="G8" s="1">
        <f t="shared" si="3"/>
        <v>0</v>
      </c>
      <c r="I8">
        <f>MAX(0, I5-I4*I6)</f>
        <v>0</v>
      </c>
      <c r="J8" t="s">
        <v>134</v>
      </c>
    </row>
    <row r="9" spans="2:10">
      <c r="B9" s="80">
        <v>6</v>
      </c>
      <c r="C9" s="80">
        <v>3</v>
      </c>
      <c r="D9" s="84">
        <f t="shared" si="0"/>
        <v>0.15</v>
      </c>
      <c r="E9" s="92">
        <f t="shared" si="1"/>
        <v>0.1</v>
      </c>
      <c r="F9" s="1">
        <f t="shared" si="2"/>
        <v>0.30124611797498113</v>
      </c>
      <c r="G9" s="1">
        <f t="shared" si="3"/>
        <v>0</v>
      </c>
    </row>
    <row r="10" spans="2:10">
      <c r="B10" s="80">
        <v>7</v>
      </c>
      <c r="C10" s="80">
        <v>3</v>
      </c>
      <c r="D10" s="84">
        <f t="shared" si="0"/>
        <v>0.15</v>
      </c>
      <c r="E10" s="92">
        <f t="shared" si="1"/>
        <v>0.1</v>
      </c>
      <c r="F10" s="1">
        <f t="shared" si="2"/>
        <v>0.30124611797498113</v>
      </c>
      <c r="G10" s="1">
        <f t="shared" si="3"/>
        <v>0</v>
      </c>
    </row>
    <row r="11" spans="2:10">
      <c r="B11" s="80">
        <v>8</v>
      </c>
      <c r="C11" s="80">
        <v>2</v>
      </c>
      <c r="D11" s="84">
        <f t="shared" si="0"/>
        <v>0.1</v>
      </c>
      <c r="E11" s="92">
        <f t="shared" si="1"/>
        <v>0.1</v>
      </c>
      <c r="F11" s="1">
        <f t="shared" si="2"/>
        <v>0.30124611797498113</v>
      </c>
      <c r="G11" s="1">
        <f t="shared" si="3"/>
        <v>0</v>
      </c>
    </row>
    <row r="12" spans="2:10">
      <c r="B12" s="80">
        <v>9</v>
      </c>
      <c r="C12" s="80">
        <v>1</v>
      </c>
      <c r="D12" s="84">
        <f t="shared" si="0"/>
        <v>0.05</v>
      </c>
      <c r="E12" s="92">
        <f t="shared" si="1"/>
        <v>0.1</v>
      </c>
      <c r="F12" s="1">
        <f t="shared" si="2"/>
        <v>0.30124611797498113</v>
      </c>
      <c r="G12" s="1">
        <f t="shared" si="3"/>
        <v>0</v>
      </c>
    </row>
    <row r="13" spans="2:10">
      <c r="B13" s="80">
        <v>10</v>
      </c>
      <c r="C13" s="80">
        <v>2</v>
      </c>
      <c r="D13" s="84">
        <f t="shared" si="0"/>
        <v>0.1</v>
      </c>
      <c r="E13" s="92">
        <f t="shared" si="1"/>
        <v>0.1</v>
      </c>
      <c r="F13" s="1">
        <f t="shared" si="2"/>
        <v>0.30124611797498113</v>
      </c>
      <c r="G13" s="1">
        <f t="shared" si="3"/>
        <v>0</v>
      </c>
    </row>
    <row r="14" spans="2:10">
      <c r="B14" s="80">
        <v>11</v>
      </c>
      <c r="C14" s="80">
        <v>3</v>
      </c>
      <c r="D14" s="84">
        <f t="shared" si="0"/>
        <v>0.15</v>
      </c>
      <c r="E14" s="92">
        <f t="shared" si="1"/>
        <v>0.1</v>
      </c>
      <c r="F14" s="1">
        <f t="shared" si="2"/>
        <v>0.30124611797498113</v>
      </c>
      <c r="G14" s="1">
        <f t="shared" si="3"/>
        <v>0</v>
      </c>
    </row>
    <row r="15" spans="2:10">
      <c r="B15" s="80">
        <v>12</v>
      </c>
      <c r="C15" s="80">
        <v>2</v>
      </c>
      <c r="D15" s="84">
        <f t="shared" si="0"/>
        <v>0.1</v>
      </c>
      <c r="E15" s="92">
        <f t="shared" si="1"/>
        <v>0.1</v>
      </c>
      <c r="F15" s="1">
        <f t="shared" si="2"/>
        <v>0.30124611797498113</v>
      </c>
      <c r="G15" s="1">
        <f t="shared" si="3"/>
        <v>0</v>
      </c>
    </row>
    <row r="16" spans="2:10">
      <c r="B16" s="80">
        <v>13</v>
      </c>
      <c r="C16" s="80">
        <v>2</v>
      </c>
      <c r="D16" s="84">
        <f t="shared" si="0"/>
        <v>0.1</v>
      </c>
      <c r="E16" s="92">
        <f t="shared" si="1"/>
        <v>0.1</v>
      </c>
      <c r="F16" s="1">
        <f t="shared" si="2"/>
        <v>0.30124611797498113</v>
      </c>
      <c r="G16" s="1">
        <f t="shared" si="3"/>
        <v>0</v>
      </c>
    </row>
    <row r="17" spans="2:7">
      <c r="B17" s="80">
        <v>14</v>
      </c>
      <c r="C17" s="80">
        <v>1</v>
      </c>
      <c r="D17" s="84">
        <f t="shared" si="0"/>
        <v>0.05</v>
      </c>
      <c r="E17" s="92">
        <f t="shared" si="1"/>
        <v>0.1</v>
      </c>
      <c r="F17" s="1">
        <f t="shared" si="2"/>
        <v>0.30124611797498113</v>
      </c>
      <c r="G17" s="1">
        <f t="shared" si="3"/>
        <v>0</v>
      </c>
    </row>
    <row r="18" spans="2:7">
      <c r="B18" s="80">
        <v>15</v>
      </c>
      <c r="C18" s="80">
        <v>1</v>
      </c>
      <c r="D18" s="84">
        <f t="shared" si="0"/>
        <v>0.05</v>
      </c>
      <c r="E18" s="92">
        <f t="shared" si="1"/>
        <v>0.1</v>
      </c>
      <c r="F18" s="1">
        <f t="shared" si="2"/>
        <v>0.30124611797498113</v>
      </c>
      <c r="G18" s="1">
        <f t="shared" si="3"/>
        <v>0</v>
      </c>
    </row>
    <row r="19" spans="2:7">
      <c r="B19" s="80">
        <v>16</v>
      </c>
      <c r="C19" s="80">
        <v>2</v>
      </c>
      <c r="D19" s="84">
        <f t="shared" si="0"/>
        <v>0.1</v>
      </c>
      <c r="E19" s="92">
        <f t="shared" si="1"/>
        <v>0.1</v>
      </c>
      <c r="F19" s="1">
        <f t="shared" si="2"/>
        <v>0.30124611797498113</v>
      </c>
      <c r="G19" s="1">
        <f t="shared" si="3"/>
        <v>0</v>
      </c>
    </row>
    <row r="20" spans="2:7">
      <c r="B20" s="80">
        <v>17</v>
      </c>
      <c r="C20" s="80">
        <v>4</v>
      </c>
      <c r="D20" s="84">
        <f t="shared" si="0"/>
        <v>0.2</v>
      </c>
      <c r="E20" s="92">
        <f t="shared" si="1"/>
        <v>0.1</v>
      </c>
      <c r="F20" s="1">
        <f t="shared" si="2"/>
        <v>0.30124611797498113</v>
      </c>
      <c r="G20" s="1">
        <f t="shared" si="3"/>
        <v>0</v>
      </c>
    </row>
    <row r="21" spans="2:7">
      <c r="B21" s="80">
        <v>18</v>
      </c>
      <c r="C21" s="80">
        <v>3</v>
      </c>
      <c r="D21" s="84">
        <f t="shared" si="0"/>
        <v>0.15</v>
      </c>
      <c r="E21" s="92">
        <f t="shared" si="1"/>
        <v>0.1</v>
      </c>
      <c r="F21" s="1">
        <f t="shared" si="2"/>
        <v>0.30124611797498113</v>
      </c>
      <c r="G21" s="1">
        <f t="shared" si="3"/>
        <v>0</v>
      </c>
    </row>
    <row r="22" spans="2:7">
      <c r="B22" s="80">
        <v>19</v>
      </c>
      <c r="C22" s="80">
        <v>1</v>
      </c>
      <c r="D22" s="84">
        <f t="shared" si="0"/>
        <v>0.05</v>
      </c>
      <c r="E22" s="92">
        <f t="shared" si="1"/>
        <v>0.1</v>
      </c>
      <c r="F22" s="1">
        <f t="shared" si="2"/>
        <v>0.30124611797498113</v>
      </c>
      <c r="G22" s="1">
        <f t="shared" si="3"/>
        <v>0</v>
      </c>
    </row>
    <row r="23" spans="2:7">
      <c r="B23" s="80">
        <v>20</v>
      </c>
      <c r="C23" s="80">
        <v>1</v>
      </c>
      <c r="D23" s="84">
        <f t="shared" si="0"/>
        <v>0.05</v>
      </c>
      <c r="E23" s="92">
        <f t="shared" si="1"/>
        <v>0.1</v>
      </c>
      <c r="F23" s="1">
        <f t="shared" si="2"/>
        <v>0.30124611797498113</v>
      </c>
      <c r="G23" s="1">
        <f t="shared" si="3"/>
        <v>0</v>
      </c>
    </row>
  </sheetData>
  <pageMargins left="0.7" right="0.7" top="0.75" bottom="0.75" header="0.3" footer="0.3"/>
  <pageSetup paperSize="9" orientation="portrait" horizontalDpi="30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5707-E91F-47E1-A910-E2AC1CDC45B7}">
  <dimension ref="B2:U35"/>
  <sheetViews>
    <sheetView workbookViewId="0"/>
  </sheetViews>
  <sheetFormatPr defaultRowHeight="14.5"/>
  <cols>
    <col min="3" max="3" width="14.36328125" bestFit="1" customWidth="1"/>
  </cols>
  <sheetData>
    <row r="2" spans="2:21">
      <c r="B2" s="96"/>
      <c r="L2" s="86" t="s">
        <v>144</v>
      </c>
      <c r="U2">
        <v>20</v>
      </c>
    </row>
    <row r="3" spans="2:21">
      <c r="B3" s="97" t="s">
        <v>138</v>
      </c>
      <c r="C3" s="90" t="s">
        <v>141</v>
      </c>
      <c r="D3" s="1" t="s">
        <v>143</v>
      </c>
      <c r="E3" s="1" t="s">
        <v>142</v>
      </c>
      <c r="F3" s="1" t="s">
        <v>142</v>
      </c>
      <c r="G3">
        <f>COUNT(B4:B23)</f>
        <v>20</v>
      </c>
      <c r="H3" t="s">
        <v>139</v>
      </c>
      <c r="L3">
        <v>0.9</v>
      </c>
      <c r="M3">
        <v>0.8</v>
      </c>
      <c r="N3">
        <f>L3+M3*(1-L3)</f>
        <v>0.98</v>
      </c>
      <c r="U3">
        <v>3</v>
      </c>
    </row>
    <row r="4" spans="2:21">
      <c r="B4" s="98">
        <v>1</v>
      </c>
      <c r="C4" s="98">
        <v>3</v>
      </c>
      <c r="D4" s="1">
        <f>$G$4</f>
        <v>2.2000000000000002</v>
      </c>
      <c r="E4" s="1">
        <f>$G$6</f>
        <v>6.6497190922573983</v>
      </c>
      <c r="F4" s="1">
        <f>$G$7</f>
        <v>0</v>
      </c>
      <c r="G4">
        <f>AVERAGE(C4:C23)</f>
        <v>2.2000000000000002</v>
      </c>
      <c r="H4" t="s">
        <v>140</v>
      </c>
    </row>
    <row r="5" spans="2:21">
      <c r="B5" s="1">
        <v>2</v>
      </c>
      <c r="C5" s="1">
        <v>2</v>
      </c>
      <c r="D5" s="1">
        <f t="shared" ref="D5:D23" si="0">$G$4</f>
        <v>2.2000000000000002</v>
      </c>
      <c r="E5" s="1">
        <f t="shared" ref="E5:E23" si="1">$G$6</f>
        <v>6.6497190922573983</v>
      </c>
      <c r="F5" s="1">
        <f t="shared" ref="F5:F23" si="2">$G$7</f>
        <v>0</v>
      </c>
      <c r="G5" s="88">
        <v>3</v>
      </c>
      <c r="H5" t="s">
        <v>130</v>
      </c>
      <c r="L5">
        <v>0.9</v>
      </c>
      <c r="M5">
        <v>0.85</v>
      </c>
      <c r="N5">
        <v>0.9</v>
      </c>
      <c r="O5">
        <v>0.95</v>
      </c>
    </row>
    <row r="6" spans="2:21">
      <c r="B6" s="1">
        <v>3</v>
      </c>
      <c r="C6" s="1">
        <v>3</v>
      </c>
      <c r="D6" s="1">
        <f t="shared" si="0"/>
        <v>2.2000000000000002</v>
      </c>
      <c r="E6" s="1">
        <f t="shared" si="1"/>
        <v>6.6497190922573983</v>
      </c>
      <c r="F6" s="1">
        <f t="shared" si="2"/>
        <v>0</v>
      </c>
      <c r="G6">
        <f>G4+G5*SQRT(G4)</f>
        <v>6.6497190922573983</v>
      </c>
      <c r="H6" t="s">
        <v>142</v>
      </c>
      <c r="M6">
        <v>0.85</v>
      </c>
      <c r="N6">
        <v>0.9</v>
      </c>
    </row>
    <row r="7" spans="2:21">
      <c r="B7" s="1">
        <v>4</v>
      </c>
      <c r="C7" s="1">
        <v>1</v>
      </c>
      <c r="D7" s="1">
        <f t="shared" si="0"/>
        <v>2.2000000000000002</v>
      </c>
      <c r="E7" s="1">
        <f t="shared" si="1"/>
        <v>6.6497190922573983</v>
      </c>
      <c r="F7" s="1">
        <f t="shared" si="2"/>
        <v>0</v>
      </c>
      <c r="G7">
        <f>MAX(0, G4-G5*SQRT(G4))</f>
        <v>0</v>
      </c>
      <c r="H7" t="s">
        <v>142</v>
      </c>
      <c r="L7">
        <f>L5</f>
        <v>0.9</v>
      </c>
      <c r="M7">
        <f>M5+(1-M5)*M6</f>
        <v>0.97750000000000004</v>
      </c>
      <c r="N7">
        <f>N5+(1-N5)*N6</f>
        <v>0.99</v>
      </c>
      <c r="O7">
        <f>O5</f>
        <v>0.95</v>
      </c>
      <c r="P7">
        <f>PRODUCT(L7:O7)</f>
        <v>0.82740487499999993</v>
      </c>
      <c r="Q7">
        <v>0.82740487500000004</v>
      </c>
    </row>
    <row r="8" spans="2:21">
      <c r="B8" s="1">
        <v>5</v>
      </c>
      <c r="C8" s="1">
        <v>3</v>
      </c>
      <c r="D8" s="1">
        <f t="shared" si="0"/>
        <v>2.2000000000000002</v>
      </c>
      <c r="E8" s="1">
        <f t="shared" si="1"/>
        <v>6.6497190922573983</v>
      </c>
      <c r="F8" s="1">
        <f t="shared" si="2"/>
        <v>0</v>
      </c>
    </row>
    <row r="9" spans="2:21">
      <c r="B9" s="1">
        <v>6</v>
      </c>
      <c r="C9" s="1">
        <v>3</v>
      </c>
      <c r="D9" s="1">
        <f t="shared" si="0"/>
        <v>2.2000000000000002</v>
      </c>
      <c r="E9" s="1">
        <f t="shared" si="1"/>
        <v>6.6497190922573983</v>
      </c>
      <c r="F9" s="1">
        <f t="shared" si="2"/>
        <v>0</v>
      </c>
      <c r="P9" s="99">
        <f>0.9^3</f>
        <v>0.72900000000000009</v>
      </c>
    </row>
    <row r="10" spans="2:21">
      <c r="B10" s="1">
        <v>7</v>
      </c>
      <c r="C10" s="1">
        <v>2</v>
      </c>
      <c r="D10" s="1">
        <f t="shared" si="0"/>
        <v>2.2000000000000002</v>
      </c>
      <c r="E10" s="1">
        <f t="shared" si="1"/>
        <v>6.6497190922573983</v>
      </c>
      <c r="F10" s="1">
        <f t="shared" si="2"/>
        <v>0</v>
      </c>
      <c r="P10" s="99">
        <f>EXP(-0.008*100)</f>
        <v>0.44932896411722156</v>
      </c>
    </row>
    <row r="11" spans="2:21">
      <c r="B11" s="1">
        <v>8</v>
      </c>
      <c r="C11" s="1">
        <v>1</v>
      </c>
      <c r="D11" s="1">
        <f t="shared" si="0"/>
        <v>2.2000000000000002</v>
      </c>
      <c r="E11" s="1">
        <f t="shared" si="1"/>
        <v>6.6497190922573983</v>
      </c>
      <c r="F11" s="1">
        <f t="shared" si="2"/>
        <v>0</v>
      </c>
    </row>
    <row r="12" spans="2:21">
      <c r="B12" s="1">
        <v>9</v>
      </c>
      <c r="C12" s="1">
        <v>3</v>
      </c>
      <c r="D12" s="1">
        <f t="shared" si="0"/>
        <v>2.2000000000000002</v>
      </c>
      <c r="E12" s="1">
        <f t="shared" si="1"/>
        <v>6.6497190922573983</v>
      </c>
      <c r="F12" s="1">
        <f t="shared" si="2"/>
        <v>0</v>
      </c>
    </row>
    <row r="13" spans="2:21">
      <c r="B13" s="1">
        <v>10</v>
      </c>
      <c r="C13" s="1">
        <v>1</v>
      </c>
      <c r="D13" s="1">
        <f t="shared" si="0"/>
        <v>2.2000000000000002</v>
      </c>
      <c r="E13" s="1">
        <f t="shared" si="1"/>
        <v>6.6497190922573983</v>
      </c>
      <c r="F13" s="1">
        <f t="shared" si="2"/>
        <v>0</v>
      </c>
    </row>
    <row r="14" spans="2:21">
      <c r="B14" s="1">
        <v>11</v>
      </c>
      <c r="C14" s="1">
        <v>3</v>
      </c>
      <c r="D14" s="1">
        <f t="shared" si="0"/>
        <v>2.2000000000000002</v>
      </c>
      <c r="E14" s="1">
        <f t="shared" si="1"/>
        <v>6.6497190922573983</v>
      </c>
      <c r="F14" s="1">
        <f t="shared" si="2"/>
        <v>0</v>
      </c>
    </row>
    <row r="15" spans="2:21">
      <c r="B15" s="1">
        <v>12</v>
      </c>
      <c r="C15" s="1">
        <v>4</v>
      </c>
      <c r="D15" s="1">
        <f t="shared" si="0"/>
        <v>2.2000000000000002</v>
      </c>
      <c r="E15" s="1">
        <f t="shared" si="1"/>
        <v>6.6497190922573983</v>
      </c>
      <c r="F15" s="1">
        <f t="shared" si="2"/>
        <v>0</v>
      </c>
    </row>
    <row r="16" spans="2:21">
      <c r="B16" s="1">
        <v>13</v>
      </c>
      <c r="C16" s="1">
        <v>2</v>
      </c>
      <c r="D16" s="1">
        <f t="shared" si="0"/>
        <v>2.2000000000000002</v>
      </c>
      <c r="E16" s="1">
        <f t="shared" si="1"/>
        <v>6.6497190922573983</v>
      </c>
      <c r="F16" s="1">
        <f t="shared" si="2"/>
        <v>0</v>
      </c>
    </row>
    <row r="17" spans="2:7">
      <c r="B17" s="1">
        <v>14</v>
      </c>
      <c r="C17" s="1">
        <v>1</v>
      </c>
      <c r="D17" s="1">
        <f t="shared" si="0"/>
        <v>2.2000000000000002</v>
      </c>
      <c r="E17" s="1">
        <f t="shared" si="1"/>
        <v>6.6497190922573983</v>
      </c>
      <c r="F17" s="1">
        <f t="shared" si="2"/>
        <v>0</v>
      </c>
    </row>
    <row r="18" spans="2:7">
      <c r="B18" s="1">
        <v>15</v>
      </c>
      <c r="C18" s="1">
        <v>1</v>
      </c>
      <c r="D18" s="1">
        <f t="shared" si="0"/>
        <v>2.2000000000000002</v>
      </c>
      <c r="E18" s="1">
        <f t="shared" si="1"/>
        <v>6.6497190922573983</v>
      </c>
      <c r="F18" s="1">
        <f t="shared" si="2"/>
        <v>0</v>
      </c>
    </row>
    <row r="19" spans="2:7">
      <c r="B19" s="1">
        <v>16</v>
      </c>
      <c r="C19" s="1">
        <v>1</v>
      </c>
      <c r="D19" s="1">
        <f t="shared" si="0"/>
        <v>2.2000000000000002</v>
      </c>
      <c r="E19" s="1">
        <f t="shared" si="1"/>
        <v>6.6497190922573983</v>
      </c>
      <c r="F19" s="1">
        <f t="shared" si="2"/>
        <v>0</v>
      </c>
    </row>
    <row r="20" spans="2:7">
      <c r="B20" s="1">
        <v>17</v>
      </c>
      <c r="C20" s="1">
        <v>3</v>
      </c>
      <c r="D20" s="1">
        <f t="shared" si="0"/>
        <v>2.2000000000000002</v>
      </c>
      <c r="E20" s="1">
        <f t="shared" si="1"/>
        <v>6.6497190922573983</v>
      </c>
      <c r="F20" s="1">
        <f t="shared" si="2"/>
        <v>0</v>
      </c>
    </row>
    <row r="21" spans="2:7">
      <c r="B21" s="1">
        <v>18</v>
      </c>
      <c r="C21" s="1">
        <v>2</v>
      </c>
      <c r="D21" s="1">
        <f t="shared" si="0"/>
        <v>2.2000000000000002</v>
      </c>
      <c r="E21" s="1">
        <f t="shared" si="1"/>
        <v>6.6497190922573983</v>
      </c>
      <c r="F21" s="1">
        <f t="shared" si="2"/>
        <v>0</v>
      </c>
    </row>
    <row r="22" spans="2:7">
      <c r="B22" s="1">
        <v>19</v>
      </c>
      <c r="C22" s="1">
        <v>2</v>
      </c>
      <c r="D22" s="1">
        <f t="shared" si="0"/>
        <v>2.2000000000000002</v>
      </c>
      <c r="E22" s="1">
        <f t="shared" si="1"/>
        <v>6.6497190922573983</v>
      </c>
      <c r="F22" s="1">
        <f t="shared" si="2"/>
        <v>0</v>
      </c>
    </row>
    <row r="23" spans="2:7">
      <c r="B23" s="1">
        <v>20</v>
      </c>
      <c r="C23" s="1">
        <v>3</v>
      </c>
      <c r="D23" s="1">
        <f t="shared" si="0"/>
        <v>2.2000000000000002</v>
      </c>
      <c r="E23" s="1">
        <f t="shared" si="1"/>
        <v>6.6497190922573983</v>
      </c>
      <c r="F23" s="1">
        <f t="shared" si="2"/>
        <v>0</v>
      </c>
    </row>
    <row r="26" spans="2:7">
      <c r="C26" s="96"/>
      <c r="D26" s="85"/>
      <c r="E26" s="85"/>
      <c r="F26" s="85"/>
      <c r="G26" s="85"/>
    </row>
    <row r="27" spans="2:7">
      <c r="C27" s="96"/>
      <c r="D27" s="85"/>
      <c r="E27" s="85"/>
      <c r="F27" s="85"/>
      <c r="G27" s="85"/>
    </row>
    <row r="28" spans="2:7">
      <c r="C28" s="96"/>
      <c r="D28" s="85"/>
      <c r="E28" s="85"/>
      <c r="F28" s="85"/>
      <c r="G28" s="85"/>
    </row>
    <row r="29" spans="2:7">
      <c r="C29" s="96"/>
      <c r="D29" s="85"/>
      <c r="E29" s="85"/>
      <c r="F29" s="85"/>
      <c r="G29" s="85"/>
    </row>
    <row r="30" spans="2:7">
      <c r="C30" s="96"/>
      <c r="D30" s="85"/>
      <c r="E30" s="85"/>
      <c r="F30" s="85"/>
      <c r="G30" s="85"/>
    </row>
    <row r="31" spans="2:7">
      <c r="C31" s="96"/>
      <c r="D31" s="85"/>
      <c r="E31" s="85"/>
      <c r="F31" s="85"/>
      <c r="G31" s="85"/>
    </row>
    <row r="32" spans="2:7">
      <c r="C32" s="96"/>
      <c r="D32" s="85"/>
      <c r="E32" s="85"/>
      <c r="F32" s="85"/>
      <c r="G32" s="85"/>
    </row>
    <row r="33" spans="3:7">
      <c r="C33" s="96"/>
      <c r="D33" s="85"/>
      <c r="E33" s="85"/>
      <c r="F33" s="85"/>
      <c r="G33" s="85"/>
    </row>
    <row r="34" spans="3:7">
      <c r="C34" s="96"/>
      <c r="D34" s="85"/>
      <c r="E34" s="85"/>
      <c r="F34" s="85"/>
      <c r="G34" s="85"/>
    </row>
    <row r="35" spans="3:7">
      <c r="C35" s="96"/>
      <c r="D35" s="85"/>
      <c r="E35" s="85"/>
      <c r="F35" s="85"/>
      <c r="G35" s="85"/>
    </row>
  </sheetData>
  <pageMargins left="0.7" right="0.7" top="0.75" bottom="0.75" header="0.3" footer="0.3"/>
  <pageSetup paperSize="9" orientation="portrait" horizontalDpi="30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9CAE2-2913-402D-A2B1-7DF4D822C760}">
  <dimension ref="A2:U25"/>
  <sheetViews>
    <sheetView topLeftCell="D1" zoomScale="80" zoomScaleNormal="80" workbookViewId="0">
      <selection activeCell="I25" sqref="I25"/>
    </sheetView>
  </sheetViews>
  <sheetFormatPr defaultRowHeight="14.5"/>
  <cols>
    <col min="2" max="2" width="11.08984375" bestFit="1" customWidth="1"/>
    <col min="3" max="3" width="11" bestFit="1" customWidth="1"/>
    <col min="4" max="5" width="11.08984375" bestFit="1" customWidth="1"/>
    <col min="7" max="7" width="18.08984375" bestFit="1" customWidth="1"/>
    <col min="15" max="15" width="18.08984375" bestFit="1" customWidth="1"/>
    <col min="16" max="16" width="9.54296875" customWidth="1"/>
    <col min="17" max="17" width="11.7265625" customWidth="1"/>
    <col min="18" max="18" width="17.54296875" customWidth="1"/>
    <col min="19" max="19" width="10.6328125" customWidth="1"/>
  </cols>
  <sheetData>
    <row r="2" spans="1:21" ht="15">
      <c r="B2" s="100" t="s">
        <v>145</v>
      </c>
      <c r="C2" s="100" t="s">
        <v>146</v>
      </c>
      <c r="D2" s="100" t="s">
        <v>147</v>
      </c>
      <c r="E2" s="100" t="s">
        <v>148</v>
      </c>
      <c r="G2" t="s">
        <v>149</v>
      </c>
      <c r="O2" t="s">
        <v>149</v>
      </c>
    </row>
    <row r="3" spans="1:21" ht="15.5">
      <c r="A3">
        <v>1</v>
      </c>
      <c r="B3" s="101">
        <v>47.6</v>
      </c>
      <c r="C3" s="101">
        <v>52.8</v>
      </c>
      <c r="D3" s="101">
        <v>50.4</v>
      </c>
      <c r="E3" s="101">
        <v>52.4</v>
      </c>
      <c r="H3" s="108" t="s">
        <v>181</v>
      </c>
      <c r="I3">
        <f>SUM(B3:E10)</f>
        <v>1540.1000000000001</v>
      </c>
    </row>
    <row r="4" spans="1:21" ht="16" thickBot="1">
      <c r="A4">
        <v>2</v>
      </c>
      <c r="B4" s="101">
        <v>52.5</v>
      </c>
      <c r="C4" s="101">
        <v>51.4</v>
      </c>
      <c r="D4" s="101">
        <v>55.8</v>
      </c>
      <c r="E4" s="101">
        <v>51.6</v>
      </c>
      <c r="G4" t="s">
        <v>150</v>
      </c>
      <c r="H4" s="108" t="s">
        <v>180</v>
      </c>
      <c r="I4">
        <f>COUNT(B3:E10)</f>
        <v>30</v>
      </c>
      <c r="K4" s="108" t="s">
        <v>182</v>
      </c>
      <c r="L4">
        <f>COUNTA(B2:E2)</f>
        <v>4</v>
      </c>
      <c r="O4" t="s">
        <v>150</v>
      </c>
    </row>
    <row r="5" spans="1:21" ht="15.5">
      <c r="A5">
        <v>3</v>
      </c>
      <c r="B5" s="101">
        <v>45.9</v>
      </c>
      <c r="C5" s="101">
        <v>49.7</v>
      </c>
      <c r="D5" s="101">
        <v>49.8</v>
      </c>
      <c r="E5" s="101">
        <v>57.8</v>
      </c>
      <c r="G5" s="57" t="s">
        <v>151</v>
      </c>
      <c r="H5" s="57" t="s">
        <v>152</v>
      </c>
      <c r="I5" s="57" t="s">
        <v>153</v>
      </c>
      <c r="J5" s="57" t="s">
        <v>154</v>
      </c>
      <c r="K5" s="57" t="s">
        <v>155</v>
      </c>
      <c r="O5" s="57" t="s">
        <v>151</v>
      </c>
      <c r="P5" s="57" t="s">
        <v>152</v>
      </c>
      <c r="Q5" s="57" t="s">
        <v>153</v>
      </c>
      <c r="R5" s="57" t="s">
        <v>154</v>
      </c>
      <c r="S5" s="57" t="s">
        <v>155</v>
      </c>
    </row>
    <row r="6" spans="1:21" ht="15.5">
      <c r="A6">
        <v>4</v>
      </c>
      <c r="B6" s="101">
        <v>51.6</v>
      </c>
      <c r="C6" s="101">
        <v>54.2</v>
      </c>
      <c r="D6" s="101">
        <v>51.8</v>
      </c>
      <c r="E6" s="101">
        <v>53.2</v>
      </c>
      <c r="G6" t="s">
        <v>145</v>
      </c>
      <c r="H6" s="59">
        <v>8</v>
      </c>
      <c r="I6" s="59">
        <v>398</v>
      </c>
      <c r="J6" s="59">
        <v>49.75</v>
      </c>
      <c r="K6" s="59">
        <v>5.4314285714285742</v>
      </c>
      <c r="O6" t="s">
        <v>145</v>
      </c>
      <c r="P6">
        <v>8</v>
      </c>
      <c r="Q6">
        <v>398</v>
      </c>
      <c r="R6">
        <v>49.75</v>
      </c>
      <c r="S6">
        <v>5.4314285714285742</v>
      </c>
    </row>
    <row r="7" spans="1:21" ht="15.5">
      <c r="A7">
        <v>5</v>
      </c>
      <c r="B7" s="101">
        <v>51.7</v>
      </c>
      <c r="C7" s="101">
        <v>53.6</v>
      </c>
      <c r="D7" s="101">
        <v>51.8</v>
      </c>
      <c r="E7" s="101">
        <v>49.1</v>
      </c>
      <c r="G7" t="s">
        <v>146</v>
      </c>
      <c r="H7" s="59">
        <v>7</v>
      </c>
      <c r="I7" s="59">
        <v>368.5</v>
      </c>
      <c r="J7" s="59">
        <v>52.642857142857146</v>
      </c>
      <c r="K7" s="59">
        <v>2.5728571428571425</v>
      </c>
      <c r="O7" t="s">
        <v>146</v>
      </c>
      <c r="P7">
        <v>7</v>
      </c>
      <c r="Q7">
        <v>368.5</v>
      </c>
      <c r="R7">
        <v>52.642857142857146</v>
      </c>
      <c r="S7">
        <v>2.5728571428571425</v>
      </c>
    </row>
    <row r="8" spans="1:21" ht="15.5">
      <c r="A8">
        <v>6</v>
      </c>
      <c r="B8" s="101">
        <v>50.4</v>
      </c>
      <c r="C8" s="101">
        <v>52.8</v>
      </c>
      <c r="D8" s="101">
        <v>53.2</v>
      </c>
      <c r="E8" s="101">
        <v>51.6</v>
      </c>
      <c r="G8" t="s">
        <v>147</v>
      </c>
      <c r="H8" s="59">
        <v>7</v>
      </c>
      <c r="I8" s="59">
        <v>364</v>
      </c>
      <c r="J8" s="59">
        <v>52</v>
      </c>
      <c r="K8" s="59">
        <v>4.0000000000000009</v>
      </c>
      <c r="O8" t="s">
        <v>147</v>
      </c>
      <c r="P8">
        <v>7</v>
      </c>
      <c r="Q8">
        <v>364</v>
      </c>
      <c r="R8">
        <v>52</v>
      </c>
      <c r="S8">
        <v>4.0000000000000009</v>
      </c>
    </row>
    <row r="9" spans="1:21" ht="16" thickBot="1">
      <c r="A9">
        <v>7</v>
      </c>
      <c r="B9" s="101">
        <v>48</v>
      </c>
      <c r="C9" s="101">
        <v>54</v>
      </c>
      <c r="D9" s="101">
        <v>51.2</v>
      </c>
      <c r="E9" s="101">
        <v>44.2</v>
      </c>
      <c r="G9" s="56" t="s">
        <v>148</v>
      </c>
      <c r="H9" s="103">
        <v>8</v>
      </c>
      <c r="I9" s="103">
        <v>409.6</v>
      </c>
      <c r="J9" s="103">
        <v>51.2</v>
      </c>
      <c r="K9" s="103">
        <v>14.997142857142844</v>
      </c>
      <c r="O9" s="56" t="s">
        <v>148</v>
      </c>
      <c r="P9" s="56">
        <v>8</v>
      </c>
      <c r="Q9" s="56">
        <v>409.6</v>
      </c>
      <c r="R9" s="56">
        <v>51.2</v>
      </c>
      <c r="S9" s="56">
        <v>14.997142857142844</v>
      </c>
    </row>
    <row r="10" spans="1:21" ht="15.5">
      <c r="A10">
        <v>8</v>
      </c>
      <c r="B10" s="101">
        <v>50.3</v>
      </c>
      <c r="C10" s="102"/>
      <c r="D10" s="102"/>
      <c r="E10" s="101">
        <v>49.7</v>
      </c>
    </row>
    <row r="11" spans="1:21">
      <c r="A11" t="s">
        <v>152</v>
      </c>
      <c r="B11">
        <f>COUNT($B$3:$B$10)</f>
        <v>8</v>
      </c>
      <c r="C11">
        <f>COUNT($C$3:$C$9)</f>
        <v>7</v>
      </c>
      <c r="D11">
        <f>COUNT($D$3:$D$9)</f>
        <v>7</v>
      </c>
      <c r="E11">
        <f>COUNT($E$3:$E$10)</f>
        <v>8</v>
      </c>
    </row>
    <row r="12" spans="1:21" ht="15" thickBot="1">
      <c r="A12" t="s">
        <v>153</v>
      </c>
      <c r="B12">
        <f>SUM($B$3:$B$10)</f>
        <v>398</v>
      </c>
      <c r="C12">
        <f>SUM($C$3:$C$9)</f>
        <v>368.5</v>
      </c>
      <c r="D12">
        <f>SUM($D$3:$D$9)</f>
        <v>364</v>
      </c>
      <c r="E12">
        <f>SUM($E$3:$E$10)</f>
        <v>409.6</v>
      </c>
      <c r="G12" t="s">
        <v>65</v>
      </c>
      <c r="O12" t="s">
        <v>65</v>
      </c>
    </row>
    <row r="13" spans="1:21">
      <c r="A13" t="s">
        <v>154</v>
      </c>
      <c r="B13">
        <f>AVERAGE($B$3:$B$10)</f>
        <v>49.75</v>
      </c>
      <c r="C13">
        <f>AVERAGE($C$3:$C$9)</f>
        <v>52.642857142857146</v>
      </c>
      <c r="D13">
        <f>AVERAGE($D$3:$D$9)</f>
        <v>52</v>
      </c>
      <c r="E13">
        <f>AVERAGE($E$3:$E$10)</f>
        <v>51.2</v>
      </c>
      <c r="G13" s="57" t="s">
        <v>156</v>
      </c>
      <c r="H13" s="57" t="s">
        <v>70</v>
      </c>
      <c r="I13" s="57" t="s">
        <v>69</v>
      </c>
      <c r="J13" s="57" t="s">
        <v>71</v>
      </c>
      <c r="K13" s="57" t="s">
        <v>19</v>
      </c>
      <c r="L13" s="57" t="s">
        <v>75</v>
      </c>
      <c r="M13" s="57" t="s">
        <v>157</v>
      </c>
      <c r="O13" s="57" t="s">
        <v>156</v>
      </c>
      <c r="P13" s="57" t="s">
        <v>70</v>
      </c>
      <c r="Q13" s="57" t="s">
        <v>69</v>
      </c>
      <c r="R13" s="57" t="s">
        <v>71</v>
      </c>
      <c r="S13" s="57" t="s">
        <v>19</v>
      </c>
      <c r="T13" s="57" t="s">
        <v>75</v>
      </c>
      <c r="U13" s="57" t="s">
        <v>157</v>
      </c>
    </row>
    <row r="14" spans="1:21" ht="15.5">
      <c r="A14" t="s">
        <v>155</v>
      </c>
      <c r="B14">
        <f>_xlfn.VAR.S($B$3:$B$10)</f>
        <v>5.4314285714285742</v>
      </c>
      <c r="C14">
        <f>_xlfn.VAR.S($C$3:$C$9)</f>
        <v>2.5728571428571425</v>
      </c>
      <c r="D14">
        <f>_xlfn.VAR.S($D$3:$D$9)</f>
        <v>4.0000000000000009</v>
      </c>
      <c r="E14">
        <f>_xlfn.VAR.S($E$3:$E$10)</f>
        <v>14.997142857142844</v>
      </c>
      <c r="G14" t="s">
        <v>158</v>
      </c>
      <c r="H14" s="109">
        <f>I6^2/H6+I7^2/H7+I8^2/H8+I9^2/H9-I3^2/I4</f>
        <v>35.312523809523555</v>
      </c>
      <c r="I14" s="59">
        <f>L4-1</f>
        <v>3</v>
      </c>
      <c r="J14" s="109">
        <f>H14/I14</f>
        <v>11.770841269841185</v>
      </c>
      <c r="K14" s="112">
        <f>J14/J15</f>
        <v>1.6775195457623147</v>
      </c>
      <c r="L14" s="59">
        <f>_xlfn.F.DIST.RT(K14,I14,I15)</f>
        <v>0.1962687201097546</v>
      </c>
      <c r="M14" s="113">
        <v>2.9752000000000001</v>
      </c>
      <c r="O14" t="s">
        <v>158</v>
      </c>
      <c r="P14">
        <v>35.312523809523782</v>
      </c>
      <c r="Q14">
        <v>3</v>
      </c>
      <c r="R14">
        <v>11.770841269841261</v>
      </c>
      <c r="S14">
        <v>1.6775195457622276</v>
      </c>
      <c r="T14">
        <v>0.196268720109773</v>
      </c>
      <c r="U14">
        <v>2.9751539639733933</v>
      </c>
    </row>
    <row r="15" spans="1:21">
      <c r="G15" t="s">
        <v>159</v>
      </c>
      <c r="H15" s="110">
        <f>H17-H14</f>
        <v>182.43714285713213</v>
      </c>
      <c r="I15" s="59">
        <f>I4-L4</f>
        <v>26</v>
      </c>
      <c r="J15" s="112">
        <f>H15/I15</f>
        <v>7.0168131868127741</v>
      </c>
      <c r="O15" t="s">
        <v>159</v>
      </c>
      <c r="P15">
        <v>182.43714285714279</v>
      </c>
      <c r="Q15">
        <v>26</v>
      </c>
      <c r="R15">
        <v>7.0168131868131844</v>
      </c>
    </row>
    <row r="17" spans="1:21" ht="15.5" thickBot="1">
      <c r="B17" s="100" t="s">
        <v>145</v>
      </c>
      <c r="C17" s="100" t="s">
        <v>146</v>
      </c>
      <c r="D17" s="100" t="s">
        <v>147</v>
      </c>
      <c r="E17" s="100" t="s">
        <v>148</v>
      </c>
      <c r="G17" s="56" t="s">
        <v>68</v>
      </c>
      <c r="H17" s="111">
        <f>SUM(B18:E25)-I3^2/I4</f>
        <v>217.74966666665568</v>
      </c>
      <c r="I17" s="103">
        <f>SUM(I14:I15)</f>
        <v>29</v>
      </c>
      <c r="J17" s="56"/>
      <c r="K17" s="56"/>
      <c r="L17" s="56"/>
      <c r="M17" s="56"/>
      <c r="O17" s="56" t="s">
        <v>68</v>
      </c>
      <c r="P17" s="56">
        <v>217.74966666666657</v>
      </c>
      <c r="Q17" s="56">
        <v>29</v>
      </c>
      <c r="R17" s="56"/>
      <c r="S17" s="56"/>
      <c r="T17" s="56"/>
      <c r="U17" s="56"/>
    </row>
    <row r="18" spans="1:21" ht="15.5">
      <c r="A18">
        <v>1</v>
      </c>
      <c r="B18" s="101">
        <f>B3^2</f>
        <v>2265.7600000000002</v>
      </c>
      <c r="C18" s="101">
        <f t="shared" ref="C18:E18" si="0">C3^2</f>
        <v>2787.8399999999997</v>
      </c>
      <c r="D18" s="101">
        <f t="shared" si="0"/>
        <v>2540.16</v>
      </c>
      <c r="E18" s="101">
        <f t="shared" si="0"/>
        <v>2745.7599999999998</v>
      </c>
    </row>
    <row r="19" spans="1:21" ht="15.5">
      <c r="A19">
        <v>2</v>
      </c>
      <c r="B19" s="101">
        <f t="shared" ref="B19:E19" si="1">B4^2</f>
        <v>2756.25</v>
      </c>
      <c r="C19" s="101">
        <f t="shared" si="1"/>
        <v>2641.96</v>
      </c>
      <c r="D19" s="101">
        <f t="shared" si="1"/>
        <v>3113.64</v>
      </c>
      <c r="E19" s="101">
        <f t="shared" si="1"/>
        <v>2662.56</v>
      </c>
      <c r="O19" s="104" t="s">
        <v>160</v>
      </c>
      <c r="P19" s="104" t="s">
        <v>162</v>
      </c>
      <c r="Q19" s="104" t="s">
        <v>164</v>
      </c>
      <c r="R19" s="104" t="s">
        <v>166</v>
      </c>
      <c r="S19" s="322" t="s">
        <v>168</v>
      </c>
    </row>
    <row r="20" spans="1:21" ht="15.5">
      <c r="A20">
        <v>3</v>
      </c>
      <c r="B20" s="101">
        <f t="shared" ref="B20:E20" si="2">B5^2</f>
        <v>2106.81</v>
      </c>
      <c r="C20" s="101">
        <f t="shared" si="2"/>
        <v>2470.09</v>
      </c>
      <c r="D20" s="101">
        <f t="shared" si="2"/>
        <v>2480.0399999999995</v>
      </c>
      <c r="E20" s="101">
        <f t="shared" si="2"/>
        <v>3340.8399999999997</v>
      </c>
      <c r="O20" s="105" t="s">
        <v>161</v>
      </c>
      <c r="P20" s="105" t="s">
        <v>163</v>
      </c>
      <c r="Q20" s="105" t="s">
        <v>165</v>
      </c>
      <c r="R20" s="105" t="s">
        <v>167</v>
      </c>
      <c r="S20" s="323"/>
    </row>
    <row r="21" spans="1:21" ht="15.5">
      <c r="A21">
        <v>4</v>
      </c>
      <c r="B21" s="101">
        <f t="shared" ref="B21:E21" si="3">B6^2</f>
        <v>2662.56</v>
      </c>
      <c r="C21" s="101">
        <f t="shared" si="3"/>
        <v>2937.6400000000003</v>
      </c>
      <c r="D21" s="101">
        <f t="shared" si="3"/>
        <v>2683.24</v>
      </c>
      <c r="E21" s="101">
        <f t="shared" si="3"/>
        <v>2830.2400000000002</v>
      </c>
      <c r="O21" s="106" t="s">
        <v>169</v>
      </c>
      <c r="P21" s="324" t="s">
        <v>171</v>
      </c>
      <c r="Q21" s="324" t="s">
        <v>172</v>
      </c>
      <c r="R21" s="324" t="s">
        <v>173</v>
      </c>
      <c r="S21" s="324" t="s">
        <v>174</v>
      </c>
    </row>
    <row r="22" spans="1:21" ht="15.5">
      <c r="A22">
        <v>5</v>
      </c>
      <c r="B22" s="101">
        <f t="shared" ref="B22:E22" si="4">B7^2</f>
        <v>2672.8900000000003</v>
      </c>
      <c r="C22" s="101">
        <f t="shared" si="4"/>
        <v>2872.96</v>
      </c>
      <c r="D22" s="101">
        <f t="shared" si="4"/>
        <v>2683.24</v>
      </c>
      <c r="E22" s="101">
        <f t="shared" si="4"/>
        <v>2410.81</v>
      </c>
      <c r="O22" s="107" t="s">
        <v>170</v>
      </c>
      <c r="P22" s="325"/>
      <c r="Q22" s="325"/>
      <c r="R22" s="325"/>
      <c r="S22" s="325"/>
    </row>
    <row r="23" spans="1:21" ht="15.5">
      <c r="A23">
        <v>6</v>
      </c>
      <c r="B23" s="101">
        <f t="shared" ref="B23:E23" si="5">B8^2</f>
        <v>2540.16</v>
      </c>
      <c r="C23" s="101">
        <f t="shared" si="5"/>
        <v>2787.8399999999997</v>
      </c>
      <c r="D23" s="101">
        <f t="shared" si="5"/>
        <v>2830.2400000000002</v>
      </c>
      <c r="E23" s="101">
        <f t="shared" si="5"/>
        <v>2662.56</v>
      </c>
      <c r="O23" s="101" t="s">
        <v>54</v>
      </c>
      <c r="P23" s="101" t="s">
        <v>175</v>
      </c>
      <c r="Q23" s="101" t="s">
        <v>176</v>
      </c>
      <c r="R23" s="101" t="s">
        <v>177</v>
      </c>
      <c r="S23" s="101"/>
    </row>
    <row r="24" spans="1:21" ht="15.5">
      <c r="A24">
        <v>7</v>
      </c>
      <c r="B24" s="101">
        <f t="shared" ref="B24:E24" si="6">B9^2</f>
        <v>2304</v>
      </c>
      <c r="C24" s="101">
        <f t="shared" si="6"/>
        <v>2916</v>
      </c>
      <c r="D24" s="101">
        <f t="shared" si="6"/>
        <v>2621.4400000000005</v>
      </c>
      <c r="E24" s="101">
        <f t="shared" si="6"/>
        <v>1953.6400000000003</v>
      </c>
      <c r="O24" s="101" t="s">
        <v>68</v>
      </c>
      <c r="P24" s="101" t="s">
        <v>178</v>
      </c>
      <c r="Q24" s="101" t="s">
        <v>179</v>
      </c>
      <c r="R24" s="101"/>
      <c r="S24" s="101"/>
    </row>
    <row r="25" spans="1:21" ht="15.5">
      <c r="A25">
        <v>8</v>
      </c>
      <c r="B25" s="101">
        <f t="shared" ref="B25:E25" si="7">B10^2</f>
        <v>2530.0899999999997</v>
      </c>
      <c r="C25" s="101"/>
      <c r="D25" s="101"/>
      <c r="E25" s="101">
        <f t="shared" si="7"/>
        <v>2470.09</v>
      </c>
    </row>
  </sheetData>
  <mergeCells count="5">
    <mergeCell ref="S19:S20"/>
    <mergeCell ref="P21:P22"/>
    <mergeCell ref="Q21:Q22"/>
    <mergeCell ref="R21:R22"/>
    <mergeCell ref="S21:S22"/>
  </mergeCells>
  <pageMargins left="0.7" right="0.7" top="0.75" bottom="0.75" header="0.3" footer="0.3"/>
  <pageSetup paperSize="9" orientation="portrait" horizontalDpi="300" verticalDpi="0" r:id="rId1"/>
  <ignoredErrors>
    <ignoredError sqref="C11:C14" formula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1971-B87E-4C18-963B-A6A3640C3C0A}">
  <dimension ref="A1:T51"/>
  <sheetViews>
    <sheetView workbookViewId="0">
      <selection activeCell="K16" sqref="K16"/>
    </sheetView>
  </sheetViews>
  <sheetFormatPr defaultRowHeight="12.5"/>
  <cols>
    <col min="1" max="2" width="10.54296875" style="6" customWidth="1"/>
    <col min="3" max="3" width="11" style="6" customWidth="1"/>
    <col min="4" max="4" width="11.54296875" style="6" customWidth="1"/>
    <col min="5" max="5" width="8.7265625" style="6"/>
    <col min="6" max="6" width="18.453125" style="6" bestFit="1" customWidth="1"/>
    <col min="7" max="9" width="8.7265625" style="6"/>
    <col min="10" max="10" width="9.81640625" style="6" customWidth="1"/>
    <col min="11" max="13" width="8.7265625" style="6"/>
    <col min="14" max="14" width="17.7265625" style="6" bestFit="1" customWidth="1"/>
    <col min="15" max="256" width="8.7265625" style="6"/>
    <col min="257" max="258" width="10.54296875" style="6" customWidth="1"/>
    <col min="259" max="259" width="11" style="6" customWidth="1"/>
    <col min="260" max="260" width="11.54296875" style="6" customWidth="1"/>
    <col min="261" max="261" width="8.7265625" style="6"/>
    <col min="262" max="262" width="18.453125" style="6" bestFit="1" customWidth="1"/>
    <col min="263" max="512" width="8.7265625" style="6"/>
    <col min="513" max="514" width="10.54296875" style="6" customWidth="1"/>
    <col min="515" max="515" width="11" style="6" customWidth="1"/>
    <col min="516" max="516" width="11.54296875" style="6" customWidth="1"/>
    <col min="517" max="517" width="8.7265625" style="6"/>
    <col min="518" max="518" width="18.453125" style="6" bestFit="1" customWidth="1"/>
    <col min="519" max="768" width="8.7265625" style="6"/>
    <col min="769" max="770" width="10.54296875" style="6" customWidth="1"/>
    <col min="771" max="771" width="11" style="6" customWidth="1"/>
    <col min="772" max="772" width="11.54296875" style="6" customWidth="1"/>
    <col min="773" max="773" width="8.7265625" style="6"/>
    <col min="774" max="774" width="18.453125" style="6" bestFit="1" customWidth="1"/>
    <col min="775" max="1024" width="8.7265625" style="6"/>
    <col min="1025" max="1026" width="10.54296875" style="6" customWidth="1"/>
    <col min="1027" max="1027" width="11" style="6" customWidth="1"/>
    <col min="1028" max="1028" width="11.54296875" style="6" customWidth="1"/>
    <col min="1029" max="1029" width="8.7265625" style="6"/>
    <col min="1030" max="1030" width="18.453125" style="6" bestFit="1" customWidth="1"/>
    <col min="1031" max="1280" width="8.7265625" style="6"/>
    <col min="1281" max="1282" width="10.54296875" style="6" customWidth="1"/>
    <col min="1283" max="1283" width="11" style="6" customWidth="1"/>
    <col min="1284" max="1284" width="11.54296875" style="6" customWidth="1"/>
    <col min="1285" max="1285" width="8.7265625" style="6"/>
    <col min="1286" max="1286" width="18.453125" style="6" bestFit="1" customWidth="1"/>
    <col min="1287" max="1536" width="8.7265625" style="6"/>
    <col min="1537" max="1538" width="10.54296875" style="6" customWidth="1"/>
    <col min="1539" max="1539" width="11" style="6" customWidth="1"/>
    <col min="1540" max="1540" width="11.54296875" style="6" customWidth="1"/>
    <col min="1541" max="1541" width="8.7265625" style="6"/>
    <col min="1542" max="1542" width="18.453125" style="6" bestFit="1" customWidth="1"/>
    <col min="1543" max="1792" width="8.7265625" style="6"/>
    <col min="1793" max="1794" width="10.54296875" style="6" customWidth="1"/>
    <col min="1795" max="1795" width="11" style="6" customWidth="1"/>
    <col min="1796" max="1796" width="11.54296875" style="6" customWidth="1"/>
    <col min="1797" max="1797" width="8.7265625" style="6"/>
    <col min="1798" max="1798" width="18.453125" style="6" bestFit="1" customWidth="1"/>
    <col min="1799" max="2048" width="8.7265625" style="6"/>
    <col min="2049" max="2050" width="10.54296875" style="6" customWidth="1"/>
    <col min="2051" max="2051" width="11" style="6" customWidth="1"/>
    <col min="2052" max="2052" width="11.54296875" style="6" customWidth="1"/>
    <col min="2053" max="2053" width="8.7265625" style="6"/>
    <col min="2054" max="2054" width="18.453125" style="6" bestFit="1" customWidth="1"/>
    <col min="2055" max="2304" width="8.7265625" style="6"/>
    <col min="2305" max="2306" width="10.54296875" style="6" customWidth="1"/>
    <col min="2307" max="2307" width="11" style="6" customWidth="1"/>
    <col min="2308" max="2308" width="11.54296875" style="6" customWidth="1"/>
    <col min="2309" max="2309" width="8.7265625" style="6"/>
    <col min="2310" max="2310" width="18.453125" style="6" bestFit="1" customWidth="1"/>
    <col min="2311" max="2560" width="8.7265625" style="6"/>
    <col min="2561" max="2562" width="10.54296875" style="6" customWidth="1"/>
    <col min="2563" max="2563" width="11" style="6" customWidth="1"/>
    <col min="2564" max="2564" width="11.54296875" style="6" customWidth="1"/>
    <col min="2565" max="2565" width="8.7265625" style="6"/>
    <col min="2566" max="2566" width="18.453125" style="6" bestFit="1" customWidth="1"/>
    <col min="2567" max="2816" width="8.7265625" style="6"/>
    <col min="2817" max="2818" width="10.54296875" style="6" customWidth="1"/>
    <col min="2819" max="2819" width="11" style="6" customWidth="1"/>
    <col min="2820" max="2820" width="11.54296875" style="6" customWidth="1"/>
    <col min="2821" max="2821" width="8.7265625" style="6"/>
    <col min="2822" max="2822" width="18.453125" style="6" bestFit="1" customWidth="1"/>
    <col min="2823" max="3072" width="8.7265625" style="6"/>
    <col min="3073" max="3074" width="10.54296875" style="6" customWidth="1"/>
    <col min="3075" max="3075" width="11" style="6" customWidth="1"/>
    <col min="3076" max="3076" width="11.54296875" style="6" customWidth="1"/>
    <col min="3077" max="3077" width="8.7265625" style="6"/>
    <col min="3078" max="3078" width="18.453125" style="6" bestFit="1" customWidth="1"/>
    <col min="3079" max="3328" width="8.7265625" style="6"/>
    <col min="3329" max="3330" width="10.54296875" style="6" customWidth="1"/>
    <col min="3331" max="3331" width="11" style="6" customWidth="1"/>
    <col min="3332" max="3332" width="11.54296875" style="6" customWidth="1"/>
    <col min="3333" max="3333" width="8.7265625" style="6"/>
    <col min="3334" max="3334" width="18.453125" style="6" bestFit="1" customWidth="1"/>
    <col min="3335" max="3584" width="8.7265625" style="6"/>
    <col min="3585" max="3586" width="10.54296875" style="6" customWidth="1"/>
    <col min="3587" max="3587" width="11" style="6" customWidth="1"/>
    <col min="3588" max="3588" width="11.54296875" style="6" customWidth="1"/>
    <col min="3589" max="3589" width="8.7265625" style="6"/>
    <col min="3590" max="3590" width="18.453125" style="6" bestFit="1" customWidth="1"/>
    <col min="3591" max="3840" width="8.7265625" style="6"/>
    <col min="3841" max="3842" width="10.54296875" style="6" customWidth="1"/>
    <col min="3843" max="3843" width="11" style="6" customWidth="1"/>
    <col min="3844" max="3844" width="11.54296875" style="6" customWidth="1"/>
    <col min="3845" max="3845" width="8.7265625" style="6"/>
    <col min="3846" max="3846" width="18.453125" style="6" bestFit="1" customWidth="1"/>
    <col min="3847" max="4096" width="8.7265625" style="6"/>
    <col min="4097" max="4098" width="10.54296875" style="6" customWidth="1"/>
    <col min="4099" max="4099" width="11" style="6" customWidth="1"/>
    <col min="4100" max="4100" width="11.54296875" style="6" customWidth="1"/>
    <col min="4101" max="4101" width="8.7265625" style="6"/>
    <col min="4102" max="4102" width="18.453125" style="6" bestFit="1" customWidth="1"/>
    <col min="4103" max="4352" width="8.7265625" style="6"/>
    <col min="4353" max="4354" width="10.54296875" style="6" customWidth="1"/>
    <col min="4355" max="4355" width="11" style="6" customWidth="1"/>
    <col min="4356" max="4356" width="11.54296875" style="6" customWidth="1"/>
    <col min="4357" max="4357" width="8.7265625" style="6"/>
    <col min="4358" max="4358" width="18.453125" style="6" bestFit="1" customWidth="1"/>
    <col min="4359" max="4608" width="8.7265625" style="6"/>
    <col min="4609" max="4610" width="10.54296875" style="6" customWidth="1"/>
    <col min="4611" max="4611" width="11" style="6" customWidth="1"/>
    <col min="4612" max="4612" width="11.54296875" style="6" customWidth="1"/>
    <col min="4613" max="4613" width="8.7265625" style="6"/>
    <col min="4614" max="4614" width="18.453125" style="6" bestFit="1" customWidth="1"/>
    <col min="4615" max="4864" width="8.7265625" style="6"/>
    <col min="4865" max="4866" width="10.54296875" style="6" customWidth="1"/>
    <col min="4867" max="4867" width="11" style="6" customWidth="1"/>
    <col min="4868" max="4868" width="11.54296875" style="6" customWidth="1"/>
    <col min="4869" max="4869" width="8.7265625" style="6"/>
    <col min="4870" max="4870" width="18.453125" style="6" bestFit="1" customWidth="1"/>
    <col min="4871" max="5120" width="8.7265625" style="6"/>
    <col min="5121" max="5122" width="10.54296875" style="6" customWidth="1"/>
    <col min="5123" max="5123" width="11" style="6" customWidth="1"/>
    <col min="5124" max="5124" width="11.54296875" style="6" customWidth="1"/>
    <col min="5125" max="5125" width="8.7265625" style="6"/>
    <col min="5126" max="5126" width="18.453125" style="6" bestFit="1" customWidth="1"/>
    <col min="5127" max="5376" width="8.7265625" style="6"/>
    <col min="5377" max="5378" width="10.54296875" style="6" customWidth="1"/>
    <col min="5379" max="5379" width="11" style="6" customWidth="1"/>
    <col min="5380" max="5380" width="11.54296875" style="6" customWidth="1"/>
    <col min="5381" max="5381" width="8.7265625" style="6"/>
    <col min="5382" max="5382" width="18.453125" style="6" bestFit="1" customWidth="1"/>
    <col min="5383" max="5632" width="8.7265625" style="6"/>
    <col min="5633" max="5634" width="10.54296875" style="6" customWidth="1"/>
    <col min="5635" max="5635" width="11" style="6" customWidth="1"/>
    <col min="5636" max="5636" width="11.54296875" style="6" customWidth="1"/>
    <col min="5637" max="5637" width="8.7265625" style="6"/>
    <col min="5638" max="5638" width="18.453125" style="6" bestFit="1" customWidth="1"/>
    <col min="5639" max="5888" width="8.7265625" style="6"/>
    <col min="5889" max="5890" width="10.54296875" style="6" customWidth="1"/>
    <col min="5891" max="5891" width="11" style="6" customWidth="1"/>
    <col min="5892" max="5892" width="11.54296875" style="6" customWidth="1"/>
    <col min="5893" max="5893" width="8.7265625" style="6"/>
    <col min="5894" max="5894" width="18.453125" style="6" bestFit="1" customWidth="1"/>
    <col min="5895" max="6144" width="8.7265625" style="6"/>
    <col min="6145" max="6146" width="10.54296875" style="6" customWidth="1"/>
    <col min="6147" max="6147" width="11" style="6" customWidth="1"/>
    <col min="6148" max="6148" width="11.54296875" style="6" customWidth="1"/>
    <col min="6149" max="6149" width="8.7265625" style="6"/>
    <col min="6150" max="6150" width="18.453125" style="6" bestFit="1" customWidth="1"/>
    <col min="6151" max="6400" width="8.7265625" style="6"/>
    <col min="6401" max="6402" width="10.54296875" style="6" customWidth="1"/>
    <col min="6403" max="6403" width="11" style="6" customWidth="1"/>
    <col min="6404" max="6404" width="11.54296875" style="6" customWidth="1"/>
    <col min="6405" max="6405" width="8.7265625" style="6"/>
    <col min="6406" max="6406" width="18.453125" style="6" bestFit="1" customWidth="1"/>
    <col min="6407" max="6656" width="8.7265625" style="6"/>
    <col min="6657" max="6658" width="10.54296875" style="6" customWidth="1"/>
    <col min="6659" max="6659" width="11" style="6" customWidth="1"/>
    <col min="6660" max="6660" width="11.54296875" style="6" customWidth="1"/>
    <col min="6661" max="6661" width="8.7265625" style="6"/>
    <col min="6662" max="6662" width="18.453125" style="6" bestFit="1" customWidth="1"/>
    <col min="6663" max="6912" width="8.7265625" style="6"/>
    <col min="6913" max="6914" width="10.54296875" style="6" customWidth="1"/>
    <col min="6915" max="6915" width="11" style="6" customWidth="1"/>
    <col min="6916" max="6916" width="11.54296875" style="6" customWidth="1"/>
    <col min="6917" max="6917" width="8.7265625" style="6"/>
    <col min="6918" max="6918" width="18.453125" style="6" bestFit="1" customWidth="1"/>
    <col min="6919" max="7168" width="8.7265625" style="6"/>
    <col min="7169" max="7170" width="10.54296875" style="6" customWidth="1"/>
    <col min="7171" max="7171" width="11" style="6" customWidth="1"/>
    <col min="7172" max="7172" width="11.54296875" style="6" customWidth="1"/>
    <col min="7173" max="7173" width="8.7265625" style="6"/>
    <col min="7174" max="7174" width="18.453125" style="6" bestFit="1" customWidth="1"/>
    <col min="7175" max="7424" width="8.7265625" style="6"/>
    <col min="7425" max="7426" width="10.54296875" style="6" customWidth="1"/>
    <col min="7427" max="7427" width="11" style="6" customWidth="1"/>
    <col min="7428" max="7428" width="11.54296875" style="6" customWidth="1"/>
    <col min="7429" max="7429" width="8.7265625" style="6"/>
    <col min="7430" max="7430" width="18.453125" style="6" bestFit="1" customWidth="1"/>
    <col min="7431" max="7680" width="8.7265625" style="6"/>
    <col min="7681" max="7682" width="10.54296875" style="6" customWidth="1"/>
    <col min="7683" max="7683" width="11" style="6" customWidth="1"/>
    <col min="7684" max="7684" width="11.54296875" style="6" customWidth="1"/>
    <col min="7685" max="7685" width="8.7265625" style="6"/>
    <col min="7686" max="7686" width="18.453125" style="6" bestFit="1" customWidth="1"/>
    <col min="7687" max="7936" width="8.7265625" style="6"/>
    <col min="7937" max="7938" width="10.54296875" style="6" customWidth="1"/>
    <col min="7939" max="7939" width="11" style="6" customWidth="1"/>
    <col min="7940" max="7940" width="11.54296875" style="6" customWidth="1"/>
    <col min="7941" max="7941" width="8.7265625" style="6"/>
    <col min="7942" max="7942" width="18.453125" style="6" bestFit="1" customWidth="1"/>
    <col min="7943" max="8192" width="8.7265625" style="6"/>
    <col min="8193" max="8194" width="10.54296875" style="6" customWidth="1"/>
    <col min="8195" max="8195" width="11" style="6" customWidth="1"/>
    <col min="8196" max="8196" width="11.54296875" style="6" customWidth="1"/>
    <col min="8197" max="8197" width="8.7265625" style="6"/>
    <col min="8198" max="8198" width="18.453125" style="6" bestFit="1" customWidth="1"/>
    <col min="8199" max="8448" width="8.7265625" style="6"/>
    <col min="8449" max="8450" width="10.54296875" style="6" customWidth="1"/>
    <col min="8451" max="8451" width="11" style="6" customWidth="1"/>
    <col min="8452" max="8452" width="11.54296875" style="6" customWidth="1"/>
    <col min="8453" max="8453" width="8.7265625" style="6"/>
    <col min="8454" max="8454" width="18.453125" style="6" bestFit="1" customWidth="1"/>
    <col min="8455" max="8704" width="8.7265625" style="6"/>
    <col min="8705" max="8706" width="10.54296875" style="6" customWidth="1"/>
    <col min="8707" max="8707" width="11" style="6" customWidth="1"/>
    <col min="8708" max="8708" width="11.54296875" style="6" customWidth="1"/>
    <col min="8709" max="8709" width="8.7265625" style="6"/>
    <col min="8710" max="8710" width="18.453125" style="6" bestFit="1" customWidth="1"/>
    <col min="8711" max="8960" width="8.7265625" style="6"/>
    <col min="8961" max="8962" width="10.54296875" style="6" customWidth="1"/>
    <col min="8963" max="8963" width="11" style="6" customWidth="1"/>
    <col min="8964" max="8964" width="11.54296875" style="6" customWidth="1"/>
    <col min="8965" max="8965" width="8.7265625" style="6"/>
    <col min="8966" max="8966" width="18.453125" style="6" bestFit="1" customWidth="1"/>
    <col min="8967" max="9216" width="8.7265625" style="6"/>
    <col min="9217" max="9218" width="10.54296875" style="6" customWidth="1"/>
    <col min="9219" max="9219" width="11" style="6" customWidth="1"/>
    <col min="9220" max="9220" width="11.54296875" style="6" customWidth="1"/>
    <col min="9221" max="9221" width="8.7265625" style="6"/>
    <col min="9222" max="9222" width="18.453125" style="6" bestFit="1" customWidth="1"/>
    <col min="9223" max="9472" width="8.7265625" style="6"/>
    <col min="9473" max="9474" width="10.54296875" style="6" customWidth="1"/>
    <col min="9475" max="9475" width="11" style="6" customWidth="1"/>
    <col min="9476" max="9476" width="11.54296875" style="6" customWidth="1"/>
    <col min="9477" max="9477" width="8.7265625" style="6"/>
    <col min="9478" max="9478" width="18.453125" style="6" bestFit="1" customWidth="1"/>
    <col min="9479" max="9728" width="8.7265625" style="6"/>
    <col min="9729" max="9730" width="10.54296875" style="6" customWidth="1"/>
    <col min="9731" max="9731" width="11" style="6" customWidth="1"/>
    <col min="9732" max="9732" width="11.54296875" style="6" customWidth="1"/>
    <col min="9733" max="9733" width="8.7265625" style="6"/>
    <col min="9734" max="9734" width="18.453125" style="6" bestFit="1" customWidth="1"/>
    <col min="9735" max="9984" width="8.7265625" style="6"/>
    <col min="9985" max="9986" width="10.54296875" style="6" customWidth="1"/>
    <col min="9987" max="9987" width="11" style="6" customWidth="1"/>
    <col min="9988" max="9988" width="11.54296875" style="6" customWidth="1"/>
    <col min="9989" max="9989" width="8.7265625" style="6"/>
    <col min="9990" max="9990" width="18.453125" style="6" bestFit="1" customWidth="1"/>
    <col min="9991" max="10240" width="8.7265625" style="6"/>
    <col min="10241" max="10242" width="10.54296875" style="6" customWidth="1"/>
    <col min="10243" max="10243" width="11" style="6" customWidth="1"/>
    <col min="10244" max="10244" width="11.54296875" style="6" customWidth="1"/>
    <col min="10245" max="10245" width="8.7265625" style="6"/>
    <col min="10246" max="10246" width="18.453125" style="6" bestFit="1" customWidth="1"/>
    <col min="10247" max="10496" width="8.7265625" style="6"/>
    <col min="10497" max="10498" width="10.54296875" style="6" customWidth="1"/>
    <col min="10499" max="10499" width="11" style="6" customWidth="1"/>
    <col min="10500" max="10500" width="11.54296875" style="6" customWidth="1"/>
    <col min="10501" max="10501" width="8.7265625" style="6"/>
    <col min="10502" max="10502" width="18.453125" style="6" bestFit="1" customWidth="1"/>
    <col min="10503" max="10752" width="8.7265625" style="6"/>
    <col min="10753" max="10754" width="10.54296875" style="6" customWidth="1"/>
    <col min="10755" max="10755" width="11" style="6" customWidth="1"/>
    <col min="10756" max="10756" width="11.54296875" style="6" customWidth="1"/>
    <col min="10757" max="10757" width="8.7265625" style="6"/>
    <col min="10758" max="10758" width="18.453125" style="6" bestFit="1" customWidth="1"/>
    <col min="10759" max="11008" width="8.7265625" style="6"/>
    <col min="11009" max="11010" width="10.54296875" style="6" customWidth="1"/>
    <col min="11011" max="11011" width="11" style="6" customWidth="1"/>
    <col min="11012" max="11012" width="11.54296875" style="6" customWidth="1"/>
    <col min="11013" max="11013" width="8.7265625" style="6"/>
    <col min="11014" max="11014" width="18.453125" style="6" bestFit="1" customWidth="1"/>
    <col min="11015" max="11264" width="8.7265625" style="6"/>
    <col min="11265" max="11266" width="10.54296875" style="6" customWidth="1"/>
    <col min="11267" max="11267" width="11" style="6" customWidth="1"/>
    <col min="11268" max="11268" width="11.54296875" style="6" customWidth="1"/>
    <col min="11269" max="11269" width="8.7265625" style="6"/>
    <col min="11270" max="11270" width="18.453125" style="6" bestFit="1" customWidth="1"/>
    <col min="11271" max="11520" width="8.7265625" style="6"/>
    <col min="11521" max="11522" width="10.54296875" style="6" customWidth="1"/>
    <col min="11523" max="11523" width="11" style="6" customWidth="1"/>
    <col min="11524" max="11524" width="11.54296875" style="6" customWidth="1"/>
    <col min="11525" max="11525" width="8.7265625" style="6"/>
    <col min="11526" max="11526" width="18.453125" style="6" bestFit="1" customWidth="1"/>
    <col min="11527" max="11776" width="8.7265625" style="6"/>
    <col min="11777" max="11778" width="10.54296875" style="6" customWidth="1"/>
    <col min="11779" max="11779" width="11" style="6" customWidth="1"/>
    <col min="11780" max="11780" width="11.54296875" style="6" customWidth="1"/>
    <col min="11781" max="11781" width="8.7265625" style="6"/>
    <col min="11782" max="11782" width="18.453125" style="6" bestFit="1" customWidth="1"/>
    <col min="11783" max="12032" width="8.7265625" style="6"/>
    <col min="12033" max="12034" width="10.54296875" style="6" customWidth="1"/>
    <col min="12035" max="12035" width="11" style="6" customWidth="1"/>
    <col min="12036" max="12036" width="11.54296875" style="6" customWidth="1"/>
    <col min="12037" max="12037" width="8.7265625" style="6"/>
    <col min="12038" max="12038" width="18.453125" style="6" bestFit="1" customWidth="1"/>
    <col min="12039" max="12288" width="8.7265625" style="6"/>
    <col min="12289" max="12290" width="10.54296875" style="6" customWidth="1"/>
    <col min="12291" max="12291" width="11" style="6" customWidth="1"/>
    <col min="12292" max="12292" width="11.54296875" style="6" customWidth="1"/>
    <col min="12293" max="12293" width="8.7265625" style="6"/>
    <col min="12294" max="12294" width="18.453125" style="6" bestFit="1" customWidth="1"/>
    <col min="12295" max="12544" width="8.7265625" style="6"/>
    <col min="12545" max="12546" width="10.54296875" style="6" customWidth="1"/>
    <col min="12547" max="12547" width="11" style="6" customWidth="1"/>
    <col min="12548" max="12548" width="11.54296875" style="6" customWidth="1"/>
    <col min="12549" max="12549" width="8.7265625" style="6"/>
    <col min="12550" max="12550" width="18.453125" style="6" bestFit="1" customWidth="1"/>
    <col min="12551" max="12800" width="8.7265625" style="6"/>
    <col min="12801" max="12802" width="10.54296875" style="6" customWidth="1"/>
    <col min="12803" max="12803" width="11" style="6" customWidth="1"/>
    <col min="12804" max="12804" width="11.54296875" style="6" customWidth="1"/>
    <col min="12805" max="12805" width="8.7265625" style="6"/>
    <col min="12806" max="12806" width="18.453125" style="6" bestFit="1" customWidth="1"/>
    <col min="12807" max="13056" width="8.7265625" style="6"/>
    <col min="13057" max="13058" width="10.54296875" style="6" customWidth="1"/>
    <col min="13059" max="13059" width="11" style="6" customWidth="1"/>
    <col min="13060" max="13060" width="11.54296875" style="6" customWidth="1"/>
    <col min="13061" max="13061" width="8.7265625" style="6"/>
    <col min="13062" max="13062" width="18.453125" style="6" bestFit="1" customWidth="1"/>
    <col min="13063" max="13312" width="8.7265625" style="6"/>
    <col min="13313" max="13314" width="10.54296875" style="6" customWidth="1"/>
    <col min="13315" max="13315" width="11" style="6" customWidth="1"/>
    <col min="13316" max="13316" width="11.54296875" style="6" customWidth="1"/>
    <col min="13317" max="13317" width="8.7265625" style="6"/>
    <col min="13318" max="13318" width="18.453125" style="6" bestFit="1" customWidth="1"/>
    <col min="13319" max="13568" width="8.7265625" style="6"/>
    <col min="13569" max="13570" width="10.54296875" style="6" customWidth="1"/>
    <col min="13571" max="13571" width="11" style="6" customWidth="1"/>
    <col min="13572" max="13572" width="11.54296875" style="6" customWidth="1"/>
    <col min="13573" max="13573" width="8.7265625" style="6"/>
    <col min="13574" max="13574" width="18.453125" style="6" bestFit="1" customWidth="1"/>
    <col min="13575" max="13824" width="8.7265625" style="6"/>
    <col min="13825" max="13826" width="10.54296875" style="6" customWidth="1"/>
    <col min="13827" max="13827" width="11" style="6" customWidth="1"/>
    <col min="13828" max="13828" width="11.54296875" style="6" customWidth="1"/>
    <col min="13829" max="13829" width="8.7265625" style="6"/>
    <col min="13830" max="13830" width="18.453125" style="6" bestFit="1" customWidth="1"/>
    <col min="13831" max="14080" width="8.7265625" style="6"/>
    <col min="14081" max="14082" width="10.54296875" style="6" customWidth="1"/>
    <col min="14083" max="14083" width="11" style="6" customWidth="1"/>
    <col min="14084" max="14084" width="11.54296875" style="6" customWidth="1"/>
    <col min="14085" max="14085" width="8.7265625" style="6"/>
    <col min="14086" max="14086" width="18.453125" style="6" bestFit="1" customWidth="1"/>
    <col min="14087" max="14336" width="8.7265625" style="6"/>
    <col min="14337" max="14338" width="10.54296875" style="6" customWidth="1"/>
    <col min="14339" max="14339" width="11" style="6" customWidth="1"/>
    <col min="14340" max="14340" width="11.54296875" style="6" customWidth="1"/>
    <col min="14341" max="14341" width="8.7265625" style="6"/>
    <col min="14342" max="14342" width="18.453125" style="6" bestFit="1" customWidth="1"/>
    <col min="14343" max="14592" width="8.7265625" style="6"/>
    <col min="14593" max="14594" width="10.54296875" style="6" customWidth="1"/>
    <col min="14595" max="14595" width="11" style="6" customWidth="1"/>
    <col min="14596" max="14596" width="11.54296875" style="6" customWidth="1"/>
    <col min="14597" max="14597" width="8.7265625" style="6"/>
    <col min="14598" max="14598" width="18.453125" style="6" bestFit="1" customWidth="1"/>
    <col min="14599" max="14848" width="8.7265625" style="6"/>
    <col min="14849" max="14850" width="10.54296875" style="6" customWidth="1"/>
    <col min="14851" max="14851" width="11" style="6" customWidth="1"/>
    <col min="14852" max="14852" width="11.54296875" style="6" customWidth="1"/>
    <col min="14853" max="14853" width="8.7265625" style="6"/>
    <col min="14854" max="14854" width="18.453125" style="6" bestFit="1" customWidth="1"/>
    <col min="14855" max="15104" width="8.7265625" style="6"/>
    <col min="15105" max="15106" width="10.54296875" style="6" customWidth="1"/>
    <col min="15107" max="15107" width="11" style="6" customWidth="1"/>
    <col min="15108" max="15108" width="11.54296875" style="6" customWidth="1"/>
    <col min="15109" max="15109" width="8.7265625" style="6"/>
    <col min="15110" max="15110" width="18.453125" style="6" bestFit="1" customWidth="1"/>
    <col min="15111" max="15360" width="8.7265625" style="6"/>
    <col min="15361" max="15362" width="10.54296875" style="6" customWidth="1"/>
    <col min="15363" max="15363" width="11" style="6" customWidth="1"/>
    <col min="15364" max="15364" width="11.54296875" style="6" customWidth="1"/>
    <col min="15365" max="15365" width="8.7265625" style="6"/>
    <col min="15366" max="15366" width="18.453125" style="6" bestFit="1" customWidth="1"/>
    <col min="15367" max="15616" width="8.7265625" style="6"/>
    <col min="15617" max="15618" width="10.54296875" style="6" customWidth="1"/>
    <col min="15619" max="15619" width="11" style="6" customWidth="1"/>
    <col min="15620" max="15620" width="11.54296875" style="6" customWidth="1"/>
    <col min="15621" max="15621" width="8.7265625" style="6"/>
    <col min="15622" max="15622" width="18.453125" style="6" bestFit="1" customWidth="1"/>
    <col min="15623" max="15872" width="8.7265625" style="6"/>
    <col min="15873" max="15874" width="10.54296875" style="6" customWidth="1"/>
    <col min="15875" max="15875" width="11" style="6" customWidth="1"/>
    <col min="15876" max="15876" width="11.54296875" style="6" customWidth="1"/>
    <col min="15877" max="15877" width="8.7265625" style="6"/>
    <col min="15878" max="15878" width="18.453125" style="6" bestFit="1" customWidth="1"/>
    <col min="15879" max="16128" width="8.7265625" style="6"/>
    <col min="16129" max="16130" width="10.54296875" style="6" customWidth="1"/>
    <col min="16131" max="16131" width="11" style="6" customWidth="1"/>
    <col min="16132" max="16132" width="11.54296875" style="6" customWidth="1"/>
    <col min="16133" max="16133" width="8.7265625" style="6"/>
    <col min="16134" max="16134" width="18.453125" style="6" bestFit="1" customWidth="1"/>
    <col min="16135" max="16384" width="8.7265625" style="6"/>
  </cols>
  <sheetData>
    <row r="1" spans="1:20" ht="28">
      <c r="A1" s="328" t="s">
        <v>183</v>
      </c>
      <c r="B1" s="328"/>
      <c r="C1" s="328"/>
      <c r="D1" s="328"/>
    </row>
    <row r="4" spans="1:20">
      <c r="A4" s="114" t="s">
        <v>145</v>
      </c>
      <c r="B4" s="114" t="s">
        <v>146</v>
      </c>
      <c r="C4" s="114" t="s">
        <v>147</v>
      </c>
      <c r="D4" s="114" t="s">
        <v>148</v>
      </c>
      <c r="F4" s="6" t="s">
        <v>149</v>
      </c>
      <c r="N4" s="115" t="s">
        <v>149</v>
      </c>
      <c r="O4" s="115"/>
      <c r="P4" s="115"/>
      <c r="Q4" s="115"/>
      <c r="R4" s="115"/>
      <c r="S4" s="115"/>
      <c r="T4" s="115"/>
    </row>
    <row r="5" spans="1:20">
      <c r="A5" s="6">
        <v>47.6</v>
      </c>
      <c r="B5" s="6">
        <v>52.8</v>
      </c>
      <c r="C5" s="6">
        <v>50.4</v>
      </c>
      <c r="D5" s="6">
        <v>52.4</v>
      </c>
      <c r="N5" s="115"/>
      <c r="O5" s="115"/>
      <c r="P5" s="115"/>
      <c r="Q5" s="115"/>
      <c r="R5" s="115"/>
      <c r="S5" s="115"/>
      <c r="T5" s="115"/>
    </row>
    <row r="6" spans="1:20" ht="13" thickBot="1">
      <c r="A6" s="6">
        <v>52.5</v>
      </c>
      <c r="B6" s="6">
        <v>51.4</v>
      </c>
      <c r="C6" s="6">
        <v>55.8</v>
      </c>
      <c r="D6" s="6">
        <v>51.6</v>
      </c>
      <c r="F6" s="6" t="s">
        <v>150</v>
      </c>
      <c r="N6" s="115" t="s">
        <v>150</v>
      </c>
      <c r="O6" s="115"/>
      <c r="P6" s="115"/>
      <c r="Q6" s="115"/>
      <c r="R6" s="115"/>
      <c r="S6" s="115"/>
      <c r="T6" s="115"/>
    </row>
    <row r="7" spans="1:20" ht="13">
      <c r="A7" s="6">
        <v>45.9</v>
      </c>
      <c r="B7" s="6">
        <v>49.7</v>
      </c>
      <c r="C7" s="6">
        <v>49.8</v>
      </c>
      <c r="D7" s="6">
        <v>57.8</v>
      </c>
      <c r="F7" s="116" t="s">
        <v>151</v>
      </c>
      <c r="G7" s="116" t="s">
        <v>152</v>
      </c>
      <c r="H7" s="116" t="s">
        <v>153</v>
      </c>
      <c r="I7" s="116" t="s">
        <v>154</v>
      </c>
      <c r="J7" s="116" t="s">
        <v>155</v>
      </c>
      <c r="N7" s="117" t="s">
        <v>151</v>
      </c>
      <c r="O7" s="117" t="s">
        <v>152</v>
      </c>
      <c r="P7" s="117" t="s">
        <v>153</v>
      </c>
      <c r="Q7" s="117" t="s">
        <v>154</v>
      </c>
      <c r="R7" s="117" t="s">
        <v>155</v>
      </c>
      <c r="S7" s="115"/>
      <c r="T7" s="115"/>
    </row>
    <row r="8" spans="1:20">
      <c r="A8" s="6">
        <v>51.6</v>
      </c>
      <c r="B8" s="6">
        <v>54.2</v>
      </c>
      <c r="C8" s="6">
        <v>51.8</v>
      </c>
      <c r="D8" s="6">
        <v>53.2</v>
      </c>
      <c r="F8" s="6" t="s">
        <v>145</v>
      </c>
      <c r="G8" s="118">
        <f>COUNTA($A$5:$A$12)</f>
        <v>8</v>
      </c>
      <c r="H8" s="118">
        <f>SUM($A$5:$A$12)</f>
        <v>398</v>
      </c>
      <c r="I8" s="118">
        <f>AVERAGE($A$5:$A$12)</f>
        <v>49.75</v>
      </c>
      <c r="J8" s="118">
        <f>_xlfn.VAR.S($A$5:$A$12)</f>
        <v>5.4314285714285742</v>
      </c>
      <c r="N8" s="115" t="s">
        <v>145</v>
      </c>
      <c r="O8" s="115">
        <v>8</v>
      </c>
      <c r="P8" s="115">
        <v>398</v>
      </c>
      <c r="Q8" s="115">
        <v>49.75</v>
      </c>
      <c r="R8" s="115">
        <v>5.4314285714285742</v>
      </c>
      <c r="S8" s="115"/>
      <c r="T8" s="115"/>
    </row>
    <row r="9" spans="1:20">
      <c r="A9" s="6">
        <v>51.7</v>
      </c>
      <c r="B9" s="6">
        <v>53.6</v>
      </c>
      <c r="C9" s="6">
        <v>51.8</v>
      </c>
      <c r="D9" s="6">
        <v>49.1</v>
      </c>
      <c r="F9" s="6" t="s">
        <v>146</v>
      </c>
      <c r="G9" s="118">
        <f>COUNTA($B$5:$B$11)</f>
        <v>7</v>
      </c>
      <c r="H9" s="118">
        <f>SUM(B5:B11)</f>
        <v>368.5</v>
      </c>
      <c r="I9" s="118">
        <f>AVERAGE(B5:B11)</f>
        <v>52.642857142857146</v>
      </c>
      <c r="J9" s="118">
        <f>_xlfn.VAR.S(B5:B11)</f>
        <v>2.5728571428571425</v>
      </c>
      <c r="N9" s="115" t="s">
        <v>146</v>
      </c>
      <c r="O9" s="115">
        <v>7</v>
      </c>
      <c r="P9" s="115">
        <v>368.5</v>
      </c>
      <c r="Q9" s="115">
        <v>52.642857142857146</v>
      </c>
      <c r="R9" s="115">
        <v>2.5728571428571425</v>
      </c>
      <c r="S9" s="115"/>
      <c r="T9" s="115"/>
    </row>
    <row r="10" spans="1:20">
      <c r="A10" s="6">
        <v>50.4</v>
      </c>
      <c r="B10" s="6">
        <v>52.8</v>
      </c>
      <c r="C10" s="6">
        <v>53.2</v>
      </c>
      <c r="D10" s="6">
        <v>51.6</v>
      </c>
      <c r="F10" s="6" t="s">
        <v>147</v>
      </c>
      <c r="G10" s="118">
        <f>COUNTA($C$5:$C$11)</f>
        <v>7</v>
      </c>
      <c r="H10" s="118">
        <f>SUM(C5:C11)</f>
        <v>364</v>
      </c>
      <c r="I10" s="118">
        <f>AVERAGE(C5:C11)</f>
        <v>52</v>
      </c>
      <c r="J10" s="118">
        <f>_xlfn.VAR.S(C5:C11)</f>
        <v>4.0000000000000009</v>
      </c>
      <c r="N10" s="115" t="s">
        <v>147</v>
      </c>
      <c r="O10" s="115">
        <v>7</v>
      </c>
      <c r="P10" s="115">
        <v>364</v>
      </c>
      <c r="Q10" s="115">
        <v>52</v>
      </c>
      <c r="R10" s="115">
        <v>4.0000000000000009</v>
      </c>
      <c r="S10" s="115"/>
      <c r="T10" s="115"/>
    </row>
    <row r="11" spans="1:20" ht="13" thickBot="1">
      <c r="A11" s="6">
        <v>48</v>
      </c>
      <c r="B11" s="6">
        <v>54</v>
      </c>
      <c r="C11" s="6">
        <v>51.2</v>
      </c>
      <c r="D11" s="6">
        <v>44.2</v>
      </c>
      <c r="F11" s="119" t="s">
        <v>148</v>
      </c>
      <c r="G11" s="120">
        <f>COUNTA($D$5:$D$12)</f>
        <v>8</v>
      </c>
      <c r="H11" s="120">
        <f>SUM($D$5:$D$12)</f>
        <v>409.6</v>
      </c>
      <c r="I11" s="120">
        <f>AVERAGE($D$5:$D$12)</f>
        <v>51.2</v>
      </c>
      <c r="J11" s="120">
        <f>_xlfn.VAR.S($D$5:$D$12)</f>
        <v>14.997142857142844</v>
      </c>
      <c r="N11" s="121" t="s">
        <v>148</v>
      </c>
      <c r="O11" s="121">
        <v>8</v>
      </c>
      <c r="P11" s="121">
        <v>409.6</v>
      </c>
      <c r="Q11" s="121">
        <v>51.2</v>
      </c>
      <c r="R11" s="121">
        <v>14.997142857142844</v>
      </c>
      <c r="S11" s="115"/>
      <c r="T11" s="115"/>
    </row>
    <row r="12" spans="1:20">
      <c r="A12" s="6">
        <v>50.3</v>
      </c>
      <c r="D12" s="6">
        <v>49.7</v>
      </c>
      <c r="F12" s="118">
        <f>COUNTA(F8:F11)</f>
        <v>4</v>
      </c>
      <c r="G12" s="118">
        <f>SUM(G8:G11)</f>
        <v>30</v>
      </c>
      <c r="H12" s="118">
        <f>SUM(H8:H11)</f>
        <v>1540.1</v>
      </c>
      <c r="N12" s="115"/>
      <c r="O12" s="115"/>
      <c r="P12" s="115"/>
      <c r="Q12" s="115"/>
      <c r="R12" s="115"/>
      <c r="S12" s="115"/>
      <c r="T12" s="115"/>
    </row>
    <row r="13" spans="1:20">
      <c r="F13" s="122" t="s">
        <v>184</v>
      </c>
      <c r="G13" s="122" t="s">
        <v>185</v>
      </c>
      <c r="N13" s="115"/>
      <c r="O13" s="115"/>
      <c r="P13" s="115"/>
      <c r="Q13" s="115"/>
      <c r="R13" s="115"/>
      <c r="S13" s="115"/>
      <c r="T13" s="115"/>
    </row>
    <row r="14" spans="1:20" ht="13" thickBot="1">
      <c r="A14" s="6" t="s">
        <v>186</v>
      </c>
      <c r="F14" s="6" t="s">
        <v>65</v>
      </c>
      <c r="N14" s="115" t="s">
        <v>65</v>
      </c>
      <c r="O14" s="115"/>
      <c r="P14" s="115"/>
      <c r="Q14" s="115"/>
      <c r="R14" s="115"/>
      <c r="S14" s="115"/>
      <c r="T14" s="115"/>
    </row>
    <row r="15" spans="1:20" ht="15.5">
      <c r="A15" s="6" t="s">
        <v>187</v>
      </c>
      <c r="F15" s="116" t="s">
        <v>156</v>
      </c>
      <c r="G15" s="116" t="s">
        <v>70</v>
      </c>
      <c r="H15" s="116" t="s">
        <v>69</v>
      </c>
      <c r="I15" s="116" t="s">
        <v>71</v>
      </c>
      <c r="J15" s="116" t="s">
        <v>19</v>
      </c>
      <c r="K15" s="116" t="s">
        <v>75</v>
      </c>
      <c r="L15" s="116" t="s">
        <v>157</v>
      </c>
      <c r="N15" s="117" t="s">
        <v>156</v>
      </c>
      <c r="O15" s="117" t="s">
        <v>70</v>
      </c>
      <c r="P15" s="117" t="s">
        <v>69</v>
      </c>
      <c r="Q15" s="117" t="s">
        <v>71</v>
      </c>
      <c r="R15" s="117" t="s">
        <v>19</v>
      </c>
      <c r="S15" s="117" t="s">
        <v>75</v>
      </c>
      <c r="T15" s="117" t="s">
        <v>157</v>
      </c>
    </row>
    <row r="16" spans="1:20">
      <c r="A16" s="6" t="s">
        <v>188</v>
      </c>
      <c r="F16" s="6" t="s">
        <v>158</v>
      </c>
      <c r="G16" s="118">
        <f>H8^2/G8+H9^2/G9+H10^2/G10+H11^2/G11-H12^2/G12</f>
        <v>35.312523809538106</v>
      </c>
      <c r="H16" s="118">
        <f>COUNTA(A4:D4)-1</f>
        <v>3</v>
      </c>
      <c r="I16" s="118">
        <f>G16/H16</f>
        <v>11.770841269846036</v>
      </c>
      <c r="J16" s="118">
        <f>I16/I17</f>
        <v>1.6775195457630061</v>
      </c>
      <c r="K16" s="118">
        <f>_xlfn.F.DIST.RT(J16,H16,H17)</f>
        <v>0.19626872010960775</v>
      </c>
      <c r="L16" s="118">
        <f>_xlfn.F.INV.RT(0.05,H16,H17)</f>
        <v>2.9751539639733933</v>
      </c>
      <c r="N16" s="115" t="s">
        <v>158</v>
      </c>
      <c r="O16" s="115">
        <v>35.312523809523782</v>
      </c>
      <c r="P16" s="115">
        <v>3</v>
      </c>
      <c r="Q16" s="115">
        <v>11.770841269841261</v>
      </c>
      <c r="R16" s="115">
        <v>1.6775195457622276</v>
      </c>
      <c r="S16" s="115">
        <v>0.196268720109773</v>
      </c>
      <c r="T16" s="115">
        <v>2.9751539639733933</v>
      </c>
    </row>
    <row r="17" spans="1:20" ht="15.5">
      <c r="A17" s="6" t="s">
        <v>189</v>
      </c>
      <c r="F17" s="6" t="s">
        <v>159</v>
      </c>
      <c r="G17" s="118">
        <f>G19-G16</f>
        <v>182.43714285713213</v>
      </c>
      <c r="H17" s="118">
        <f>COUNTA(A5:D12)-COUNTA(A4:D4)</f>
        <v>26</v>
      </c>
      <c r="I17" s="118">
        <f>G17/H17</f>
        <v>7.0168131868127741</v>
      </c>
      <c r="N17" s="115" t="s">
        <v>159</v>
      </c>
      <c r="O17" s="115">
        <v>182.43714285714279</v>
      </c>
      <c r="P17" s="115">
        <v>26</v>
      </c>
      <c r="Q17" s="115">
        <v>7.0168131868131844</v>
      </c>
      <c r="R17" s="115"/>
      <c r="S17" s="115"/>
      <c r="T17" s="115"/>
    </row>
    <row r="18" spans="1:20">
      <c r="N18" s="115"/>
      <c r="O18" s="115"/>
      <c r="P18" s="115"/>
      <c r="Q18" s="115"/>
      <c r="R18" s="115"/>
      <c r="S18" s="115"/>
      <c r="T18" s="115"/>
    </row>
    <row r="19" spans="1:20" ht="13" thickBot="1">
      <c r="A19" s="6" t="s">
        <v>190</v>
      </c>
      <c r="F19" s="119" t="s">
        <v>68</v>
      </c>
      <c r="G19" s="120">
        <f>SUM(F43:I50)-(H12^2)/G12</f>
        <v>217.74966666667024</v>
      </c>
      <c r="H19" s="120">
        <f>H16+H17</f>
        <v>29</v>
      </c>
      <c r="I19" s="119"/>
      <c r="J19" s="119"/>
      <c r="K19" s="119"/>
      <c r="L19" s="119"/>
      <c r="N19" s="121" t="s">
        <v>68</v>
      </c>
      <c r="O19" s="121">
        <v>217.74966666666657</v>
      </c>
      <c r="P19" s="121">
        <v>29</v>
      </c>
      <c r="Q19" s="121"/>
      <c r="R19" s="121"/>
      <c r="S19" s="121"/>
      <c r="T19" s="121"/>
    </row>
    <row r="20" spans="1:20" ht="15.5">
      <c r="F20" s="123" t="s">
        <v>191</v>
      </c>
      <c r="J20" s="6" t="s">
        <v>192</v>
      </c>
    </row>
    <row r="22" spans="1:20">
      <c r="F22" s="326" t="s">
        <v>156</v>
      </c>
      <c r="G22" s="326" t="s">
        <v>193</v>
      </c>
      <c r="H22" s="326" t="s">
        <v>194</v>
      </c>
      <c r="I22" s="326" t="s">
        <v>195</v>
      </c>
      <c r="J22" s="326" t="s">
        <v>168</v>
      </c>
    </row>
    <row r="23" spans="1:20">
      <c r="F23" s="329"/>
      <c r="G23" s="329"/>
      <c r="H23" s="329"/>
      <c r="I23" s="329"/>
      <c r="J23" s="327"/>
    </row>
    <row r="24" spans="1:20" ht="15.5">
      <c r="A24" s="6" t="s">
        <v>196</v>
      </c>
      <c r="F24" s="330" t="s">
        <v>197</v>
      </c>
      <c r="G24" s="330" t="s">
        <v>171</v>
      </c>
      <c r="H24" s="330" t="s">
        <v>172</v>
      </c>
      <c r="I24" s="330" t="s">
        <v>173</v>
      </c>
      <c r="J24" s="330" t="s">
        <v>174</v>
      </c>
    </row>
    <row r="25" spans="1:20" ht="12.5" customHeight="1">
      <c r="A25" s="6" t="s">
        <v>198</v>
      </c>
      <c r="F25" s="330"/>
      <c r="G25" s="330"/>
      <c r="H25" s="330"/>
      <c r="I25" s="330"/>
      <c r="J25" s="330"/>
    </row>
    <row r="26" spans="1:20">
      <c r="A26" s="6" t="s">
        <v>199</v>
      </c>
      <c r="F26" s="330" t="s">
        <v>54</v>
      </c>
      <c r="G26" s="330" t="s">
        <v>175</v>
      </c>
      <c r="H26" s="330" t="s">
        <v>176</v>
      </c>
      <c r="I26" s="331" t="s">
        <v>177</v>
      </c>
      <c r="J26" s="330"/>
    </row>
    <row r="27" spans="1:20">
      <c r="A27" s="6" t="s">
        <v>200</v>
      </c>
      <c r="F27" s="330"/>
      <c r="G27" s="330"/>
      <c r="H27" s="330"/>
      <c r="I27" s="332"/>
      <c r="J27" s="330"/>
    </row>
    <row r="28" spans="1:20">
      <c r="A28" s="6" t="s">
        <v>201</v>
      </c>
      <c r="F28" s="124" t="s">
        <v>68</v>
      </c>
      <c r="G28" s="124" t="s">
        <v>178</v>
      </c>
      <c r="H28" s="124" t="s">
        <v>179</v>
      </c>
      <c r="I28" s="124"/>
      <c r="J28" s="124"/>
    </row>
    <row r="30" spans="1:20">
      <c r="D30" s="125" t="s">
        <v>202</v>
      </c>
    </row>
    <row r="31" spans="1:20">
      <c r="D31" s="125" t="s">
        <v>203</v>
      </c>
    </row>
    <row r="32" spans="1:20">
      <c r="D32" s="6" t="s">
        <v>204</v>
      </c>
    </row>
    <row r="33" spans="1:11">
      <c r="D33" s="6" t="s">
        <v>205</v>
      </c>
      <c r="F33" s="115"/>
    </row>
    <row r="34" spans="1:11" ht="13">
      <c r="A34" s="6" t="s">
        <v>206</v>
      </c>
      <c r="D34" s="126" t="s">
        <v>207</v>
      </c>
    </row>
    <row r="35" spans="1:11">
      <c r="A35" s="6" t="s">
        <v>208</v>
      </c>
    </row>
    <row r="36" spans="1:11">
      <c r="A36" s="6" t="s">
        <v>209</v>
      </c>
    </row>
    <row r="37" spans="1:11">
      <c r="A37" s="6" t="s">
        <v>210</v>
      </c>
    </row>
    <row r="38" spans="1:11">
      <c r="A38" s="6" t="s">
        <v>211</v>
      </c>
    </row>
    <row r="39" spans="1:11" ht="13">
      <c r="A39" s="6" t="s">
        <v>212</v>
      </c>
    </row>
    <row r="40" spans="1:11" ht="13">
      <c r="A40" s="125" t="s">
        <v>216</v>
      </c>
    </row>
    <row r="42" spans="1:11">
      <c r="A42" s="114" t="s">
        <v>145</v>
      </c>
      <c r="B42" s="114" t="s">
        <v>146</v>
      </c>
      <c r="C42" s="114" t="s">
        <v>147</v>
      </c>
      <c r="D42" s="114" t="s">
        <v>148</v>
      </c>
      <c r="F42" s="127" t="s">
        <v>145</v>
      </c>
      <c r="G42" s="127" t="s">
        <v>146</v>
      </c>
      <c r="H42" s="127" t="s">
        <v>147</v>
      </c>
      <c r="I42" s="127" t="s">
        <v>148</v>
      </c>
      <c r="K42" s="6" t="s">
        <v>213</v>
      </c>
    </row>
    <row r="43" spans="1:11">
      <c r="A43" s="114">
        <v>47.6</v>
      </c>
      <c r="B43" s="114">
        <v>52.8</v>
      </c>
      <c r="C43" s="114">
        <v>50.4</v>
      </c>
      <c r="D43" s="114">
        <v>52.4</v>
      </c>
      <c r="F43" s="114">
        <f>A43^2</f>
        <v>2265.7600000000002</v>
      </c>
      <c r="G43" s="114">
        <f t="shared" ref="G43:I50" si="0">B43^2</f>
        <v>2787.8399999999997</v>
      </c>
      <c r="H43" s="114">
        <f t="shared" si="0"/>
        <v>2540.16</v>
      </c>
      <c r="I43" s="114">
        <f t="shared" si="0"/>
        <v>2745.7599999999998</v>
      </c>
      <c r="K43" s="6">
        <f>SUM(F43:I50)</f>
        <v>79281.349999999991</v>
      </c>
    </row>
    <row r="44" spans="1:11">
      <c r="A44" s="114">
        <v>52.5</v>
      </c>
      <c r="B44" s="114">
        <v>51.4</v>
      </c>
      <c r="C44" s="114">
        <v>55.8</v>
      </c>
      <c r="D44" s="114">
        <v>51.6</v>
      </c>
      <c r="F44" s="114">
        <f t="shared" ref="F44:F50" si="1">A44^2</f>
        <v>2756.25</v>
      </c>
      <c r="G44" s="114">
        <f t="shared" si="0"/>
        <v>2641.96</v>
      </c>
      <c r="H44" s="114">
        <f t="shared" si="0"/>
        <v>3113.64</v>
      </c>
      <c r="I44" s="114">
        <f t="shared" si="0"/>
        <v>2662.56</v>
      </c>
    </row>
    <row r="45" spans="1:11">
      <c r="A45" s="114">
        <v>45.9</v>
      </c>
      <c r="B45" s="114">
        <v>49.7</v>
      </c>
      <c r="C45" s="114">
        <v>49.8</v>
      </c>
      <c r="D45" s="114">
        <v>57.8</v>
      </c>
      <c r="F45" s="114">
        <f t="shared" si="1"/>
        <v>2106.81</v>
      </c>
      <c r="G45" s="114">
        <f t="shared" si="0"/>
        <v>2470.09</v>
      </c>
      <c r="H45" s="114">
        <f t="shared" si="0"/>
        <v>2480.0399999999995</v>
      </c>
      <c r="I45" s="114">
        <f t="shared" si="0"/>
        <v>3340.8399999999997</v>
      </c>
    </row>
    <row r="46" spans="1:11">
      <c r="A46" s="114">
        <v>51.6</v>
      </c>
      <c r="B46" s="114">
        <v>54.2</v>
      </c>
      <c r="C46" s="114">
        <v>51.8</v>
      </c>
      <c r="D46" s="114">
        <v>53.2</v>
      </c>
      <c r="F46" s="114">
        <f t="shared" si="1"/>
        <v>2662.56</v>
      </c>
      <c r="G46" s="114">
        <f t="shared" si="0"/>
        <v>2937.6400000000003</v>
      </c>
      <c r="H46" s="114">
        <f t="shared" si="0"/>
        <v>2683.24</v>
      </c>
      <c r="I46" s="114">
        <f t="shared" si="0"/>
        <v>2830.2400000000002</v>
      </c>
    </row>
    <row r="47" spans="1:11">
      <c r="A47" s="114">
        <v>51.7</v>
      </c>
      <c r="B47" s="114">
        <v>53.6</v>
      </c>
      <c r="C47" s="114">
        <v>51.8</v>
      </c>
      <c r="D47" s="114">
        <v>49.1</v>
      </c>
      <c r="F47" s="114">
        <f t="shared" si="1"/>
        <v>2672.8900000000003</v>
      </c>
      <c r="G47" s="114">
        <f t="shared" si="0"/>
        <v>2872.96</v>
      </c>
      <c r="H47" s="114">
        <f t="shared" si="0"/>
        <v>2683.24</v>
      </c>
      <c r="I47" s="114">
        <f t="shared" si="0"/>
        <v>2410.81</v>
      </c>
    </row>
    <row r="48" spans="1:11">
      <c r="A48" s="114">
        <v>50.4</v>
      </c>
      <c r="B48" s="114">
        <v>52.8</v>
      </c>
      <c r="C48" s="114">
        <v>53.2</v>
      </c>
      <c r="D48" s="114">
        <v>51.6</v>
      </c>
      <c r="F48" s="114">
        <f t="shared" si="1"/>
        <v>2540.16</v>
      </c>
      <c r="G48" s="114">
        <f t="shared" si="0"/>
        <v>2787.8399999999997</v>
      </c>
      <c r="H48" s="114">
        <f t="shared" si="0"/>
        <v>2830.2400000000002</v>
      </c>
      <c r="I48" s="114">
        <f t="shared" si="0"/>
        <v>2662.56</v>
      </c>
    </row>
    <row r="49" spans="1:9">
      <c r="A49" s="114">
        <v>48</v>
      </c>
      <c r="B49" s="114">
        <v>54</v>
      </c>
      <c r="C49" s="114">
        <v>51.2</v>
      </c>
      <c r="D49" s="114">
        <v>44.2</v>
      </c>
      <c r="F49" s="114">
        <f t="shared" si="1"/>
        <v>2304</v>
      </c>
      <c r="G49" s="114">
        <f t="shared" si="0"/>
        <v>2916</v>
      </c>
      <c r="H49" s="114">
        <f t="shared" si="0"/>
        <v>2621.4400000000005</v>
      </c>
      <c r="I49" s="114">
        <f t="shared" si="0"/>
        <v>1953.6400000000003</v>
      </c>
    </row>
    <row r="50" spans="1:9">
      <c r="A50" s="114">
        <v>50.3</v>
      </c>
      <c r="D50" s="114">
        <v>49.7</v>
      </c>
      <c r="F50" s="114">
        <f t="shared" si="1"/>
        <v>2530.0899999999997</v>
      </c>
      <c r="G50" s="114"/>
      <c r="H50" s="114"/>
      <c r="I50" s="114">
        <f t="shared" si="0"/>
        <v>2470.09</v>
      </c>
    </row>
    <row r="51" spans="1:9">
      <c r="A51" s="128" t="s">
        <v>214</v>
      </c>
      <c r="F51" s="128" t="s">
        <v>215</v>
      </c>
    </row>
  </sheetData>
  <mergeCells count="16">
    <mergeCell ref="F24:F25"/>
    <mergeCell ref="G24:G25"/>
    <mergeCell ref="H24:H25"/>
    <mergeCell ref="I24:I25"/>
    <mergeCell ref="J24:J25"/>
    <mergeCell ref="F26:F27"/>
    <mergeCell ref="G26:G27"/>
    <mergeCell ref="H26:H27"/>
    <mergeCell ref="I26:I27"/>
    <mergeCell ref="J26:J27"/>
    <mergeCell ref="J22:J23"/>
    <mergeCell ref="A1:D1"/>
    <mergeCell ref="F22:F23"/>
    <mergeCell ref="G22:G23"/>
    <mergeCell ref="H22:H23"/>
    <mergeCell ref="I22:I23"/>
  </mergeCells>
  <hyperlinks>
    <hyperlink ref="F20" r:id="rId1" xr:uid="{476D9637-465A-4F27-80F6-399708C45335}"/>
  </hyperlinks>
  <pageMargins left="0.75" right="0.75" top="1" bottom="1" header="0.5" footer="0.5"/>
  <pageSetup orientation="portrait" r:id="rId2"/>
  <headerFooter alignWithMargins="0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FCC69-7A34-4EEF-89B6-8639343D7851}">
  <dimension ref="A1:Q75"/>
  <sheetViews>
    <sheetView workbookViewId="0">
      <selection activeCell="H30" sqref="H30"/>
    </sheetView>
  </sheetViews>
  <sheetFormatPr defaultRowHeight="14.5"/>
  <cols>
    <col min="6" max="6" width="16.1796875" customWidth="1"/>
  </cols>
  <sheetData>
    <row r="1" spans="1:17" ht="28">
      <c r="A1" s="328" t="s">
        <v>217</v>
      </c>
      <c r="B1" s="328"/>
      <c r="C1" s="328"/>
      <c r="D1" s="328"/>
    </row>
    <row r="2" spans="1:17">
      <c r="B2" t="s">
        <v>218</v>
      </c>
      <c r="C2" t="s">
        <v>219</v>
      </c>
      <c r="D2" t="s">
        <v>220</v>
      </c>
      <c r="F2" t="s">
        <v>221</v>
      </c>
      <c r="L2" s="333" t="s">
        <v>222</v>
      </c>
      <c r="M2" s="333"/>
      <c r="N2" s="333"/>
      <c r="O2" s="333"/>
      <c r="P2" s="333"/>
      <c r="Q2" s="333"/>
    </row>
    <row r="3" spans="1:17">
      <c r="A3" t="s">
        <v>223</v>
      </c>
      <c r="B3">
        <v>10</v>
      </c>
      <c r="C3">
        <v>10</v>
      </c>
      <c r="D3">
        <v>9</v>
      </c>
      <c r="L3" s="333"/>
      <c r="M3" s="333"/>
      <c r="N3" s="333"/>
      <c r="O3" s="333"/>
      <c r="P3" s="333"/>
      <c r="Q3" s="333"/>
    </row>
    <row r="4" spans="1:17">
      <c r="B4">
        <v>7</v>
      </c>
      <c r="C4">
        <v>2</v>
      </c>
      <c r="D4">
        <v>6</v>
      </c>
      <c r="F4" t="s">
        <v>150</v>
      </c>
      <c r="G4" t="s">
        <v>218</v>
      </c>
      <c r="H4" t="s">
        <v>219</v>
      </c>
      <c r="I4" t="s">
        <v>220</v>
      </c>
      <c r="J4" t="s">
        <v>68</v>
      </c>
    </row>
    <row r="5" spans="1:17" ht="15" thickBot="1">
      <c r="B5">
        <v>10</v>
      </c>
      <c r="C5">
        <v>10</v>
      </c>
      <c r="D5">
        <v>9</v>
      </c>
      <c r="F5" s="129" t="s">
        <v>223</v>
      </c>
      <c r="G5" s="129"/>
      <c r="H5" s="129"/>
      <c r="I5" s="129"/>
      <c r="J5" s="129"/>
    </row>
    <row r="6" spans="1:17">
      <c r="A6" t="s">
        <v>224</v>
      </c>
      <c r="B6">
        <v>1</v>
      </c>
      <c r="C6">
        <v>4</v>
      </c>
      <c r="D6">
        <v>4</v>
      </c>
      <c r="F6" t="s">
        <v>152</v>
      </c>
      <c r="G6">
        <v>3</v>
      </c>
      <c r="H6">
        <v>3</v>
      </c>
      <c r="I6">
        <v>3</v>
      </c>
      <c r="J6">
        <v>9</v>
      </c>
    </row>
    <row r="7" spans="1:17">
      <c r="B7">
        <v>1</v>
      </c>
      <c r="C7">
        <v>2</v>
      </c>
      <c r="D7">
        <v>1</v>
      </c>
      <c r="F7" t="s">
        <v>153</v>
      </c>
      <c r="G7">
        <v>27</v>
      </c>
      <c r="H7">
        <v>22</v>
      </c>
      <c r="I7">
        <v>24</v>
      </c>
      <c r="J7">
        <v>73</v>
      </c>
    </row>
    <row r="8" spans="1:17">
      <c r="B8">
        <v>9</v>
      </c>
      <c r="C8">
        <v>4</v>
      </c>
      <c r="D8">
        <v>9</v>
      </c>
      <c r="F8" t="s">
        <v>154</v>
      </c>
      <c r="G8">
        <v>9</v>
      </c>
      <c r="H8">
        <v>7.333333333333333</v>
      </c>
      <c r="I8">
        <v>8</v>
      </c>
      <c r="J8">
        <v>8.1111111111111107</v>
      </c>
    </row>
    <row r="9" spans="1:17">
      <c r="A9" t="s">
        <v>225</v>
      </c>
      <c r="B9">
        <v>1</v>
      </c>
      <c r="C9">
        <v>5</v>
      </c>
      <c r="D9">
        <v>10</v>
      </c>
      <c r="F9" t="s">
        <v>155</v>
      </c>
      <c r="G9">
        <v>3</v>
      </c>
      <c r="H9">
        <v>21.333333333333329</v>
      </c>
      <c r="I9">
        <v>3</v>
      </c>
      <c r="J9">
        <v>7.3611111111111143</v>
      </c>
    </row>
    <row r="10" spans="1:17">
      <c r="B10">
        <v>4</v>
      </c>
      <c r="C10">
        <v>7</v>
      </c>
      <c r="D10">
        <v>10</v>
      </c>
      <c r="L10" s="333" t="s">
        <v>226</v>
      </c>
      <c r="M10" s="333"/>
      <c r="N10" s="333"/>
      <c r="O10" s="333"/>
      <c r="P10" s="333"/>
      <c r="Q10" s="333"/>
    </row>
    <row r="11" spans="1:17" ht="15" thickBot="1">
      <c r="B11">
        <v>4</v>
      </c>
      <c r="C11">
        <v>5</v>
      </c>
      <c r="D11">
        <v>10</v>
      </c>
      <c r="F11" s="129" t="s">
        <v>224</v>
      </c>
      <c r="G11" s="129"/>
      <c r="H11" s="129"/>
      <c r="I11" s="129"/>
      <c r="J11" s="129"/>
      <c r="L11" s="333"/>
      <c r="M11" s="333"/>
      <c r="N11" s="333"/>
      <c r="O11" s="333"/>
      <c r="P11" s="333"/>
      <c r="Q11" s="333"/>
    </row>
    <row r="12" spans="1:17">
      <c r="F12" t="s">
        <v>152</v>
      </c>
      <c r="G12">
        <v>3</v>
      </c>
      <c r="H12">
        <v>3</v>
      </c>
      <c r="I12">
        <v>3</v>
      </c>
      <c r="J12">
        <v>9</v>
      </c>
    </row>
    <row r="13" spans="1:17">
      <c r="F13" t="s">
        <v>153</v>
      </c>
      <c r="G13">
        <v>11</v>
      </c>
      <c r="H13">
        <v>10</v>
      </c>
      <c r="I13">
        <v>14</v>
      </c>
      <c r="J13">
        <v>35</v>
      </c>
    </row>
    <row r="14" spans="1:17">
      <c r="F14" t="s">
        <v>154</v>
      </c>
      <c r="G14">
        <v>3.6666666666666665</v>
      </c>
      <c r="H14">
        <v>3.3333333333333335</v>
      </c>
      <c r="I14">
        <v>4.666666666666667</v>
      </c>
      <c r="J14">
        <v>3.8888888888888888</v>
      </c>
    </row>
    <row r="15" spans="1:17">
      <c r="F15" t="s">
        <v>155</v>
      </c>
      <c r="G15">
        <v>21.333333333333332</v>
      </c>
      <c r="H15">
        <v>1.3333333333333321</v>
      </c>
      <c r="I15">
        <v>16.333333333333336</v>
      </c>
      <c r="J15">
        <v>10.111111111111111</v>
      </c>
    </row>
    <row r="17" spans="6:17" ht="15" thickBot="1">
      <c r="F17" s="129" t="s">
        <v>225</v>
      </c>
      <c r="G17" s="129"/>
      <c r="H17" s="129"/>
      <c r="I17" s="129"/>
      <c r="J17" s="129"/>
    </row>
    <row r="18" spans="6:17">
      <c r="F18" t="s">
        <v>152</v>
      </c>
      <c r="G18">
        <v>3</v>
      </c>
      <c r="H18">
        <v>3</v>
      </c>
      <c r="I18">
        <v>3</v>
      </c>
      <c r="J18">
        <v>9</v>
      </c>
    </row>
    <row r="19" spans="6:17">
      <c r="F19" t="s">
        <v>153</v>
      </c>
      <c r="G19">
        <v>9</v>
      </c>
      <c r="H19">
        <v>17</v>
      </c>
      <c r="I19">
        <v>30</v>
      </c>
      <c r="J19">
        <v>56</v>
      </c>
    </row>
    <row r="20" spans="6:17">
      <c r="F20" t="s">
        <v>154</v>
      </c>
      <c r="G20">
        <v>3</v>
      </c>
      <c r="H20">
        <v>5.666666666666667</v>
      </c>
      <c r="I20">
        <v>10</v>
      </c>
      <c r="J20">
        <v>6.2222222222222223</v>
      </c>
    </row>
    <row r="21" spans="6:17">
      <c r="F21" t="s">
        <v>155</v>
      </c>
      <c r="G21">
        <v>3</v>
      </c>
      <c r="H21">
        <v>1.3333333333333357</v>
      </c>
      <c r="I21">
        <v>0</v>
      </c>
      <c r="J21">
        <v>10.444444444444443</v>
      </c>
    </row>
    <row r="23" spans="6:17" ht="15" thickBot="1">
      <c r="F23" s="129" t="s">
        <v>68</v>
      </c>
      <c r="G23" s="129"/>
      <c r="H23" s="129"/>
      <c r="I23" s="129"/>
      <c r="J23" s="129"/>
    </row>
    <row r="24" spans="6:17">
      <c r="F24" t="s">
        <v>152</v>
      </c>
      <c r="G24">
        <v>9</v>
      </c>
      <c r="H24">
        <v>9</v>
      </c>
      <c r="I24">
        <v>9</v>
      </c>
    </row>
    <row r="25" spans="6:17">
      <c r="F25" t="s">
        <v>153</v>
      </c>
      <c r="G25">
        <v>47</v>
      </c>
      <c r="H25">
        <v>49</v>
      </c>
      <c r="I25">
        <v>68</v>
      </c>
    </row>
    <row r="26" spans="6:17" ht="14.5" customHeight="1">
      <c r="F26" t="s">
        <v>154</v>
      </c>
      <c r="G26">
        <v>5.2222222222222223</v>
      </c>
      <c r="H26">
        <v>5.4444444444444446</v>
      </c>
      <c r="I26">
        <v>7.5555555555555554</v>
      </c>
      <c r="L26" s="333" t="s">
        <v>227</v>
      </c>
      <c r="M26" s="333"/>
      <c r="N26" s="333"/>
      <c r="O26" s="333"/>
      <c r="P26" s="333"/>
      <c r="Q26" s="333"/>
    </row>
    <row r="27" spans="6:17">
      <c r="F27" t="s">
        <v>155</v>
      </c>
      <c r="G27">
        <v>14.944444444444443</v>
      </c>
      <c r="H27">
        <v>9.0277777777777786</v>
      </c>
      <c r="I27">
        <v>10.277777777777771</v>
      </c>
      <c r="L27" s="333"/>
      <c r="M27" s="333"/>
      <c r="N27" s="333"/>
      <c r="O27" s="333"/>
      <c r="P27" s="333"/>
      <c r="Q27" s="333"/>
    </row>
    <row r="28" spans="6:17">
      <c r="L28" s="333"/>
      <c r="M28" s="333"/>
      <c r="N28" s="333"/>
      <c r="O28" s="333"/>
      <c r="P28" s="333"/>
      <c r="Q28" s="333"/>
    </row>
    <row r="30" spans="6:17" ht="15" thickBot="1">
      <c r="F30" t="s">
        <v>65</v>
      </c>
    </row>
    <row r="31" spans="6:17">
      <c r="F31" s="57" t="s">
        <v>156</v>
      </c>
      <c r="G31" s="57" t="s">
        <v>70</v>
      </c>
      <c r="H31" s="57" t="s">
        <v>69</v>
      </c>
      <c r="I31" s="57" t="s">
        <v>71</v>
      </c>
      <c r="J31" s="57" t="s">
        <v>19</v>
      </c>
      <c r="K31" s="57" t="s">
        <v>75</v>
      </c>
      <c r="L31" s="57" t="s">
        <v>157</v>
      </c>
    </row>
    <row r="32" spans="6:17">
      <c r="F32" t="s">
        <v>228</v>
      </c>
      <c r="G32">
        <v>80.518518518518533</v>
      </c>
      <c r="H32">
        <v>2</v>
      </c>
      <c r="I32">
        <v>40.259259259259267</v>
      </c>
      <c r="J32">
        <v>5.1273584905660385</v>
      </c>
      <c r="K32">
        <v>1.7283587505679845E-2</v>
      </c>
      <c r="L32">
        <v>3.5545571456617879</v>
      </c>
    </row>
    <row r="33" spans="1:12">
      <c r="F33" t="s">
        <v>229</v>
      </c>
      <c r="G33">
        <v>29.851851851851848</v>
      </c>
      <c r="H33">
        <v>2</v>
      </c>
      <c r="I33">
        <v>14.925925925925924</v>
      </c>
      <c r="J33">
        <v>1.9009433962264148</v>
      </c>
      <c r="K33">
        <v>0.17824026697660575</v>
      </c>
      <c r="L33">
        <v>3.5545571456617879</v>
      </c>
    </row>
    <row r="34" spans="1:12">
      <c r="F34" t="s">
        <v>230</v>
      </c>
      <c r="G34">
        <v>52.148148148148124</v>
      </c>
      <c r="H34">
        <v>4</v>
      </c>
      <c r="I34">
        <v>13.037037037037031</v>
      </c>
      <c r="J34">
        <v>1.6603773584905652</v>
      </c>
      <c r="K34">
        <v>0.20286147677651079</v>
      </c>
      <c r="L34">
        <v>2.9277441728071834</v>
      </c>
    </row>
    <row r="35" spans="1:12">
      <c r="F35" t="s">
        <v>231</v>
      </c>
      <c r="G35">
        <v>141.33333333333334</v>
      </c>
      <c r="H35">
        <v>18</v>
      </c>
      <c r="I35">
        <v>7.8518518518518521</v>
      </c>
    </row>
    <row r="37" spans="1:12" ht="15" thickBot="1">
      <c r="F37" s="56" t="s">
        <v>68</v>
      </c>
      <c r="G37" s="56">
        <v>303.85185185185185</v>
      </c>
      <c r="H37" s="56">
        <v>26</v>
      </c>
      <c r="I37" s="56"/>
      <c r="J37" s="56"/>
      <c r="K37" s="56"/>
      <c r="L37" s="56"/>
    </row>
    <row r="40" spans="1:12">
      <c r="B40" t="s">
        <v>218</v>
      </c>
      <c r="C40" t="s">
        <v>219</v>
      </c>
      <c r="D40" t="s">
        <v>220</v>
      </c>
      <c r="F40" t="s">
        <v>221</v>
      </c>
    </row>
    <row r="41" spans="1:12">
      <c r="A41" t="s">
        <v>223</v>
      </c>
      <c r="B41">
        <v>10</v>
      </c>
      <c r="C41">
        <v>10</v>
      </c>
      <c r="D41">
        <v>9</v>
      </c>
    </row>
    <row r="42" spans="1:12">
      <c r="B42">
        <v>7</v>
      </c>
      <c r="C42">
        <v>2</v>
      </c>
      <c r="D42">
        <v>6</v>
      </c>
      <c r="F42" t="s">
        <v>150</v>
      </c>
      <c r="G42" t="s">
        <v>218</v>
      </c>
      <c r="H42" t="s">
        <v>219</v>
      </c>
      <c r="I42" t="s">
        <v>220</v>
      </c>
      <c r="J42" t="s">
        <v>68</v>
      </c>
    </row>
    <row r="43" spans="1:12" ht="15" thickBot="1">
      <c r="B43">
        <v>10</v>
      </c>
      <c r="C43">
        <v>10</v>
      </c>
      <c r="D43">
        <v>9</v>
      </c>
      <c r="F43" s="129" t="s">
        <v>223</v>
      </c>
      <c r="G43" s="129"/>
      <c r="H43" s="129"/>
      <c r="I43" s="129"/>
      <c r="J43" s="129"/>
    </row>
    <row r="44" spans="1:12">
      <c r="A44" t="s">
        <v>224</v>
      </c>
      <c r="B44">
        <v>1</v>
      </c>
      <c r="C44">
        <v>4</v>
      </c>
      <c r="D44">
        <v>4</v>
      </c>
      <c r="F44" t="s">
        <v>152</v>
      </c>
      <c r="G44">
        <v>3</v>
      </c>
      <c r="H44">
        <v>3</v>
      </c>
      <c r="I44">
        <v>3</v>
      </c>
      <c r="J44">
        <v>9</v>
      </c>
    </row>
    <row r="45" spans="1:12">
      <c r="B45">
        <v>1</v>
      </c>
      <c r="C45">
        <v>2</v>
      </c>
      <c r="D45">
        <v>1</v>
      </c>
      <c r="F45" t="s">
        <v>153</v>
      </c>
      <c r="G45">
        <v>27</v>
      </c>
      <c r="H45">
        <v>22</v>
      </c>
      <c r="I45">
        <v>24</v>
      </c>
      <c r="J45">
        <v>73</v>
      </c>
    </row>
    <row r="46" spans="1:12">
      <c r="B46">
        <v>9</v>
      </c>
      <c r="C46">
        <v>4</v>
      </c>
      <c r="D46">
        <v>9</v>
      </c>
      <c r="F46" t="s">
        <v>154</v>
      </c>
      <c r="G46">
        <v>9</v>
      </c>
      <c r="H46">
        <v>7.333333333333333</v>
      </c>
      <c r="I46">
        <v>8</v>
      </c>
      <c r="J46">
        <v>8.1111111111111107</v>
      </c>
    </row>
    <row r="47" spans="1:12">
      <c r="A47" t="s">
        <v>225</v>
      </c>
      <c r="B47">
        <v>1</v>
      </c>
      <c r="C47">
        <v>5</v>
      </c>
      <c r="D47">
        <v>10</v>
      </c>
      <c r="F47" t="s">
        <v>155</v>
      </c>
      <c r="G47">
        <v>3</v>
      </c>
      <c r="H47">
        <v>21.333333333333329</v>
      </c>
      <c r="I47">
        <v>3</v>
      </c>
      <c r="J47">
        <v>7.3611111111111143</v>
      </c>
    </row>
    <row r="48" spans="1:12">
      <c r="B48">
        <v>4</v>
      </c>
      <c r="C48">
        <v>7</v>
      </c>
      <c r="D48">
        <v>10</v>
      </c>
    </row>
    <row r="49" spans="2:10" ht="15" thickBot="1">
      <c r="B49">
        <v>4</v>
      </c>
      <c r="C49">
        <v>5</v>
      </c>
      <c r="D49">
        <v>10</v>
      </c>
      <c r="F49" s="129" t="s">
        <v>224</v>
      </c>
      <c r="G49" s="129"/>
      <c r="H49" s="129"/>
      <c r="I49" s="129"/>
      <c r="J49" s="129"/>
    </row>
    <row r="50" spans="2:10">
      <c r="F50" t="s">
        <v>152</v>
      </c>
      <c r="G50">
        <v>3</v>
      </c>
      <c r="H50">
        <v>3</v>
      </c>
      <c r="I50">
        <v>3</v>
      </c>
      <c r="J50">
        <v>9</v>
      </c>
    </row>
    <row r="51" spans="2:10">
      <c r="F51" t="s">
        <v>153</v>
      </c>
      <c r="G51">
        <v>11</v>
      </c>
      <c r="H51">
        <v>10</v>
      </c>
      <c r="I51">
        <v>14</v>
      </c>
      <c r="J51">
        <v>35</v>
      </c>
    </row>
    <row r="52" spans="2:10">
      <c r="F52" t="s">
        <v>154</v>
      </c>
      <c r="G52">
        <v>3.6666666666666665</v>
      </c>
      <c r="H52">
        <v>3.3333333333333335</v>
      </c>
      <c r="I52">
        <v>4.666666666666667</v>
      </c>
      <c r="J52">
        <v>3.8888888888888888</v>
      </c>
    </row>
    <row r="53" spans="2:10">
      <c r="F53" t="s">
        <v>155</v>
      </c>
      <c r="G53">
        <v>21.333333333333332</v>
      </c>
      <c r="H53">
        <v>1.3333333333333321</v>
      </c>
      <c r="I53">
        <v>16.333333333333336</v>
      </c>
      <c r="J53">
        <v>10.111111111111111</v>
      </c>
    </row>
    <row r="55" spans="2:10" ht="15" thickBot="1">
      <c r="F55" s="129" t="s">
        <v>225</v>
      </c>
      <c r="G55" s="129"/>
      <c r="H55" s="129"/>
      <c r="I55" s="129"/>
      <c r="J55" s="129"/>
    </row>
    <row r="56" spans="2:10">
      <c r="F56" t="s">
        <v>152</v>
      </c>
      <c r="G56">
        <v>3</v>
      </c>
      <c r="H56">
        <v>3</v>
      </c>
      <c r="I56">
        <v>3</v>
      </c>
      <c r="J56">
        <v>9</v>
      </c>
    </row>
    <row r="57" spans="2:10">
      <c r="F57" t="s">
        <v>153</v>
      </c>
      <c r="G57">
        <v>9</v>
      </c>
      <c r="H57">
        <v>17</v>
      </c>
      <c r="I57">
        <v>30</v>
      </c>
      <c r="J57">
        <v>56</v>
      </c>
    </row>
    <row r="58" spans="2:10">
      <c r="F58" t="s">
        <v>154</v>
      </c>
      <c r="G58">
        <v>3</v>
      </c>
      <c r="H58">
        <v>5.666666666666667</v>
      </c>
      <c r="I58">
        <v>10</v>
      </c>
      <c r="J58">
        <v>6.2222222222222223</v>
      </c>
    </row>
    <row r="59" spans="2:10">
      <c r="F59" t="s">
        <v>155</v>
      </c>
      <c r="G59">
        <v>3</v>
      </c>
      <c r="H59">
        <v>1.3333333333333357</v>
      </c>
      <c r="I59">
        <v>0</v>
      </c>
      <c r="J59">
        <v>10.444444444444443</v>
      </c>
    </row>
    <row r="61" spans="2:10" ht="15" thickBot="1">
      <c r="F61" s="129" t="s">
        <v>68</v>
      </c>
      <c r="G61" s="129"/>
      <c r="H61" s="129"/>
      <c r="I61" s="129"/>
      <c r="J61" s="129"/>
    </row>
    <row r="62" spans="2:10">
      <c r="F62" t="s">
        <v>152</v>
      </c>
      <c r="G62">
        <v>9</v>
      </c>
      <c r="H62">
        <v>9</v>
      </c>
      <c r="I62">
        <v>9</v>
      </c>
    </row>
    <row r="63" spans="2:10">
      <c r="F63" t="s">
        <v>153</v>
      </c>
      <c r="G63">
        <v>47</v>
      </c>
      <c r="H63">
        <v>49</v>
      </c>
      <c r="I63">
        <v>68</v>
      </c>
    </row>
    <row r="64" spans="2:10">
      <c r="F64" t="s">
        <v>154</v>
      </c>
      <c r="G64">
        <v>5.2222222222222223</v>
      </c>
      <c r="H64">
        <v>5.4444444444444446</v>
      </c>
      <c r="I64">
        <v>7.5555555555555554</v>
      </c>
    </row>
    <row r="65" spans="6:12">
      <c r="F65" t="s">
        <v>155</v>
      </c>
      <c r="G65">
        <v>14.944444444444443</v>
      </c>
      <c r="H65">
        <v>9.0277777777777786</v>
      </c>
      <c r="I65">
        <v>10.277777777777771</v>
      </c>
    </row>
    <row r="68" spans="6:12" ht="15" thickBot="1">
      <c r="F68" t="s">
        <v>65</v>
      </c>
    </row>
    <row r="69" spans="6:12">
      <c r="F69" s="57" t="s">
        <v>156</v>
      </c>
      <c r="G69" s="57" t="s">
        <v>70</v>
      </c>
      <c r="H69" s="57" t="s">
        <v>69</v>
      </c>
      <c r="I69" s="57" t="s">
        <v>71</v>
      </c>
      <c r="J69" s="57" t="s">
        <v>19</v>
      </c>
      <c r="K69" s="57" t="s">
        <v>75</v>
      </c>
      <c r="L69" s="57" t="s">
        <v>157</v>
      </c>
    </row>
    <row r="70" spans="6:12">
      <c r="F70" t="s">
        <v>228</v>
      </c>
      <c r="G70">
        <v>80.518518518518533</v>
      </c>
      <c r="H70">
        <v>2</v>
      </c>
      <c r="I70">
        <v>40.259259259259267</v>
      </c>
      <c r="J70">
        <v>5.1273584905660385</v>
      </c>
      <c r="K70">
        <v>1.7283587505679845E-2</v>
      </c>
      <c r="L70">
        <v>3.5545571456617879</v>
      </c>
    </row>
    <row r="71" spans="6:12">
      <c r="F71" t="s">
        <v>229</v>
      </c>
      <c r="G71">
        <v>29.851851851851848</v>
      </c>
      <c r="H71">
        <v>2</v>
      </c>
      <c r="I71">
        <v>14.925925925925924</v>
      </c>
      <c r="J71">
        <v>1.9009433962264148</v>
      </c>
      <c r="K71">
        <v>0.17824026697660575</v>
      </c>
      <c r="L71">
        <v>3.5545571456617879</v>
      </c>
    </row>
    <row r="72" spans="6:12">
      <c r="F72" t="s">
        <v>230</v>
      </c>
      <c r="G72">
        <v>52.148148148148124</v>
      </c>
      <c r="H72">
        <v>4</v>
      </c>
      <c r="I72">
        <v>13.037037037037031</v>
      </c>
      <c r="J72">
        <v>1.6603773584905652</v>
      </c>
      <c r="K72">
        <v>0.20286147677651079</v>
      </c>
      <c r="L72">
        <v>2.9277441728071834</v>
      </c>
    </row>
    <row r="73" spans="6:12">
      <c r="F73" t="s">
        <v>231</v>
      </c>
      <c r="G73">
        <v>141.33333333333334</v>
      </c>
      <c r="H73">
        <v>18</v>
      </c>
      <c r="I73">
        <v>7.8518518518518521</v>
      </c>
    </row>
    <row r="75" spans="6:12" ht="15" thickBot="1">
      <c r="F75" s="56" t="s">
        <v>68</v>
      </c>
      <c r="G75" s="56">
        <v>303.85185185185185</v>
      </c>
      <c r="H75" s="56">
        <v>26</v>
      </c>
      <c r="I75" s="56"/>
      <c r="J75" s="56"/>
      <c r="K75" s="56"/>
      <c r="L75" s="56"/>
    </row>
  </sheetData>
  <mergeCells count="4">
    <mergeCell ref="A1:D1"/>
    <mergeCell ref="L2:Q3"/>
    <mergeCell ref="L10:Q11"/>
    <mergeCell ref="L26:Q28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DE440-BE84-4D5E-9A6C-F50A0E488B1B}">
  <dimension ref="A1:U54"/>
  <sheetViews>
    <sheetView zoomScale="80" zoomScaleNormal="80" workbookViewId="0">
      <selection activeCell="K16" sqref="K16:K21"/>
    </sheetView>
  </sheetViews>
  <sheetFormatPr defaultRowHeight="12.5"/>
  <cols>
    <col min="1" max="1" width="11.54296875" style="6" customWidth="1"/>
    <col min="2" max="2" width="12" style="6" bestFit="1" customWidth="1"/>
    <col min="3" max="3" width="11" style="6" customWidth="1"/>
    <col min="4" max="4" width="11.54296875" style="6" customWidth="1"/>
    <col min="5" max="5" width="9.453125" style="6" bestFit="1" customWidth="1"/>
    <col min="6" max="6" width="8.7265625" style="6"/>
    <col min="7" max="8" width="12" style="6" bestFit="1" customWidth="1"/>
    <col min="9" max="9" width="10.26953125" style="6" bestFit="1" customWidth="1"/>
    <col min="10" max="10" width="12" style="6" bestFit="1" customWidth="1"/>
    <col min="11" max="11" width="9.453125" style="6" bestFit="1" customWidth="1"/>
    <col min="12" max="12" width="12" style="6" bestFit="1" customWidth="1"/>
    <col min="13" max="13" width="14.1796875" style="6" bestFit="1" customWidth="1"/>
    <col min="14" max="14" width="16.08984375" style="6" bestFit="1" customWidth="1"/>
    <col min="15" max="15" width="15.81640625" style="6" bestFit="1" customWidth="1"/>
    <col min="16" max="16" width="6.26953125" style="6" bestFit="1" customWidth="1"/>
    <col min="17" max="17" width="9.08984375" style="6" bestFit="1" customWidth="1"/>
    <col min="18" max="18" width="10" style="6" bestFit="1" customWidth="1"/>
    <col min="19" max="241" width="8.7265625" style="6"/>
    <col min="242" max="242" width="10.54296875" style="6" customWidth="1"/>
    <col min="243" max="243" width="12" style="6" bestFit="1" customWidth="1"/>
    <col min="244" max="244" width="11" style="6" customWidth="1"/>
    <col min="245" max="245" width="11.54296875" style="6" customWidth="1"/>
    <col min="246" max="248" width="8.7265625" style="6"/>
    <col min="249" max="249" width="9.81640625" style="6" bestFit="1" customWidth="1"/>
    <col min="250" max="497" width="8.7265625" style="6"/>
    <col min="498" max="498" width="10.54296875" style="6" customWidth="1"/>
    <col min="499" max="499" width="12" style="6" bestFit="1" customWidth="1"/>
    <col min="500" max="500" width="11" style="6" customWidth="1"/>
    <col min="501" max="501" width="11.54296875" style="6" customWidth="1"/>
    <col min="502" max="504" width="8.7265625" style="6"/>
    <col min="505" max="505" width="9.81640625" style="6" bestFit="1" customWidth="1"/>
    <col min="506" max="753" width="8.7265625" style="6"/>
    <col min="754" max="754" width="10.54296875" style="6" customWidth="1"/>
    <col min="755" max="755" width="12" style="6" bestFit="1" customWidth="1"/>
    <col min="756" max="756" width="11" style="6" customWidth="1"/>
    <col min="757" max="757" width="11.54296875" style="6" customWidth="1"/>
    <col min="758" max="760" width="8.7265625" style="6"/>
    <col min="761" max="761" width="9.81640625" style="6" bestFit="1" customWidth="1"/>
    <col min="762" max="1009" width="8.7265625" style="6"/>
    <col min="1010" max="1010" width="10.54296875" style="6" customWidth="1"/>
    <col min="1011" max="1011" width="12" style="6" bestFit="1" customWidth="1"/>
    <col min="1012" max="1012" width="11" style="6" customWidth="1"/>
    <col min="1013" max="1013" width="11.54296875" style="6" customWidth="1"/>
    <col min="1014" max="1016" width="8.7265625" style="6"/>
    <col min="1017" max="1017" width="9.81640625" style="6" bestFit="1" customWidth="1"/>
    <col min="1018" max="1265" width="8.7265625" style="6"/>
    <col min="1266" max="1266" width="10.54296875" style="6" customWidth="1"/>
    <col min="1267" max="1267" width="12" style="6" bestFit="1" customWidth="1"/>
    <col min="1268" max="1268" width="11" style="6" customWidth="1"/>
    <col min="1269" max="1269" width="11.54296875" style="6" customWidth="1"/>
    <col min="1270" max="1272" width="8.7265625" style="6"/>
    <col min="1273" max="1273" width="9.81640625" style="6" bestFit="1" customWidth="1"/>
    <col min="1274" max="1521" width="8.7265625" style="6"/>
    <col min="1522" max="1522" width="10.54296875" style="6" customWidth="1"/>
    <col min="1523" max="1523" width="12" style="6" bestFit="1" customWidth="1"/>
    <col min="1524" max="1524" width="11" style="6" customWidth="1"/>
    <col min="1525" max="1525" width="11.54296875" style="6" customWidth="1"/>
    <col min="1526" max="1528" width="8.7265625" style="6"/>
    <col min="1529" max="1529" width="9.81640625" style="6" bestFit="1" customWidth="1"/>
    <col min="1530" max="1777" width="8.7265625" style="6"/>
    <col min="1778" max="1778" width="10.54296875" style="6" customWidth="1"/>
    <col min="1779" max="1779" width="12" style="6" bestFit="1" customWidth="1"/>
    <col min="1780" max="1780" width="11" style="6" customWidth="1"/>
    <col min="1781" max="1781" width="11.54296875" style="6" customWidth="1"/>
    <col min="1782" max="1784" width="8.7265625" style="6"/>
    <col min="1785" max="1785" width="9.81640625" style="6" bestFit="1" customWidth="1"/>
    <col min="1786" max="2033" width="8.7265625" style="6"/>
    <col min="2034" max="2034" width="10.54296875" style="6" customWidth="1"/>
    <col min="2035" max="2035" width="12" style="6" bestFit="1" customWidth="1"/>
    <col min="2036" max="2036" width="11" style="6" customWidth="1"/>
    <col min="2037" max="2037" width="11.54296875" style="6" customWidth="1"/>
    <col min="2038" max="2040" width="8.7265625" style="6"/>
    <col min="2041" max="2041" width="9.81640625" style="6" bestFit="1" customWidth="1"/>
    <col min="2042" max="2289" width="8.7265625" style="6"/>
    <col min="2290" max="2290" width="10.54296875" style="6" customWidth="1"/>
    <col min="2291" max="2291" width="12" style="6" bestFit="1" customWidth="1"/>
    <col min="2292" max="2292" width="11" style="6" customWidth="1"/>
    <col min="2293" max="2293" width="11.54296875" style="6" customWidth="1"/>
    <col min="2294" max="2296" width="8.7265625" style="6"/>
    <col min="2297" max="2297" width="9.81640625" style="6" bestFit="1" customWidth="1"/>
    <col min="2298" max="2545" width="8.7265625" style="6"/>
    <col min="2546" max="2546" width="10.54296875" style="6" customWidth="1"/>
    <col min="2547" max="2547" width="12" style="6" bestFit="1" customWidth="1"/>
    <col min="2548" max="2548" width="11" style="6" customWidth="1"/>
    <col min="2549" max="2549" width="11.54296875" style="6" customWidth="1"/>
    <col min="2550" max="2552" width="8.7265625" style="6"/>
    <col min="2553" max="2553" width="9.81640625" style="6" bestFit="1" customWidth="1"/>
    <col min="2554" max="2801" width="8.7265625" style="6"/>
    <col min="2802" max="2802" width="10.54296875" style="6" customWidth="1"/>
    <col min="2803" max="2803" width="12" style="6" bestFit="1" customWidth="1"/>
    <col min="2804" max="2804" width="11" style="6" customWidth="1"/>
    <col min="2805" max="2805" width="11.54296875" style="6" customWidth="1"/>
    <col min="2806" max="2808" width="8.7265625" style="6"/>
    <col min="2809" max="2809" width="9.81640625" style="6" bestFit="1" customWidth="1"/>
    <col min="2810" max="3057" width="8.7265625" style="6"/>
    <col min="3058" max="3058" width="10.54296875" style="6" customWidth="1"/>
    <col min="3059" max="3059" width="12" style="6" bestFit="1" customWidth="1"/>
    <col min="3060" max="3060" width="11" style="6" customWidth="1"/>
    <col min="3061" max="3061" width="11.54296875" style="6" customWidth="1"/>
    <col min="3062" max="3064" width="8.7265625" style="6"/>
    <col min="3065" max="3065" width="9.81640625" style="6" bestFit="1" customWidth="1"/>
    <col min="3066" max="3313" width="8.7265625" style="6"/>
    <col min="3314" max="3314" width="10.54296875" style="6" customWidth="1"/>
    <col min="3315" max="3315" width="12" style="6" bestFit="1" customWidth="1"/>
    <col min="3316" max="3316" width="11" style="6" customWidth="1"/>
    <col min="3317" max="3317" width="11.54296875" style="6" customWidth="1"/>
    <col min="3318" max="3320" width="8.7265625" style="6"/>
    <col min="3321" max="3321" width="9.81640625" style="6" bestFit="1" customWidth="1"/>
    <col min="3322" max="3569" width="8.7265625" style="6"/>
    <col min="3570" max="3570" width="10.54296875" style="6" customWidth="1"/>
    <col min="3571" max="3571" width="12" style="6" bestFit="1" customWidth="1"/>
    <col min="3572" max="3572" width="11" style="6" customWidth="1"/>
    <col min="3573" max="3573" width="11.54296875" style="6" customWidth="1"/>
    <col min="3574" max="3576" width="8.7265625" style="6"/>
    <col min="3577" max="3577" width="9.81640625" style="6" bestFit="1" customWidth="1"/>
    <col min="3578" max="3825" width="8.7265625" style="6"/>
    <col min="3826" max="3826" width="10.54296875" style="6" customWidth="1"/>
    <col min="3827" max="3827" width="12" style="6" bestFit="1" customWidth="1"/>
    <col min="3828" max="3828" width="11" style="6" customWidth="1"/>
    <col min="3829" max="3829" width="11.54296875" style="6" customWidth="1"/>
    <col min="3830" max="3832" width="8.7265625" style="6"/>
    <col min="3833" max="3833" width="9.81640625" style="6" bestFit="1" customWidth="1"/>
    <col min="3834" max="4081" width="8.7265625" style="6"/>
    <col min="4082" max="4082" width="10.54296875" style="6" customWidth="1"/>
    <col min="4083" max="4083" width="12" style="6" bestFit="1" customWidth="1"/>
    <col min="4084" max="4084" width="11" style="6" customWidth="1"/>
    <col min="4085" max="4085" width="11.54296875" style="6" customWidth="1"/>
    <col min="4086" max="4088" width="8.7265625" style="6"/>
    <col min="4089" max="4089" width="9.81640625" style="6" bestFit="1" customWidth="1"/>
    <col min="4090" max="4337" width="8.7265625" style="6"/>
    <col min="4338" max="4338" width="10.54296875" style="6" customWidth="1"/>
    <col min="4339" max="4339" width="12" style="6" bestFit="1" customWidth="1"/>
    <col min="4340" max="4340" width="11" style="6" customWidth="1"/>
    <col min="4341" max="4341" width="11.54296875" style="6" customWidth="1"/>
    <col min="4342" max="4344" width="8.7265625" style="6"/>
    <col min="4345" max="4345" width="9.81640625" style="6" bestFit="1" customWidth="1"/>
    <col min="4346" max="4593" width="8.7265625" style="6"/>
    <col min="4594" max="4594" width="10.54296875" style="6" customWidth="1"/>
    <col min="4595" max="4595" width="12" style="6" bestFit="1" customWidth="1"/>
    <col min="4596" max="4596" width="11" style="6" customWidth="1"/>
    <col min="4597" max="4597" width="11.54296875" style="6" customWidth="1"/>
    <col min="4598" max="4600" width="8.7265625" style="6"/>
    <col min="4601" max="4601" width="9.81640625" style="6" bestFit="1" customWidth="1"/>
    <col min="4602" max="4849" width="8.7265625" style="6"/>
    <col min="4850" max="4850" width="10.54296875" style="6" customWidth="1"/>
    <col min="4851" max="4851" width="12" style="6" bestFit="1" customWidth="1"/>
    <col min="4852" max="4852" width="11" style="6" customWidth="1"/>
    <col min="4853" max="4853" width="11.54296875" style="6" customWidth="1"/>
    <col min="4854" max="4856" width="8.7265625" style="6"/>
    <col min="4857" max="4857" width="9.81640625" style="6" bestFit="1" customWidth="1"/>
    <col min="4858" max="5105" width="8.7265625" style="6"/>
    <col min="5106" max="5106" width="10.54296875" style="6" customWidth="1"/>
    <col min="5107" max="5107" width="12" style="6" bestFit="1" customWidth="1"/>
    <col min="5108" max="5108" width="11" style="6" customWidth="1"/>
    <col min="5109" max="5109" width="11.54296875" style="6" customWidth="1"/>
    <col min="5110" max="5112" width="8.7265625" style="6"/>
    <col min="5113" max="5113" width="9.81640625" style="6" bestFit="1" customWidth="1"/>
    <col min="5114" max="5361" width="8.7265625" style="6"/>
    <col min="5362" max="5362" width="10.54296875" style="6" customWidth="1"/>
    <col min="5363" max="5363" width="12" style="6" bestFit="1" customWidth="1"/>
    <col min="5364" max="5364" width="11" style="6" customWidth="1"/>
    <col min="5365" max="5365" width="11.54296875" style="6" customWidth="1"/>
    <col min="5366" max="5368" width="8.7265625" style="6"/>
    <col min="5369" max="5369" width="9.81640625" style="6" bestFit="1" customWidth="1"/>
    <col min="5370" max="5617" width="8.7265625" style="6"/>
    <col min="5618" max="5618" width="10.54296875" style="6" customWidth="1"/>
    <col min="5619" max="5619" width="12" style="6" bestFit="1" customWidth="1"/>
    <col min="5620" max="5620" width="11" style="6" customWidth="1"/>
    <col min="5621" max="5621" width="11.54296875" style="6" customWidth="1"/>
    <col min="5622" max="5624" width="8.7265625" style="6"/>
    <col min="5625" max="5625" width="9.81640625" style="6" bestFit="1" customWidth="1"/>
    <col min="5626" max="5873" width="8.7265625" style="6"/>
    <col min="5874" max="5874" width="10.54296875" style="6" customWidth="1"/>
    <col min="5875" max="5875" width="12" style="6" bestFit="1" customWidth="1"/>
    <col min="5876" max="5876" width="11" style="6" customWidth="1"/>
    <col min="5877" max="5877" width="11.54296875" style="6" customWidth="1"/>
    <col min="5878" max="5880" width="8.7265625" style="6"/>
    <col min="5881" max="5881" width="9.81640625" style="6" bestFit="1" customWidth="1"/>
    <col min="5882" max="6129" width="8.7265625" style="6"/>
    <col min="6130" max="6130" width="10.54296875" style="6" customWidth="1"/>
    <col min="6131" max="6131" width="12" style="6" bestFit="1" customWidth="1"/>
    <col min="6132" max="6132" width="11" style="6" customWidth="1"/>
    <col min="6133" max="6133" width="11.54296875" style="6" customWidth="1"/>
    <col min="6134" max="6136" width="8.7265625" style="6"/>
    <col min="6137" max="6137" width="9.81640625" style="6" bestFit="1" customWidth="1"/>
    <col min="6138" max="6385" width="8.7265625" style="6"/>
    <col min="6386" max="6386" width="10.54296875" style="6" customWidth="1"/>
    <col min="6387" max="6387" width="12" style="6" bestFit="1" customWidth="1"/>
    <col min="6388" max="6388" width="11" style="6" customWidth="1"/>
    <col min="6389" max="6389" width="11.54296875" style="6" customWidth="1"/>
    <col min="6390" max="6392" width="8.7265625" style="6"/>
    <col min="6393" max="6393" width="9.81640625" style="6" bestFit="1" customWidth="1"/>
    <col min="6394" max="6641" width="8.7265625" style="6"/>
    <col min="6642" max="6642" width="10.54296875" style="6" customWidth="1"/>
    <col min="6643" max="6643" width="12" style="6" bestFit="1" customWidth="1"/>
    <col min="6644" max="6644" width="11" style="6" customWidth="1"/>
    <col min="6645" max="6645" width="11.54296875" style="6" customWidth="1"/>
    <col min="6646" max="6648" width="8.7265625" style="6"/>
    <col min="6649" max="6649" width="9.81640625" style="6" bestFit="1" customWidth="1"/>
    <col min="6650" max="6897" width="8.7265625" style="6"/>
    <col min="6898" max="6898" width="10.54296875" style="6" customWidth="1"/>
    <col min="6899" max="6899" width="12" style="6" bestFit="1" customWidth="1"/>
    <col min="6900" max="6900" width="11" style="6" customWidth="1"/>
    <col min="6901" max="6901" width="11.54296875" style="6" customWidth="1"/>
    <col min="6902" max="6904" width="8.7265625" style="6"/>
    <col min="6905" max="6905" width="9.81640625" style="6" bestFit="1" customWidth="1"/>
    <col min="6906" max="7153" width="8.7265625" style="6"/>
    <col min="7154" max="7154" width="10.54296875" style="6" customWidth="1"/>
    <col min="7155" max="7155" width="12" style="6" bestFit="1" customWidth="1"/>
    <col min="7156" max="7156" width="11" style="6" customWidth="1"/>
    <col min="7157" max="7157" width="11.54296875" style="6" customWidth="1"/>
    <col min="7158" max="7160" width="8.7265625" style="6"/>
    <col min="7161" max="7161" width="9.81640625" style="6" bestFit="1" customWidth="1"/>
    <col min="7162" max="7409" width="8.7265625" style="6"/>
    <col min="7410" max="7410" width="10.54296875" style="6" customWidth="1"/>
    <col min="7411" max="7411" width="12" style="6" bestFit="1" customWidth="1"/>
    <col min="7412" max="7412" width="11" style="6" customWidth="1"/>
    <col min="7413" max="7413" width="11.54296875" style="6" customWidth="1"/>
    <col min="7414" max="7416" width="8.7265625" style="6"/>
    <col min="7417" max="7417" width="9.81640625" style="6" bestFit="1" customWidth="1"/>
    <col min="7418" max="7665" width="8.7265625" style="6"/>
    <col min="7666" max="7666" width="10.54296875" style="6" customWidth="1"/>
    <col min="7667" max="7667" width="12" style="6" bestFit="1" customWidth="1"/>
    <col min="7668" max="7668" width="11" style="6" customWidth="1"/>
    <col min="7669" max="7669" width="11.54296875" style="6" customWidth="1"/>
    <col min="7670" max="7672" width="8.7265625" style="6"/>
    <col min="7673" max="7673" width="9.81640625" style="6" bestFit="1" customWidth="1"/>
    <col min="7674" max="7921" width="8.7265625" style="6"/>
    <col min="7922" max="7922" width="10.54296875" style="6" customWidth="1"/>
    <col min="7923" max="7923" width="12" style="6" bestFit="1" customWidth="1"/>
    <col min="7924" max="7924" width="11" style="6" customWidth="1"/>
    <col min="7925" max="7925" width="11.54296875" style="6" customWidth="1"/>
    <col min="7926" max="7928" width="8.7265625" style="6"/>
    <col min="7929" max="7929" width="9.81640625" style="6" bestFit="1" customWidth="1"/>
    <col min="7930" max="8177" width="8.7265625" style="6"/>
    <col min="8178" max="8178" width="10.54296875" style="6" customWidth="1"/>
    <col min="8179" max="8179" width="12" style="6" bestFit="1" customWidth="1"/>
    <col min="8180" max="8180" width="11" style="6" customWidth="1"/>
    <col min="8181" max="8181" width="11.54296875" style="6" customWidth="1"/>
    <col min="8182" max="8184" width="8.7265625" style="6"/>
    <col min="8185" max="8185" width="9.81640625" style="6" bestFit="1" customWidth="1"/>
    <col min="8186" max="8433" width="8.7265625" style="6"/>
    <col min="8434" max="8434" width="10.54296875" style="6" customWidth="1"/>
    <col min="8435" max="8435" width="12" style="6" bestFit="1" customWidth="1"/>
    <col min="8436" max="8436" width="11" style="6" customWidth="1"/>
    <col min="8437" max="8437" width="11.54296875" style="6" customWidth="1"/>
    <col min="8438" max="8440" width="8.7265625" style="6"/>
    <col min="8441" max="8441" width="9.81640625" style="6" bestFit="1" customWidth="1"/>
    <col min="8442" max="8689" width="8.7265625" style="6"/>
    <col min="8690" max="8690" width="10.54296875" style="6" customWidth="1"/>
    <col min="8691" max="8691" width="12" style="6" bestFit="1" customWidth="1"/>
    <col min="8692" max="8692" width="11" style="6" customWidth="1"/>
    <col min="8693" max="8693" width="11.54296875" style="6" customWidth="1"/>
    <col min="8694" max="8696" width="8.7265625" style="6"/>
    <col min="8697" max="8697" width="9.81640625" style="6" bestFit="1" customWidth="1"/>
    <col min="8698" max="8945" width="8.7265625" style="6"/>
    <col min="8946" max="8946" width="10.54296875" style="6" customWidth="1"/>
    <col min="8947" max="8947" width="12" style="6" bestFit="1" customWidth="1"/>
    <col min="8948" max="8948" width="11" style="6" customWidth="1"/>
    <col min="8949" max="8949" width="11.54296875" style="6" customWidth="1"/>
    <col min="8950" max="8952" width="8.7265625" style="6"/>
    <col min="8953" max="8953" width="9.81640625" style="6" bestFit="1" customWidth="1"/>
    <col min="8954" max="9201" width="8.7265625" style="6"/>
    <col min="9202" max="9202" width="10.54296875" style="6" customWidth="1"/>
    <col min="9203" max="9203" width="12" style="6" bestFit="1" customWidth="1"/>
    <col min="9204" max="9204" width="11" style="6" customWidth="1"/>
    <col min="9205" max="9205" width="11.54296875" style="6" customWidth="1"/>
    <col min="9206" max="9208" width="8.7265625" style="6"/>
    <col min="9209" max="9209" width="9.81640625" style="6" bestFit="1" customWidth="1"/>
    <col min="9210" max="9457" width="8.7265625" style="6"/>
    <col min="9458" max="9458" width="10.54296875" style="6" customWidth="1"/>
    <col min="9459" max="9459" width="12" style="6" bestFit="1" customWidth="1"/>
    <col min="9460" max="9460" width="11" style="6" customWidth="1"/>
    <col min="9461" max="9461" width="11.54296875" style="6" customWidth="1"/>
    <col min="9462" max="9464" width="8.7265625" style="6"/>
    <col min="9465" max="9465" width="9.81640625" style="6" bestFit="1" customWidth="1"/>
    <col min="9466" max="9713" width="8.7265625" style="6"/>
    <col min="9714" max="9714" width="10.54296875" style="6" customWidth="1"/>
    <col min="9715" max="9715" width="12" style="6" bestFit="1" customWidth="1"/>
    <col min="9716" max="9716" width="11" style="6" customWidth="1"/>
    <col min="9717" max="9717" width="11.54296875" style="6" customWidth="1"/>
    <col min="9718" max="9720" width="8.7265625" style="6"/>
    <col min="9721" max="9721" width="9.81640625" style="6" bestFit="1" customWidth="1"/>
    <col min="9722" max="9969" width="8.7265625" style="6"/>
    <col min="9970" max="9970" width="10.54296875" style="6" customWidth="1"/>
    <col min="9971" max="9971" width="12" style="6" bestFit="1" customWidth="1"/>
    <col min="9972" max="9972" width="11" style="6" customWidth="1"/>
    <col min="9973" max="9973" width="11.54296875" style="6" customWidth="1"/>
    <col min="9974" max="9976" width="8.7265625" style="6"/>
    <col min="9977" max="9977" width="9.81640625" style="6" bestFit="1" customWidth="1"/>
    <col min="9978" max="10225" width="8.7265625" style="6"/>
    <col min="10226" max="10226" width="10.54296875" style="6" customWidth="1"/>
    <col min="10227" max="10227" width="12" style="6" bestFit="1" customWidth="1"/>
    <col min="10228" max="10228" width="11" style="6" customWidth="1"/>
    <col min="10229" max="10229" width="11.54296875" style="6" customWidth="1"/>
    <col min="10230" max="10232" width="8.7265625" style="6"/>
    <col min="10233" max="10233" width="9.81640625" style="6" bestFit="1" customWidth="1"/>
    <col min="10234" max="10481" width="8.7265625" style="6"/>
    <col min="10482" max="10482" width="10.54296875" style="6" customWidth="1"/>
    <col min="10483" max="10483" width="12" style="6" bestFit="1" customWidth="1"/>
    <col min="10484" max="10484" width="11" style="6" customWidth="1"/>
    <col min="10485" max="10485" width="11.54296875" style="6" customWidth="1"/>
    <col min="10486" max="10488" width="8.7265625" style="6"/>
    <col min="10489" max="10489" width="9.81640625" style="6" bestFit="1" customWidth="1"/>
    <col min="10490" max="10737" width="8.7265625" style="6"/>
    <col min="10738" max="10738" width="10.54296875" style="6" customWidth="1"/>
    <col min="10739" max="10739" width="12" style="6" bestFit="1" customWidth="1"/>
    <col min="10740" max="10740" width="11" style="6" customWidth="1"/>
    <col min="10741" max="10741" width="11.54296875" style="6" customWidth="1"/>
    <col min="10742" max="10744" width="8.7265625" style="6"/>
    <col min="10745" max="10745" width="9.81640625" style="6" bestFit="1" customWidth="1"/>
    <col min="10746" max="10993" width="8.7265625" style="6"/>
    <col min="10994" max="10994" width="10.54296875" style="6" customWidth="1"/>
    <col min="10995" max="10995" width="12" style="6" bestFit="1" customWidth="1"/>
    <col min="10996" max="10996" width="11" style="6" customWidth="1"/>
    <col min="10997" max="10997" width="11.54296875" style="6" customWidth="1"/>
    <col min="10998" max="11000" width="8.7265625" style="6"/>
    <col min="11001" max="11001" width="9.81640625" style="6" bestFit="1" customWidth="1"/>
    <col min="11002" max="11249" width="8.7265625" style="6"/>
    <col min="11250" max="11250" width="10.54296875" style="6" customWidth="1"/>
    <col min="11251" max="11251" width="12" style="6" bestFit="1" customWidth="1"/>
    <col min="11252" max="11252" width="11" style="6" customWidth="1"/>
    <col min="11253" max="11253" width="11.54296875" style="6" customWidth="1"/>
    <col min="11254" max="11256" width="8.7265625" style="6"/>
    <col min="11257" max="11257" width="9.81640625" style="6" bestFit="1" customWidth="1"/>
    <col min="11258" max="11505" width="8.7265625" style="6"/>
    <col min="11506" max="11506" width="10.54296875" style="6" customWidth="1"/>
    <col min="11507" max="11507" width="12" style="6" bestFit="1" customWidth="1"/>
    <col min="11508" max="11508" width="11" style="6" customWidth="1"/>
    <col min="11509" max="11509" width="11.54296875" style="6" customWidth="1"/>
    <col min="11510" max="11512" width="8.7265625" style="6"/>
    <col min="11513" max="11513" width="9.81640625" style="6" bestFit="1" customWidth="1"/>
    <col min="11514" max="11761" width="8.7265625" style="6"/>
    <col min="11762" max="11762" width="10.54296875" style="6" customWidth="1"/>
    <col min="11763" max="11763" width="12" style="6" bestFit="1" customWidth="1"/>
    <col min="11764" max="11764" width="11" style="6" customWidth="1"/>
    <col min="11765" max="11765" width="11.54296875" style="6" customWidth="1"/>
    <col min="11766" max="11768" width="8.7265625" style="6"/>
    <col min="11769" max="11769" width="9.81640625" style="6" bestFit="1" customWidth="1"/>
    <col min="11770" max="12017" width="8.7265625" style="6"/>
    <col min="12018" max="12018" width="10.54296875" style="6" customWidth="1"/>
    <col min="12019" max="12019" width="12" style="6" bestFit="1" customWidth="1"/>
    <col min="12020" max="12020" width="11" style="6" customWidth="1"/>
    <col min="12021" max="12021" width="11.54296875" style="6" customWidth="1"/>
    <col min="12022" max="12024" width="8.7265625" style="6"/>
    <col min="12025" max="12025" width="9.81640625" style="6" bestFit="1" customWidth="1"/>
    <col min="12026" max="12273" width="8.7265625" style="6"/>
    <col min="12274" max="12274" width="10.54296875" style="6" customWidth="1"/>
    <col min="12275" max="12275" width="12" style="6" bestFit="1" customWidth="1"/>
    <col min="12276" max="12276" width="11" style="6" customWidth="1"/>
    <col min="12277" max="12277" width="11.54296875" style="6" customWidth="1"/>
    <col min="12278" max="12280" width="8.7265625" style="6"/>
    <col min="12281" max="12281" width="9.81640625" style="6" bestFit="1" customWidth="1"/>
    <col min="12282" max="12529" width="8.7265625" style="6"/>
    <col min="12530" max="12530" width="10.54296875" style="6" customWidth="1"/>
    <col min="12531" max="12531" width="12" style="6" bestFit="1" customWidth="1"/>
    <col min="12532" max="12532" width="11" style="6" customWidth="1"/>
    <col min="12533" max="12533" width="11.54296875" style="6" customWidth="1"/>
    <col min="12534" max="12536" width="8.7265625" style="6"/>
    <col min="12537" max="12537" width="9.81640625" style="6" bestFit="1" customWidth="1"/>
    <col min="12538" max="12785" width="8.7265625" style="6"/>
    <col min="12786" max="12786" width="10.54296875" style="6" customWidth="1"/>
    <col min="12787" max="12787" width="12" style="6" bestFit="1" customWidth="1"/>
    <col min="12788" max="12788" width="11" style="6" customWidth="1"/>
    <col min="12789" max="12789" width="11.54296875" style="6" customWidth="1"/>
    <col min="12790" max="12792" width="8.7265625" style="6"/>
    <col min="12793" max="12793" width="9.81640625" style="6" bestFit="1" customWidth="1"/>
    <col min="12794" max="13041" width="8.7265625" style="6"/>
    <col min="13042" max="13042" width="10.54296875" style="6" customWidth="1"/>
    <col min="13043" max="13043" width="12" style="6" bestFit="1" customWidth="1"/>
    <col min="13044" max="13044" width="11" style="6" customWidth="1"/>
    <col min="13045" max="13045" width="11.54296875" style="6" customWidth="1"/>
    <col min="13046" max="13048" width="8.7265625" style="6"/>
    <col min="13049" max="13049" width="9.81640625" style="6" bestFit="1" customWidth="1"/>
    <col min="13050" max="13297" width="8.7265625" style="6"/>
    <col min="13298" max="13298" width="10.54296875" style="6" customWidth="1"/>
    <col min="13299" max="13299" width="12" style="6" bestFit="1" customWidth="1"/>
    <col min="13300" max="13300" width="11" style="6" customWidth="1"/>
    <col min="13301" max="13301" width="11.54296875" style="6" customWidth="1"/>
    <col min="13302" max="13304" width="8.7265625" style="6"/>
    <col min="13305" max="13305" width="9.81640625" style="6" bestFit="1" customWidth="1"/>
    <col min="13306" max="13553" width="8.7265625" style="6"/>
    <col min="13554" max="13554" width="10.54296875" style="6" customWidth="1"/>
    <col min="13555" max="13555" width="12" style="6" bestFit="1" customWidth="1"/>
    <col min="13556" max="13556" width="11" style="6" customWidth="1"/>
    <col min="13557" max="13557" width="11.54296875" style="6" customWidth="1"/>
    <col min="13558" max="13560" width="8.7265625" style="6"/>
    <col min="13561" max="13561" width="9.81640625" style="6" bestFit="1" customWidth="1"/>
    <col min="13562" max="13809" width="8.7265625" style="6"/>
    <col min="13810" max="13810" width="10.54296875" style="6" customWidth="1"/>
    <col min="13811" max="13811" width="12" style="6" bestFit="1" customWidth="1"/>
    <col min="13812" max="13812" width="11" style="6" customWidth="1"/>
    <col min="13813" max="13813" width="11.54296875" style="6" customWidth="1"/>
    <col min="13814" max="13816" width="8.7265625" style="6"/>
    <col min="13817" max="13817" width="9.81640625" style="6" bestFit="1" customWidth="1"/>
    <col min="13818" max="14065" width="8.7265625" style="6"/>
    <col min="14066" max="14066" width="10.54296875" style="6" customWidth="1"/>
    <col min="14067" max="14067" width="12" style="6" bestFit="1" customWidth="1"/>
    <col min="14068" max="14068" width="11" style="6" customWidth="1"/>
    <col min="14069" max="14069" width="11.54296875" style="6" customWidth="1"/>
    <col min="14070" max="14072" width="8.7265625" style="6"/>
    <col min="14073" max="14073" width="9.81640625" style="6" bestFit="1" customWidth="1"/>
    <col min="14074" max="14321" width="8.7265625" style="6"/>
    <col min="14322" max="14322" width="10.54296875" style="6" customWidth="1"/>
    <col min="14323" max="14323" width="12" style="6" bestFit="1" customWidth="1"/>
    <col min="14324" max="14324" width="11" style="6" customWidth="1"/>
    <col min="14325" max="14325" width="11.54296875" style="6" customWidth="1"/>
    <col min="14326" max="14328" width="8.7265625" style="6"/>
    <col min="14329" max="14329" width="9.81640625" style="6" bestFit="1" customWidth="1"/>
    <col min="14330" max="14577" width="8.7265625" style="6"/>
    <col min="14578" max="14578" width="10.54296875" style="6" customWidth="1"/>
    <col min="14579" max="14579" width="12" style="6" bestFit="1" customWidth="1"/>
    <col min="14580" max="14580" width="11" style="6" customWidth="1"/>
    <col min="14581" max="14581" width="11.54296875" style="6" customWidth="1"/>
    <col min="14582" max="14584" width="8.7265625" style="6"/>
    <col min="14585" max="14585" width="9.81640625" style="6" bestFit="1" customWidth="1"/>
    <col min="14586" max="14833" width="8.7265625" style="6"/>
    <col min="14834" max="14834" width="10.54296875" style="6" customWidth="1"/>
    <col min="14835" max="14835" width="12" style="6" bestFit="1" customWidth="1"/>
    <col min="14836" max="14836" width="11" style="6" customWidth="1"/>
    <col min="14837" max="14837" width="11.54296875" style="6" customWidth="1"/>
    <col min="14838" max="14840" width="8.7265625" style="6"/>
    <col min="14841" max="14841" width="9.81640625" style="6" bestFit="1" customWidth="1"/>
    <col min="14842" max="15089" width="8.7265625" style="6"/>
    <col min="15090" max="15090" width="10.54296875" style="6" customWidth="1"/>
    <col min="15091" max="15091" width="12" style="6" bestFit="1" customWidth="1"/>
    <col min="15092" max="15092" width="11" style="6" customWidth="1"/>
    <col min="15093" max="15093" width="11.54296875" style="6" customWidth="1"/>
    <col min="15094" max="15096" width="8.7265625" style="6"/>
    <col min="15097" max="15097" width="9.81640625" style="6" bestFit="1" customWidth="1"/>
    <col min="15098" max="15345" width="8.7265625" style="6"/>
    <col min="15346" max="15346" width="10.54296875" style="6" customWidth="1"/>
    <col min="15347" max="15347" width="12" style="6" bestFit="1" customWidth="1"/>
    <col min="15348" max="15348" width="11" style="6" customWidth="1"/>
    <col min="15349" max="15349" width="11.54296875" style="6" customWidth="1"/>
    <col min="15350" max="15352" width="8.7265625" style="6"/>
    <col min="15353" max="15353" width="9.81640625" style="6" bestFit="1" customWidth="1"/>
    <col min="15354" max="15601" width="8.7265625" style="6"/>
    <col min="15602" max="15602" width="10.54296875" style="6" customWidth="1"/>
    <col min="15603" max="15603" width="12" style="6" bestFit="1" customWidth="1"/>
    <col min="15604" max="15604" width="11" style="6" customWidth="1"/>
    <col min="15605" max="15605" width="11.54296875" style="6" customWidth="1"/>
    <col min="15606" max="15608" width="8.7265625" style="6"/>
    <col min="15609" max="15609" width="9.81640625" style="6" bestFit="1" customWidth="1"/>
    <col min="15610" max="15857" width="8.7265625" style="6"/>
    <col min="15858" max="15858" width="10.54296875" style="6" customWidth="1"/>
    <col min="15859" max="15859" width="12" style="6" bestFit="1" customWidth="1"/>
    <col min="15860" max="15860" width="11" style="6" customWidth="1"/>
    <col min="15861" max="15861" width="11.54296875" style="6" customWidth="1"/>
    <col min="15862" max="15864" width="8.7265625" style="6"/>
    <col min="15865" max="15865" width="9.81640625" style="6" bestFit="1" customWidth="1"/>
    <col min="15866" max="16113" width="8.7265625" style="6"/>
    <col min="16114" max="16114" width="10.54296875" style="6" customWidth="1"/>
    <col min="16115" max="16115" width="12" style="6" bestFit="1" customWidth="1"/>
    <col min="16116" max="16116" width="11" style="6" customWidth="1"/>
    <col min="16117" max="16117" width="11.54296875" style="6" customWidth="1"/>
    <col min="16118" max="16120" width="8.7265625" style="6"/>
    <col min="16121" max="16121" width="9.81640625" style="6" bestFit="1" customWidth="1"/>
    <col min="16122" max="16384" width="8.7265625" style="6"/>
  </cols>
  <sheetData>
    <row r="1" spans="1:21" ht="41" customHeight="1">
      <c r="A1" s="328" t="s">
        <v>232</v>
      </c>
      <c r="B1" s="328"/>
      <c r="C1" s="328"/>
      <c r="D1" s="328"/>
      <c r="F1" s="6" cm="1">
        <f t="array" ref="F1">SUMPRODUCT(1/COUNTIF(B4:B11,B4:B11))</f>
        <v>2</v>
      </c>
      <c r="I1" s="335" t="s">
        <v>233</v>
      </c>
      <c r="J1" s="335"/>
      <c r="K1" s="335"/>
      <c r="L1" s="335"/>
      <c r="M1" s="335"/>
      <c r="N1" s="335"/>
      <c r="O1" s="335"/>
      <c r="P1" s="335"/>
      <c r="Q1" s="335"/>
      <c r="R1" s="335"/>
      <c r="S1" s="130"/>
    </row>
    <row r="2" spans="1:21" ht="13" thickBot="1"/>
    <row r="3" spans="1:21" ht="16" thickTop="1">
      <c r="A3" s="131" t="s">
        <v>234</v>
      </c>
      <c r="B3" s="132" t="s">
        <v>87</v>
      </c>
      <c r="C3" s="132" t="s">
        <v>235</v>
      </c>
      <c r="D3" s="132" t="s">
        <v>236</v>
      </c>
      <c r="E3" s="132" t="s">
        <v>88</v>
      </c>
      <c r="F3" s="132" t="s">
        <v>237</v>
      </c>
      <c r="G3" s="132" t="s">
        <v>238</v>
      </c>
      <c r="H3" s="133" t="s">
        <v>239</v>
      </c>
      <c r="J3" s="134" t="s">
        <v>240</v>
      </c>
    </row>
    <row r="4" spans="1:21" ht="15.5">
      <c r="A4" s="135">
        <v>1</v>
      </c>
      <c r="B4" s="136">
        <v>400</v>
      </c>
      <c r="C4" s="136">
        <v>1000</v>
      </c>
      <c r="D4" s="136">
        <v>0</v>
      </c>
      <c r="E4" s="136">
        <v>1.5</v>
      </c>
      <c r="F4" s="137">
        <v>0</v>
      </c>
      <c r="G4" s="137">
        <v>0.02</v>
      </c>
      <c r="H4" s="138">
        <v>4.2</v>
      </c>
      <c r="J4" s="139">
        <f>H4^2</f>
        <v>17.64</v>
      </c>
    </row>
    <row r="5" spans="1:21" ht="15.5">
      <c r="A5" s="135">
        <v>2</v>
      </c>
      <c r="B5" s="136">
        <v>400</v>
      </c>
      <c r="C5" s="136">
        <v>1500</v>
      </c>
      <c r="D5" s="136">
        <v>0</v>
      </c>
      <c r="E5" s="136">
        <v>1.5</v>
      </c>
      <c r="F5" s="137">
        <v>0.01</v>
      </c>
      <c r="G5" s="137">
        <v>0.05</v>
      </c>
      <c r="H5" s="138">
        <v>5.0999999999999996</v>
      </c>
      <c r="J5" s="139">
        <f t="shared" ref="J5:J11" si="0">H5^2</f>
        <v>26.009999999999998</v>
      </c>
    </row>
    <row r="6" spans="1:21" ht="15.5">
      <c r="A6" s="135">
        <v>3</v>
      </c>
      <c r="B6" s="136">
        <v>400</v>
      </c>
      <c r="C6" s="136">
        <v>1000</v>
      </c>
      <c r="D6" s="136">
        <v>15</v>
      </c>
      <c r="E6" s="136">
        <v>2.5</v>
      </c>
      <c r="F6" s="137">
        <v>0</v>
      </c>
      <c r="G6" s="137">
        <v>0.05</v>
      </c>
      <c r="H6" s="138">
        <v>3.7</v>
      </c>
      <c r="J6" s="139">
        <f t="shared" si="0"/>
        <v>13.690000000000001</v>
      </c>
    </row>
    <row r="7" spans="1:21" ht="15.5">
      <c r="A7" s="135">
        <v>4</v>
      </c>
      <c r="B7" s="136">
        <v>400</v>
      </c>
      <c r="C7" s="136">
        <v>1500</v>
      </c>
      <c r="D7" s="136">
        <v>15</v>
      </c>
      <c r="E7" s="136">
        <v>2.5</v>
      </c>
      <c r="F7" s="137">
        <v>0.01</v>
      </c>
      <c r="G7" s="137">
        <v>0.02</v>
      </c>
      <c r="H7" s="138">
        <v>5.6</v>
      </c>
      <c r="J7" s="139">
        <f t="shared" si="0"/>
        <v>31.359999999999996</v>
      </c>
    </row>
    <row r="8" spans="1:21" ht="15.5">
      <c r="A8" s="135">
        <v>5</v>
      </c>
      <c r="B8" s="136">
        <v>600</v>
      </c>
      <c r="C8" s="136">
        <v>1000</v>
      </c>
      <c r="D8" s="136">
        <v>15</v>
      </c>
      <c r="E8" s="136">
        <v>1.5</v>
      </c>
      <c r="F8" s="137">
        <v>0.01</v>
      </c>
      <c r="G8" s="137">
        <v>0.02</v>
      </c>
      <c r="H8" s="138">
        <v>2.9</v>
      </c>
      <c r="J8" s="139">
        <f t="shared" si="0"/>
        <v>8.41</v>
      </c>
    </row>
    <row r="9" spans="1:21" ht="15.5">
      <c r="A9" s="135">
        <v>6</v>
      </c>
      <c r="B9" s="136">
        <v>600</v>
      </c>
      <c r="C9" s="136">
        <v>1500</v>
      </c>
      <c r="D9" s="136">
        <v>15</v>
      </c>
      <c r="E9" s="136">
        <v>1.5</v>
      </c>
      <c r="F9" s="137">
        <v>0</v>
      </c>
      <c r="G9" s="137">
        <v>0.05</v>
      </c>
      <c r="H9" s="138">
        <v>3.8</v>
      </c>
      <c r="J9" s="139">
        <f t="shared" si="0"/>
        <v>14.44</v>
      </c>
      <c r="L9" s="6" t="s">
        <v>241</v>
      </c>
      <c r="M9" s="118">
        <f>J12-H12^2/A12</f>
        <v>5.4799999999999898</v>
      </c>
    </row>
    <row r="10" spans="1:21" ht="15.5">
      <c r="A10" s="135">
        <v>7</v>
      </c>
      <c r="B10" s="136">
        <v>600</v>
      </c>
      <c r="C10" s="136">
        <v>1000</v>
      </c>
      <c r="D10" s="136">
        <v>0</v>
      </c>
      <c r="E10" s="136">
        <v>2.5</v>
      </c>
      <c r="F10" s="137">
        <v>0.01</v>
      </c>
      <c r="G10" s="137">
        <v>0.05</v>
      </c>
      <c r="H10" s="138">
        <v>4.7</v>
      </c>
      <c r="J10" s="139">
        <f t="shared" si="0"/>
        <v>22.090000000000003</v>
      </c>
      <c r="M10" s="140" t="s">
        <v>242</v>
      </c>
      <c r="N10" s="140" t="s">
        <v>243</v>
      </c>
      <c r="O10" s="140" t="s">
        <v>244</v>
      </c>
      <c r="Q10" s="6" t="s">
        <v>245</v>
      </c>
      <c r="U10" s="6">
        <f>U11-1.125</f>
        <v>3.2300000000000066</v>
      </c>
    </row>
    <row r="11" spans="1:21" ht="16" thickBot="1">
      <c r="A11" s="141">
        <v>8</v>
      </c>
      <c r="B11" s="142">
        <v>600</v>
      </c>
      <c r="C11" s="142">
        <v>1500</v>
      </c>
      <c r="D11" s="142">
        <v>0</v>
      </c>
      <c r="E11" s="142">
        <v>2.5</v>
      </c>
      <c r="F11" s="143">
        <v>0</v>
      </c>
      <c r="G11" s="143">
        <v>0.02</v>
      </c>
      <c r="H11" s="144">
        <v>3.6</v>
      </c>
      <c r="J11" s="145">
        <f t="shared" si="0"/>
        <v>12.96</v>
      </c>
      <c r="L11" s="334" t="s">
        <v>87</v>
      </c>
      <c r="M11" s="146">
        <v>400</v>
      </c>
      <c r="N11" s="146">
        <f>AVERAGEIF($B$4:$B$11,$M11,$H$4:$H$11)</f>
        <v>4.6500000000000004</v>
      </c>
      <c r="O11" s="146">
        <f>COUNTIF($B$4:$B$11,$M11)</f>
        <v>4</v>
      </c>
      <c r="P11" s="6">
        <f>O11*(N11-$H$13)^2+O12*(N12-$H$13)^2</f>
        <v>1.6200000000000028</v>
      </c>
      <c r="Q11" s="6">
        <v>1.6200000000000028</v>
      </c>
      <c r="R11" s="6">
        <f>Q11^2</f>
        <v>2.6244000000000089</v>
      </c>
      <c r="U11" s="6">
        <f>SUM(Q11:Q16)</f>
        <v>4.3550000000000066</v>
      </c>
    </row>
    <row r="12" spans="1:21" ht="13" thickTop="1">
      <c r="A12" s="118">
        <f>COUNT(A4:A11)</f>
        <v>8</v>
      </c>
      <c r="H12" s="118">
        <f>SUM(H4:H11)</f>
        <v>33.6</v>
      </c>
      <c r="I12" s="147" t="s">
        <v>68</v>
      </c>
      <c r="J12" s="118">
        <f>SUM(J4:J11)</f>
        <v>146.6</v>
      </c>
      <c r="L12" s="334"/>
      <c r="M12" s="146">
        <v>600</v>
      </c>
      <c r="N12" s="146">
        <f>AVERAGEIF($B$4:$B$11,$M12,$H$4:$H$11)</f>
        <v>3.7499999999999996</v>
      </c>
      <c r="O12" s="146">
        <f>COUNTIF($B$4:$B$11,$M12)</f>
        <v>4</v>
      </c>
      <c r="Q12" s="6">
        <v>0.84500000000000097</v>
      </c>
      <c r="R12" s="6">
        <f t="shared" ref="R12:R16" si="1">Q12^2</f>
        <v>0.71402500000000169</v>
      </c>
      <c r="U12" s="6">
        <f>R17-(SUM(Q11:Q16))</f>
        <v>0.46947500000000719</v>
      </c>
    </row>
    <row r="13" spans="1:21">
      <c r="H13" s="118">
        <f>AVERAGE(H4:H11)</f>
        <v>4.2</v>
      </c>
      <c r="I13" s="147" t="s">
        <v>154</v>
      </c>
      <c r="L13" s="334" t="s">
        <v>235</v>
      </c>
      <c r="M13" s="146">
        <v>1000</v>
      </c>
      <c r="N13" s="146">
        <f>AVERAGEIF($C$4:$C$11,$M13,$H$4:$H$11)</f>
        <v>3.875</v>
      </c>
      <c r="O13" s="146">
        <f>COUNTIF($C$4:$C$11,$M13)</f>
        <v>4</v>
      </c>
      <c r="P13" s="6">
        <f t="shared" ref="P13" si="2">O13*(N13-$H$13)^2+O14*(N14-$H$13)^2</f>
        <v>0.84500000000000097</v>
      </c>
      <c r="Q13" s="6">
        <v>0.32000000000000056</v>
      </c>
      <c r="R13" s="6">
        <f t="shared" si="1"/>
        <v>0.10240000000000037</v>
      </c>
    </row>
    <row r="14" spans="1:21" ht="15.5" customHeight="1">
      <c r="A14" s="341" t="s">
        <v>156</v>
      </c>
      <c r="B14" s="336" t="s">
        <v>193</v>
      </c>
      <c r="C14" s="336" t="s">
        <v>194</v>
      </c>
      <c r="D14" s="338" t="s">
        <v>195</v>
      </c>
      <c r="E14" s="340" t="s">
        <v>246</v>
      </c>
      <c r="G14" s="341" t="s">
        <v>156</v>
      </c>
      <c r="H14" s="336" t="s">
        <v>193</v>
      </c>
      <c r="I14" s="336" t="s">
        <v>194</v>
      </c>
      <c r="J14" s="338" t="s">
        <v>195</v>
      </c>
      <c r="K14" s="340" t="s">
        <v>246</v>
      </c>
      <c r="L14" s="334"/>
      <c r="M14" s="146">
        <v>1500</v>
      </c>
      <c r="N14" s="146">
        <f>AVERAGEIF($C$4:$C$11,$M14,$H$4:$H$11)</f>
        <v>4.5250000000000004</v>
      </c>
      <c r="O14" s="146">
        <f>COUNTIF($C$4:$C$11,$M14)</f>
        <v>4</v>
      </c>
      <c r="Q14" s="6">
        <v>0.32000000000000056</v>
      </c>
      <c r="R14" s="6">
        <f t="shared" si="1"/>
        <v>0.10240000000000037</v>
      </c>
    </row>
    <row r="15" spans="1:21" ht="15.5" customHeight="1">
      <c r="A15" s="342"/>
      <c r="B15" s="337"/>
      <c r="C15" s="337"/>
      <c r="D15" s="339"/>
      <c r="E15" s="340"/>
      <c r="G15" s="342"/>
      <c r="H15" s="337"/>
      <c r="I15" s="337"/>
      <c r="J15" s="339"/>
      <c r="K15" s="340"/>
      <c r="L15" s="334" t="s">
        <v>236</v>
      </c>
      <c r="M15" s="146">
        <v>0</v>
      </c>
      <c r="N15" s="146">
        <f>AVERAGEIF($D$4:$D$11,$M15,$H$4:$H$11)</f>
        <v>4.4000000000000004</v>
      </c>
      <c r="O15" s="146">
        <f>COUNTIF($D$4:$D$11,$M15)</f>
        <v>4</v>
      </c>
      <c r="P15" s="6">
        <f t="shared" ref="P15" si="3">O15*(N15-$H$13)^2+O16*(N16-$H$13)^2</f>
        <v>0.32000000000000056</v>
      </c>
      <c r="Q15" s="6">
        <v>1.1250000000000013</v>
      </c>
      <c r="R15" s="6">
        <f t="shared" si="1"/>
        <v>1.2656250000000031</v>
      </c>
    </row>
    <row r="16" spans="1:21" ht="15.5">
      <c r="A16" s="148" t="s">
        <v>87</v>
      </c>
      <c r="B16" s="148">
        <v>1.62</v>
      </c>
      <c r="C16" s="148">
        <v>1</v>
      </c>
      <c r="D16" s="148">
        <v>1.62</v>
      </c>
      <c r="E16" s="148">
        <v>1.44</v>
      </c>
      <c r="G16" s="148" t="s">
        <v>87</v>
      </c>
      <c r="H16" s="149">
        <f>Q11</f>
        <v>1.6200000000000028</v>
      </c>
      <c r="I16" s="150" cm="1">
        <f t="array" ref="I16">SUMPRODUCT(1/COUNTIF(B4:B11,B4:B11))-1</f>
        <v>1</v>
      </c>
      <c r="J16" s="150">
        <f>H16/I16</f>
        <v>1.6200000000000028</v>
      </c>
      <c r="K16" s="151">
        <f>J16/$H$22</f>
        <v>1.4400000000000241</v>
      </c>
      <c r="L16" s="334"/>
      <c r="M16" s="146">
        <v>15</v>
      </c>
      <c r="N16" s="146">
        <f>AVERAGEIF($D$4:$D$11,$M16,$H$4:$H$11)</f>
        <v>4</v>
      </c>
      <c r="O16" s="146">
        <f>COUNTIF($D$4:$D$11,$M16)</f>
        <v>4</v>
      </c>
      <c r="Q16" s="6">
        <v>0.125</v>
      </c>
      <c r="R16" s="6">
        <f t="shared" si="1"/>
        <v>1.5625E-2</v>
      </c>
    </row>
    <row r="17" spans="1:18" ht="15.5">
      <c r="A17" s="148" t="s">
        <v>235</v>
      </c>
      <c r="B17" s="148">
        <v>0.84499999999999997</v>
      </c>
      <c r="C17" s="148">
        <v>1</v>
      </c>
      <c r="D17" s="148">
        <v>0.84499999999999997</v>
      </c>
      <c r="E17" s="148">
        <v>0.75</v>
      </c>
      <c r="G17" s="148" t="s">
        <v>235</v>
      </c>
      <c r="H17" s="149">
        <f t="shared" ref="H17:H21" si="4">Q12</f>
        <v>0.84500000000000097</v>
      </c>
      <c r="I17" s="150" cm="1">
        <f t="array" ref="I17">SUMPRODUCT(1/COUNTIF(C4:C11,C4:C11))-1</f>
        <v>1</v>
      </c>
      <c r="J17" s="150">
        <f t="shared" ref="J17:J22" si="5">H17/I17</f>
        <v>0.84500000000000097</v>
      </c>
      <c r="K17" s="151">
        <f t="shared" ref="K17:K21" si="6">J17/$H$22</f>
        <v>0.75111111111112328</v>
      </c>
      <c r="L17" s="334" t="s">
        <v>88</v>
      </c>
      <c r="M17" s="146">
        <v>1.5</v>
      </c>
      <c r="N17" s="146">
        <f>AVERAGEIF($E$4:$E$11,$M17,$H$4:$H$11)</f>
        <v>4</v>
      </c>
      <c r="O17" s="146">
        <f>COUNTIF($E$4:$E$11,$M17)</f>
        <v>4</v>
      </c>
      <c r="P17" s="6">
        <f t="shared" ref="P17" si="7">O17*(N17-$H$13)^2+O18*(N18-$H$13)^2</f>
        <v>0.32000000000000056</v>
      </c>
      <c r="Q17" s="6" t="s">
        <v>68</v>
      </c>
      <c r="R17" s="6">
        <f>SUM(R11:R16)</f>
        <v>4.8244750000000138</v>
      </c>
    </row>
    <row r="18" spans="1:18" ht="15.5">
      <c r="A18" s="148" t="s">
        <v>236</v>
      </c>
      <c r="B18" s="148">
        <v>0.32</v>
      </c>
      <c r="C18" s="148">
        <v>1</v>
      </c>
      <c r="D18" s="148">
        <v>0.32</v>
      </c>
      <c r="E18" s="148">
        <v>0.28000000000000003</v>
      </c>
      <c r="G18" s="148" t="s">
        <v>236</v>
      </c>
      <c r="H18" s="149">
        <f t="shared" si="4"/>
        <v>0.32000000000000056</v>
      </c>
      <c r="I18" s="150" cm="1">
        <f t="array" ref="I18">SUMPRODUCT(1/COUNTIF(D4:D11,D4:D11))-1</f>
        <v>1</v>
      </c>
      <c r="J18" s="150">
        <f t="shared" si="5"/>
        <v>0.32000000000000056</v>
      </c>
      <c r="K18" s="151">
        <f t="shared" si="6"/>
        <v>0.28444444444444922</v>
      </c>
      <c r="L18" s="334"/>
      <c r="M18" s="146">
        <v>2.5</v>
      </c>
      <c r="N18" s="146">
        <f>AVERAGEIF($E$4:$E$11,$M18,$H$4:$H$11)</f>
        <v>4.4000000000000004</v>
      </c>
      <c r="O18" s="146">
        <f t="shared" ref="O18" si="8">COUNTIF($E$4:$E$11,$M18)</f>
        <v>4</v>
      </c>
    </row>
    <row r="19" spans="1:18" ht="15.5">
      <c r="A19" s="148" t="s">
        <v>88</v>
      </c>
      <c r="B19" s="148">
        <v>0.32</v>
      </c>
      <c r="C19" s="148">
        <v>1</v>
      </c>
      <c r="D19" s="148">
        <v>0.32</v>
      </c>
      <c r="E19" s="148">
        <v>0.28000000000000003</v>
      </c>
      <c r="G19" s="148" t="s">
        <v>88</v>
      </c>
      <c r="H19" s="149">
        <f t="shared" si="4"/>
        <v>0.32000000000000056</v>
      </c>
      <c r="I19" s="150" cm="1">
        <f t="array" ref="I19">SUMPRODUCT(1/COUNTIF(E4:E11,E4:E11))-1</f>
        <v>1</v>
      </c>
      <c r="J19" s="150">
        <f t="shared" si="5"/>
        <v>0.32000000000000056</v>
      </c>
      <c r="K19" s="151">
        <f t="shared" si="6"/>
        <v>0.28444444444444922</v>
      </c>
      <c r="L19" s="334" t="s">
        <v>237</v>
      </c>
      <c r="M19" s="152">
        <v>0</v>
      </c>
      <c r="N19" s="146">
        <f>AVERAGEIF($F$4:$F$11,$M19,$H$4:$H$11)</f>
        <v>3.8249999999999997</v>
      </c>
      <c r="O19" s="146">
        <f>COUNTIF($F$4:$F$11,$M19)</f>
        <v>4</v>
      </c>
      <c r="P19" s="6">
        <f t="shared" ref="P19" si="9">O19*(N19-$H$13)^2+O20*(N20-$H$13)^2</f>
        <v>1.1250000000000013</v>
      </c>
    </row>
    <row r="20" spans="1:18" ht="15.5">
      <c r="A20" s="148" t="s">
        <v>237</v>
      </c>
      <c r="B20" s="148">
        <v>1.125</v>
      </c>
      <c r="C20" s="148">
        <v>1</v>
      </c>
      <c r="D20" s="148">
        <v>1.125</v>
      </c>
      <c r="E20" s="148">
        <v>1</v>
      </c>
      <c r="G20" s="148" t="s">
        <v>237</v>
      </c>
      <c r="H20" s="149">
        <f t="shared" si="4"/>
        <v>1.1250000000000013</v>
      </c>
      <c r="I20" s="150" cm="1">
        <f t="array" ref="I20">SUMPRODUCT(1/COUNTIF(F4:F11,F4:F11))-1</f>
        <v>1</v>
      </c>
      <c r="J20" s="150">
        <f t="shared" si="5"/>
        <v>1.1250000000000013</v>
      </c>
      <c r="K20" s="151">
        <f t="shared" si="6"/>
        <v>1.0000000000000162</v>
      </c>
      <c r="L20" s="334"/>
      <c r="M20" s="152">
        <v>0.01</v>
      </c>
      <c r="N20" s="146">
        <f>AVERAGEIF($F$4:$F$11,$M20,$H$4:$H$11)</f>
        <v>4.5750000000000002</v>
      </c>
      <c r="O20" s="146">
        <f t="shared" ref="O20" si="10">COUNTIF($F$4:$F$11,$M20)</f>
        <v>4</v>
      </c>
    </row>
    <row r="21" spans="1:18" ht="15.5">
      <c r="A21" s="148" t="s">
        <v>238</v>
      </c>
      <c r="B21" s="148">
        <v>0.125</v>
      </c>
      <c r="C21" s="148">
        <v>1</v>
      </c>
      <c r="D21" s="148">
        <v>0.125</v>
      </c>
      <c r="E21" s="148">
        <v>0.11</v>
      </c>
      <c r="G21" s="148" t="s">
        <v>238</v>
      </c>
      <c r="H21" s="149">
        <f t="shared" si="4"/>
        <v>0.125</v>
      </c>
      <c r="I21" s="150" cm="1">
        <f t="array" ref="I21">SUMPRODUCT(1/COUNTIF(G4:G11,G4:G11))-1</f>
        <v>1</v>
      </c>
      <c r="J21" s="150">
        <f t="shared" si="5"/>
        <v>0.125</v>
      </c>
      <c r="K21" s="151">
        <f t="shared" si="6"/>
        <v>0.11111111111111278</v>
      </c>
      <c r="L21" s="334" t="s">
        <v>238</v>
      </c>
      <c r="M21" s="152">
        <v>0.02</v>
      </c>
      <c r="N21" s="146">
        <f>AVERAGEIF($G$4:$G$11,$M21,$H$4:$H$11)</f>
        <v>4.0750000000000002</v>
      </c>
      <c r="O21" s="146">
        <f>COUNTIF($G$4:$G$11,$M21)</f>
        <v>4</v>
      </c>
      <c r="P21" s="6">
        <f t="shared" ref="P21" si="11">O21*(N21-$H$13)^2+O22*(N22-$H$13)^2</f>
        <v>0.125</v>
      </c>
    </row>
    <row r="22" spans="1:18" ht="15.5">
      <c r="A22" s="148" t="s">
        <v>54</v>
      </c>
      <c r="B22" s="148">
        <v>1.125</v>
      </c>
      <c r="C22" s="148">
        <v>1</v>
      </c>
      <c r="D22" s="148">
        <v>1.125</v>
      </c>
      <c r="E22" s="153"/>
      <c r="G22" s="148" t="s">
        <v>54</v>
      </c>
      <c r="H22" s="150">
        <f>H23-SUM(H16:H21)</f>
        <v>1.1249999999999831</v>
      </c>
      <c r="I22" s="150" cm="1">
        <f t="array" ref="I22">SUMPRODUCT(1/COUNTIF(G4:G11,G4:G11))-1</f>
        <v>1</v>
      </c>
      <c r="J22" s="150">
        <f t="shared" si="5"/>
        <v>1.1249999999999831</v>
      </c>
      <c r="K22" s="153"/>
      <c r="L22" s="334"/>
      <c r="M22" s="152">
        <v>0.05</v>
      </c>
      <c r="N22" s="146">
        <f>AVERAGEIF($G$4:$G$11,$M22,$H$4:$H$11)</f>
        <v>4.3250000000000002</v>
      </c>
      <c r="O22" s="146">
        <f>COUNTIF($G$4:$G$11,$M22)</f>
        <v>4</v>
      </c>
    </row>
    <row r="23" spans="1:18" ht="15.5">
      <c r="A23" s="148" t="s">
        <v>68</v>
      </c>
      <c r="B23" s="148">
        <v>5.48</v>
      </c>
      <c r="C23" s="148">
        <v>7</v>
      </c>
      <c r="D23" s="153"/>
      <c r="E23" s="153"/>
      <c r="G23" s="148" t="s">
        <v>178</v>
      </c>
      <c r="H23" s="150">
        <f>M9</f>
        <v>5.4799999999999898</v>
      </c>
      <c r="I23" s="150">
        <f>A12-1</f>
        <v>7</v>
      </c>
      <c r="J23" s="153"/>
      <c r="K23" s="153"/>
    </row>
    <row r="25" spans="1:18" ht="15.5">
      <c r="G25" s="123" t="s">
        <v>191</v>
      </c>
      <c r="K25" s="6" t="s">
        <v>247</v>
      </c>
    </row>
    <row r="26" spans="1:18" ht="12.5" customHeight="1">
      <c r="B26" s="335" t="s">
        <v>248</v>
      </c>
      <c r="C26" s="335"/>
      <c r="D26" s="335"/>
      <c r="E26" s="335"/>
      <c r="F26" s="335"/>
      <c r="G26" s="335"/>
      <c r="H26" s="335"/>
      <c r="I26" s="335"/>
      <c r="J26" s="335"/>
      <c r="K26" s="335"/>
      <c r="L26" s="335"/>
      <c r="M26" s="335"/>
      <c r="N26" s="335"/>
      <c r="O26" s="335"/>
    </row>
    <row r="27" spans="1:18">
      <c r="B27" s="335"/>
      <c r="C27" s="335"/>
      <c r="D27" s="335"/>
      <c r="E27" s="335"/>
      <c r="F27" s="335"/>
      <c r="G27" s="335"/>
      <c r="H27" s="335"/>
      <c r="I27" s="335"/>
      <c r="J27" s="335"/>
      <c r="K27" s="335"/>
      <c r="L27" s="335"/>
      <c r="M27" s="335"/>
      <c r="N27" s="335"/>
      <c r="O27" s="335"/>
    </row>
    <row r="28" spans="1:18">
      <c r="B28" s="335"/>
      <c r="C28" s="335"/>
      <c r="D28" s="335"/>
      <c r="E28" s="335"/>
      <c r="F28" s="335"/>
      <c r="G28" s="335"/>
      <c r="H28" s="335"/>
      <c r="I28" s="335"/>
      <c r="J28" s="335"/>
      <c r="K28" s="335"/>
      <c r="L28" s="335"/>
      <c r="M28" s="335"/>
      <c r="N28" s="335"/>
      <c r="O28" s="335"/>
    </row>
    <row r="29" spans="1:18">
      <c r="B29" s="335"/>
      <c r="C29" s="335"/>
      <c r="D29" s="335"/>
      <c r="E29" s="335"/>
      <c r="F29" s="335"/>
      <c r="G29" s="335"/>
      <c r="H29" s="335"/>
      <c r="I29" s="335"/>
      <c r="J29" s="335"/>
      <c r="K29" s="335"/>
      <c r="L29" s="335"/>
      <c r="M29" s="335"/>
      <c r="N29" s="335"/>
      <c r="O29" s="335"/>
    </row>
    <row r="35" spans="3:7">
      <c r="C35" s="154">
        <v>100</v>
      </c>
      <c r="D35" s="154">
        <v>100</v>
      </c>
    </row>
    <row r="36" spans="3:7">
      <c r="C36" s="154">
        <v>200</v>
      </c>
      <c r="D36" s="154">
        <v>200</v>
      </c>
      <c r="G36" s="6" cm="1">
        <f t="array" ref="G36">SUMPRODUCT(1/COUNTIF(C35:C54,C35:C54))</f>
        <v>4.9999999999999991</v>
      </c>
    </row>
    <row r="37" spans="3:7">
      <c r="C37" s="154">
        <v>750</v>
      </c>
      <c r="D37" s="154">
        <v>750</v>
      </c>
    </row>
    <row r="38" spans="3:7">
      <c r="C38" s="154">
        <v>100</v>
      </c>
      <c r="D38" s="154">
        <v>800</v>
      </c>
    </row>
    <row r="39" spans="3:7">
      <c r="C39" s="154">
        <v>200</v>
      </c>
      <c r="D39" s="154">
        <v>900</v>
      </c>
    </row>
    <row r="40" spans="3:7" ht="14.5">
      <c r="C40" s="154">
        <v>100</v>
      </c>
      <c r="D40"/>
    </row>
    <row r="41" spans="3:7" ht="14.5">
      <c r="C41" s="154">
        <v>200</v>
      </c>
      <c r="D41"/>
    </row>
    <row r="42" spans="3:7" ht="14.5">
      <c r="C42" s="154">
        <v>100</v>
      </c>
      <c r="D42"/>
    </row>
    <row r="43" spans="3:7" ht="14.5">
      <c r="C43" s="154">
        <v>800</v>
      </c>
      <c r="D43"/>
    </row>
    <row r="44" spans="3:7" ht="14.5">
      <c r="C44" s="154">
        <v>200</v>
      </c>
      <c r="D44"/>
    </row>
    <row r="45" spans="3:7" ht="14.5">
      <c r="C45" s="154">
        <v>900</v>
      </c>
      <c r="D45"/>
    </row>
    <row r="46" spans="3:7" ht="14.5">
      <c r="C46" s="154">
        <v>200</v>
      </c>
      <c r="D46"/>
    </row>
    <row r="47" spans="3:7" ht="14.5">
      <c r="C47" s="154">
        <v>100</v>
      </c>
      <c r="D47"/>
    </row>
    <row r="48" spans="3:7" ht="14.5">
      <c r="C48" s="154">
        <v>100</v>
      </c>
      <c r="D48"/>
    </row>
    <row r="49" spans="3:4" ht="14.5">
      <c r="C49" s="154">
        <v>200</v>
      </c>
      <c r="D49"/>
    </row>
    <row r="50" spans="3:4" ht="14.5">
      <c r="C50" s="154">
        <v>100</v>
      </c>
      <c r="D50"/>
    </row>
    <row r="51" spans="3:4" ht="14.5">
      <c r="C51" s="154">
        <v>800</v>
      </c>
      <c r="D51"/>
    </row>
    <row r="52" spans="3:4" ht="14.5">
      <c r="C52" s="154">
        <v>100</v>
      </c>
      <c r="D52"/>
    </row>
    <row r="53" spans="3:4" ht="14.5">
      <c r="C53" s="154">
        <v>900</v>
      </c>
      <c r="D53"/>
    </row>
    <row r="54" spans="3:4" ht="14.5">
      <c r="C54" s="154">
        <v>800</v>
      </c>
      <c r="D54"/>
    </row>
  </sheetData>
  <mergeCells count="19">
    <mergeCell ref="A1:D1"/>
    <mergeCell ref="I1:R1"/>
    <mergeCell ref="L11:L12"/>
    <mergeCell ref="L13:L14"/>
    <mergeCell ref="A14:A15"/>
    <mergeCell ref="B14:B15"/>
    <mergeCell ref="C14:C15"/>
    <mergeCell ref="D14:D15"/>
    <mergeCell ref="E14:E15"/>
    <mergeCell ref="G14:G15"/>
    <mergeCell ref="L19:L20"/>
    <mergeCell ref="L21:L22"/>
    <mergeCell ref="B26:O29"/>
    <mergeCell ref="H14:H15"/>
    <mergeCell ref="I14:I15"/>
    <mergeCell ref="J14:J15"/>
    <mergeCell ref="K14:K15"/>
    <mergeCell ref="L15:L16"/>
    <mergeCell ref="L17:L18"/>
  </mergeCells>
  <hyperlinks>
    <hyperlink ref="G25" r:id="rId1" xr:uid="{EFFD46BB-CA0C-4D50-AEC2-1C0728FBEBD1}"/>
  </hyperlinks>
  <pageMargins left="0.75" right="0.75" top="1" bottom="1" header="0.5" footer="0.5"/>
  <pageSetup orientation="portrait" r:id="rId2"/>
  <headerFooter alignWithMargins="0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7A5D-C4CB-4280-A523-90BCBB96E49F}">
  <dimension ref="A1:H18"/>
  <sheetViews>
    <sheetView workbookViewId="0">
      <selection activeCell="A20" sqref="A20"/>
    </sheetView>
  </sheetViews>
  <sheetFormatPr defaultRowHeight="12.5"/>
  <cols>
    <col min="1" max="1" width="21.54296875" style="6" customWidth="1"/>
    <col min="2" max="16384" width="8.7265625" style="6"/>
  </cols>
  <sheetData>
    <row r="1" spans="1:8" ht="18">
      <c r="A1" s="155" t="s">
        <v>249</v>
      </c>
    </row>
    <row r="3" spans="1:8" ht="15.5">
      <c r="A3" s="156" t="s">
        <v>250</v>
      </c>
      <c r="B3" s="157">
        <v>0.99</v>
      </c>
      <c r="C3" s="158"/>
    </row>
    <row r="4" spans="1:8" ht="15.5">
      <c r="A4" s="156" t="s">
        <v>251</v>
      </c>
      <c r="B4" s="157">
        <v>0.9</v>
      </c>
      <c r="C4" s="158"/>
    </row>
    <row r="5" spans="1:8" ht="15.5">
      <c r="A5" s="156" t="s">
        <v>252</v>
      </c>
      <c r="B5" s="159">
        <f>LN(1-B4)/LN(B3)</f>
        <v>229.10528827669427</v>
      </c>
      <c r="C5" s="160" t="s">
        <v>253</v>
      </c>
    </row>
    <row r="6" spans="1:8" ht="15.5">
      <c r="A6" s="158"/>
      <c r="B6" s="158"/>
      <c r="C6" s="158"/>
      <c r="H6" s="160" t="s">
        <v>253</v>
      </c>
    </row>
    <row r="7" spans="1:8" ht="15.5">
      <c r="A7" s="158"/>
      <c r="B7" s="158"/>
      <c r="C7" s="158"/>
    </row>
    <row r="8" spans="1:8" ht="15.5">
      <c r="A8" s="158"/>
      <c r="B8" s="158"/>
      <c r="C8" s="158"/>
    </row>
    <row r="9" spans="1:8" ht="15.5">
      <c r="A9" s="158"/>
      <c r="B9" s="158"/>
      <c r="C9" s="158"/>
    </row>
    <row r="10" spans="1:8" ht="15.5">
      <c r="A10" s="158"/>
      <c r="B10" s="158"/>
      <c r="C10" s="158"/>
    </row>
    <row r="11" spans="1:8" ht="15.5">
      <c r="A11" s="158"/>
      <c r="B11" s="158"/>
      <c r="C11" s="158"/>
    </row>
    <row r="12" spans="1:8" ht="15.5">
      <c r="A12" s="161" t="s">
        <v>254</v>
      </c>
      <c r="B12" s="161" t="s">
        <v>255</v>
      </c>
      <c r="C12" s="158"/>
    </row>
    <row r="13" spans="1:8" ht="14.5">
      <c r="A13" s="162">
        <f>0.9^3</f>
        <v>0.72900000000000009</v>
      </c>
      <c r="B13" s="163" t="s">
        <v>256</v>
      </c>
    </row>
    <row r="14" spans="1:8" ht="14.5">
      <c r="A14" s="162">
        <f>EXP(-0.008*100)</f>
        <v>0.44932896411722156</v>
      </c>
      <c r="B14" s="163" t="s">
        <v>257</v>
      </c>
    </row>
    <row r="15" spans="1:8" ht="14.5">
      <c r="A15" s="162">
        <f>1-(1-EXP(-25/40))*(1-EXP(-25/80))*(1-EXP(-25/85))</f>
        <v>0.96821776572708662</v>
      </c>
      <c r="B15" s="163" t="s">
        <v>258</v>
      </c>
    </row>
    <row r="16" spans="1:8" ht="14.5">
      <c r="A16" s="162">
        <f>EXP(-0.000388*300)</f>
        <v>0.89011910443667397</v>
      </c>
      <c r="B16" s="163" t="s">
        <v>259</v>
      </c>
    </row>
    <row r="17" spans="1:4" ht="14.5">
      <c r="A17" s="162">
        <f>FACT(4)/(FACT(2)*FACT(4-2))*(0.89^2)*(1-0.89)^(4-2)+FACT(4)/(FACT(3)*FACT(4-3))*(0.89^3)*(1-0.89)^(4-3)+FACT(4)/(FACT(4)*FACT(4-4))*(0.89^4)*(1-0.89)^(4-4)</f>
        <v>0.99511523000000013</v>
      </c>
      <c r="B17" s="163" t="s">
        <v>260</v>
      </c>
    </row>
    <row r="18" spans="1:4" ht="14.5">
      <c r="A18" s="162">
        <f>LN(1-0.9)/LN(0.99)</f>
        <v>229.10528827669427</v>
      </c>
      <c r="B18" s="163" t="s">
        <v>261</v>
      </c>
      <c r="D18" s="160" t="s">
        <v>253</v>
      </c>
    </row>
  </sheetData>
  <pageMargins left="0.75" right="0.75" top="1" bottom="1" header="0.5" footer="0.5"/>
  <headerFooter alignWithMargins="0">
    <oddHeader>&amp;A</oddHeader>
    <oddFooter>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32A08-632D-4643-8037-6D4239F15462}">
  <dimension ref="B1:D13"/>
  <sheetViews>
    <sheetView workbookViewId="0">
      <selection activeCell="D17" sqref="D17"/>
    </sheetView>
  </sheetViews>
  <sheetFormatPr defaultRowHeight="14.5"/>
  <cols>
    <col min="2" max="2" width="11.90625" customWidth="1"/>
  </cols>
  <sheetData>
    <row r="1" spans="2:4" ht="15" thickBot="1"/>
    <row r="2" spans="2:4" ht="30" customHeight="1">
      <c r="B2" s="343" t="s">
        <v>262</v>
      </c>
      <c r="C2" s="345" t="s">
        <v>263</v>
      </c>
      <c r="D2" s="347" t="s">
        <v>264</v>
      </c>
    </row>
    <row r="3" spans="2:4" ht="15" thickBot="1">
      <c r="B3" s="344"/>
      <c r="C3" s="346"/>
      <c r="D3" s="348"/>
    </row>
    <row r="4" spans="2:4" ht="15.5">
      <c r="B4" s="164">
        <v>12</v>
      </c>
      <c r="C4" s="170">
        <v>11.98</v>
      </c>
      <c r="D4" s="167">
        <f>C4-B4</f>
        <v>-1.9999999999999574E-2</v>
      </c>
    </row>
    <row r="5" spans="2:4" ht="15.5">
      <c r="B5" s="165">
        <v>14</v>
      </c>
      <c r="C5" s="171">
        <v>13.99</v>
      </c>
      <c r="D5" s="168">
        <f t="shared" ref="D5:D8" si="0">C5-B5</f>
        <v>-9.9999999999997868E-3</v>
      </c>
    </row>
    <row r="6" spans="2:4" ht="15.5">
      <c r="B6" s="165">
        <v>16</v>
      </c>
      <c r="C6" s="171">
        <v>16</v>
      </c>
      <c r="D6" s="168">
        <f t="shared" si="0"/>
        <v>0</v>
      </c>
    </row>
    <row r="7" spans="2:4" ht="15.5">
      <c r="B7" s="165">
        <v>18</v>
      </c>
      <c r="C7" s="171">
        <v>18.010000000000002</v>
      </c>
      <c r="D7" s="168">
        <f t="shared" si="0"/>
        <v>1.0000000000001563E-2</v>
      </c>
    </row>
    <row r="8" spans="2:4" ht="16" thickBot="1">
      <c r="B8" s="166">
        <v>20</v>
      </c>
      <c r="C8" s="172">
        <v>20.02</v>
      </c>
      <c r="D8" s="169">
        <f t="shared" si="0"/>
        <v>1.9999999999999574E-2</v>
      </c>
    </row>
    <row r="11" spans="2:4">
      <c r="B11" s="86" t="s">
        <v>265</v>
      </c>
      <c r="C11">
        <f>MAX(B4:B8)-MIN(B4:B8)</f>
        <v>8</v>
      </c>
    </row>
    <row r="12" spans="2:4">
      <c r="B12" s="86" t="s">
        <v>266</v>
      </c>
      <c r="C12" s="85">
        <f>MAX(D4:D8)-MIN(D4:D8)</f>
        <v>3.9999999999999147E-2</v>
      </c>
    </row>
    <row r="13" spans="2:4">
      <c r="B13" s="86" t="s">
        <v>267</v>
      </c>
      <c r="C13">
        <f>C12/C11</f>
        <v>4.9999999999998934E-3</v>
      </c>
    </row>
  </sheetData>
  <mergeCells count="3">
    <mergeCell ref="B2:B3"/>
    <mergeCell ref="C2:C3"/>
    <mergeCell ref="D2:D3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EB8BA-8FF5-4739-8DED-6AB3A927D5FF}">
  <dimension ref="A1:S106"/>
  <sheetViews>
    <sheetView workbookViewId="0">
      <selection activeCell="B9" sqref="B9"/>
    </sheetView>
  </sheetViews>
  <sheetFormatPr defaultRowHeight="12.5"/>
  <cols>
    <col min="1" max="1" width="26.7265625" style="6" customWidth="1"/>
    <col min="2" max="16384" width="8.7265625" style="6"/>
  </cols>
  <sheetData>
    <row r="1" spans="1:19" ht="23">
      <c r="A1" s="173" t="s">
        <v>268</v>
      </c>
    </row>
    <row r="2" spans="1:19" ht="15.5">
      <c r="F2" s="6" t="s">
        <v>269</v>
      </c>
      <c r="O2" s="174">
        <v>100.1</v>
      </c>
      <c r="P2" s="174">
        <v>100.6</v>
      </c>
      <c r="Q2" s="174">
        <v>101.5</v>
      </c>
      <c r="R2" s="174">
        <v>101.6</v>
      </c>
      <c r="S2" s="174">
        <v>101.8</v>
      </c>
    </row>
    <row r="3" spans="1:19" ht="15.5">
      <c r="A3" s="122" t="s">
        <v>270</v>
      </c>
      <c r="B3" s="175">
        <v>100.3</v>
      </c>
      <c r="D3" s="176" t="s">
        <v>271</v>
      </c>
      <c r="O3" s="174">
        <v>101.9</v>
      </c>
      <c r="P3" s="174">
        <v>100.2</v>
      </c>
      <c r="Q3" s="174">
        <v>100.8</v>
      </c>
      <c r="R3" s="174">
        <v>101.3</v>
      </c>
      <c r="S3" s="174">
        <v>100</v>
      </c>
    </row>
    <row r="4" spans="1:19" ht="15.5">
      <c r="A4" s="177" t="s">
        <v>272</v>
      </c>
      <c r="B4" s="178">
        <f>AVERAGE(D4:D33)</f>
        <v>100.91666666666669</v>
      </c>
      <c r="C4" s="186">
        <f>AVERAGE(O2:S7)</f>
        <v>100.9166666666667</v>
      </c>
      <c r="D4" s="179">
        <v>100.1</v>
      </c>
      <c r="O4" s="174">
        <v>101</v>
      </c>
      <c r="P4" s="174">
        <v>101.1</v>
      </c>
      <c r="Q4" s="174">
        <v>102</v>
      </c>
      <c r="R4" s="174">
        <v>100.5</v>
      </c>
      <c r="S4" s="174">
        <v>100.7</v>
      </c>
    </row>
    <row r="5" spans="1:19" ht="15.5">
      <c r="A5" s="122" t="s">
        <v>273</v>
      </c>
      <c r="B5" s="178">
        <f>STDEV(D4:D33)</f>
        <v>0.58726915249420708</v>
      </c>
      <c r="D5" s="179">
        <v>101.9</v>
      </c>
      <c r="O5" s="174">
        <v>100.2</v>
      </c>
      <c r="P5" s="174">
        <v>101.6</v>
      </c>
      <c r="Q5" s="174">
        <v>100.9</v>
      </c>
      <c r="R5" s="174">
        <v>100.6</v>
      </c>
      <c r="S5" s="174">
        <v>100.4</v>
      </c>
    </row>
    <row r="6" spans="1:19" ht="15.5">
      <c r="A6" s="122" t="s">
        <v>274</v>
      </c>
      <c r="B6" s="180">
        <v>0.1</v>
      </c>
      <c r="D6" s="179">
        <v>101</v>
      </c>
      <c r="O6" s="174">
        <v>100.6</v>
      </c>
      <c r="P6" s="174">
        <v>100.8</v>
      </c>
      <c r="Q6" s="174">
        <v>100.5</v>
      </c>
      <c r="R6" s="174">
        <v>101</v>
      </c>
      <c r="S6" s="174">
        <v>100</v>
      </c>
    </row>
    <row r="7" spans="1:19" ht="15.5">
      <c r="A7" s="177" t="s">
        <v>275</v>
      </c>
      <c r="B7" s="178">
        <f>TINV(B6,COUNT(D4:D33)-1)</f>
        <v>1.6991270265334986</v>
      </c>
      <c r="C7" s="181" t="s">
        <v>253</v>
      </c>
      <c r="D7" s="179">
        <v>100.2</v>
      </c>
      <c r="O7" s="174">
        <v>101.5</v>
      </c>
      <c r="P7" s="174">
        <v>101.4</v>
      </c>
      <c r="Q7" s="174">
        <v>101.3</v>
      </c>
      <c r="R7" s="174">
        <v>100.3</v>
      </c>
      <c r="S7" s="174">
        <v>101.3</v>
      </c>
    </row>
    <row r="8" spans="1:19" ht="13">
      <c r="A8" s="122" t="s">
        <v>276</v>
      </c>
      <c r="B8" s="178">
        <f>(B4-B3)/(B5/(COUNT(D4:D33)^0.5))</f>
        <v>5.7514044856663249</v>
      </c>
      <c r="C8" s="160" t="s">
        <v>253</v>
      </c>
      <c r="D8" s="179">
        <v>100.6</v>
      </c>
    </row>
    <row r="9" spans="1:19" ht="13">
      <c r="A9" s="122" t="s">
        <v>277</v>
      </c>
      <c r="B9" s="178">
        <f>+B4-B3</f>
        <v>0.61666666666668846</v>
      </c>
      <c r="C9" s="182" t="s">
        <v>253</v>
      </c>
      <c r="D9" s="179">
        <v>101.5</v>
      </c>
    </row>
    <row r="10" spans="1:19" ht="13">
      <c r="A10" s="122"/>
      <c r="B10" s="183"/>
      <c r="D10" s="179">
        <v>100.6</v>
      </c>
    </row>
    <row r="11" spans="1:19" ht="13">
      <c r="A11" s="122"/>
      <c r="B11" s="183"/>
      <c r="D11" s="179">
        <v>100.2</v>
      </c>
    </row>
    <row r="12" spans="1:19" ht="13">
      <c r="A12" s="122"/>
      <c r="B12" s="183"/>
      <c r="C12" s="182" t="s">
        <v>253</v>
      </c>
      <c r="D12" s="179">
        <v>101.1</v>
      </c>
      <c r="F12" s="6" t="s">
        <v>278</v>
      </c>
    </row>
    <row r="13" spans="1:19" ht="13">
      <c r="A13" s="122"/>
      <c r="B13" s="183"/>
      <c r="D13" s="179">
        <v>101.6</v>
      </c>
    </row>
    <row r="14" spans="1:19" ht="13">
      <c r="A14" s="122"/>
      <c r="B14" s="183"/>
      <c r="D14" s="179">
        <v>100.8</v>
      </c>
      <c r="K14" s="181" t="s">
        <v>253</v>
      </c>
    </row>
    <row r="15" spans="1:19" ht="13">
      <c r="A15" s="122"/>
      <c r="B15" s="183"/>
      <c r="D15" s="179">
        <v>101.4</v>
      </c>
      <c r="K15" s="184" t="s">
        <v>279</v>
      </c>
    </row>
    <row r="16" spans="1:19" ht="13">
      <c r="A16" s="122"/>
      <c r="B16" s="183"/>
      <c r="D16" s="179">
        <v>101.5</v>
      </c>
      <c r="K16" s="6" t="s">
        <v>280</v>
      </c>
    </row>
    <row r="17" spans="1:11" ht="13">
      <c r="A17" s="122"/>
      <c r="B17" s="183"/>
      <c r="D17" s="179">
        <v>100.8</v>
      </c>
      <c r="K17" s="6" t="s">
        <v>281</v>
      </c>
    </row>
    <row r="18" spans="1:11" ht="13">
      <c r="A18" s="122"/>
      <c r="B18" s="183"/>
      <c r="D18" s="179">
        <v>102</v>
      </c>
      <c r="K18" s="6" t="s">
        <v>282</v>
      </c>
    </row>
    <row r="19" spans="1:11" ht="13">
      <c r="D19" s="179">
        <v>100.9</v>
      </c>
      <c r="K19" s="6">
        <f>TINV(0.1,29)</f>
        <v>1.6991270265334986</v>
      </c>
    </row>
    <row r="20" spans="1:11" ht="13">
      <c r="A20" s="122"/>
      <c r="D20" s="179">
        <v>100.5</v>
      </c>
      <c r="K20" s="6" t="s">
        <v>283</v>
      </c>
    </row>
    <row r="21" spans="1:11" ht="13">
      <c r="A21" s="122"/>
      <c r="B21" s="183"/>
      <c r="D21" s="179">
        <v>101.3</v>
      </c>
      <c r="K21" s="6" t="s">
        <v>284</v>
      </c>
    </row>
    <row r="22" spans="1:11" ht="13">
      <c r="A22" s="122"/>
      <c r="B22" s="183"/>
      <c r="D22" s="179">
        <v>101.6</v>
      </c>
    </row>
    <row r="23" spans="1:11" ht="13">
      <c r="A23" s="122"/>
      <c r="B23" s="183"/>
      <c r="D23" s="179">
        <v>101.3</v>
      </c>
      <c r="F23" s="6" t="s">
        <v>285</v>
      </c>
    </row>
    <row r="24" spans="1:11" ht="17.5">
      <c r="A24" s="122"/>
      <c r="B24" s="183"/>
      <c r="D24" s="179">
        <v>100.5</v>
      </c>
      <c r="F24" s="6" t="s">
        <v>286</v>
      </c>
      <c r="H24" s="6" t="s">
        <v>287</v>
      </c>
    </row>
    <row r="25" spans="1:11" ht="13">
      <c r="A25" s="122"/>
      <c r="B25" s="183"/>
      <c r="D25" s="179">
        <v>100.6</v>
      </c>
      <c r="F25" s="6" t="s">
        <v>288</v>
      </c>
    </row>
    <row r="26" spans="1:11" ht="13">
      <c r="A26" s="122"/>
      <c r="B26" s="183"/>
      <c r="D26" s="179">
        <v>101</v>
      </c>
      <c r="H26" s="160" t="s">
        <v>253</v>
      </c>
    </row>
    <row r="27" spans="1:11" ht="13">
      <c r="A27" s="122"/>
      <c r="B27" s="183"/>
      <c r="D27" s="179">
        <v>100.3</v>
      </c>
    </row>
    <row r="28" spans="1:11" ht="13">
      <c r="A28" s="122"/>
      <c r="B28" s="183"/>
      <c r="D28" s="179">
        <v>101.8</v>
      </c>
    </row>
    <row r="29" spans="1:11" ht="13">
      <c r="A29" s="122"/>
      <c r="B29" s="183"/>
      <c r="D29" s="179">
        <v>100</v>
      </c>
    </row>
    <row r="30" spans="1:11" ht="13">
      <c r="A30" s="122"/>
      <c r="B30" s="183"/>
      <c r="D30" s="179">
        <v>100.7</v>
      </c>
      <c r="K30" s="160" t="s">
        <v>253</v>
      </c>
    </row>
    <row r="31" spans="1:11" ht="13">
      <c r="A31" s="122"/>
      <c r="B31" s="183"/>
      <c r="D31" s="179">
        <v>100.4</v>
      </c>
    </row>
    <row r="32" spans="1:11" ht="13">
      <c r="A32" s="122"/>
      <c r="B32" s="183"/>
      <c r="D32" s="179">
        <v>100</v>
      </c>
    </row>
    <row r="33" spans="1:4" ht="13">
      <c r="A33" s="122"/>
      <c r="B33" s="183"/>
      <c r="D33" s="179">
        <v>101.3</v>
      </c>
    </row>
    <row r="34" spans="1:4">
      <c r="A34" s="122"/>
      <c r="B34" s="183"/>
    </row>
    <row r="35" spans="1:4">
      <c r="A35" s="122"/>
      <c r="B35" s="183"/>
    </row>
    <row r="36" spans="1:4">
      <c r="A36" s="122"/>
      <c r="B36" s="183"/>
    </row>
    <row r="37" spans="1:4">
      <c r="B37" s="183"/>
    </row>
    <row r="38" spans="1:4">
      <c r="B38" s="183"/>
    </row>
    <row r="39" spans="1:4">
      <c r="B39" s="183"/>
    </row>
    <row r="40" spans="1:4">
      <c r="B40" s="183"/>
    </row>
    <row r="41" spans="1:4">
      <c r="B41" s="183"/>
    </row>
    <row r="42" spans="1:4">
      <c r="B42" s="183"/>
    </row>
    <row r="43" spans="1:4">
      <c r="B43" s="183"/>
    </row>
    <row r="44" spans="1:4">
      <c r="B44" s="183"/>
    </row>
    <row r="45" spans="1:4">
      <c r="B45" s="183"/>
    </row>
    <row r="46" spans="1:4">
      <c r="B46" s="183"/>
    </row>
    <row r="47" spans="1:4">
      <c r="B47" s="183"/>
    </row>
    <row r="48" spans="1:4">
      <c r="B48" s="183"/>
    </row>
    <row r="49" spans="2:2">
      <c r="B49" s="183"/>
    </row>
    <row r="50" spans="2:2">
      <c r="B50" s="183"/>
    </row>
    <row r="51" spans="2:2">
      <c r="B51" s="183"/>
    </row>
    <row r="52" spans="2:2">
      <c r="B52" s="183"/>
    </row>
    <row r="53" spans="2:2">
      <c r="B53" s="183"/>
    </row>
    <row r="54" spans="2:2">
      <c r="B54" s="183"/>
    </row>
    <row r="55" spans="2:2">
      <c r="B55" s="183"/>
    </row>
    <row r="56" spans="2:2">
      <c r="B56" s="183"/>
    </row>
    <row r="57" spans="2:2">
      <c r="B57" s="183"/>
    </row>
    <row r="58" spans="2:2">
      <c r="B58" s="183"/>
    </row>
    <row r="59" spans="2:2">
      <c r="B59" s="183"/>
    </row>
    <row r="60" spans="2:2">
      <c r="B60" s="183"/>
    </row>
    <row r="61" spans="2:2">
      <c r="B61" s="183"/>
    </row>
    <row r="62" spans="2:2">
      <c r="B62" s="183"/>
    </row>
    <row r="63" spans="2:2">
      <c r="B63" s="183"/>
    </row>
    <row r="64" spans="2:2">
      <c r="B64" s="183"/>
    </row>
    <row r="65" spans="2:2">
      <c r="B65" s="183"/>
    </row>
    <row r="66" spans="2:2">
      <c r="B66" s="183"/>
    </row>
    <row r="67" spans="2:2">
      <c r="B67" s="183"/>
    </row>
    <row r="68" spans="2:2">
      <c r="B68" s="183"/>
    </row>
    <row r="69" spans="2:2">
      <c r="B69" s="183"/>
    </row>
    <row r="70" spans="2:2">
      <c r="B70" s="183"/>
    </row>
    <row r="71" spans="2:2">
      <c r="B71" s="183"/>
    </row>
    <row r="72" spans="2:2">
      <c r="B72" s="183"/>
    </row>
    <row r="73" spans="2:2">
      <c r="B73" s="183"/>
    </row>
    <row r="74" spans="2:2">
      <c r="B74" s="183"/>
    </row>
    <row r="75" spans="2:2">
      <c r="B75" s="183"/>
    </row>
    <row r="76" spans="2:2">
      <c r="B76" s="183"/>
    </row>
    <row r="77" spans="2:2">
      <c r="B77" s="183"/>
    </row>
    <row r="78" spans="2:2">
      <c r="B78" s="183"/>
    </row>
    <row r="79" spans="2:2">
      <c r="B79" s="183"/>
    </row>
    <row r="80" spans="2:2">
      <c r="B80" s="183"/>
    </row>
    <row r="81" spans="2:2">
      <c r="B81" s="183"/>
    </row>
    <row r="82" spans="2:2">
      <c r="B82" s="183"/>
    </row>
    <row r="83" spans="2:2">
      <c r="B83" s="183"/>
    </row>
    <row r="84" spans="2:2">
      <c r="B84" s="183"/>
    </row>
    <row r="85" spans="2:2">
      <c r="B85" s="183"/>
    </row>
    <row r="86" spans="2:2">
      <c r="B86" s="183"/>
    </row>
    <row r="87" spans="2:2">
      <c r="B87" s="183"/>
    </row>
    <row r="88" spans="2:2">
      <c r="B88" s="183"/>
    </row>
    <row r="89" spans="2:2">
      <c r="B89" s="183"/>
    </row>
    <row r="90" spans="2:2">
      <c r="B90" s="183"/>
    </row>
    <row r="91" spans="2:2">
      <c r="B91" s="183"/>
    </row>
    <row r="92" spans="2:2">
      <c r="B92" s="183"/>
    </row>
    <row r="93" spans="2:2">
      <c r="B93" s="183"/>
    </row>
    <row r="94" spans="2:2">
      <c r="B94" s="183"/>
    </row>
    <row r="95" spans="2:2">
      <c r="B95" s="183"/>
    </row>
    <row r="96" spans="2:2">
      <c r="B96" s="183"/>
    </row>
    <row r="97" spans="2:2">
      <c r="B97" s="183"/>
    </row>
    <row r="98" spans="2:2">
      <c r="B98" s="183"/>
    </row>
    <row r="99" spans="2:2">
      <c r="B99" s="183"/>
    </row>
    <row r="100" spans="2:2">
      <c r="B100" s="183"/>
    </row>
    <row r="101" spans="2:2">
      <c r="B101" s="183"/>
    </row>
    <row r="102" spans="2:2">
      <c r="B102" s="183"/>
    </row>
    <row r="103" spans="2:2">
      <c r="B103" s="183"/>
    </row>
    <row r="104" spans="2:2">
      <c r="B104" s="183"/>
    </row>
    <row r="105" spans="2:2">
      <c r="B105" s="183"/>
    </row>
    <row r="106" spans="2:2">
      <c r="B106" s="183"/>
    </row>
  </sheetData>
  <hyperlinks>
    <hyperlink ref="K15" r:id="rId1" xr:uid="{0DB71C6E-2A62-46BD-B96B-C63F953C3C72}"/>
  </hyperlinks>
  <pageMargins left="0.75" right="0.75" top="1" bottom="1" header="0.5" footer="0.5"/>
  <pageSetup orientation="portrait" r:id="rId2"/>
  <headerFooter alignWithMargins="0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63EB-5488-4A64-88D6-88AB6035AB82}">
  <dimension ref="A2:S65"/>
  <sheetViews>
    <sheetView zoomScale="60" zoomScaleNormal="60" workbookViewId="0"/>
  </sheetViews>
  <sheetFormatPr defaultRowHeight="12.5"/>
  <cols>
    <col min="1" max="1" width="5.453125" style="6" bestFit="1" customWidth="1"/>
    <col min="2" max="7" width="10.1796875" style="6" bestFit="1" customWidth="1"/>
    <col min="8" max="8" width="8.7265625" style="6"/>
    <col min="9" max="9" width="27.26953125" style="6" customWidth="1"/>
    <col min="10" max="10" width="18.90625" style="6" customWidth="1"/>
    <col min="11" max="11" width="23" style="6" customWidth="1"/>
    <col min="12" max="12" width="27.6328125" style="6" customWidth="1"/>
    <col min="13" max="13" width="15.453125" style="6" bestFit="1" customWidth="1"/>
    <col min="14" max="14" width="12.90625" style="6" bestFit="1" customWidth="1"/>
    <col min="15" max="15" width="6.1796875" style="6" customWidth="1"/>
    <col min="16" max="16" width="11.36328125" style="6" customWidth="1"/>
    <col min="17" max="17" width="8.7265625" style="6"/>
    <col min="18" max="18" width="13.90625" style="6" customWidth="1"/>
    <col min="19" max="19" width="19.7265625" style="6" customWidth="1"/>
    <col min="20" max="16384" width="8.7265625" style="6"/>
  </cols>
  <sheetData>
    <row r="2" spans="1:19" ht="15">
      <c r="A2" s="349" t="s">
        <v>289</v>
      </c>
      <c r="B2" s="352" t="s">
        <v>290</v>
      </c>
      <c r="C2" s="353"/>
      <c r="D2" s="353"/>
      <c r="E2" s="353"/>
      <c r="F2" s="353"/>
      <c r="G2" s="354"/>
      <c r="I2" s="187" t="s">
        <v>156</v>
      </c>
      <c r="J2" s="187" t="s">
        <v>193</v>
      </c>
      <c r="K2" s="187" t="s">
        <v>194</v>
      </c>
      <c r="L2" s="187" t="s">
        <v>195</v>
      </c>
      <c r="M2" s="187" t="s">
        <v>19</v>
      </c>
    </row>
    <row r="3" spans="1:19" ht="15.5">
      <c r="A3" s="350"/>
      <c r="B3" s="352" t="s">
        <v>14</v>
      </c>
      <c r="C3" s="354"/>
      <c r="D3" s="352" t="s">
        <v>15</v>
      </c>
      <c r="E3" s="354"/>
      <c r="F3" s="352" t="s">
        <v>16</v>
      </c>
      <c r="G3" s="354"/>
      <c r="I3" s="188" t="s">
        <v>291</v>
      </c>
      <c r="J3" s="188" t="s">
        <v>292</v>
      </c>
      <c r="K3" s="188" t="s">
        <v>293</v>
      </c>
      <c r="L3" s="188" t="s">
        <v>294</v>
      </c>
      <c r="M3" s="188" t="s">
        <v>295</v>
      </c>
    </row>
    <row r="4" spans="1:19" ht="15.5">
      <c r="A4" s="351"/>
      <c r="B4" s="189" t="s">
        <v>296</v>
      </c>
      <c r="C4" s="189" t="s">
        <v>297</v>
      </c>
      <c r="D4" s="189" t="s">
        <v>296</v>
      </c>
      <c r="E4" s="189" t="s">
        <v>297</v>
      </c>
      <c r="F4" s="189" t="s">
        <v>296</v>
      </c>
      <c r="G4" s="189" t="s">
        <v>297</v>
      </c>
      <c r="I4" s="188" t="s">
        <v>298</v>
      </c>
      <c r="J4" s="188" t="s">
        <v>299</v>
      </c>
      <c r="K4" s="188" t="s">
        <v>300</v>
      </c>
      <c r="L4" s="188" t="s">
        <v>301</v>
      </c>
      <c r="M4" s="188" t="s">
        <v>302</v>
      </c>
    </row>
    <row r="5" spans="1:19" ht="15.5">
      <c r="A5" s="190">
        <v>1</v>
      </c>
      <c r="B5" s="190">
        <v>65.2</v>
      </c>
      <c r="C5" s="190">
        <v>60.1</v>
      </c>
      <c r="D5" s="190">
        <v>62.9</v>
      </c>
      <c r="E5" s="190">
        <v>56.3</v>
      </c>
      <c r="F5" s="190">
        <v>71.599999999999994</v>
      </c>
      <c r="G5" s="190">
        <v>60.6</v>
      </c>
      <c r="I5" s="355" t="s">
        <v>303</v>
      </c>
      <c r="J5" s="355" t="s">
        <v>304</v>
      </c>
      <c r="K5" s="355" t="s">
        <v>305</v>
      </c>
      <c r="L5" s="355" t="s">
        <v>306</v>
      </c>
      <c r="M5" s="355" t="s">
        <v>307</v>
      </c>
      <c r="P5" s="192" t="s">
        <v>291</v>
      </c>
      <c r="Q5" s="192" t="s">
        <v>153</v>
      </c>
      <c r="R5" s="192" t="s">
        <v>308</v>
      </c>
      <c r="S5" s="192" t="s">
        <v>309</v>
      </c>
    </row>
    <row r="6" spans="1:19" ht="15.5">
      <c r="A6" s="190">
        <v>2</v>
      </c>
      <c r="B6" s="190">
        <v>85.8</v>
      </c>
      <c r="C6" s="190">
        <v>86.3</v>
      </c>
      <c r="D6" s="190">
        <v>85.7</v>
      </c>
      <c r="E6" s="190">
        <v>80.5</v>
      </c>
      <c r="F6" s="190">
        <v>92</v>
      </c>
      <c r="G6" s="190">
        <v>87.4</v>
      </c>
      <c r="I6" s="356"/>
      <c r="J6" s="356"/>
      <c r="K6" s="356"/>
      <c r="L6" s="356"/>
      <c r="M6" s="356"/>
      <c r="P6" s="193" t="s">
        <v>14</v>
      </c>
      <c r="Q6" s="146">
        <f>SUM(B5:C14)</f>
        <v>1710.2000000000005</v>
      </c>
      <c r="R6" s="146">
        <f>Q6^2</f>
        <v>2924784.0400000019</v>
      </c>
      <c r="S6" s="146">
        <f>R6/($I$11*$I$12)</f>
        <v>146239.20200000011</v>
      </c>
    </row>
    <row r="7" spans="1:19" ht="15.5">
      <c r="A7" s="190">
        <v>3</v>
      </c>
      <c r="B7" s="190">
        <v>100.2</v>
      </c>
      <c r="C7" s="190">
        <v>94.8</v>
      </c>
      <c r="D7" s="190">
        <v>100.1</v>
      </c>
      <c r="E7" s="190">
        <v>94.5</v>
      </c>
      <c r="F7" s="190">
        <v>107.3</v>
      </c>
      <c r="G7" s="190">
        <v>104.4</v>
      </c>
      <c r="I7" s="188" t="s">
        <v>310</v>
      </c>
      <c r="J7" s="188" t="s">
        <v>175</v>
      </c>
      <c r="K7" s="188" t="s">
        <v>311</v>
      </c>
      <c r="L7" s="188" t="s">
        <v>312</v>
      </c>
      <c r="M7" s="188"/>
      <c r="P7" s="194" t="s">
        <v>15</v>
      </c>
      <c r="Q7" s="146">
        <f>SUM(D5:E14)</f>
        <v>1657.7000000000003</v>
      </c>
      <c r="R7" s="146">
        <f t="shared" ref="R7:R8" si="0">Q7^2</f>
        <v>2747969.290000001</v>
      </c>
      <c r="S7" s="146">
        <f t="shared" ref="S7:S8" si="1">R7/($I$11*$I$12)</f>
        <v>137398.46450000006</v>
      </c>
    </row>
    <row r="8" spans="1:19" ht="15.5">
      <c r="A8" s="190">
        <v>4</v>
      </c>
      <c r="B8" s="190">
        <v>85</v>
      </c>
      <c r="C8" s="190">
        <v>95.1</v>
      </c>
      <c r="D8" s="190">
        <v>84.8</v>
      </c>
      <c r="E8" s="190">
        <v>90.3</v>
      </c>
      <c r="F8" s="190">
        <v>92.3</v>
      </c>
      <c r="G8" s="190">
        <v>94.6</v>
      </c>
      <c r="I8" s="188" t="s">
        <v>68</v>
      </c>
      <c r="J8" s="188" t="s">
        <v>178</v>
      </c>
      <c r="K8" s="188" t="s">
        <v>179</v>
      </c>
      <c r="L8" s="188"/>
      <c r="M8" s="188"/>
      <c r="P8" s="193" t="s">
        <v>16</v>
      </c>
      <c r="Q8" s="146">
        <f>SUM(F5:G14)</f>
        <v>1798</v>
      </c>
      <c r="R8" s="146">
        <f t="shared" si="0"/>
        <v>3232804</v>
      </c>
      <c r="S8" s="146">
        <f t="shared" si="1"/>
        <v>161640.20000000001</v>
      </c>
    </row>
    <row r="9" spans="1:19" ht="15.5">
      <c r="A9" s="190">
        <v>5</v>
      </c>
      <c r="B9" s="190">
        <v>54.7</v>
      </c>
      <c r="C9" s="190">
        <v>65.8</v>
      </c>
      <c r="D9" s="190">
        <v>51.7</v>
      </c>
      <c r="E9" s="190">
        <v>60</v>
      </c>
      <c r="F9" s="190">
        <v>58.9</v>
      </c>
      <c r="G9" s="190">
        <v>67.2</v>
      </c>
      <c r="R9" s="176" t="s">
        <v>68</v>
      </c>
      <c r="S9" s="6">
        <f>SUM(S6:S8)</f>
        <v>445277.86650000018</v>
      </c>
    </row>
    <row r="10" spans="1:19" ht="17.5">
      <c r="A10" s="190">
        <v>6</v>
      </c>
      <c r="B10" s="190">
        <v>98.7</v>
      </c>
      <c r="C10" s="190">
        <v>90.2</v>
      </c>
      <c r="D10" s="190">
        <v>92.7</v>
      </c>
      <c r="E10" s="190">
        <v>87.2</v>
      </c>
      <c r="F10" s="190">
        <v>98.9</v>
      </c>
      <c r="G10" s="190">
        <v>93.5</v>
      </c>
      <c r="I10" s="6">
        <f>COUNTA(B3:G3)</f>
        <v>3</v>
      </c>
      <c r="J10" s="195" t="s">
        <v>313</v>
      </c>
    </row>
    <row r="11" spans="1:19" ht="17.5">
      <c r="A11" s="190">
        <v>7</v>
      </c>
      <c r="B11" s="190">
        <v>94.5</v>
      </c>
      <c r="C11" s="190">
        <v>94.5</v>
      </c>
      <c r="D11" s="190">
        <v>91</v>
      </c>
      <c r="E11" s="190">
        <v>93.4</v>
      </c>
      <c r="F11" s="190">
        <v>95.4</v>
      </c>
      <c r="G11" s="190">
        <v>103.3</v>
      </c>
      <c r="I11" s="6">
        <f>COUNTA(A5:A14)</f>
        <v>10</v>
      </c>
      <c r="J11" s="195" t="s">
        <v>314</v>
      </c>
    </row>
    <row r="12" spans="1:19" ht="17.5">
      <c r="A12" s="190">
        <v>8</v>
      </c>
      <c r="B12" s="190">
        <v>87.2</v>
      </c>
      <c r="C12" s="190">
        <v>82.4</v>
      </c>
      <c r="D12" s="190">
        <v>83.9</v>
      </c>
      <c r="E12" s="190">
        <v>78.8</v>
      </c>
      <c r="F12" s="190">
        <v>93</v>
      </c>
      <c r="G12" s="190">
        <v>85.8</v>
      </c>
      <c r="I12" s="6">
        <f>COUNTA(B4:C4)</f>
        <v>2</v>
      </c>
      <c r="J12" s="195" t="s">
        <v>315</v>
      </c>
    </row>
    <row r="13" spans="1:19" ht="17.5">
      <c r="A13" s="190">
        <v>9</v>
      </c>
      <c r="B13" s="190">
        <v>82.4</v>
      </c>
      <c r="C13" s="190">
        <v>82.2</v>
      </c>
      <c r="D13" s="190">
        <v>80.7</v>
      </c>
      <c r="E13" s="190">
        <v>80.3</v>
      </c>
      <c r="F13" s="190">
        <v>87.9</v>
      </c>
      <c r="G13" s="190">
        <v>88.1</v>
      </c>
      <c r="I13" s="6">
        <f>COUNTA(B5:G14)</f>
        <v>60</v>
      </c>
      <c r="J13" s="195" t="s">
        <v>316</v>
      </c>
    </row>
    <row r="14" spans="1:19" ht="15.5">
      <c r="A14" s="190">
        <v>10</v>
      </c>
      <c r="B14" s="190">
        <v>100.2</v>
      </c>
      <c r="C14" s="190">
        <v>104.9</v>
      </c>
      <c r="D14" s="190">
        <v>99.7</v>
      </c>
      <c r="E14" s="190">
        <v>103.2</v>
      </c>
      <c r="F14" s="190">
        <v>104.3</v>
      </c>
      <c r="G14" s="190">
        <v>111.5</v>
      </c>
    </row>
    <row r="15" spans="1:19" ht="15">
      <c r="I15" s="187" t="s">
        <v>156</v>
      </c>
      <c r="J15" s="187" t="s">
        <v>193</v>
      </c>
      <c r="K15" s="187" t="s">
        <v>194</v>
      </c>
      <c r="L15" s="187" t="s">
        <v>195</v>
      </c>
      <c r="M15" s="196" t="s">
        <v>19</v>
      </c>
      <c r="N15" s="192" t="s">
        <v>317</v>
      </c>
    </row>
    <row r="16" spans="1:19" ht="15.5">
      <c r="I16" s="188" t="s">
        <v>291</v>
      </c>
      <c r="J16" s="197">
        <f>S9-SUM(B5:G14)^2/I13</f>
        <v>502.48633333371254</v>
      </c>
      <c r="K16" s="197">
        <f>I10-1</f>
        <v>2</v>
      </c>
      <c r="L16" s="197">
        <f>J16/K16</f>
        <v>251.24316666685627</v>
      </c>
      <c r="M16" s="198">
        <f>L16/$L$19</f>
        <v>13.783994586843546</v>
      </c>
      <c r="N16" s="194">
        <v>5.7000000000000003E-5</v>
      </c>
    </row>
    <row r="17" spans="1:19" ht="15.5">
      <c r="A17" s="349" t="s">
        <v>289</v>
      </c>
      <c r="B17" s="352" t="s">
        <v>290</v>
      </c>
      <c r="C17" s="353"/>
      <c r="D17" s="353"/>
      <c r="E17" s="353"/>
      <c r="F17" s="353"/>
      <c r="G17" s="354"/>
      <c r="I17" s="188" t="s">
        <v>298</v>
      </c>
      <c r="J17" s="197">
        <f>S28-SUM(B5:G14)^2/I13</f>
        <v>11545.491500000237</v>
      </c>
      <c r="K17" s="197">
        <f>I11-1</f>
        <v>9</v>
      </c>
      <c r="L17" s="197">
        <f t="shared" ref="L17:L19" si="2">J17/K17</f>
        <v>1282.8323888889151</v>
      </c>
      <c r="M17" s="198">
        <f t="shared" ref="M17:M18" si="3">L17/$L$19</f>
        <v>70.380241336947961</v>
      </c>
      <c r="N17" s="194">
        <v>0</v>
      </c>
      <c r="P17" s="192" t="s">
        <v>289</v>
      </c>
      <c r="Q17" s="192" t="s">
        <v>153</v>
      </c>
      <c r="R17" s="192" t="s">
        <v>308</v>
      </c>
      <c r="S17" s="192" t="s">
        <v>318</v>
      </c>
    </row>
    <row r="18" spans="1:19" ht="15.5" customHeight="1">
      <c r="A18" s="350"/>
      <c r="B18" s="352" t="s">
        <v>14</v>
      </c>
      <c r="C18" s="354"/>
      <c r="D18" s="352" t="s">
        <v>15</v>
      </c>
      <c r="E18" s="354"/>
      <c r="F18" s="352" t="s">
        <v>16</v>
      </c>
      <c r="G18" s="354"/>
      <c r="I18" s="191" t="s">
        <v>303</v>
      </c>
      <c r="J18" s="199">
        <f>S64-SUM(B5:G14)^2/I13-J16-J17</f>
        <v>35.61699999962002</v>
      </c>
      <c r="K18" s="199">
        <f>K16*K17</f>
        <v>18</v>
      </c>
      <c r="L18" s="197">
        <f t="shared" si="2"/>
        <v>1.9787222222011123</v>
      </c>
      <c r="M18" s="198">
        <f t="shared" si="3"/>
        <v>0.10855895808642192</v>
      </c>
      <c r="N18" s="194">
        <v>0.999996</v>
      </c>
      <c r="P18" s="194">
        <v>1</v>
      </c>
      <c r="Q18" s="146">
        <f t="shared" ref="Q18:Q27" si="4">SUM(B5:G5)</f>
        <v>376.70000000000005</v>
      </c>
      <c r="R18" s="146">
        <f>Q18^2</f>
        <v>141902.89000000004</v>
      </c>
      <c r="S18" s="146">
        <f>R18/($I$10*$I$12)</f>
        <v>23650.481666666674</v>
      </c>
    </row>
    <row r="19" spans="1:19" ht="15.5">
      <c r="A19" s="351"/>
      <c r="B19" s="189" t="s">
        <v>319</v>
      </c>
      <c r="C19" s="189" t="s">
        <v>320</v>
      </c>
      <c r="D19" s="189" t="s">
        <v>319</v>
      </c>
      <c r="E19" s="189" t="s">
        <v>320</v>
      </c>
      <c r="F19" s="189" t="s">
        <v>319</v>
      </c>
      <c r="G19" s="189" t="s">
        <v>320</v>
      </c>
      <c r="I19" s="188" t="s">
        <v>310</v>
      </c>
      <c r="J19" s="197">
        <f>J20-SUM(J16:J18)</f>
        <v>546.81500000006054</v>
      </c>
      <c r="K19" s="197">
        <f>I10*I11*(I12-1)</f>
        <v>30</v>
      </c>
      <c r="L19" s="197">
        <f t="shared" si="2"/>
        <v>18.227166666668683</v>
      </c>
      <c r="M19" s="200"/>
      <c r="N19" s="146"/>
      <c r="P19" s="194">
        <v>2</v>
      </c>
      <c r="Q19" s="146">
        <f t="shared" si="4"/>
        <v>517.70000000000005</v>
      </c>
      <c r="R19" s="146">
        <f t="shared" ref="R19:R27" si="5">Q19^2</f>
        <v>268013.29000000004</v>
      </c>
      <c r="S19" s="146">
        <f t="shared" ref="S19:S27" si="6">R19/($I$10*$I$12)</f>
        <v>44668.881666666675</v>
      </c>
    </row>
    <row r="20" spans="1:19" ht="15.5">
      <c r="A20" s="190">
        <v>1</v>
      </c>
      <c r="B20" s="201">
        <f>B5^2</f>
        <v>4251.04</v>
      </c>
      <c r="C20" s="201">
        <f t="shared" ref="C20:G20" si="7">C5^2</f>
        <v>3612.01</v>
      </c>
      <c r="D20" s="201">
        <f t="shared" si="7"/>
        <v>3956.41</v>
      </c>
      <c r="E20" s="201">
        <f t="shared" si="7"/>
        <v>3169.6899999999996</v>
      </c>
      <c r="F20" s="201">
        <f t="shared" si="7"/>
        <v>5126.5599999999995</v>
      </c>
      <c r="G20" s="201">
        <f t="shared" si="7"/>
        <v>3672.36</v>
      </c>
      <c r="I20" s="188" t="s">
        <v>68</v>
      </c>
      <c r="J20" s="197">
        <f>SUM(B20:G29)-SUM(B5:G14)^2/I13</f>
        <v>12630.40983333363</v>
      </c>
      <c r="K20" s="197">
        <f>I13-1</f>
        <v>59</v>
      </c>
      <c r="L20" s="188"/>
      <c r="M20" s="200"/>
      <c r="N20" s="146"/>
      <c r="P20" s="194">
        <v>3</v>
      </c>
      <c r="Q20" s="146">
        <f t="shared" si="4"/>
        <v>601.30000000000007</v>
      </c>
      <c r="R20" s="146">
        <f t="shared" si="5"/>
        <v>361561.69000000006</v>
      </c>
      <c r="S20" s="146">
        <f t="shared" si="6"/>
        <v>60260.281666666677</v>
      </c>
    </row>
    <row r="21" spans="1:19" ht="15.5">
      <c r="A21" s="190">
        <v>2</v>
      </c>
      <c r="B21" s="201">
        <f t="shared" ref="B21:G29" si="8">B6^2</f>
        <v>7361.6399999999994</v>
      </c>
      <c r="C21" s="201">
        <f t="shared" si="8"/>
        <v>7447.69</v>
      </c>
      <c r="D21" s="201">
        <f t="shared" si="8"/>
        <v>7344.4900000000007</v>
      </c>
      <c r="E21" s="201">
        <f t="shared" si="8"/>
        <v>6480.25</v>
      </c>
      <c r="F21" s="201">
        <f t="shared" si="8"/>
        <v>8464</v>
      </c>
      <c r="G21" s="201">
        <f t="shared" si="8"/>
        <v>7638.7600000000011</v>
      </c>
      <c r="P21" s="194">
        <v>4</v>
      </c>
      <c r="Q21" s="146">
        <f t="shared" si="4"/>
        <v>542.1</v>
      </c>
      <c r="R21" s="146">
        <f t="shared" si="5"/>
        <v>293872.41000000003</v>
      </c>
      <c r="S21" s="146">
        <f t="shared" si="6"/>
        <v>48978.735000000008</v>
      </c>
    </row>
    <row r="22" spans="1:19" ht="15.5">
      <c r="A22" s="190">
        <v>3</v>
      </c>
      <c r="B22" s="201">
        <f t="shared" si="8"/>
        <v>10040.040000000001</v>
      </c>
      <c r="C22" s="201">
        <f t="shared" si="8"/>
        <v>8987.0399999999991</v>
      </c>
      <c r="D22" s="201">
        <f t="shared" si="8"/>
        <v>10020.009999999998</v>
      </c>
      <c r="E22" s="201">
        <f t="shared" si="8"/>
        <v>8930.25</v>
      </c>
      <c r="F22" s="201">
        <f t="shared" si="8"/>
        <v>11513.289999999999</v>
      </c>
      <c r="G22" s="201">
        <f t="shared" si="8"/>
        <v>10899.36</v>
      </c>
      <c r="P22" s="194">
        <v>5</v>
      </c>
      <c r="Q22" s="146">
        <f t="shared" si="4"/>
        <v>358.29999999999995</v>
      </c>
      <c r="R22" s="146">
        <f t="shared" si="5"/>
        <v>128378.88999999997</v>
      </c>
      <c r="S22" s="146">
        <f t="shared" si="6"/>
        <v>21396.481666666663</v>
      </c>
    </row>
    <row r="23" spans="1:19" ht="15.5">
      <c r="A23" s="190">
        <v>4</v>
      </c>
      <c r="B23" s="201">
        <f t="shared" si="8"/>
        <v>7225</v>
      </c>
      <c r="C23" s="201">
        <f t="shared" si="8"/>
        <v>9044.0099999999984</v>
      </c>
      <c r="D23" s="201">
        <f t="shared" si="8"/>
        <v>7191.04</v>
      </c>
      <c r="E23" s="201">
        <f t="shared" si="8"/>
        <v>8154.0899999999992</v>
      </c>
      <c r="F23" s="201">
        <f t="shared" si="8"/>
        <v>8519.2899999999991</v>
      </c>
      <c r="G23" s="201">
        <f t="shared" si="8"/>
        <v>8949.159999999998</v>
      </c>
      <c r="I23" s="192" t="s">
        <v>156</v>
      </c>
      <c r="J23" s="192" t="s">
        <v>193</v>
      </c>
      <c r="K23" s="192" t="s">
        <v>194</v>
      </c>
      <c r="L23" s="192" t="s">
        <v>195</v>
      </c>
      <c r="M23" s="192" t="s">
        <v>19</v>
      </c>
      <c r="N23" s="192" t="s">
        <v>317</v>
      </c>
      <c r="O23" s="202"/>
      <c r="P23" s="194">
        <v>6</v>
      </c>
      <c r="Q23" s="146">
        <f t="shared" si="4"/>
        <v>561.20000000000005</v>
      </c>
      <c r="R23" s="146">
        <f t="shared" si="5"/>
        <v>314945.44000000006</v>
      </c>
      <c r="S23" s="146">
        <f t="shared" si="6"/>
        <v>52490.906666666677</v>
      </c>
    </row>
    <row r="24" spans="1:19" ht="15.5">
      <c r="A24" s="190">
        <v>5</v>
      </c>
      <c r="B24" s="201">
        <f t="shared" si="8"/>
        <v>2992.09</v>
      </c>
      <c r="C24" s="201">
        <f t="shared" si="8"/>
        <v>4329.6399999999994</v>
      </c>
      <c r="D24" s="201">
        <f t="shared" si="8"/>
        <v>2672.8900000000003</v>
      </c>
      <c r="E24" s="201">
        <f t="shared" si="8"/>
        <v>3600</v>
      </c>
      <c r="F24" s="201">
        <f t="shared" si="8"/>
        <v>3469.21</v>
      </c>
      <c r="G24" s="201">
        <f t="shared" si="8"/>
        <v>4515.84</v>
      </c>
      <c r="I24" s="203" t="s">
        <v>291</v>
      </c>
      <c r="J24" s="194">
        <v>502.5</v>
      </c>
      <c r="K24" s="194">
        <v>2</v>
      </c>
      <c r="L24" s="194">
        <v>251.3</v>
      </c>
      <c r="M24" s="194">
        <v>13.8</v>
      </c>
      <c r="N24" s="194">
        <v>5.7000000000000003E-5</v>
      </c>
      <c r="O24" s="204"/>
      <c r="P24" s="194">
        <v>7</v>
      </c>
      <c r="Q24" s="146">
        <f t="shared" si="4"/>
        <v>572.09999999999991</v>
      </c>
      <c r="R24" s="146">
        <f t="shared" si="5"/>
        <v>327298.40999999992</v>
      </c>
      <c r="S24" s="146">
        <f t="shared" si="6"/>
        <v>54549.734999999986</v>
      </c>
    </row>
    <row r="25" spans="1:19" ht="15.5">
      <c r="A25" s="190">
        <v>6</v>
      </c>
      <c r="B25" s="201">
        <f t="shared" si="8"/>
        <v>9741.69</v>
      </c>
      <c r="C25" s="201">
        <f t="shared" si="8"/>
        <v>8136.0400000000009</v>
      </c>
      <c r="D25" s="201">
        <f t="shared" si="8"/>
        <v>8593.2900000000009</v>
      </c>
      <c r="E25" s="201">
        <f t="shared" si="8"/>
        <v>7603.84</v>
      </c>
      <c r="F25" s="201">
        <f t="shared" si="8"/>
        <v>9781.2100000000009</v>
      </c>
      <c r="G25" s="201">
        <f t="shared" si="8"/>
        <v>8742.25</v>
      </c>
      <c r="I25" s="203" t="s">
        <v>298</v>
      </c>
      <c r="J25" s="205">
        <v>11545.5</v>
      </c>
      <c r="K25" s="194">
        <v>9</v>
      </c>
      <c r="L25" s="205">
        <v>1282.8</v>
      </c>
      <c r="M25" s="194">
        <v>70.400000000000006</v>
      </c>
      <c r="N25" s="194">
        <v>0</v>
      </c>
      <c r="O25" s="204"/>
      <c r="P25" s="194">
        <v>8</v>
      </c>
      <c r="Q25" s="146">
        <f t="shared" si="4"/>
        <v>511.1</v>
      </c>
      <c r="R25" s="146">
        <f t="shared" si="5"/>
        <v>261223.21000000002</v>
      </c>
      <c r="S25" s="146">
        <f t="shared" si="6"/>
        <v>43537.201666666668</v>
      </c>
    </row>
    <row r="26" spans="1:19" ht="15.5">
      <c r="A26" s="190">
        <v>7</v>
      </c>
      <c r="B26" s="201">
        <f t="shared" si="8"/>
        <v>8930.25</v>
      </c>
      <c r="C26" s="201">
        <f t="shared" si="8"/>
        <v>8930.25</v>
      </c>
      <c r="D26" s="201">
        <f t="shared" si="8"/>
        <v>8281</v>
      </c>
      <c r="E26" s="201">
        <f t="shared" si="8"/>
        <v>8723.5600000000013</v>
      </c>
      <c r="F26" s="201">
        <f t="shared" si="8"/>
        <v>9101.1600000000017</v>
      </c>
      <c r="G26" s="201">
        <f t="shared" si="8"/>
        <v>10670.89</v>
      </c>
      <c r="I26" s="191" t="s">
        <v>303</v>
      </c>
      <c r="J26" s="194">
        <v>35.6</v>
      </c>
      <c r="K26" s="194">
        <v>18</v>
      </c>
      <c r="L26" s="194">
        <v>1.98</v>
      </c>
      <c r="M26" s="194">
        <v>0.11</v>
      </c>
      <c r="N26" s="194">
        <v>0.999996</v>
      </c>
      <c r="O26" s="204"/>
      <c r="P26" s="194">
        <v>9</v>
      </c>
      <c r="Q26" s="146">
        <f t="shared" si="4"/>
        <v>501.6</v>
      </c>
      <c r="R26" s="146">
        <f t="shared" si="5"/>
        <v>251602.56000000003</v>
      </c>
      <c r="S26" s="146">
        <f t="shared" si="6"/>
        <v>41933.760000000002</v>
      </c>
    </row>
    <row r="27" spans="1:19" ht="15.5">
      <c r="A27" s="190">
        <v>8</v>
      </c>
      <c r="B27" s="201">
        <f t="shared" si="8"/>
        <v>7603.84</v>
      </c>
      <c r="C27" s="201">
        <f t="shared" si="8"/>
        <v>6789.7600000000011</v>
      </c>
      <c r="D27" s="201">
        <f t="shared" si="8"/>
        <v>7039.2100000000009</v>
      </c>
      <c r="E27" s="201">
        <f t="shared" si="8"/>
        <v>6209.44</v>
      </c>
      <c r="F27" s="201">
        <f t="shared" si="8"/>
        <v>8649</v>
      </c>
      <c r="G27" s="201">
        <f t="shared" si="8"/>
        <v>7361.6399999999994</v>
      </c>
      <c r="I27" s="203" t="s">
        <v>310</v>
      </c>
      <c r="J27" s="194">
        <v>546.79999999999995</v>
      </c>
      <c r="K27" s="194">
        <v>30</v>
      </c>
      <c r="L27" s="194">
        <v>18.2</v>
      </c>
      <c r="M27" s="194"/>
      <c r="N27" s="194"/>
      <c r="O27" s="204"/>
      <c r="P27" s="194">
        <v>10</v>
      </c>
      <c r="Q27" s="146">
        <f t="shared" si="4"/>
        <v>623.79999999999995</v>
      </c>
      <c r="R27" s="146">
        <f t="shared" si="5"/>
        <v>389126.43999999994</v>
      </c>
      <c r="S27" s="146">
        <f t="shared" si="6"/>
        <v>64854.406666666655</v>
      </c>
    </row>
    <row r="28" spans="1:19" ht="15.5">
      <c r="A28" s="190">
        <v>9</v>
      </c>
      <c r="B28" s="201">
        <f t="shared" si="8"/>
        <v>6789.7600000000011</v>
      </c>
      <c r="C28" s="201">
        <f t="shared" si="8"/>
        <v>6756.84</v>
      </c>
      <c r="D28" s="201">
        <f t="shared" si="8"/>
        <v>6512.4900000000007</v>
      </c>
      <c r="E28" s="201">
        <f t="shared" si="8"/>
        <v>6448.0899999999992</v>
      </c>
      <c r="F28" s="201">
        <f t="shared" si="8"/>
        <v>7726.4100000000008</v>
      </c>
      <c r="G28" s="201">
        <f t="shared" si="8"/>
        <v>7761.6099999999988</v>
      </c>
      <c r="I28" s="203" t="s">
        <v>68</v>
      </c>
      <c r="J28" s="205">
        <v>12630.4</v>
      </c>
      <c r="K28" s="194">
        <v>59</v>
      </c>
      <c r="L28" s="194">
        <v>214.1</v>
      </c>
      <c r="M28" s="194"/>
      <c r="N28" s="194"/>
      <c r="O28" s="204"/>
      <c r="R28" s="176" t="s">
        <v>68</v>
      </c>
      <c r="S28" s="206">
        <f>SUM(S18:S27)</f>
        <v>456320.8716666667</v>
      </c>
    </row>
    <row r="29" spans="1:19" ht="15.5">
      <c r="A29" s="190">
        <v>10</v>
      </c>
      <c r="B29" s="201">
        <f t="shared" si="8"/>
        <v>10040.040000000001</v>
      </c>
      <c r="C29" s="201">
        <f t="shared" si="8"/>
        <v>11004.010000000002</v>
      </c>
      <c r="D29" s="201">
        <f t="shared" si="8"/>
        <v>9940.09</v>
      </c>
      <c r="E29" s="201">
        <f t="shared" si="8"/>
        <v>10650.24</v>
      </c>
      <c r="F29" s="201">
        <f t="shared" si="8"/>
        <v>10878.49</v>
      </c>
      <c r="G29" s="201">
        <f t="shared" si="8"/>
        <v>12432.25</v>
      </c>
      <c r="O29" s="204"/>
    </row>
    <row r="33" spans="11:19" ht="15">
      <c r="K33" s="6" t="s">
        <v>321</v>
      </c>
      <c r="L33" s="6">
        <f>5.15*SQRT(L19)</f>
        <v>21.987042273046193</v>
      </c>
      <c r="O33" s="192" t="s">
        <v>289</v>
      </c>
      <c r="P33" s="192" t="s">
        <v>291</v>
      </c>
      <c r="Q33" s="192" t="s">
        <v>153</v>
      </c>
      <c r="R33" s="192" t="s">
        <v>308</v>
      </c>
      <c r="S33" s="192" t="s">
        <v>322</v>
      </c>
    </row>
    <row r="34" spans="11:19">
      <c r="O34" s="146">
        <v>1</v>
      </c>
      <c r="P34" s="207" t="s">
        <v>14</v>
      </c>
      <c r="Q34" s="208">
        <f>SUM(B5:C5)</f>
        <v>125.30000000000001</v>
      </c>
      <c r="R34" s="209">
        <f>Q34^2</f>
        <v>15700.090000000002</v>
      </c>
      <c r="S34" s="209">
        <f>R34/$I$12</f>
        <v>7850.045000000001</v>
      </c>
    </row>
    <row r="35" spans="11:19">
      <c r="O35" s="146">
        <v>2</v>
      </c>
      <c r="P35" s="207" t="s">
        <v>14</v>
      </c>
      <c r="Q35" s="208">
        <f t="shared" ref="Q35:Q43" si="9">SUM(B6:C6)</f>
        <v>172.1</v>
      </c>
      <c r="R35" s="209">
        <f t="shared" ref="R35:R63" si="10">Q35^2</f>
        <v>29618.41</v>
      </c>
      <c r="S35" s="209">
        <f t="shared" ref="S35:S63" si="11">R35/$I$12</f>
        <v>14809.205</v>
      </c>
    </row>
    <row r="36" spans="11:19">
      <c r="O36" s="146">
        <v>3</v>
      </c>
      <c r="P36" s="207" t="s">
        <v>14</v>
      </c>
      <c r="Q36" s="208">
        <f t="shared" si="9"/>
        <v>195</v>
      </c>
      <c r="R36" s="209">
        <f t="shared" si="10"/>
        <v>38025</v>
      </c>
      <c r="S36" s="209">
        <f t="shared" si="11"/>
        <v>19012.5</v>
      </c>
    </row>
    <row r="37" spans="11:19">
      <c r="O37" s="146">
        <v>4</v>
      </c>
      <c r="P37" s="207" t="s">
        <v>14</v>
      </c>
      <c r="Q37" s="208">
        <f t="shared" si="9"/>
        <v>180.1</v>
      </c>
      <c r="R37" s="209">
        <f t="shared" si="10"/>
        <v>32436.01</v>
      </c>
      <c r="S37" s="209">
        <f t="shared" si="11"/>
        <v>16218.004999999999</v>
      </c>
    </row>
    <row r="38" spans="11:19">
      <c r="O38" s="146">
        <v>5</v>
      </c>
      <c r="P38" s="207" t="s">
        <v>14</v>
      </c>
      <c r="Q38" s="208">
        <f t="shared" si="9"/>
        <v>120.5</v>
      </c>
      <c r="R38" s="209">
        <f t="shared" si="10"/>
        <v>14520.25</v>
      </c>
      <c r="S38" s="209">
        <f t="shared" si="11"/>
        <v>7260.125</v>
      </c>
    </row>
    <row r="39" spans="11:19">
      <c r="K39" s="6" t="s">
        <v>323</v>
      </c>
      <c r="L39" s="6">
        <f>5.15*SQRT((L16-L18)/(I11*I12))</f>
        <v>18.18119389339348</v>
      </c>
      <c r="O39" s="146">
        <v>6</v>
      </c>
      <c r="P39" s="207" t="s">
        <v>14</v>
      </c>
      <c r="Q39" s="208">
        <f t="shared" si="9"/>
        <v>188.9</v>
      </c>
      <c r="R39" s="209">
        <f t="shared" si="10"/>
        <v>35683.21</v>
      </c>
      <c r="S39" s="209">
        <f t="shared" si="11"/>
        <v>17841.605</v>
      </c>
    </row>
    <row r="40" spans="11:19">
      <c r="O40" s="146">
        <v>7</v>
      </c>
      <c r="P40" s="207" t="s">
        <v>14</v>
      </c>
      <c r="Q40" s="208">
        <f t="shared" si="9"/>
        <v>189</v>
      </c>
      <c r="R40" s="209">
        <f t="shared" si="10"/>
        <v>35721</v>
      </c>
      <c r="S40" s="209">
        <f t="shared" si="11"/>
        <v>17860.5</v>
      </c>
    </row>
    <row r="41" spans="11:19">
      <c r="K41" s="6" t="s">
        <v>324</v>
      </c>
      <c r="O41" s="146">
        <v>8</v>
      </c>
      <c r="P41" s="207" t="s">
        <v>14</v>
      </c>
      <c r="Q41" s="208">
        <f t="shared" si="9"/>
        <v>169.60000000000002</v>
      </c>
      <c r="R41" s="209">
        <f t="shared" si="10"/>
        <v>28764.160000000007</v>
      </c>
      <c r="S41" s="209">
        <f t="shared" si="11"/>
        <v>14382.080000000004</v>
      </c>
    </row>
    <row r="42" spans="11:19">
      <c r="O42" s="146">
        <v>9</v>
      </c>
      <c r="P42" s="207" t="s">
        <v>14</v>
      </c>
      <c r="Q42" s="208">
        <f t="shared" si="9"/>
        <v>164.60000000000002</v>
      </c>
      <c r="R42" s="209">
        <f t="shared" si="10"/>
        <v>27093.160000000007</v>
      </c>
      <c r="S42" s="209">
        <f t="shared" si="11"/>
        <v>13546.580000000004</v>
      </c>
    </row>
    <row r="43" spans="11:19">
      <c r="O43" s="146">
        <v>10</v>
      </c>
      <c r="P43" s="207" t="s">
        <v>14</v>
      </c>
      <c r="Q43" s="208">
        <f t="shared" si="9"/>
        <v>205.10000000000002</v>
      </c>
      <c r="R43" s="209">
        <f t="shared" si="10"/>
        <v>42066.010000000009</v>
      </c>
      <c r="S43" s="209">
        <f t="shared" si="11"/>
        <v>21033.005000000005</v>
      </c>
    </row>
    <row r="44" spans="11:19">
      <c r="O44" s="146">
        <v>1</v>
      </c>
      <c r="P44" s="207" t="s">
        <v>15</v>
      </c>
      <c r="Q44" s="208">
        <f>SUM(D5:E5)</f>
        <v>119.19999999999999</v>
      </c>
      <c r="R44" s="209">
        <f t="shared" si="10"/>
        <v>14208.639999999998</v>
      </c>
      <c r="S44" s="209">
        <f t="shared" si="11"/>
        <v>7104.3199999999988</v>
      </c>
    </row>
    <row r="45" spans="11:19">
      <c r="O45" s="146">
        <v>2</v>
      </c>
      <c r="P45" s="207" t="s">
        <v>15</v>
      </c>
      <c r="Q45" s="208">
        <f t="shared" ref="Q45:Q53" si="12">SUM(D6:E6)</f>
        <v>166.2</v>
      </c>
      <c r="R45" s="209">
        <f t="shared" si="10"/>
        <v>27622.439999999995</v>
      </c>
      <c r="S45" s="209">
        <f t="shared" si="11"/>
        <v>13811.219999999998</v>
      </c>
    </row>
    <row r="46" spans="11:19">
      <c r="K46" s="6" t="s">
        <v>325</v>
      </c>
      <c r="L46" s="6" t="e">
        <f>5.15*SQRT(L18-L19)/I12</f>
        <v>#NUM!</v>
      </c>
      <c r="O46" s="146">
        <v>3</v>
      </c>
      <c r="P46" s="207" t="s">
        <v>15</v>
      </c>
      <c r="Q46" s="208">
        <f t="shared" si="12"/>
        <v>194.6</v>
      </c>
      <c r="R46" s="209">
        <f t="shared" si="10"/>
        <v>37869.159999999996</v>
      </c>
      <c r="S46" s="209">
        <f t="shared" si="11"/>
        <v>18934.579999999998</v>
      </c>
    </row>
    <row r="47" spans="11:19">
      <c r="O47" s="146">
        <v>4</v>
      </c>
      <c r="P47" s="207" t="s">
        <v>15</v>
      </c>
      <c r="Q47" s="208">
        <f t="shared" si="12"/>
        <v>175.1</v>
      </c>
      <c r="R47" s="209">
        <f t="shared" si="10"/>
        <v>30660.01</v>
      </c>
      <c r="S47" s="209">
        <f t="shared" si="11"/>
        <v>15330.004999999999</v>
      </c>
    </row>
    <row r="48" spans="11:19">
      <c r="K48" s="6" t="s">
        <v>326</v>
      </c>
      <c r="O48" s="146">
        <v>5</v>
      </c>
      <c r="P48" s="207" t="s">
        <v>15</v>
      </c>
      <c r="Q48" s="208">
        <f t="shared" si="12"/>
        <v>111.7</v>
      </c>
      <c r="R48" s="209">
        <f t="shared" si="10"/>
        <v>12476.890000000001</v>
      </c>
      <c r="S48" s="209">
        <f t="shared" si="11"/>
        <v>6238.4450000000006</v>
      </c>
    </row>
    <row r="49" spans="11:19">
      <c r="O49" s="146">
        <v>6</v>
      </c>
      <c r="P49" s="207" t="s">
        <v>15</v>
      </c>
      <c r="Q49" s="208">
        <f t="shared" si="12"/>
        <v>179.9</v>
      </c>
      <c r="R49" s="209">
        <f t="shared" si="10"/>
        <v>32364.010000000002</v>
      </c>
      <c r="S49" s="209">
        <f t="shared" si="11"/>
        <v>16182.005000000001</v>
      </c>
    </row>
    <row r="50" spans="11:19">
      <c r="O50" s="146">
        <v>7</v>
      </c>
      <c r="P50" s="207" t="s">
        <v>15</v>
      </c>
      <c r="Q50" s="208">
        <f t="shared" si="12"/>
        <v>184.4</v>
      </c>
      <c r="R50" s="209">
        <f t="shared" si="10"/>
        <v>34003.360000000001</v>
      </c>
      <c r="S50" s="209">
        <f t="shared" si="11"/>
        <v>17001.68</v>
      </c>
    </row>
    <row r="51" spans="11:19">
      <c r="O51" s="146">
        <v>8</v>
      </c>
      <c r="P51" s="207" t="s">
        <v>15</v>
      </c>
      <c r="Q51" s="208">
        <f t="shared" si="12"/>
        <v>162.69999999999999</v>
      </c>
      <c r="R51" s="209">
        <f t="shared" si="10"/>
        <v>26471.289999999997</v>
      </c>
      <c r="S51" s="209">
        <f t="shared" si="11"/>
        <v>13235.644999999999</v>
      </c>
    </row>
    <row r="52" spans="11:19">
      <c r="K52" s="6" t="s">
        <v>327</v>
      </c>
      <c r="L52" s="6">
        <f>SQRT(L33^2+L39^2+IFERROR(L46,0))</f>
        <v>28.530437068259026</v>
      </c>
      <c r="O52" s="146">
        <v>9</v>
      </c>
      <c r="P52" s="207" t="s">
        <v>15</v>
      </c>
      <c r="Q52" s="208">
        <f t="shared" si="12"/>
        <v>161</v>
      </c>
      <c r="R52" s="209">
        <f t="shared" si="10"/>
        <v>25921</v>
      </c>
      <c r="S52" s="209">
        <f t="shared" si="11"/>
        <v>12960.5</v>
      </c>
    </row>
    <row r="53" spans="11:19">
      <c r="K53" s="6" t="s">
        <v>328</v>
      </c>
      <c r="O53" s="146">
        <v>10</v>
      </c>
      <c r="P53" s="207" t="s">
        <v>15</v>
      </c>
      <c r="Q53" s="208">
        <f t="shared" si="12"/>
        <v>202.9</v>
      </c>
      <c r="R53" s="209">
        <f t="shared" si="10"/>
        <v>41168.410000000003</v>
      </c>
      <c r="S53" s="209">
        <f t="shared" si="11"/>
        <v>20584.205000000002</v>
      </c>
    </row>
    <row r="54" spans="11:19">
      <c r="O54" s="146">
        <v>1</v>
      </c>
      <c r="P54" s="207" t="s">
        <v>16</v>
      </c>
      <c r="Q54" s="208">
        <f>SUM(F5:G5)</f>
        <v>132.19999999999999</v>
      </c>
      <c r="R54" s="209">
        <f t="shared" si="10"/>
        <v>17476.839999999997</v>
      </c>
      <c r="S54" s="209">
        <f t="shared" si="11"/>
        <v>8738.4199999999983</v>
      </c>
    </row>
    <row r="55" spans="11:19">
      <c r="O55" s="146">
        <v>2</v>
      </c>
      <c r="P55" s="207" t="s">
        <v>16</v>
      </c>
      <c r="Q55" s="208">
        <f t="shared" ref="Q55:Q63" si="13">SUM(F6:G6)</f>
        <v>179.4</v>
      </c>
      <c r="R55" s="209">
        <f t="shared" si="10"/>
        <v>32184.36</v>
      </c>
      <c r="S55" s="209">
        <f t="shared" si="11"/>
        <v>16092.18</v>
      </c>
    </row>
    <row r="56" spans="11:19">
      <c r="O56" s="146">
        <v>3</v>
      </c>
      <c r="P56" s="207" t="s">
        <v>16</v>
      </c>
      <c r="Q56" s="208">
        <f t="shared" si="13"/>
        <v>211.7</v>
      </c>
      <c r="R56" s="209">
        <f t="shared" si="10"/>
        <v>44816.889999999992</v>
      </c>
      <c r="S56" s="209">
        <f t="shared" si="11"/>
        <v>22408.444999999996</v>
      </c>
    </row>
    <row r="57" spans="11:19">
      <c r="O57" s="146">
        <v>4</v>
      </c>
      <c r="P57" s="207" t="s">
        <v>16</v>
      </c>
      <c r="Q57" s="208">
        <f t="shared" si="13"/>
        <v>186.89999999999998</v>
      </c>
      <c r="R57" s="209">
        <f t="shared" si="10"/>
        <v>34931.609999999993</v>
      </c>
      <c r="S57" s="209">
        <f t="shared" si="11"/>
        <v>17465.804999999997</v>
      </c>
    </row>
    <row r="58" spans="11:19">
      <c r="O58" s="146">
        <v>5</v>
      </c>
      <c r="P58" s="207" t="s">
        <v>16</v>
      </c>
      <c r="Q58" s="208">
        <f t="shared" si="13"/>
        <v>126.1</v>
      </c>
      <c r="R58" s="209">
        <f t="shared" si="10"/>
        <v>15901.21</v>
      </c>
      <c r="S58" s="209">
        <f t="shared" si="11"/>
        <v>7950.6049999999996</v>
      </c>
    </row>
    <row r="59" spans="11:19">
      <c r="K59" s="6" t="s">
        <v>329</v>
      </c>
      <c r="L59" s="6">
        <f>5.15*SQRT((L17-L18)/(I10*I12))</f>
        <v>75.245643699118247</v>
      </c>
      <c r="O59" s="146">
        <v>6</v>
      </c>
      <c r="P59" s="207" t="s">
        <v>16</v>
      </c>
      <c r="Q59" s="208">
        <f t="shared" si="13"/>
        <v>192.4</v>
      </c>
      <c r="R59" s="209">
        <f t="shared" si="10"/>
        <v>37017.760000000002</v>
      </c>
      <c r="S59" s="209">
        <f t="shared" si="11"/>
        <v>18508.88</v>
      </c>
    </row>
    <row r="60" spans="11:19">
      <c r="K60" s="6" t="s">
        <v>330</v>
      </c>
      <c r="O60" s="146">
        <v>7</v>
      </c>
      <c r="P60" s="207" t="s">
        <v>16</v>
      </c>
      <c r="Q60" s="208">
        <f t="shared" si="13"/>
        <v>198.7</v>
      </c>
      <c r="R60" s="209">
        <f t="shared" si="10"/>
        <v>39481.689999999995</v>
      </c>
      <c r="S60" s="209">
        <f t="shared" si="11"/>
        <v>19740.844999999998</v>
      </c>
    </row>
    <row r="61" spans="11:19">
      <c r="O61" s="146">
        <v>8</v>
      </c>
      <c r="P61" s="207" t="s">
        <v>16</v>
      </c>
      <c r="Q61" s="208">
        <f t="shared" si="13"/>
        <v>178.8</v>
      </c>
      <c r="R61" s="209">
        <f t="shared" si="10"/>
        <v>31969.440000000002</v>
      </c>
      <c r="S61" s="209">
        <f t="shared" si="11"/>
        <v>15984.720000000001</v>
      </c>
    </row>
    <row r="62" spans="11:19">
      <c r="O62" s="146">
        <v>9</v>
      </c>
      <c r="P62" s="207" t="s">
        <v>16</v>
      </c>
      <c r="Q62" s="208">
        <f t="shared" si="13"/>
        <v>176</v>
      </c>
      <c r="R62" s="209">
        <f t="shared" si="10"/>
        <v>30976</v>
      </c>
      <c r="S62" s="209">
        <f t="shared" si="11"/>
        <v>15488</v>
      </c>
    </row>
    <row r="63" spans="11:19">
      <c r="O63" s="146">
        <v>10</v>
      </c>
      <c r="P63" s="207" t="s">
        <v>16</v>
      </c>
      <c r="Q63" s="208">
        <f t="shared" si="13"/>
        <v>215.8</v>
      </c>
      <c r="R63" s="209">
        <f t="shared" si="10"/>
        <v>46569.640000000007</v>
      </c>
      <c r="S63" s="209">
        <f t="shared" si="11"/>
        <v>23284.820000000003</v>
      </c>
    </row>
    <row r="64" spans="11:19">
      <c r="S64" s="185">
        <f>SUM(S34:S63)</f>
        <v>456858.97500000003</v>
      </c>
    </row>
    <row r="65" spans="11:12">
      <c r="K65" s="6" t="s">
        <v>331</v>
      </c>
      <c r="L65" s="6">
        <f>SQRT(L52^2 + L59^2)</f>
        <v>80.472931691349132</v>
      </c>
    </row>
  </sheetData>
  <mergeCells count="15">
    <mergeCell ref="J5:J6"/>
    <mergeCell ref="K5:K6"/>
    <mergeCell ref="L5:L6"/>
    <mergeCell ref="M5:M6"/>
    <mergeCell ref="A17:A19"/>
    <mergeCell ref="B17:G17"/>
    <mergeCell ref="B18:C18"/>
    <mergeCell ref="D18:E18"/>
    <mergeCell ref="F18:G18"/>
    <mergeCell ref="I5:I6"/>
    <mergeCell ref="A2:A4"/>
    <mergeCell ref="B2:G2"/>
    <mergeCell ref="B3:C3"/>
    <mergeCell ref="D3:E3"/>
    <mergeCell ref="F3:G3"/>
  </mergeCells>
  <pageMargins left="0.7" right="0.7" top="0.75" bottom="0.75" header="0.3" footer="0.3"/>
  <pageSetup paperSize="9" orientation="portrait" horizontalDpi="300" verticalDpi="0" r:id="rId1"/>
  <ignoredErrors>
    <ignoredError sqref="Q18:Q27 Q34:Q63" formulaRange="1"/>
  </ignoredError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EAAF-579A-47FB-B945-A97613803C59}">
  <dimension ref="A1:U24"/>
  <sheetViews>
    <sheetView zoomScale="75" zoomScaleNormal="75" workbookViewId="0">
      <selection activeCell="C23" sqref="C23"/>
    </sheetView>
  </sheetViews>
  <sheetFormatPr defaultRowHeight="15.5"/>
  <cols>
    <col min="1" max="1" width="17.36328125" style="158" customWidth="1"/>
    <col min="2" max="2" width="13.6328125" style="158" customWidth="1"/>
    <col min="3" max="3" width="13.08984375" style="158" bestFit="1" customWidth="1"/>
    <col min="4" max="6" width="8.7265625" style="158"/>
    <col min="7" max="7" width="8.6328125" style="158" customWidth="1"/>
    <col min="8" max="8" width="9.453125" style="158" customWidth="1"/>
    <col min="9" max="9" width="17" style="158" customWidth="1"/>
    <col min="10" max="16" width="8.7265625" style="158"/>
    <col min="17" max="17" width="10.81640625" style="158" customWidth="1"/>
    <col min="18" max="18" width="8.7265625" style="158"/>
    <col min="19" max="19" width="7.26953125" style="158" customWidth="1"/>
    <col min="20" max="250" width="8.7265625" style="158"/>
    <col min="251" max="251" width="14.453125" style="158" customWidth="1"/>
    <col min="252" max="252" width="11.7265625" style="158" customWidth="1"/>
    <col min="253" max="506" width="8.7265625" style="158"/>
    <col min="507" max="507" width="14.453125" style="158" customWidth="1"/>
    <col min="508" max="508" width="11.7265625" style="158" customWidth="1"/>
    <col min="509" max="762" width="8.7265625" style="158"/>
    <col min="763" max="763" width="14.453125" style="158" customWidth="1"/>
    <col min="764" max="764" width="11.7265625" style="158" customWidth="1"/>
    <col min="765" max="1018" width="8.7265625" style="158"/>
    <col min="1019" max="1019" width="14.453125" style="158" customWidth="1"/>
    <col min="1020" max="1020" width="11.7265625" style="158" customWidth="1"/>
    <col min="1021" max="1274" width="8.7265625" style="158"/>
    <col min="1275" max="1275" width="14.453125" style="158" customWidth="1"/>
    <col min="1276" max="1276" width="11.7265625" style="158" customWidth="1"/>
    <col min="1277" max="1530" width="8.7265625" style="158"/>
    <col min="1531" max="1531" width="14.453125" style="158" customWidth="1"/>
    <col min="1532" max="1532" width="11.7265625" style="158" customWidth="1"/>
    <col min="1533" max="1786" width="8.7265625" style="158"/>
    <col min="1787" max="1787" width="14.453125" style="158" customWidth="1"/>
    <col min="1788" max="1788" width="11.7265625" style="158" customWidth="1"/>
    <col min="1789" max="2042" width="8.7265625" style="158"/>
    <col min="2043" max="2043" width="14.453125" style="158" customWidth="1"/>
    <col min="2044" max="2044" width="11.7265625" style="158" customWidth="1"/>
    <col min="2045" max="2298" width="8.7265625" style="158"/>
    <col min="2299" max="2299" width="14.453125" style="158" customWidth="1"/>
    <col min="2300" max="2300" width="11.7265625" style="158" customWidth="1"/>
    <col min="2301" max="2554" width="8.7265625" style="158"/>
    <col min="2555" max="2555" width="14.453125" style="158" customWidth="1"/>
    <col min="2556" max="2556" width="11.7265625" style="158" customWidth="1"/>
    <col min="2557" max="2810" width="8.7265625" style="158"/>
    <col min="2811" max="2811" width="14.453125" style="158" customWidth="1"/>
    <col min="2812" max="2812" width="11.7265625" style="158" customWidth="1"/>
    <col min="2813" max="3066" width="8.7265625" style="158"/>
    <col min="3067" max="3067" width="14.453125" style="158" customWidth="1"/>
    <col min="3068" max="3068" width="11.7265625" style="158" customWidth="1"/>
    <col min="3069" max="3322" width="8.7265625" style="158"/>
    <col min="3323" max="3323" width="14.453125" style="158" customWidth="1"/>
    <col min="3324" max="3324" width="11.7265625" style="158" customWidth="1"/>
    <col min="3325" max="3578" width="8.7265625" style="158"/>
    <col min="3579" max="3579" width="14.453125" style="158" customWidth="1"/>
    <col min="3580" max="3580" width="11.7265625" style="158" customWidth="1"/>
    <col min="3581" max="3834" width="8.7265625" style="158"/>
    <col min="3835" max="3835" width="14.453125" style="158" customWidth="1"/>
    <col min="3836" max="3836" width="11.7265625" style="158" customWidth="1"/>
    <col min="3837" max="4090" width="8.7265625" style="158"/>
    <col min="4091" max="4091" width="14.453125" style="158" customWidth="1"/>
    <col min="4092" max="4092" width="11.7265625" style="158" customWidth="1"/>
    <col min="4093" max="4346" width="8.7265625" style="158"/>
    <col min="4347" max="4347" width="14.453125" style="158" customWidth="1"/>
    <col min="4348" max="4348" width="11.7265625" style="158" customWidth="1"/>
    <col min="4349" max="4602" width="8.7265625" style="158"/>
    <col min="4603" max="4603" width="14.453125" style="158" customWidth="1"/>
    <col min="4604" max="4604" width="11.7265625" style="158" customWidth="1"/>
    <col min="4605" max="4858" width="8.7265625" style="158"/>
    <col min="4859" max="4859" width="14.453125" style="158" customWidth="1"/>
    <col min="4860" max="4860" width="11.7265625" style="158" customWidth="1"/>
    <col min="4861" max="5114" width="8.7265625" style="158"/>
    <col min="5115" max="5115" width="14.453125" style="158" customWidth="1"/>
    <col min="5116" max="5116" width="11.7265625" style="158" customWidth="1"/>
    <col min="5117" max="5370" width="8.7265625" style="158"/>
    <col min="5371" max="5371" width="14.453125" style="158" customWidth="1"/>
    <col min="5372" max="5372" width="11.7265625" style="158" customWidth="1"/>
    <col min="5373" max="5626" width="8.7265625" style="158"/>
    <col min="5627" max="5627" width="14.453125" style="158" customWidth="1"/>
    <col min="5628" max="5628" width="11.7265625" style="158" customWidth="1"/>
    <col min="5629" max="5882" width="8.7265625" style="158"/>
    <col min="5883" max="5883" width="14.453125" style="158" customWidth="1"/>
    <col min="5884" max="5884" width="11.7265625" style="158" customWidth="1"/>
    <col min="5885" max="6138" width="8.7265625" style="158"/>
    <col min="6139" max="6139" width="14.453125" style="158" customWidth="1"/>
    <col min="6140" max="6140" width="11.7265625" style="158" customWidth="1"/>
    <col min="6141" max="6394" width="8.7265625" style="158"/>
    <col min="6395" max="6395" width="14.453125" style="158" customWidth="1"/>
    <col min="6396" max="6396" width="11.7265625" style="158" customWidth="1"/>
    <col min="6397" max="6650" width="8.7265625" style="158"/>
    <col min="6651" max="6651" width="14.453125" style="158" customWidth="1"/>
    <col min="6652" max="6652" width="11.7265625" style="158" customWidth="1"/>
    <col min="6653" max="6906" width="8.7265625" style="158"/>
    <col min="6907" max="6907" width="14.453125" style="158" customWidth="1"/>
    <col min="6908" max="6908" width="11.7265625" style="158" customWidth="1"/>
    <col min="6909" max="7162" width="8.7265625" style="158"/>
    <col min="7163" max="7163" width="14.453125" style="158" customWidth="1"/>
    <col min="7164" max="7164" width="11.7265625" style="158" customWidth="1"/>
    <col min="7165" max="7418" width="8.7265625" style="158"/>
    <col min="7419" max="7419" width="14.453125" style="158" customWidth="1"/>
    <col min="7420" max="7420" width="11.7265625" style="158" customWidth="1"/>
    <col min="7421" max="7674" width="8.7265625" style="158"/>
    <col min="7675" max="7675" width="14.453125" style="158" customWidth="1"/>
    <col min="7676" max="7676" width="11.7265625" style="158" customWidth="1"/>
    <col min="7677" max="7930" width="8.7265625" style="158"/>
    <col min="7931" max="7931" width="14.453125" style="158" customWidth="1"/>
    <col min="7932" max="7932" width="11.7265625" style="158" customWidth="1"/>
    <col min="7933" max="8186" width="8.7265625" style="158"/>
    <col min="8187" max="8187" width="14.453125" style="158" customWidth="1"/>
    <col min="8188" max="8188" width="11.7265625" style="158" customWidth="1"/>
    <col min="8189" max="8442" width="8.7265625" style="158"/>
    <col min="8443" max="8443" width="14.453125" style="158" customWidth="1"/>
    <col min="8444" max="8444" width="11.7265625" style="158" customWidth="1"/>
    <col min="8445" max="8698" width="8.7265625" style="158"/>
    <col min="8699" max="8699" width="14.453125" style="158" customWidth="1"/>
    <col min="8700" max="8700" width="11.7265625" style="158" customWidth="1"/>
    <col min="8701" max="8954" width="8.7265625" style="158"/>
    <col min="8955" max="8955" width="14.453125" style="158" customWidth="1"/>
    <col min="8956" max="8956" width="11.7265625" style="158" customWidth="1"/>
    <col min="8957" max="9210" width="8.7265625" style="158"/>
    <col min="9211" max="9211" width="14.453125" style="158" customWidth="1"/>
    <col min="9212" max="9212" width="11.7265625" style="158" customWidth="1"/>
    <col min="9213" max="9466" width="8.7265625" style="158"/>
    <col min="9467" max="9467" width="14.453125" style="158" customWidth="1"/>
    <col min="9468" max="9468" width="11.7265625" style="158" customWidth="1"/>
    <col min="9469" max="9722" width="8.7265625" style="158"/>
    <col min="9723" max="9723" width="14.453125" style="158" customWidth="1"/>
    <col min="9724" max="9724" width="11.7265625" style="158" customWidth="1"/>
    <col min="9725" max="9978" width="8.7265625" style="158"/>
    <col min="9979" max="9979" width="14.453125" style="158" customWidth="1"/>
    <col min="9980" max="9980" width="11.7265625" style="158" customWidth="1"/>
    <col min="9981" max="10234" width="8.7265625" style="158"/>
    <col min="10235" max="10235" width="14.453125" style="158" customWidth="1"/>
    <col min="10236" max="10236" width="11.7265625" style="158" customWidth="1"/>
    <col min="10237" max="10490" width="8.7265625" style="158"/>
    <col min="10491" max="10491" width="14.453125" style="158" customWidth="1"/>
    <col min="10492" max="10492" width="11.7265625" style="158" customWidth="1"/>
    <col min="10493" max="10746" width="8.7265625" style="158"/>
    <col min="10747" max="10747" width="14.453125" style="158" customWidth="1"/>
    <col min="10748" max="10748" width="11.7265625" style="158" customWidth="1"/>
    <col min="10749" max="11002" width="8.7265625" style="158"/>
    <col min="11003" max="11003" width="14.453125" style="158" customWidth="1"/>
    <col min="11004" max="11004" width="11.7265625" style="158" customWidth="1"/>
    <col min="11005" max="11258" width="8.7265625" style="158"/>
    <col min="11259" max="11259" width="14.453125" style="158" customWidth="1"/>
    <col min="11260" max="11260" width="11.7265625" style="158" customWidth="1"/>
    <col min="11261" max="11514" width="8.7265625" style="158"/>
    <col min="11515" max="11515" width="14.453125" style="158" customWidth="1"/>
    <col min="11516" max="11516" width="11.7265625" style="158" customWidth="1"/>
    <col min="11517" max="11770" width="8.7265625" style="158"/>
    <col min="11771" max="11771" width="14.453125" style="158" customWidth="1"/>
    <col min="11772" max="11772" width="11.7265625" style="158" customWidth="1"/>
    <col min="11773" max="12026" width="8.7265625" style="158"/>
    <col min="12027" max="12027" width="14.453125" style="158" customWidth="1"/>
    <col min="12028" max="12028" width="11.7265625" style="158" customWidth="1"/>
    <col min="12029" max="12282" width="8.7265625" style="158"/>
    <col min="12283" max="12283" width="14.453125" style="158" customWidth="1"/>
    <col min="12284" max="12284" width="11.7265625" style="158" customWidth="1"/>
    <col min="12285" max="12538" width="8.7265625" style="158"/>
    <col min="12539" max="12539" width="14.453125" style="158" customWidth="1"/>
    <col min="12540" max="12540" width="11.7265625" style="158" customWidth="1"/>
    <col min="12541" max="12794" width="8.7265625" style="158"/>
    <col min="12795" max="12795" width="14.453125" style="158" customWidth="1"/>
    <col min="12796" max="12796" width="11.7265625" style="158" customWidth="1"/>
    <col min="12797" max="13050" width="8.7265625" style="158"/>
    <col min="13051" max="13051" width="14.453125" style="158" customWidth="1"/>
    <col min="13052" max="13052" width="11.7265625" style="158" customWidth="1"/>
    <col min="13053" max="13306" width="8.7265625" style="158"/>
    <col min="13307" max="13307" width="14.453125" style="158" customWidth="1"/>
    <col min="13308" max="13308" width="11.7265625" style="158" customWidth="1"/>
    <col min="13309" max="13562" width="8.7265625" style="158"/>
    <col min="13563" max="13563" width="14.453125" style="158" customWidth="1"/>
    <col min="13564" max="13564" width="11.7265625" style="158" customWidth="1"/>
    <col min="13565" max="13818" width="8.7265625" style="158"/>
    <col min="13819" max="13819" width="14.453125" style="158" customWidth="1"/>
    <col min="13820" max="13820" width="11.7265625" style="158" customWidth="1"/>
    <col min="13821" max="14074" width="8.7265625" style="158"/>
    <col min="14075" max="14075" width="14.453125" style="158" customWidth="1"/>
    <col min="14076" max="14076" width="11.7265625" style="158" customWidth="1"/>
    <col min="14077" max="14330" width="8.7265625" style="158"/>
    <col min="14331" max="14331" width="14.453125" style="158" customWidth="1"/>
    <col min="14332" max="14332" width="11.7265625" style="158" customWidth="1"/>
    <col min="14333" max="14586" width="8.7265625" style="158"/>
    <col min="14587" max="14587" width="14.453125" style="158" customWidth="1"/>
    <col min="14588" max="14588" width="11.7265625" style="158" customWidth="1"/>
    <col min="14589" max="14842" width="8.7265625" style="158"/>
    <col min="14843" max="14843" width="14.453125" style="158" customWidth="1"/>
    <col min="14844" max="14844" width="11.7265625" style="158" customWidth="1"/>
    <col min="14845" max="15098" width="8.7265625" style="158"/>
    <col min="15099" max="15099" width="14.453125" style="158" customWidth="1"/>
    <col min="15100" max="15100" width="11.7265625" style="158" customWidth="1"/>
    <col min="15101" max="15354" width="8.7265625" style="158"/>
    <col min="15355" max="15355" width="14.453125" style="158" customWidth="1"/>
    <col min="15356" max="15356" width="11.7265625" style="158" customWidth="1"/>
    <col min="15357" max="15610" width="8.7265625" style="158"/>
    <col min="15611" max="15611" width="14.453125" style="158" customWidth="1"/>
    <col min="15612" max="15612" width="11.7265625" style="158" customWidth="1"/>
    <col min="15613" max="15866" width="8.7265625" style="158"/>
    <col min="15867" max="15867" width="14.453125" style="158" customWidth="1"/>
    <col min="15868" max="15868" width="11.7265625" style="158" customWidth="1"/>
    <col min="15869" max="16122" width="8.7265625" style="158"/>
    <col min="16123" max="16123" width="14.453125" style="158" customWidth="1"/>
    <col min="16124" max="16124" width="11.7265625" style="158" customWidth="1"/>
    <col min="16125" max="16384" width="8.7265625" style="158"/>
  </cols>
  <sheetData>
    <row r="1" spans="1:21" ht="23">
      <c r="A1" s="173" t="s">
        <v>332</v>
      </c>
      <c r="B1" s="173"/>
    </row>
    <row r="2" spans="1:21" ht="30">
      <c r="Q2" s="210" t="s">
        <v>333</v>
      </c>
      <c r="R2" s="211" t="s">
        <v>12</v>
      </c>
      <c r="S2" s="211" t="s">
        <v>334</v>
      </c>
      <c r="T2" s="211" t="s">
        <v>13</v>
      </c>
      <c r="U2" s="211" t="s">
        <v>335</v>
      </c>
    </row>
    <row r="3" spans="1:21">
      <c r="Q3" s="212">
        <v>10</v>
      </c>
      <c r="R3" s="213">
        <f>Q3^2</f>
        <v>100</v>
      </c>
      <c r="S3" s="214">
        <v>-0.16600000000000037</v>
      </c>
      <c r="T3" s="213">
        <f>S3^2</f>
        <v>2.7556000000000122E-2</v>
      </c>
      <c r="U3" s="215">
        <f>Q3*S3</f>
        <v>-1.6600000000000037</v>
      </c>
    </row>
    <row r="4" spans="1:21">
      <c r="B4" s="216" t="s">
        <v>333</v>
      </c>
      <c r="C4" s="216" t="s">
        <v>296</v>
      </c>
      <c r="D4" s="216" t="s">
        <v>297</v>
      </c>
      <c r="E4" s="216" t="s">
        <v>336</v>
      </c>
      <c r="F4" s="216" t="s">
        <v>337</v>
      </c>
      <c r="G4" s="216" t="s">
        <v>338</v>
      </c>
      <c r="H4" s="216" t="s">
        <v>334</v>
      </c>
      <c r="I4" s="217"/>
      <c r="Q4" s="212">
        <v>20</v>
      </c>
      <c r="R4" s="213">
        <f t="shared" ref="R4:R12" si="0">Q4^2</f>
        <v>400</v>
      </c>
      <c r="S4" s="214">
        <v>-5.3999999999998494E-2</v>
      </c>
      <c r="T4" s="213">
        <f t="shared" ref="T4:T12" si="1">S4^2</f>
        <v>2.9159999999998371E-3</v>
      </c>
      <c r="U4" s="215">
        <f t="shared" ref="U4:U12" si="2">Q4*S4</f>
        <v>-1.0799999999999699</v>
      </c>
    </row>
    <row r="5" spans="1:21">
      <c r="B5" s="218">
        <v>10</v>
      </c>
      <c r="C5" s="218">
        <v>9.91</v>
      </c>
      <c r="D5" s="218">
        <v>9.7100000000000009</v>
      </c>
      <c r="E5" s="218">
        <v>9.9600000000000009</v>
      </c>
      <c r="F5" s="218">
        <v>9.69</v>
      </c>
      <c r="G5" s="218">
        <v>9.9</v>
      </c>
      <c r="H5" s="230">
        <f>AVERAGE(C5:G5)-B5</f>
        <v>-0.16600000000000037</v>
      </c>
      <c r="I5" s="219"/>
      <c r="Q5" s="212">
        <v>30</v>
      </c>
      <c r="R5" s="213">
        <f t="shared" si="0"/>
        <v>900</v>
      </c>
      <c r="S5" s="214">
        <v>-1.6000000000001791E-2</v>
      </c>
      <c r="T5" s="213">
        <f t="shared" si="1"/>
        <v>2.5600000000005729E-4</v>
      </c>
      <c r="U5" s="215">
        <f t="shared" si="2"/>
        <v>-0.48000000000005372</v>
      </c>
    </row>
    <row r="6" spans="1:21">
      <c r="B6" s="218">
        <v>20</v>
      </c>
      <c r="C6" s="218">
        <v>19.920000000000002</v>
      </c>
      <c r="D6" s="218">
        <v>20.16</v>
      </c>
      <c r="E6" s="218">
        <v>19.88</v>
      </c>
      <c r="F6" s="218">
        <v>19.850000000000001</v>
      </c>
      <c r="G6" s="218">
        <v>19.920000000000002</v>
      </c>
      <c r="H6" s="230">
        <f t="shared" ref="H6:H14" si="3">AVERAGE(C6:G6)-B6</f>
        <v>-5.3999999999998494E-2</v>
      </c>
      <c r="I6" s="219"/>
      <c r="Q6" s="212">
        <v>40</v>
      </c>
      <c r="R6" s="213">
        <f t="shared" si="0"/>
        <v>1600</v>
      </c>
      <c r="S6" s="214">
        <v>-4.7999999999994714E-2</v>
      </c>
      <c r="T6" s="213">
        <f t="shared" si="1"/>
        <v>2.3039999999994927E-3</v>
      </c>
      <c r="U6" s="215">
        <f t="shared" si="2"/>
        <v>-1.9199999999997885</v>
      </c>
    </row>
    <row r="7" spans="1:21">
      <c r="B7" s="218">
        <v>30</v>
      </c>
      <c r="C7" s="218">
        <v>29.68</v>
      </c>
      <c r="D7" s="218">
        <v>30.15</v>
      </c>
      <c r="E7" s="218">
        <v>30.46</v>
      </c>
      <c r="F7" s="218">
        <v>29.48</v>
      </c>
      <c r="G7" s="218">
        <v>30.15</v>
      </c>
      <c r="H7" s="230">
        <f t="shared" si="3"/>
        <v>-1.6000000000001791E-2</v>
      </c>
      <c r="I7" s="219"/>
      <c r="Q7" s="212">
        <v>50</v>
      </c>
      <c r="R7" s="213">
        <f t="shared" si="0"/>
        <v>2500</v>
      </c>
      <c r="S7" s="214">
        <v>1.0000000000005116E-2</v>
      </c>
      <c r="T7" s="213">
        <f t="shared" si="1"/>
        <v>1.0000000000010231E-4</v>
      </c>
      <c r="U7" s="215">
        <f t="shared" si="2"/>
        <v>0.5000000000002558</v>
      </c>
    </row>
    <row r="8" spans="1:21">
      <c r="B8" s="218">
        <v>40</v>
      </c>
      <c r="C8" s="218">
        <v>40.03</v>
      </c>
      <c r="D8" s="218">
        <v>39.93</v>
      </c>
      <c r="E8" s="218">
        <v>40.08</v>
      </c>
      <c r="F8" s="218">
        <v>39.69</v>
      </c>
      <c r="G8" s="218">
        <v>40.03</v>
      </c>
      <c r="H8" s="230">
        <f t="shared" si="3"/>
        <v>-4.7999999999994714E-2</v>
      </c>
      <c r="I8" s="219"/>
      <c r="Q8" s="212">
        <v>60</v>
      </c>
      <c r="R8" s="213">
        <f t="shared" si="0"/>
        <v>3600</v>
      </c>
      <c r="S8" s="214">
        <v>1.3999999999995794E-2</v>
      </c>
      <c r="T8" s="213">
        <f t="shared" si="1"/>
        <v>1.9599999999988222E-4</v>
      </c>
      <c r="U8" s="215">
        <f t="shared" si="2"/>
        <v>0.83999999999974762</v>
      </c>
    </row>
    <row r="9" spans="1:21">
      <c r="B9" s="218">
        <v>50</v>
      </c>
      <c r="C9" s="218">
        <v>50.31</v>
      </c>
      <c r="D9" s="218">
        <v>49.78</v>
      </c>
      <c r="E9" s="218">
        <v>50.04</v>
      </c>
      <c r="F9" s="218">
        <v>49.86</v>
      </c>
      <c r="G9" s="218">
        <v>50.06</v>
      </c>
      <c r="H9" s="230">
        <f t="shared" si="3"/>
        <v>1.0000000000005116E-2</v>
      </c>
      <c r="I9" s="219"/>
      <c r="Q9" s="212">
        <v>70</v>
      </c>
      <c r="R9" s="213">
        <f t="shared" si="0"/>
        <v>4900</v>
      </c>
      <c r="S9" s="214">
        <v>5.9999999999988063E-2</v>
      </c>
      <c r="T9" s="213">
        <f t="shared" si="1"/>
        <v>3.5999999999985675E-3</v>
      </c>
      <c r="U9" s="215">
        <f t="shared" si="2"/>
        <v>4.1999999999991644</v>
      </c>
    </row>
    <row r="10" spans="1:21">
      <c r="B10" s="218">
        <v>60</v>
      </c>
      <c r="C10" s="218">
        <v>60.58</v>
      </c>
      <c r="D10" s="218">
        <v>59.34</v>
      </c>
      <c r="E10" s="218">
        <v>59.61</v>
      </c>
      <c r="F10" s="218">
        <v>59.88</v>
      </c>
      <c r="G10" s="218">
        <v>60.66</v>
      </c>
      <c r="H10" s="230">
        <f t="shared" si="3"/>
        <v>1.3999999999995794E-2</v>
      </c>
      <c r="I10" s="219"/>
      <c r="Q10" s="212">
        <v>80</v>
      </c>
      <c r="R10" s="213">
        <f t="shared" si="0"/>
        <v>6400</v>
      </c>
      <c r="S10" s="214">
        <v>4.8000000000001819E-2</v>
      </c>
      <c r="T10" s="213">
        <f t="shared" si="1"/>
        <v>2.3040000000001748E-3</v>
      </c>
      <c r="U10" s="215">
        <f t="shared" si="2"/>
        <v>3.8400000000001455</v>
      </c>
    </row>
    <row r="11" spans="1:21">
      <c r="B11" s="218">
        <v>70</v>
      </c>
      <c r="C11" s="218">
        <v>70.14</v>
      </c>
      <c r="D11" s="218">
        <v>69.930000000000007</v>
      </c>
      <c r="E11" s="218">
        <v>69.52</v>
      </c>
      <c r="F11" s="218">
        <v>69.86</v>
      </c>
      <c r="G11" s="218">
        <v>70.849999999999994</v>
      </c>
      <c r="H11" s="230">
        <f t="shared" si="3"/>
        <v>5.9999999999988063E-2</v>
      </c>
      <c r="I11" s="219"/>
      <c r="Q11" s="212">
        <v>90</v>
      </c>
      <c r="R11" s="213">
        <f t="shared" si="0"/>
        <v>8100</v>
      </c>
      <c r="S11" s="214">
        <v>0.12399999999999523</v>
      </c>
      <c r="T11" s="213">
        <f t="shared" si="1"/>
        <v>1.5375999999998816E-2</v>
      </c>
      <c r="U11" s="215">
        <f t="shared" si="2"/>
        <v>11.15999999999957</v>
      </c>
    </row>
    <row r="12" spans="1:21">
      <c r="B12" s="218">
        <v>80</v>
      </c>
      <c r="C12" s="218">
        <v>79.099999999999994</v>
      </c>
      <c r="D12" s="218">
        <v>79.930000000000007</v>
      </c>
      <c r="E12" s="218">
        <v>79.83</v>
      </c>
      <c r="F12" s="218">
        <v>80.78</v>
      </c>
      <c r="G12" s="218">
        <v>80.599999999999994</v>
      </c>
      <c r="H12" s="230">
        <f t="shared" si="3"/>
        <v>4.8000000000001819E-2</v>
      </c>
      <c r="I12" s="219"/>
      <c r="Q12" s="212">
        <v>100</v>
      </c>
      <c r="R12" s="213">
        <f t="shared" si="0"/>
        <v>10000</v>
      </c>
      <c r="S12" s="214">
        <v>0.1460000000000008</v>
      </c>
      <c r="T12" s="213">
        <f t="shared" si="1"/>
        <v>2.1316000000000234E-2</v>
      </c>
      <c r="U12" s="215">
        <f t="shared" si="2"/>
        <v>14.60000000000008</v>
      </c>
    </row>
    <row r="13" spans="1:21">
      <c r="B13" s="218">
        <v>90</v>
      </c>
      <c r="C13" s="218">
        <v>89.4</v>
      </c>
      <c r="D13" s="218">
        <v>89.4</v>
      </c>
      <c r="E13" s="218">
        <v>90.47</v>
      </c>
      <c r="F13" s="218">
        <v>89.96</v>
      </c>
      <c r="G13" s="218">
        <v>91.39</v>
      </c>
      <c r="H13" s="230">
        <f t="shared" si="3"/>
        <v>0.12399999999999523</v>
      </c>
      <c r="I13" s="219"/>
      <c r="P13" s="220" t="s">
        <v>339</v>
      </c>
      <c r="Q13" s="221">
        <f>SUM(Q3:Q12)</f>
        <v>550</v>
      </c>
      <c r="R13" s="221">
        <f t="shared" ref="R13:U13" si="4">SUM(R3:R12)</f>
        <v>38500</v>
      </c>
      <c r="S13" s="221">
        <f t="shared" si="4"/>
        <v>0.11799999999999145</v>
      </c>
      <c r="T13" s="221">
        <f t="shared" si="4"/>
        <v>7.5923999999997285E-2</v>
      </c>
      <c r="U13" s="221">
        <f t="shared" si="4"/>
        <v>29.999999999999147</v>
      </c>
    </row>
    <row r="14" spans="1:21">
      <c r="B14" s="218">
        <v>100</v>
      </c>
      <c r="C14" s="218">
        <v>100.91</v>
      </c>
      <c r="D14" s="218">
        <v>99.49</v>
      </c>
      <c r="E14" s="218">
        <v>100.24</v>
      </c>
      <c r="F14" s="218">
        <v>100.67</v>
      </c>
      <c r="G14" s="218">
        <v>99.42</v>
      </c>
      <c r="H14" s="230">
        <f t="shared" si="3"/>
        <v>0.1460000000000008</v>
      </c>
      <c r="I14" s="219"/>
    </row>
    <row r="16" spans="1:21" ht="17.5">
      <c r="E16" s="222" t="s">
        <v>340</v>
      </c>
    </row>
    <row r="17" spans="1:5" ht="17.5">
      <c r="A17" s="156" t="s">
        <v>341</v>
      </c>
      <c r="B17" s="223">
        <f>SLOPE(H5:H14,B5:B14)</f>
        <v>2.8496969696969231E-3</v>
      </c>
      <c r="C17" s="224">
        <f>(B21*U13-Q13*S13)/(B21*R13-Q13^2)</f>
        <v>2.8496969696969235E-3</v>
      </c>
      <c r="E17" s="225" t="s">
        <v>342</v>
      </c>
    </row>
    <row r="18" spans="1:5" ht="16.5">
      <c r="A18" s="156" t="s">
        <v>343</v>
      </c>
      <c r="B18" s="223">
        <f>INTERCEPT(H5:H14,B5:B14)</f>
        <v>-0.14493333333333164</v>
      </c>
      <c r="C18" s="226">
        <f>(S13-C17*Q13)/B21</f>
        <v>-0.14493333333333164</v>
      </c>
    </row>
    <row r="19" spans="1:5">
      <c r="A19" s="156" t="s">
        <v>345</v>
      </c>
      <c r="B19" s="227">
        <f>B17</f>
        <v>2.8496969696969231E-3</v>
      </c>
      <c r="C19" s="228">
        <f>C17</f>
        <v>2.8496969696969235E-3</v>
      </c>
    </row>
    <row r="21" spans="1:5">
      <c r="A21" s="156" t="s">
        <v>21</v>
      </c>
      <c r="B21" s="229">
        <f>COUNTA(B5:B14)</f>
        <v>10</v>
      </c>
    </row>
    <row r="23" spans="1:5">
      <c r="A23" s="158" t="s">
        <v>22</v>
      </c>
      <c r="B23" s="158">
        <f>CORREL(B5:B14,H5:H14)</f>
        <v>0.94810280749197196</v>
      </c>
    </row>
    <row r="24" spans="1:5">
      <c r="A24" s="158" t="s">
        <v>344</v>
      </c>
      <c r="B24" s="158">
        <f>B23^2</f>
        <v>0.89889893357415929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B54E4-9203-4844-804D-20B0D62AD17E}">
  <dimension ref="A1:L26"/>
  <sheetViews>
    <sheetView workbookViewId="0">
      <selection activeCell="C4" sqref="C4:C9"/>
    </sheetView>
  </sheetViews>
  <sheetFormatPr defaultRowHeight="14.5"/>
  <cols>
    <col min="1" max="1" width="17.7265625" bestFit="1" customWidth="1"/>
    <col min="3" max="4" width="10.453125" bestFit="1" customWidth="1"/>
    <col min="5" max="5" width="9.453125" bestFit="1" customWidth="1"/>
    <col min="6" max="6" width="5.36328125" bestFit="1" customWidth="1"/>
    <col min="7" max="8" width="9.90625" bestFit="1" customWidth="1"/>
    <col min="9" max="9" width="12.54296875" bestFit="1" customWidth="1"/>
    <col min="10" max="10" width="5.36328125" bestFit="1" customWidth="1"/>
    <col min="11" max="11" width="9.90625" bestFit="1" customWidth="1"/>
    <col min="12" max="12" width="12.54296875" bestFit="1" customWidth="1"/>
  </cols>
  <sheetData>
    <row r="1" spans="1:7">
      <c r="A1" s="90" t="s">
        <v>347</v>
      </c>
    </row>
    <row r="2" spans="1:7" ht="15" thickBot="1">
      <c r="A2" s="90" t="s">
        <v>346</v>
      </c>
      <c r="C2" s="235" t="s">
        <v>357</v>
      </c>
    </row>
    <row r="3" spans="1:7">
      <c r="A3" s="2">
        <v>31</v>
      </c>
      <c r="C3" s="86" t="s">
        <v>348</v>
      </c>
      <c r="F3" s="57" t="s">
        <v>348</v>
      </c>
      <c r="G3" s="57" t="s">
        <v>353</v>
      </c>
    </row>
    <row r="4" spans="1:7">
      <c r="A4" s="2">
        <v>22</v>
      </c>
      <c r="C4">
        <v>20</v>
      </c>
      <c r="F4">
        <v>20</v>
      </c>
      <c r="G4">
        <v>2</v>
      </c>
    </row>
    <row r="5" spans="1:7">
      <c r="A5" s="2">
        <v>25</v>
      </c>
      <c r="C5">
        <v>25</v>
      </c>
      <c r="F5">
        <v>25</v>
      </c>
      <c r="G5">
        <v>4</v>
      </c>
    </row>
    <row r="6" spans="1:7">
      <c r="A6" s="2">
        <v>21</v>
      </c>
      <c r="C6">
        <v>30</v>
      </c>
      <c r="F6">
        <v>30</v>
      </c>
      <c r="G6">
        <v>3</v>
      </c>
    </row>
    <row r="7" spans="1:7">
      <c r="A7" s="2">
        <v>30</v>
      </c>
      <c r="C7">
        <v>35</v>
      </c>
      <c r="F7">
        <v>35</v>
      </c>
      <c r="G7">
        <v>7</v>
      </c>
    </row>
    <row r="8" spans="1:7">
      <c r="A8" s="2">
        <v>37</v>
      </c>
      <c r="C8">
        <v>40</v>
      </c>
      <c r="F8">
        <v>40</v>
      </c>
      <c r="G8">
        <v>7</v>
      </c>
    </row>
    <row r="9" spans="1:7">
      <c r="A9" s="2">
        <v>40</v>
      </c>
      <c r="C9">
        <v>45</v>
      </c>
      <c r="F9">
        <v>45</v>
      </c>
      <c r="G9">
        <v>0</v>
      </c>
    </row>
    <row r="10" spans="1:7" ht="15" thickBot="1">
      <c r="A10" s="2">
        <v>34</v>
      </c>
      <c r="F10" s="56" t="s">
        <v>352</v>
      </c>
      <c r="G10" s="56">
        <v>0</v>
      </c>
    </row>
    <row r="11" spans="1:7">
      <c r="A11" s="2">
        <v>38</v>
      </c>
      <c r="G11">
        <f>SUM(G4:G10)</f>
        <v>23</v>
      </c>
    </row>
    <row r="12" spans="1:7">
      <c r="A12" s="2">
        <v>39</v>
      </c>
      <c r="C12" t="s">
        <v>349</v>
      </c>
      <c r="D12">
        <f>MIN($A$3:$A$25)</f>
        <v>20</v>
      </c>
    </row>
    <row r="13" spans="1:7">
      <c r="A13" s="2">
        <v>40</v>
      </c>
      <c r="C13" t="s">
        <v>350</v>
      </c>
      <c r="D13">
        <f>MAX($A$3:$A$25)</f>
        <v>40</v>
      </c>
    </row>
    <row r="14" spans="1:7">
      <c r="A14" s="2">
        <v>40</v>
      </c>
      <c r="C14" t="s">
        <v>351</v>
      </c>
      <c r="D14">
        <f>COUNT($A$3:$A$25)</f>
        <v>23</v>
      </c>
    </row>
    <row r="15" spans="1:7">
      <c r="A15" s="2">
        <v>40</v>
      </c>
    </row>
    <row r="16" spans="1:7">
      <c r="A16" s="2">
        <v>20</v>
      </c>
      <c r="C16" s="234" t="s">
        <v>355</v>
      </c>
      <c r="D16" s="234" t="s">
        <v>356</v>
      </c>
      <c r="E16" s="234" t="s">
        <v>353</v>
      </c>
    </row>
    <row r="17" spans="1:12">
      <c r="A17" s="2">
        <v>31</v>
      </c>
      <c r="C17" s="1">
        <v>0</v>
      </c>
      <c r="D17" s="1">
        <v>20</v>
      </c>
      <c r="E17" s="1">
        <f>COUNTIFS($A$3:$A$25,"&gt;"&amp;C17,$A$3:$A$25,"&lt;="&amp;D17)</f>
        <v>2</v>
      </c>
    </row>
    <row r="18" spans="1:12" ht="15" thickBot="1">
      <c r="A18" s="2">
        <v>31</v>
      </c>
      <c r="C18" s="1">
        <f>D17</f>
        <v>20</v>
      </c>
      <c r="D18" s="1">
        <v>25</v>
      </c>
      <c r="E18" s="1">
        <f t="shared" ref="E18:E23" si="0">COUNTIFS($A$3:$A$25,"&gt;"&amp;C18,$A$3:$A$25,"&lt;="&amp;D18)</f>
        <v>4</v>
      </c>
    </row>
    <row r="19" spans="1:12">
      <c r="A19" s="2">
        <v>27</v>
      </c>
      <c r="C19" s="1">
        <f t="shared" ref="C19:C23" si="1">D18</f>
        <v>25</v>
      </c>
      <c r="D19" s="1">
        <v>30</v>
      </c>
      <c r="E19" s="1">
        <f t="shared" si="0"/>
        <v>3</v>
      </c>
      <c r="G19" s="57" t="s">
        <v>348</v>
      </c>
      <c r="H19" s="57" t="s">
        <v>353</v>
      </c>
      <c r="I19" s="57" t="s">
        <v>354</v>
      </c>
      <c r="J19" s="57" t="s">
        <v>348</v>
      </c>
      <c r="K19" s="57" t="s">
        <v>353</v>
      </c>
      <c r="L19" s="57" t="s">
        <v>354</v>
      </c>
    </row>
    <row r="20" spans="1:12">
      <c r="A20" s="2">
        <v>35</v>
      </c>
      <c r="C20" s="1">
        <f t="shared" si="1"/>
        <v>30</v>
      </c>
      <c r="D20" s="1">
        <v>35</v>
      </c>
      <c r="E20" s="1">
        <f t="shared" si="0"/>
        <v>7</v>
      </c>
      <c r="G20">
        <v>20</v>
      </c>
      <c r="H20">
        <v>2</v>
      </c>
      <c r="I20" s="232">
        <v>8.6956521739130432E-2</v>
      </c>
      <c r="J20">
        <v>35</v>
      </c>
      <c r="K20">
        <v>7</v>
      </c>
      <c r="L20" s="232">
        <v>0.30434782608695654</v>
      </c>
    </row>
    <row r="21" spans="1:12">
      <c r="A21" s="2">
        <v>33</v>
      </c>
      <c r="C21" s="1">
        <f t="shared" si="1"/>
        <v>35</v>
      </c>
      <c r="D21" s="1">
        <v>40</v>
      </c>
      <c r="E21" s="1">
        <f t="shared" si="0"/>
        <v>7</v>
      </c>
      <c r="G21">
        <v>25</v>
      </c>
      <c r="H21">
        <v>4</v>
      </c>
      <c r="I21" s="232">
        <v>0.2608695652173913</v>
      </c>
      <c r="J21">
        <v>40</v>
      </c>
      <c r="K21">
        <v>7</v>
      </c>
      <c r="L21" s="232">
        <v>0.60869565217391308</v>
      </c>
    </row>
    <row r="22" spans="1:12">
      <c r="A22" s="2">
        <v>28</v>
      </c>
      <c r="C22" s="1">
        <f t="shared" si="1"/>
        <v>40</v>
      </c>
      <c r="D22" s="1">
        <v>45</v>
      </c>
      <c r="E22" s="1">
        <f t="shared" si="0"/>
        <v>0</v>
      </c>
      <c r="G22">
        <v>30</v>
      </c>
      <c r="H22">
        <v>3</v>
      </c>
      <c r="I22" s="232">
        <v>0.39130434782608697</v>
      </c>
      <c r="J22">
        <v>25</v>
      </c>
      <c r="K22">
        <v>4</v>
      </c>
      <c r="L22" s="232">
        <v>0.78260869565217395</v>
      </c>
    </row>
    <row r="23" spans="1:12">
      <c r="A23" s="2">
        <v>22</v>
      </c>
      <c r="C23" s="1">
        <f t="shared" si="1"/>
        <v>45</v>
      </c>
      <c r="D23" s="1">
        <v>50</v>
      </c>
      <c r="E23" s="1">
        <f t="shared" si="0"/>
        <v>0</v>
      </c>
      <c r="G23">
        <v>35</v>
      </c>
      <c r="H23">
        <v>7</v>
      </c>
      <c r="I23" s="232">
        <v>0.69565217391304346</v>
      </c>
      <c r="J23">
        <v>30</v>
      </c>
      <c r="K23">
        <v>3</v>
      </c>
      <c r="L23" s="232">
        <v>0.91304347826086951</v>
      </c>
    </row>
    <row r="24" spans="1:12">
      <c r="A24" s="2">
        <v>20</v>
      </c>
      <c r="G24">
        <v>40</v>
      </c>
      <c r="H24">
        <v>7</v>
      </c>
      <c r="I24" s="232">
        <v>1</v>
      </c>
      <c r="J24">
        <v>20</v>
      </c>
      <c r="K24">
        <v>2</v>
      </c>
      <c r="L24" s="232">
        <v>1</v>
      </c>
    </row>
    <row r="25" spans="1:12">
      <c r="A25" s="2">
        <v>35</v>
      </c>
      <c r="G25">
        <v>45</v>
      </c>
      <c r="H25">
        <v>0</v>
      </c>
      <c r="I25" s="232">
        <v>1</v>
      </c>
      <c r="J25">
        <v>45</v>
      </c>
      <c r="K25">
        <v>0</v>
      </c>
      <c r="L25" s="232">
        <v>1</v>
      </c>
    </row>
    <row r="26" spans="1:12" ht="15" thickBot="1">
      <c r="G26" s="56" t="s">
        <v>352</v>
      </c>
      <c r="H26" s="56">
        <v>0</v>
      </c>
      <c r="I26" s="233">
        <v>1</v>
      </c>
      <c r="J26" s="56" t="s">
        <v>352</v>
      </c>
      <c r="K26" s="56">
        <v>0</v>
      </c>
      <c r="L26" s="233">
        <v>1</v>
      </c>
    </row>
  </sheetData>
  <sortState xmlns:xlrd2="http://schemas.microsoft.com/office/spreadsheetml/2017/richdata2" ref="J20:K26">
    <sortCondition descending="1" ref="K20"/>
  </sortState>
  <pageMargins left="0.7" right="0.7" top="0.75" bottom="0.75" header="0.3" footer="0.3"/>
  <pageSetup paperSize="9" orientation="portrait" horizontalDpi="30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D73A-EDB7-47FD-86EE-38F9E5BF278F}">
  <dimension ref="A2:J25"/>
  <sheetViews>
    <sheetView workbookViewId="0">
      <selection activeCell="L12" sqref="L12"/>
    </sheetView>
  </sheetViews>
  <sheetFormatPr defaultRowHeight="14.5"/>
  <cols>
    <col min="4" max="4" width="16.81640625" bestFit="1" customWidth="1"/>
    <col min="5" max="5" width="12.453125" bestFit="1" customWidth="1"/>
    <col min="6" max="6" width="14.7265625" customWidth="1"/>
  </cols>
  <sheetData>
    <row r="2" spans="1:10" ht="15" thickBot="1">
      <c r="A2" s="90" t="s">
        <v>358</v>
      </c>
    </row>
    <row r="3" spans="1:10">
      <c r="A3" s="2">
        <v>31</v>
      </c>
      <c r="D3" s="58" t="s">
        <v>358</v>
      </c>
      <c r="E3" s="58"/>
      <c r="F3" t="s">
        <v>371</v>
      </c>
    </row>
    <row r="4" spans="1:10">
      <c r="A4" s="2">
        <v>22</v>
      </c>
    </row>
    <row r="5" spans="1:10">
      <c r="A5" s="2">
        <v>25</v>
      </c>
      <c r="D5" t="s">
        <v>166</v>
      </c>
      <c r="E5">
        <v>31.260869565217391</v>
      </c>
      <c r="F5">
        <f>AVERAGE($A$3:$A$25)</f>
        <v>31.260869565217391</v>
      </c>
      <c r="J5">
        <f>AVERAGE(MyDataSet)</f>
        <v>31.260869565217391</v>
      </c>
    </row>
    <row r="6" spans="1:10">
      <c r="A6" s="2">
        <v>21</v>
      </c>
      <c r="D6" t="s">
        <v>63</v>
      </c>
      <c r="E6">
        <v>1.4626001419102899</v>
      </c>
      <c r="F6">
        <f>F9/SQRT(F17)</f>
        <v>1.4626001419102899</v>
      </c>
      <c r="G6" s="235" t="s">
        <v>370</v>
      </c>
      <c r="J6">
        <f>F9/SQRT(F17)</f>
        <v>1.4626001419102899</v>
      </c>
    </row>
    <row r="7" spans="1:10">
      <c r="A7" s="2">
        <v>30</v>
      </c>
      <c r="D7" t="s">
        <v>359</v>
      </c>
      <c r="E7">
        <v>31</v>
      </c>
      <c r="F7">
        <f>MEDIAN($A$3:$A$25)</f>
        <v>31</v>
      </c>
      <c r="J7">
        <f>MEDIAN(MyDataSet)</f>
        <v>31</v>
      </c>
    </row>
    <row r="8" spans="1:10">
      <c r="A8" s="2">
        <v>37</v>
      </c>
      <c r="D8" t="s">
        <v>360</v>
      </c>
      <c r="E8">
        <v>40</v>
      </c>
      <c r="F8">
        <f>MODE($A$3:$A$25)</f>
        <v>40</v>
      </c>
    </row>
    <row r="9" spans="1:10">
      <c r="A9" s="2">
        <v>40</v>
      </c>
      <c r="D9" t="s">
        <v>361</v>
      </c>
      <c r="E9">
        <v>7.0143838665750247</v>
      </c>
      <c r="F9">
        <f>_xlfn.STDEV.S($A$3:$A$25)</f>
        <v>7.0143838665750247</v>
      </c>
    </row>
    <row r="10" spans="1:10">
      <c r="A10" s="2">
        <v>34</v>
      </c>
      <c r="D10" t="s">
        <v>362</v>
      </c>
      <c r="E10">
        <v>49.201581027667999</v>
      </c>
      <c r="F10">
        <f>_xlfn.VAR.S($A$3:$A$25)</f>
        <v>49.201581027667999</v>
      </c>
    </row>
    <row r="11" spans="1:10">
      <c r="A11" s="2">
        <v>38</v>
      </c>
      <c r="D11" t="s">
        <v>363</v>
      </c>
      <c r="E11">
        <v>-1.2247793723100004</v>
      </c>
      <c r="F11">
        <f>KURT($A$3:$A$25)</f>
        <v>-1.2247793723100004</v>
      </c>
    </row>
    <row r="12" spans="1:10">
      <c r="A12" s="2">
        <v>39</v>
      </c>
      <c r="D12" t="s">
        <v>364</v>
      </c>
      <c r="E12">
        <v>-0.30660889863523982</v>
      </c>
      <c r="F12">
        <f>SKEW($A$3:$A$25)</f>
        <v>-0.30660889863523982</v>
      </c>
    </row>
    <row r="13" spans="1:10">
      <c r="A13" s="2">
        <v>40</v>
      </c>
      <c r="D13" t="s">
        <v>365</v>
      </c>
      <c r="E13">
        <v>20</v>
      </c>
      <c r="F13">
        <f>F15-F14</f>
        <v>20</v>
      </c>
      <c r="G13" s="235" t="s">
        <v>372</v>
      </c>
    </row>
    <row r="14" spans="1:10">
      <c r="A14" s="2">
        <v>40</v>
      </c>
      <c r="D14" t="s">
        <v>366</v>
      </c>
      <c r="E14">
        <v>20</v>
      </c>
      <c r="F14">
        <f>MIN($A$3:$A$25)</f>
        <v>20</v>
      </c>
    </row>
    <row r="15" spans="1:10">
      <c r="A15" s="2">
        <v>40</v>
      </c>
      <c r="D15" t="s">
        <v>367</v>
      </c>
      <c r="E15">
        <v>40</v>
      </c>
      <c r="F15">
        <f>MAX($A$3:$A$25)</f>
        <v>40</v>
      </c>
    </row>
    <row r="16" spans="1:10">
      <c r="A16" s="2">
        <v>20</v>
      </c>
      <c r="D16" t="s">
        <v>153</v>
      </c>
      <c r="E16">
        <v>719</v>
      </c>
      <c r="F16">
        <f>SUM($A$3:$A$25)</f>
        <v>719</v>
      </c>
    </row>
    <row r="17" spans="1:6">
      <c r="A17" s="2">
        <v>31</v>
      </c>
      <c r="D17" t="s">
        <v>152</v>
      </c>
      <c r="E17">
        <v>23</v>
      </c>
      <c r="F17">
        <f>COUNT($A$3:$A$25)</f>
        <v>23</v>
      </c>
    </row>
    <row r="18" spans="1:6">
      <c r="A18" s="2">
        <v>31</v>
      </c>
      <c r="D18" t="s">
        <v>368</v>
      </c>
      <c r="E18">
        <v>39</v>
      </c>
      <c r="F18">
        <f>LARGE($A$3:$A$25,5)</f>
        <v>39</v>
      </c>
    </row>
    <row r="19" spans="1:6" ht="15" thickBot="1">
      <c r="A19" s="2">
        <v>27</v>
      </c>
      <c r="D19" s="56" t="s">
        <v>369</v>
      </c>
      <c r="E19" s="56">
        <v>22</v>
      </c>
      <c r="F19">
        <f>SMALL($A$3:$A$25,5)</f>
        <v>22</v>
      </c>
    </row>
    <row r="20" spans="1:6">
      <c r="A20" s="2">
        <v>35</v>
      </c>
      <c r="E20">
        <v>0</v>
      </c>
    </row>
    <row r="21" spans="1:6">
      <c r="A21" s="2">
        <v>33</v>
      </c>
    </row>
    <row r="22" spans="1:6">
      <c r="A22" s="2">
        <v>28</v>
      </c>
    </row>
    <row r="23" spans="1:6">
      <c r="A23" s="2">
        <v>22</v>
      </c>
    </row>
    <row r="24" spans="1:6">
      <c r="A24" s="2">
        <v>20</v>
      </c>
    </row>
    <row r="25" spans="1:6">
      <c r="A25" s="2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5F05-0EE9-489C-A49D-35E4AF142BF3}">
  <sheetPr>
    <outlinePr summaryBelow="0"/>
  </sheetPr>
  <dimension ref="B1:G26"/>
  <sheetViews>
    <sheetView showGridLines="0" zoomScale="80" zoomScaleNormal="80" workbookViewId="0">
      <selection activeCell="F11" sqref="F11"/>
    </sheetView>
  </sheetViews>
  <sheetFormatPr defaultRowHeight="14.5" outlineLevelRow="1" outlineLevelCol="1"/>
  <cols>
    <col min="3" max="3" width="6" bestFit="1" customWidth="1"/>
    <col min="4" max="6" width="28.54296875" bestFit="1" customWidth="1" outlineLevel="1"/>
    <col min="7" max="7" width="28.54296875" customWidth="1" outlineLevel="1"/>
  </cols>
  <sheetData>
    <row r="1" spans="2:7" ht="15" thickBot="1"/>
    <row r="2" spans="2:7" ht="15.5">
      <c r="B2" s="244" t="s">
        <v>408</v>
      </c>
      <c r="C2" s="244"/>
      <c r="D2" s="249"/>
      <c r="E2" s="249"/>
      <c r="F2" s="249"/>
      <c r="G2" s="249"/>
    </row>
    <row r="3" spans="2:7" ht="15.5">
      <c r="B3" s="250"/>
      <c r="C3" s="250"/>
      <c r="D3" s="251" t="s">
        <v>410</v>
      </c>
      <c r="E3" s="251" t="s">
        <v>401</v>
      </c>
      <c r="F3" s="251" t="s">
        <v>403</v>
      </c>
      <c r="G3" s="251" t="s">
        <v>406</v>
      </c>
    </row>
    <row r="4" spans="2:7" ht="21" outlineLevel="1">
      <c r="B4" s="245"/>
      <c r="C4" s="245"/>
      <c r="E4" s="248" t="s">
        <v>402</v>
      </c>
      <c r="F4" s="248" t="s">
        <v>404</v>
      </c>
      <c r="G4" s="248" t="s">
        <v>402</v>
      </c>
    </row>
    <row r="5" spans="2:7">
      <c r="B5" s="246" t="s">
        <v>409</v>
      </c>
      <c r="C5" s="246"/>
      <c r="D5" s="231"/>
      <c r="E5" s="231"/>
      <c r="F5" s="231"/>
      <c r="G5" s="231"/>
    </row>
    <row r="6" spans="2:7" outlineLevel="1">
      <c r="B6" s="245"/>
      <c r="C6" s="245" t="s">
        <v>384</v>
      </c>
      <c r="D6" t="s">
        <v>374</v>
      </c>
      <c r="E6" t="s">
        <v>374</v>
      </c>
      <c r="F6" t="s">
        <v>374</v>
      </c>
      <c r="G6" t="s">
        <v>374</v>
      </c>
    </row>
    <row r="7" spans="2:7" outlineLevel="1">
      <c r="B7" s="245"/>
      <c r="C7" s="245" t="s">
        <v>385</v>
      </c>
      <c r="D7" t="s">
        <v>375</v>
      </c>
      <c r="E7" t="s">
        <v>375</v>
      </c>
      <c r="F7" t="s">
        <v>375</v>
      </c>
      <c r="G7" t="s">
        <v>375</v>
      </c>
    </row>
    <row r="8" spans="2:7" outlineLevel="1">
      <c r="B8" s="245"/>
      <c r="C8" s="245" t="s">
        <v>386</v>
      </c>
      <c r="D8" t="s">
        <v>376</v>
      </c>
      <c r="E8" t="s">
        <v>376</v>
      </c>
      <c r="F8" t="s">
        <v>405</v>
      </c>
      <c r="G8" t="s">
        <v>376</v>
      </c>
    </row>
    <row r="9" spans="2:7" outlineLevel="1">
      <c r="B9" s="245"/>
      <c r="C9" s="245" t="s">
        <v>387</v>
      </c>
      <c r="D9" s="242">
        <v>15000</v>
      </c>
      <c r="E9" s="242">
        <v>15000</v>
      </c>
      <c r="F9" s="242">
        <v>17750</v>
      </c>
      <c r="G9" s="242">
        <v>15000</v>
      </c>
    </row>
    <row r="10" spans="2:7" outlineLevel="1">
      <c r="B10" s="245"/>
      <c r="C10" s="245" t="s">
        <v>388</v>
      </c>
      <c r="D10" t="s">
        <v>377</v>
      </c>
      <c r="E10" t="s">
        <v>377</v>
      </c>
      <c r="F10" t="s">
        <v>377</v>
      </c>
      <c r="G10" t="s">
        <v>377</v>
      </c>
    </row>
    <row r="11" spans="2:7" outlineLevel="1">
      <c r="B11" s="245"/>
      <c r="C11" s="245" t="s">
        <v>389</v>
      </c>
      <c r="D11" s="242">
        <v>4500</v>
      </c>
      <c r="E11" s="242">
        <v>4500</v>
      </c>
      <c r="F11" s="242">
        <v>4500</v>
      </c>
      <c r="G11" s="242">
        <v>4500</v>
      </c>
    </row>
    <row r="12" spans="2:7" outlineLevel="1">
      <c r="B12" s="245"/>
      <c r="C12" s="245" t="s">
        <v>390</v>
      </c>
      <c r="D12" t="s">
        <v>378</v>
      </c>
      <c r="E12" t="s">
        <v>378</v>
      </c>
      <c r="F12" t="s">
        <v>378</v>
      </c>
      <c r="G12" t="s">
        <v>378</v>
      </c>
    </row>
    <row r="13" spans="2:7" outlineLevel="1">
      <c r="B13" s="245"/>
      <c r="C13" s="245" t="s">
        <v>391</v>
      </c>
      <c r="D13" s="242">
        <v>1800</v>
      </c>
      <c r="E13" s="242">
        <v>1500</v>
      </c>
      <c r="F13" s="242">
        <v>1800</v>
      </c>
      <c r="G13" s="242">
        <v>1800</v>
      </c>
    </row>
    <row r="14" spans="2:7" outlineLevel="1">
      <c r="B14" s="245"/>
      <c r="C14" s="245" t="s">
        <v>392</v>
      </c>
      <c r="D14" t="s">
        <v>379</v>
      </c>
      <c r="E14" t="s">
        <v>379</v>
      </c>
      <c r="F14" t="s">
        <v>379</v>
      </c>
      <c r="G14" t="s">
        <v>407</v>
      </c>
    </row>
    <row r="15" spans="2:7" outlineLevel="1">
      <c r="B15" s="245"/>
      <c r="C15" s="245" t="s">
        <v>393</v>
      </c>
      <c r="D15" s="242">
        <v>150000</v>
      </c>
      <c r="E15" s="242">
        <v>150000</v>
      </c>
      <c r="F15" s="242">
        <v>150000</v>
      </c>
      <c r="G15" s="242">
        <v>180000</v>
      </c>
    </row>
    <row r="16" spans="2:7" outlineLevel="1">
      <c r="B16" s="245"/>
      <c r="C16" s="245" t="s">
        <v>394</v>
      </c>
      <c r="D16" t="s">
        <v>380</v>
      </c>
      <c r="E16" t="s">
        <v>380</v>
      </c>
      <c r="F16" t="s">
        <v>380</v>
      </c>
      <c r="G16" t="s">
        <v>380</v>
      </c>
    </row>
    <row r="17" spans="2:7" outlineLevel="1">
      <c r="B17" s="245"/>
      <c r="C17" s="245" t="s">
        <v>395</v>
      </c>
      <c r="D17" s="242">
        <v>1500</v>
      </c>
      <c r="E17" s="242">
        <v>1500</v>
      </c>
      <c r="F17" s="242">
        <v>1500</v>
      </c>
      <c r="G17" s="242">
        <v>1500</v>
      </c>
    </row>
    <row r="18" spans="2:7" outlineLevel="1">
      <c r="B18" s="245"/>
      <c r="C18" s="245" t="s">
        <v>396</v>
      </c>
      <c r="D18" t="s">
        <v>381</v>
      </c>
      <c r="E18" t="s">
        <v>381</v>
      </c>
      <c r="F18" t="s">
        <v>381</v>
      </c>
      <c r="G18" t="s">
        <v>381</v>
      </c>
    </row>
    <row r="19" spans="2:7" outlineLevel="1">
      <c r="B19" s="245"/>
      <c r="C19" s="245" t="s">
        <v>397</v>
      </c>
      <c r="D19" s="242">
        <v>25000</v>
      </c>
      <c r="E19" s="242">
        <v>25000</v>
      </c>
      <c r="F19" s="242">
        <v>25000</v>
      </c>
      <c r="G19" s="242">
        <v>20000</v>
      </c>
    </row>
    <row r="20" spans="2:7" outlineLevel="1">
      <c r="B20" s="245"/>
      <c r="C20" s="245" t="s">
        <v>398</v>
      </c>
      <c r="D20" t="s">
        <v>382</v>
      </c>
      <c r="E20" t="s">
        <v>382</v>
      </c>
      <c r="F20" t="s">
        <v>382</v>
      </c>
      <c r="G20" t="s">
        <v>382</v>
      </c>
    </row>
    <row r="21" spans="2:7" outlineLevel="1">
      <c r="B21" s="245"/>
      <c r="C21" s="245" t="s">
        <v>399</v>
      </c>
      <c r="D21" s="242">
        <v>3500</v>
      </c>
      <c r="E21" s="242">
        <v>3500</v>
      </c>
      <c r="F21" s="242">
        <v>3500</v>
      </c>
      <c r="G21" s="242">
        <v>3500</v>
      </c>
    </row>
    <row r="22" spans="2:7">
      <c r="B22" s="246" t="s">
        <v>411</v>
      </c>
      <c r="C22" s="246"/>
      <c r="D22" s="231"/>
      <c r="E22" s="231"/>
      <c r="F22" s="231"/>
      <c r="G22" s="231"/>
    </row>
    <row r="23" spans="2:7" ht="15" outlineLevel="1" thickBot="1">
      <c r="B23" s="247"/>
      <c r="C23" s="247" t="s">
        <v>400</v>
      </c>
      <c r="D23" s="243">
        <f>SUM(D8:D21)</f>
        <v>201300</v>
      </c>
      <c r="E23" s="243">
        <f t="shared" ref="E23:G23" si="0">SUM(E8:E21)</f>
        <v>201000</v>
      </c>
      <c r="F23" s="243">
        <f t="shared" si="0"/>
        <v>204050</v>
      </c>
      <c r="G23" s="243">
        <f t="shared" si="0"/>
        <v>226300</v>
      </c>
    </row>
    <row r="24" spans="2:7">
      <c r="B24" t="s">
        <v>412</v>
      </c>
    </row>
    <row r="25" spans="2:7">
      <c r="B25" t="s">
        <v>413</v>
      </c>
    </row>
    <row r="26" spans="2:7">
      <c r="B26" t="s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4C6D-3BC9-4EE6-B830-C92F29858A7B}">
  <dimension ref="A1:D11"/>
  <sheetViews>
    <sheetView workbookViewId="0">
      <selection activeCell="E20" sqref="E20"/>
    </sheetView>
  </sheetViews>
  <sheetFormatPr defaultRowHeight="14.5"/>
  <cols>
    <col min="1" max="1" width="21.26953125" bestFit="1" customWidth="1"/>
    <col min="2" max="2" width="18.26953125" bestFit="1" customWidth="1"/>
  </cols>
  <sheetData>
    <row r="1" spans="1:4" ht="18.5">
      <c r="A1" s="357" t="s">
        <v>373</v>
      </c>
      <c r="B1" s="357"/>
      <c r="C1" s="237"/>
      <c r="D1" s="237"/>
    </row>
    <row r="3" spans="1:4" ht="18.5">
      <c r="A3" s="238" t="s">
        <v>374</v>
      </c>
      <c r="B3" s="238" t="s">
        <v>375</v>
      </c>
    </row>
    <row r="4" spans="1:4">
      <c r="A4" s="234" t="s">
        <v>376</v>
      </c>
      <c r="B4" s="239">
        <v>15000</v>
      </c>
    </row>
    <row r="5" spans="1:4">
      <c r="A5" s="234" t="s">
        <v>377</v>
      </c>
      <c r="B5" s="239">
        <v>4500</v>
      </c>
    </row>
    <row r="6" spans="1:4">
      <c r="A6" s="234" t="s">
        <v>378</v>
      </c>
      <c r="B6" s="239">
        <v>1800</v>
      </c>
    </row>
    <row r="7" spans="1:4">
      <c r="A7" s="234" t="s">
        <v>379</v>
      </c>
      <c r="B7" s="239">
        <v>150000</v>
      </c>
    </row>
    <row r="8" spans="1:4">
      <c r="A8" s="234" t="s">
        <v>380</v>
      </c>
      <c r="B8" s="239">
        <v>1500</v>
      </c>
    </row>
    <row r="9" spans="1:4">
      <c r="A9" s="234" t="s">
        <v>381</v>
      </c>
      <c r="B9" s="239">
        <v>25000</v>
      </c>
    </row>
    <row r="10" spans="1:4">
      <c r="A10" s="234" t="s">
        <v>382</v>
      </c>
      <c r="B10" s="239">
        <v>3500</v>
      </c>
    </row>
    <row r="11" spans="1:4">
      <c r="A11" s="240" t="s">
        <v>383</v>
      </c>
      <c r="B11" s="241">
        <f>SUM(B4:B10)</f>
        <v>201300</v>
      </c>
    </row>
  </sheetData>
  <scenarios current="1" sqref="B11">
    <scenario name="Initial Planning" locked="1" count="16" user="Arnab" comment="Created by Arnab on 20-05-2023">
      <inputCells r="A3" val="Expenditure Heads"/>
      <inputCells r="B3" val="Amount (In INR)"/>
      <inputCells r="A4" val="Rent"/>
      <inputCells r="B4" val="15000" numFmtId="7"/>
      <inputCells r="A5" val="Electricity Bills"/>
      <inputCells r="B5" val="4500" numFmtId="7"/>
      <inputCells r="A6" val="Mobile &amp; Internet"/>
      <inputCells r="B6" val="1800" numFmtId="7"/>
      <inputCells r="A7" val="Salary &amp; Wages"/>
      <inputCells r="B7" val="150000" numFmtId="7"/>
      <inputCells r="A8" val="Stationary Items"/>
      <inputCells r="B8" val="1500" numFmtId="7"/>
      <inputCells r="A9" val="TA"/>
      <inputCells r="B9" val="25000" numFmtId="7"/>
      <inputCells r="A10" val="Misc."/>
      <inputCells r="B10" val="3500" numFmtId="7"/>
    </scenario>
    <scenario name="No Rent but Bank Loan Installments" locked="1" count="16" user="Arnab" comment="Created by Arnab on 20-05-2023_x000a_Modified by Arnab on 20-05-2023">
      <inputCells r="A3" val="Expenditure Heads"/>
      <inputCells r="B3" val="Amount (In INR)"/>
      <inputCells r="A4" val="Monthly Installments"/>
      <inputCells r="B4" val="17750" numFmtId="7"/>
      <inputCells r="A5" val="Electricity Bills"/>
      <inputCells r="B5" val="4500" numFmtId="7"/>
      <inputCells r="A6" val="Mobile &amp; Internet"/>
      <inputCells r="B6" val="1800" numFmtId="7"/>
      <inputCells r="A7" val="Salary &amp; Wages"/>
      <inputCells r="B7" val="150000" numFmtId="7"/>
      <inputCells r="A8" val="Stationary Items"/>
      <inputCells r="B8" val="1500" numFmtId="7"/>
      <inputCells r="A9" val="TA"/>
      <inputCells r="B9" val="25000" numFmtId="7"/>
      <inputCells r="A10" val="Misc."/>
      <inputCells r="B10" val="3500" numFmtId="7"/>
    </scenario>
    <scenario name="More Incentives and Less TA" locked="1" count="16" user="Arnab" comment="Created by Arnab on 20-05-2023">
      <inputCells r="A3" val="Expenditure Heads"/>
      <inputCells r="B3" val="Amount (In INR)"/>
      <inputCells r="A4" val="Rent"/>
      <inputCells r="B4" val="15000" numFmtId="7"/>
      <inputCells r="A5" val="Electricity Bills"/>
      <inputCells r="B5" val="4500" numFmtId="7"/>
      <inputCells r="A6" val="Mobile &amp; Internet"/>
      <inputCells r="B6" val="1800" numFmtId="7"/>
      <inputCells r="A7" val="Salary &amp; Wages &amp; Incentives"/>
      <inputCells r="B7" val="180000" numFmtId="7"/>
      <inputCells r="A8" val="Stationary Items"/>
      <inputCells r="B8" val="1500" numFmtId="7"/>
      <inputCells r="A9" val="TA"/>
      <inputCells r="B9" val="20000" numFmtId="7"/>
      <inputCells r="A10" val="Misc."/>
      <inputCells r="B10" val="3500" numFmtId="7"/>
    </scenario>
  </scenarios>
  <mergeCells count="1">
    <mergeCell ref="A1:B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B2320-80ED-47EA-9602-8C92EDBE5AA3}">
  <dimension ref="A1:B9"/>
  <sheetViews>
    <sheetView zoomScale="180" zoomScaleNormal="180" workbookViewId="0"/>
  </sheetViews>
  <sheetFormatPr defaultRowHeight="14.5"/>
  <cols>
    <col min="1" max="1" width="17.81640625" customWidth="1"/>
    <col min="2" max="2" width="16.81640625" customWidth="1"/>
  </cols>
  <sheetData>
    <row r="1" spans="1:2" ht="18.5">
      <c r="A1" s="252" t="s">
        <v>417</v>
      </c>
    </row>
    <row r="2" spans="1:2">
      <c r="A2" s="86" t="s">
        <v>415</v>
      </c>
    </row>
    <row r="3" spans="1:2">
      <c r="A3" s="86" t="s">
        <v>416</v>
      </c>
    </row>
    <row r="5" spans="1:2">
      <c r="A5" s="1" t="s">
        <v>418</v>
      </c>
      <c r="B5" s="254">
        <v>350000</v>
      </c>
    </row>
    <row r="6" spans="1:2">
      <c r="A6" s="1" t="s">
        <v>419</v>
      </c>
      <c r="B6" s="254">
        <v>251000</v>
      </c>
    </row>
    <row r="7" spans="1:2">
      <c r="A7" s="1" t="s">
        <v>420</v>
      </c>
      <c r="B7" s="254">
        <v>375000</v>
      </c>
    </row>
    <row r="8" spans="1:2">
      <c r="A8" s="1" t="s">
        <v>421</v>
      </c>
      <c r="B8" s="254">
        <v>624000.00000000012</v>
      </c>
    </row>
    <row r="9" spans="1:2">
      <c r="A9" s="86" t="s">
        <v>422</v>
      </c>
      <c r="B9" s="253">
        <f>AVERAGE(B5:B8)</f>
        <v>400000</v>
      </c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BCBB-A43C-4B08-871B-6E94A152E00F}">
  <dimension ref="A2:M14"/>
  <sheetViews>
    <sheetView zoomScale="130" zoomScaleNormal="130" workbookViewId="0">
      <selection activeCell="I3" sqref="I3"/>
    </sheetView>
  </sheetViews>
  <sheetFormatPr defaultRowHeight="14.5"/>
  <cols>
    <col min="1" max="1" width="12.26953125" customWidth="1"/>
    <col min="5" max="5" width="10.453125" bestFit="1" customWidth="1"/>
  </cols>
  <sheetData>
    <row r="2" spans="1:13" ht="18.5">
      <c r="A2" s="358" t="s">
        <v>423</v>
      </c>
      <c r="B2" s="358"/>
      <c r="C2" s="358"/>
      <c r="D2" s="358"/>
      <c r="E2" s="358" t="s">
        <v>426</v>
      </c>
      <c r="F2" s="358"/>
      <c r="G2" s="358"/>
      <c r="H2" s="358"/>
    </row>
    <row r="4" spans="1:13">
      <c r="A4" s="86" t="s">
        <v>424</v>
      </c>
      <c r="B4">
        <v>5000</v>
      </c>
      <c r="E4" s="86" t="s">
        <v>424</v>
      </c>
      <c r="F4">
        <v>3000</v>
      </c>
    </row>
    <row r="5" spans="1:13">
      <c r="A5" s="86" t="s">
        <v>425</v>
      </c>
      <c r="B5" s="255">
        <v>0.3</v>
      </c>
      <c r="E5" s="86" t="s">
        <v>425</v>
      </c>
      <c r="F5" s="255">
        <v>0.3</v>
      </c>
    </row>
    <row r="6" spans="1:13">
      <c r="B6" s="256">
        <f>B4-B4*B5</f>
        <v>3500</v>
      </c>
      <c r="C6" s="258">
        <f>B4-B4*B5+100</f>
        <v>3600</v>
      </c>
      <c r="F6" s="256">
        <f>F4-F4*F5</f>
        <v>2100</v>
      </c>
      <c r="G6" s="261">
        <v>1000</v>
      </c>
      <c r="H6" s="261">
        <v>1500</v>
      </c>
      <c r="I6" s="261">
        <v>5000</v>
      </c>
      <c r="J6" s="261">
        <v>2500</v>
      </c>
      <c r="K6" s="261">
        <v>3000</v>
      </c>
      <c r="L6" s="261">
        <v>3500</v>
      </c>
      <c r="M6" s="261">
        <v>4000</v>
      </c>
    </row>
    <row r="7" spans="1:13">
      <c r="A7" s="255">
        <v>0.1</v>
      </c>
      <c r="B7" s="259">
        <f t="dataTable" ref="B7:C14" dt2D="0" dtr="0" r1="B5"/>
        <v>4500</v>
      </c>
      <c r="C7" s="260">
        <v>4600</v>
      </c>
      <c r="F7" s="262">
        <v>0.1</v>
      </c>
      <c r="G7">
        <f t="dataTable" ref="G7:M14" dt2D="1" dtr="1" r1="F4" r2="F5"/>
        <v>900</v>
      </c>
      <c r="H7">
        <v>1350</v>
      </c>
      <c r="I7">
        <v>4500</v>
      </c>
      <c r="J7">
        <v>2250</v>
      </c>
      <c r="K7">
        <v>2700</v>
      </c>
      <c r="L7">
        <v>3150</v>
      </c>
      <c r="M7">
        <v>3600</v>
      </c>
    </row>
    <row r="8" spans="1:13">
      <c r="A8" s="255">
        <v>0.2</v>
      </c>
      <c r="B8" s="259">
        <v>4000</v>
      </c>
      <c r="C8" s="260">
        <v>4100</v>
      </c>
      <c r="F8" s="262">
        <v>0.9</v>
      </c>
      <c r="G8">
        <v>100</v>
      </c>
      <c r="H8">
        <v>150</v>
      </c>
      <c r="I8">
        <v>500</v>
      </c>
      <c r="J8">
        <v>250</v>
      </c>
      <c r="K8">
        <v>300</v>
      </c>
      <c r="L8">
        <v>350</v>
      </c>
      <c r="M8">
        <v>400</v>
      </c>
    </row>
    <row r="9" spans="1:13">
      <c r="A9" s="255">
        <v>0.3</v>
      </c>
      <c r="B9" s="259">
        <v>3500</v>
      </c>
      <c r="C9" s="260">
        <v>3600</v>
      </c>
      <c r="F9" s="262">
        <v>0.3</v>
      </c>
      <c r="G9">
        <v>700</v>
      </c>
      <c r="H9">
        <v>1050</v>
      </c>
      <c r="I9">
        <v>3500</v>
      </c>
      <c r="J9">
        <v>1750</v>
      </c>
      <c r="K9">
        <v>2100</v>
      </c>
      <c r="L9">
        <v>2450</v>
      </c>
      <c r="M9">
        <v>2800</v>
      </c>
    </row>
    <row r="10" spans="1:13">
      <c r="A10" s="255">
        <v>0.4</v>
      </c>
      <c r="B10" s="259">
        <v>3000</v>
      </c>
      <c r="C10" s="260">
        <v>3100</v>
      </c>
      <c r="F10" s="262">
        <v>0.4</v>
      </c>
      <c r="G10">
        <v>600</v>
      </c>
      <c r="H10">
        <v>900</v>
      </c>
      <c r="I10">
        <v>3000</v>
      </c>
      <c r="J10">
        <v>1500</v>
      </c>
      <c r="K10">
        <v>1800</v>
      </c>
      <c r="L10">
        <v>2100</v>
      </c>
      <c r="M10">
        <v>2400</v>
      </c>
    </row>
    <row r="11" spans="1:13">
      <c r="A11" s="255">
        <v>0.5</v>
      </c>
      <c r="B11" s="259">
        <v>2500</v>
      </c>
      <c r="C11" s="260">
        <v>2600</v>
      </c>
      <c r="F11" s="262">
        <v>0.5</v>
      </c>
      <c r="G11">
        <v>500</v>
      </c>
      <c r="H11">
        <v>750</v>
      </c>
      <c r="I11">
        <v>2500</v>
      </c>
      <c r="J11">
        <v>1250</v>
      </c>
      <c r="K11">
        <v>1500</v>
      </c>
      <c r="L11">
        <v>1750</v>
      </c>
      <c r="M11">
        <v>2000</v>
      </c>
    </row>
    <row r="12" spans="1:13">
      <c r="A12" s="255">
        <v>0.6</v>
      </c>
      <c r="B12" s="259">
        <v>2000</v>
      </c>
      <c r="C12" s="260">
        <v>2100</v>
      </c>
      <c r="F12" s="262">
        <v>0.6</v>
      </c>
      <c r="G12">
        <v>400</v>
      </c>
      <c r="H12">
        <v>600</v>
      </c>
      <c r="I12">
        <v>2000</v>
      </c>
      <c r="J12">
        <v>1000</v>
      </c>
      <c r="K12">
        <v>1200</v>
      </c>
      <c r="L12">
        <v>1400</v>
      </c>
      <c r="M12">
        <v>1600</v>
      </c>
    </row>
    <row r="13" spans="1:13">
      <c r="A13" s="255">
        <v>0.7</v>
      </c>
      <c r="B13" s="259">
        <v>1500</v>
      </c>
      <c r="C13" s="260">
        <v>1600</v>
      </c>
      <c r="F13" s="262">
        <v>0.05</v>
      </c>
      <c r="G13">
        <v>950</v>
      </c>
      <c r="H13">
        <v>1425</v>
      </c>
      <c r="I13">
        <v>4750</v>
      </c>
      <c r="J13">
        <v>2375</v>
      </c>
      <c r="K13">
        <v>2850</v>
      </c>
      <c r="L13">
        <v>3325</v>
      </c>
      <c r="M13">
        <v>3800</v>
      </c>
    </row>
    <row r="14" spans="1:13">
      <c r="A14" s="255">
        <v>0.8</v>
      </c>
      <c r="B14" s="259">
        <v>1000</v>
      </c>
      <c r="C14" s="260">
        <v>1100</v>
      </c>
      <c r="F14" s="262">
        <v>0.8</v>
      </c>
      <c r="G14">
        <v>200</v>
      </c>
      <c r="H14">
        <v>300</v>
      </c>
      <c r="I14">
        <v>1000</v>
      </c>
      <c r="J14">
        <v>500</v>
      </c>
      <c r="K14">
        <v>600</v>
      </c>
      <c r="L14">
        <v>700</v>
      </c>
      <c r="M14">
        <v>800</v>
      </c>
    </row>
  </sheetData>
  <mergeCells count="2">
    <mergeCell ref="A2:D2"/>
    <mergeCell ref="E2:H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79CF-8163-401C-B477-FE5BB921AD9A}">
  <dimension ref="A1:H16"/>
  <sheetViews>
    <sheetView zoomScale="90" zoomScaleNormal="90" workbookViewId="0">
      <selection activeCell="G6" sqref="G6"/>
    </sheetView>
  </sheetViews>
  <sheetFormatPr defaultRowHeight="14.5"/>
  <cols>
    <col min="2" max="2" width="18.453125" bestFit="1" customWidth="1"/>
    <col min="3" max="3" width="17.7265625" bestFit="1" customWidth="1"/>
    <col min="4" max="6" width="11.54296875" customWidth="1"/>
    <col min="7" max="7" width="17.1796875" bestFit="1" customWidth="1"/>
    <col min="8" max="8" width="15.90625" bestFit="1" customWidth="1"/>
  </cols>
  <sheetData>
    <row r="1" spans="1:8" ht="21">
      <c r="A1" s="265" t="s">
        <v>443</v>
      </c>
      <c r="B1" s="266"/>
      <c r="C1" s="266"/>
      <c r="D1" s="266"/>
      <c r="E1" s="266"/>
      <c r="F1" s="266"/>
    </row>
    <row r="2" spans="1:8" ht="21">
      <c r="A2" s="265" t="s">
        <v>444</v>
      </c>
      <c r="B2" s="266"/>
      <c r="C2" s="266"/>
      <c r="D2" s="266"/>
      <c r="E2" s="266"/>
      <c r="F2" s="266"/>
    </row>
    <row r="3" spans="1:8" ht="18.5">
      <c r="D3" s="236" t="s">
        <v>428</v>
      </c>
      <c r="E3" s="236" t="s">
        <v>429</v>
      </c>
      <c r="F3" s="236" t="s">
        <v>427</v>
      </c>
    </row>
    <row r="4" spans="1:8" ht="18.5">
      <c r="C4" s="236" t="s">
        <v>430</v>
      </c>
      <c r="D4" s="263">
        <v>100</v>
      </c>
      <c r="E4" s="257">
        <v>30</v>
      </c>
      <c r="F4" s="263">
        <v>30</v>
      </c>
    </row>
    <row r="5" spans="1:8">
      <c r="D5" s="263"/>
      <c r="E5" s="257"/>
      <c r="F5" s="263"/>
    </row>
    <row r="6" spans="1:8" ht="18.5">
      <c r="C6" s="236" t="s">
        <v>431</v>
      </c>
      <c r="D6" s="263">
        <v>20</v>
      </c>
      <c r="E6" s="257">
        <v>10</v>
      </c>
      <c r="F6" s="263">
        <v>100</v>
      </c>
    </row>
    <row r="8" spans="1:8" ht="18.5">
      <c r="B8" s="236" t="s">
        <v>433</v>
      </c>
      <c r="C8" s="236" t="s">
        <v>432</v>
      </c>
      <c r="G8" s="236" t="s">
        <v>441</v>
      </c>
      <c r="H8" s="236" t="s">
        <v>442</v>
      </c>
    </row>
    <row r="9" spans="1:8" ht="18.5">
      <c r="B9" s="237" t="s">
        <v>434</v>
      </c>
      <c r="C9" s="257">
        <v>450</v>
      </c>
      <c r="D9" s="263">
        <v>1</v>
      </c>
      <c r="E9" s="257">
        <v>1</v>
      </c>
      <c r="F9" s="263">
        <v>0</v>
      </c>
      <c r="G9" s="258">
        <f>SUMPRODUCT($D$6:$F$6,D9:F9)</f>
        <v>30</v>
      </c>
      <c r="H9" s="264">
        <f>C9-G9</f>
        <v>420</v>
      </c>
    </row>
    <row r="10" spans="1:8" ht="18.5">
      <c r="B10" s="237" t="s">
        <v>435</v>
      </c>
      <c r="C10" s="257">
        <v>250</v>
      </c>
      <c r="D10" s="263">
        <v>1</v>
      </c>
      <c r="E10" s="257">
        <v>0</v>
      </c>
      <c r="F10" s="263">
        <v>0</v>
      </c>
      <c r="G10" s="258">
        <f t="shared" ref="G10:G13" si="0">SUMPRODUCT($D$6:$F$6,D10:F10)</f>
        <v>20</v>
      </c>
      <c r="H10" s="264">
        <f t="shared" ref="H10:H13" si="1">C10-G10</f>
        <v>230</v>
      </c>
    </row>
    <row r="11" spans="1:8" ht="18.5">
      <c r="B11" s="237" t="s">
        <v>436</v>
      </c>
      <c r="C11" s="257">
        <v>900</v>
      </c>
      <c r="D11" s="263">
        <v>2</v>
      </c>
      <c r="E11" s="257">
        <v>2</v>
      </c>
      <c r="F11" s="263">
        <v>1</v>
      </c>
      <c r="G11" s="258">
        <f t="shared" si="0"/>
        <v>160</v>
      </c>
      <c r="H11" s="264">
        <f t="shared" si="1"/>
        <v>740</v>
      </c>
    </row>
    <row r="12" spans="1:8" ht="18.5">
      <c r="B12" s="237" t="s">
        <v>437</v>
      </c>
      <c r="C12" s="257">
        <v>450</v>
      </c>
      <c r="D12" s="263">
        <v>1</v>
      </c>
      <c r="E12" s="257">
        <v>1</v>
      </c>
      <c r="F12" s="263">
        <v>0</v>
      </c>
      <c r="G12" s="258">
        <f t="shared" si="0"/>
        <v>30</v>
      </c>
      <c r="H12" s="264">
        <f t="shared" si="1"/>
        <v>420</v>
      </c>
    </row>
    <row r="13" spans="1:8" ht="18.5">
      <c r="B13" s="237" t="s">
        <v>438</v>
      </c>
      <c r="C13" s="257">
        <v>600</v>
      </c>
      <c r="D13" s="263">
        <v>2</v>
      </c>
      <c r="E13" s="257">
        <v>1</v>
      </c>
      <c r="F13" s="263">
        <v>1</v>
      </c>
      <c r="G13" s="258">
        <f t="shared" si="0"/>
        <v>150</v>
      </c>
      <c r="H13" s="264">
        <f t="shared" si="1"/>
        <v>450</v>
      </c>
    </row>
    <row r="15" spans="1:8" ht="18.5">
      <c r="C15" s="236" t="s">
        <v>439</v>
      </c>
      <c r="D15" s="261">
        <f>D4*D6</f>
        <v>2000</v>
      </c>
      <c r="E15" s="261">
        <f t="shared" ref="E15:F15" si="2">E4*E6</f>
        <v>300</v>
      </c>
      <c r="F15" s="261">
        <f t="shared" si="2"/>
        <v>3000</v>
      </c>
    </row>
    <row r="16" spans="1:8" ht="18.5">
      <c r="C16" s="236" t="s">
        <v>440</v>
      </c>
      <c r="D16" s="256">
        <f>SUM(D15:F15)</f>
        <v>5300</v>
      </c>
    </row>
  </sheetData>
  <pageMargins left="0.7" right="0.7" top="0.75" bottom="0.75" header="0.3" footer="0.3"/>
  <ignoredErrors>
    <ignoredError sqref="G9:G13" formulaRange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FCD2D-5791-4B0A-A85A-1D30E2AA9AC6}">
  <dimension ref="A1:I12"/>
  <sheetViews>
    <sheetView zoomScale="120" zoomScaleNormal="120" workbookViewId="0">
      <selection sqref="A1:E1"/>
    </sheetView>
  </sheetViews>
  <sheetFormatPr defaultColWidth="9.1796875" defaultRowHeight="12.5"/>
  <cols>
    <col min="1" max="1" width="2.7265625" style="267" customWidth="1"/>
    <col min="2" max="2" width="13.81640625" style="267" customWidth="1"/>
    <col min="3" max="5" width="12.1796875" style="267" customWidth="1"/>
    <col min="6" max="6" width="2.7265625" style="267" customWidth="1"/>
    <col min="7" max="7" width="9.81640625" style="267" bestFit="1" customWidth="1"/>
    <col min="8" max="8" width="2.7265625" style="267" customWidth="1"/>
    <col min="9" max="9" width="11.453125" style="267" bestFit="1" customWidth="1"/>
    <col min="10" max="10" width="2.7265625" style="267" customWidth="1"/>
    <col min="11" max="16384" width="9.1796875" style="267"/>
  </cols>
  <sheetData>
    <row r="1" spans="1:9" ht="22.5">
      <c r="A1" s="359" t="s">
        <v>445</v>
      </c>
      <c r="B1" s="359"/>
      <c r="C1" s="359"/>
      <c r="D1" s="359"/>
      <c r="E1" s="359"/>
    </row>
    <row r="2" spans="1:9">
      <c r="C2" s="360" t="s">
        <v>446</v>
      </c>
      <c r="D2" s="360"/>
      <c r="E2" s="360"/>
    </row>
    <row r="3" spans="1:9">
      <c r="B3" s="269"/>
      <c r="C3" s="269" t="s">
        <v>447</v>
      </c>
      <c r="D3" s="269" t="s">
        <v>448</v>
      </c>
      <c r="E3" s="269" t="s">
        <v>449</v>
      </c>
      <c r="F3" s="269"/>
    </row>
    <row r="4" spans="1:9">
      <c r="B4" s="269" t="s">
        <v>450</v>
      </c>
      <c r="C4" s="270">
        <v>100</v>
      </c>
      <c r="D4" s="271">
        <v>300</v>
      </c>
      <c r="E4" s="272">
        <v>50</v>
      </c>
      <c r="F4" s="268"/>
    </row>
    <row r="5" spans="1:9">
      <c r="G5" s="269" t="s">
        <v>451</v>
      </c>
      <c r="H5" s="269"/>
      <c r="I5" s="269" t="s">
        <v>451</v>
      </c>
    </row>
    <row r="6" spans="1:9">
      <c r="G6" s="269" t="s">
        <v>452</v>
      </c>
      <c r="H6" s="269"/>
      <c r="I6" s="269" t="s">
        <v>453</v>
      </c>
    </row>
    <row r="7" spans="1:9">
      <c r="B7" s="269" t="s">
        <v>454</v>
      </c>
      <c r="C7" s="273">
        <v>300</v>
      </c>
      <c r="D7" s="274">
        <v>1200</v>
      </c>
      <c r="E7" s="275">
        <v>120</v>
      </c>
      <c r="F7" s="268"/>
      <c r="G7" s="268">
        <f>SUMPRODUCT(C7:E7,OrderSize)</f>
        <v>0</v>
      </c>
      <c r="H7" s="269" t="s">
        <v>455</v>
      </c>
      <c r="I7" s="276">
        <v>93000</v>
      </c>
    </row>
    <row r="8" spans="1:9">
      <c r="B8" s="269" t="s">
        <v>456</v>
      </c>
      <c r="C8" s="277">
        <v>0.5</v>
      </c>
      <c r="D8" s="278">
        <v>1</v>
      </c>
      <c r="E8" s="279">
        <v>0.5</v>
      </c>
      <c r="F8" s="268"/>
      <c r="G8" s="268">
        <f>SUMPRODUCT(C8:E8,OrderSize)</f>
        <v>0</v>
      </c>
      <c r="H8" s="269" t="s">
        <v>455</v>
      </c>
      <c r="I8" s="280">
        <v>101</v>
      </c>
    </row>
    <row r="11" spans="1:9">
      <c r="C11" s="269" t="s">
        <v>447</v>
      </c>
      <c r="D11" s="269" t="s">
        <v>448</v>
      </c>
      <c r="E11" s="269" t="s">
        <v>449</v>
      </c>
      <c r="F11" s="269"/>
      <c r="I11" s="269" t="s">
        <v>440</v>
      </c>
    </row>
    <row r="12" spans="1:9" ht="13">
      <c r="B12" s="268" t="s">
        <v>457</v>
      </c>
      <c r="C12" s="281">
        <v>0</v>
      </c>
      <c r="D12" s="282">
        <v>0</v>
      </c>
      <c r="E12" s="283">
        <v>0</v>
      </c>
      <c r="F12" s="268"/>
      <c r="I12" s="312">
        <f>SUMPRODUCT(UnitProfit,OrderSize)</f>
        <v>0</v>
      </c>
    </row>
  </sheetData>
  <mergeCells count="2">
    <mergeCell ref="A1:E1"/>
    <mergeCell ref="C2:E2"/>
  </mergeCells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F347E-6CC0-4BAA-8786-3E1F7FCB4630}">
  <dimension ref="A1:I16"/>
  <sheetViews>
    <sheetView zoomScale="120" zoomScaleNormal="120" workbookViewId="0">
      <selection activeCell="E14" sqref="E14"/>
    </sheetView>
  </sheetViews>
  <sheetFormatPr defaultColWidth="9.1796875" defaultRowHeight="12.5"/>
  <cols>
    <col min="1" max="1" width="2.7265625" style="284" customWidth="1"/>
    <col min="2" max="2" width="13.26953125" style="284" customWidth="1"/>
    <col min="3" max="5" width="13.453125" style="284" customWidth="1"/>
    <col min="6" max="6" width="2.7265625" style="284" customWidth="1"/>
    <col min="7" max="7" width="8.54296875" style="284" bestFit="1" customWidth="1"/>
    <col min="8" max="8" width="2.7265625" style="284" customWidth="1"/>
    <col min="9" max="9" width="9.453125" style="284" bestFit="1" customWidth="1"/>
    <col min="10" max="10" width="2.7265625" style="284" customWidth="1"/>
    <col min="11" max="16384" width="9.1796875" style="284"/>
  </cols>
  <sheetData>
    <row r="1" spans="1:9" ht="22.5">
      <c r="A1" s="361" t="s">
        <v>458</v>
      </c>
      <c r="B1" s="361"/>
      <c r="C1" s="361"/>
      <c r="D1" s="361"/>
    </row>
    <row r="3" spans="1:9">
      <c r="B3" s="285" t="s">
        <v>459</v>
      </c>
      <c r="C3" s="285" t="s">
        <v>460</v>
      </c>
      <c r="D3" s="285" t="s">
        <v>461</v>
      </c>
      <c r="E3" s="285" t="s">
        <v>462</v>
      </c>
    </row>
    <row r="4" spans="1:9">
      <c r="B4" s="285" t="s">
        <v>463</v>
      </c>
      <c r="C4" s="286">
        <v>40</v>
      </c>
      <c r="D4" s="287">
        <v>47</v>
      </c>
      <c r="E4" s="288">
        <v>80</v>
      </c>
    </row>
    <row r="5" spans="1:9">
      <c r="B5" s="285" t="s">
        <v>464</v>
      </c>
      <c r="C5" s="289">
        <v>72</v>
      </c>
      <c r="D5" s="290">
        <v>36</v>
      </c>
      <c r="E5" s="291">
        <v>58</v>
      </c>
    </row>
    <row r="6" spans="1:9">
      <c r="B6" s="285" t="s">
        <v>465</v>
      </c>
      <c r="C6" s="292">
        <v>24</v>
      </c>
      <c r="D6" s="293">
        <v>61</v>
      </c>
      <c r="E6" s="294">
        <v>71</v>
      </c>
    </row>
    <row r="9" spans="1:9">
      <c r="B9" s="285" t="s">
        <v>466</v>
      </c>
      <c r="C9" s="285" t="s">
        <v>460</v>
      </c>
      <c r="D9" s="285" t="s">
        <v>461</v>
      </c>
      <c r="E9" s="285" t="s">
        <v>462</v>
      </c>
      <c r="G9" s="285" t="s">
        <v>467</v>
      </c>
      <c r="H9" s="285"/>
      <c r="I9" s="285" t="s">
        <v>468</v>
      </c>
    </row>
    <row r="10" spans="1:9">
      <c r="B10" s="285" t="s">
        <v>463</v>
      </c>
      <c r="C10" s="295">
        <v>0</v>
      </c>
      <c r="D10" s="296">
        <v>0</v>
      </c>
      <c r="E10" s="297">
        <v>0</v>
      </c>
      <c r="G10" s="285">
        <f>SUM(C10:E10)</f>
        <v>0</v>
      </c>
      <c r="H10" s="298" t="s">
        <v>469</v>
      </c>
      <c r="I10" s="299">
        <v>100</v>
      </c>
    </row>
    <row r="11" spans="1:9">
      <c r="B11" s="285" t="s">
        <v>464</v>
      </c>
      <c r="C11" s="300">
        <v>0</v>
      </c>
      <c r="D11" s="301">
        <v>0</v>
      </c>
      <c r="E11" s="302">
        <v>0</v>
      </c>
      <c r="G11" s="285">
        <f>SUM(C11:E11)</f>
        <v>0</v>
      </c>
      <c r="H11" s="298" t="s">
        <v>469</v>
      </c>
      <c r="I11" s="303">
        <v>200</v>
      </c>
    </row>
    <row r="12" spans="1:9">
      <c r="B12" s="285" t="s">
        <v>465</v>
      </c>
      <c r="C12" s="304">
        <v>0</v>
      </c>
      <c r="D12" s="305">
        <v>0</v>
      </c>
      <c r="E12" s="306">
        <v>0</v>
      </c>
      <c r="G12" s="285">
        <f>SUM(C12:E12)</f>
        <v>0</v>
      </c>
      <c r="H12" s="298" t="s">
        <v>469</v>
      </c>
      <c r="I12" s="307">
        <v>300</v>
      </c>
    </row>
    <row r="14" spans="1:9">
      <c r="B14" s="285" t="s">
        <v>470</v>
      </c>
      <c r="C14" s="285">
        <f>SUM(C10:C12)</f>
        <v>0</v>
      </c>
      <c r="D14" s="285">
        <f>SUM(D10:D12)</f>
        <v>0</v>
      </c>
      <c r="E14" s="285">
        <f>SUM(E10:E12)</f>
        <v>0</v>
      </c>
    </row>
    <row r="15" spans="1:9">
      <c r="B15" s="285"/>
      <c r="C15" s="298" t="s">
        <v>469</v>
      </c>
      <c r="D15" s="298" t="s">
        <v>469</v>
      </c>
      <c r="E15" s="298" t="s">
        <v>469</v>
      </c>
      <c r="I15" s="285" t="s">
        <v>471</v>
      </c>
    </row>
    <row r="16" spans="1:9">
      <c r="B16" s="285" t="s">
        <v>472</v>
      </c>
      <c r="C16" s="308">
        <v>200</v>
      </c>
      <c r="D16" s="309">
        <v>200</v>
      </c>
      <c r="E16" s="310">
        <v>200</v>
      </c>
      <c r="I16" s="311">
        <f>SUMPRODUCT(UnitCost,Shipments)</f>
        <v>0</v>
      </c>
    </row>
  </sheetData>
  <mergeCells count="1">
    <mergeCell ref="A1:D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3077C-6748-4150-828E-F2684092A0EB}">
  <dimension ref="A2:M6"/>
  <sheetViews>
    <sheetView workbookViewId="0">
      <selection activeCell="A19" sqref="A19"/>
    </sheetView>
  </sheetViews>
  <sheetFormatPr defaultRowHeight="14.5"/>
  <cols>
    <col min="1" max="1" width="15.54296875" customWidth="1"/>
  </cols>
  <sheetData>
    <row r="2" spans="1:13" ht="18.5">
      <c r="A2" s="237" t="s">
        <v>473</v>
      </c>
      <c r="B2" s="86">
        <v>0</v>
      </c>
      <c r="C2" s="86">
        <v>1</v>
      </c>
      <c r="D2" s="86">
        <v>2</v>
      </c>
      <c r="E2" s="86">
        <v>3</v>
      </c>
      <c r="F2" s="86">
        <v>4</v>
      </c>
      <c r="G2" s="86">
        <v>5</v>
      </c>
      <c r="H2" s="86">
        <v>6</v>
      </c>
      <c r="I2" s="86">
        <v>7</v>
      </c>
      <c r="J2" s="86">
        <v>8</v>
      </c>
      <c r="K2" s="86">
        <v>9</v>
      </c>
      <c r="L2" s="86">
        <v>10</v>
      </c>
      <c r="M2" s="86">
        <v>11</v>
      </c>
    </row>
    <row r="3" spans="1:13" ht="18.5">
      <c r="A3" s="237" t="s">
        <v>474</v>
      </c>
      <c r="B3">
        <v>120</v>
      </c>
      <c r="C3">
        <v>150</v>
      </c>
      <c r="D3">
        <v>240</v>
      </c>
      <c r="E3">
        <v>540</v>
      </c>
      <c r="F3">
        <v>210</v>
      </c>
      <c r="G3">
        <v>380</v>
      </c>
      <c r="H3">
        <v>120</v>
      </c>
      <c r="I3">
        <v>870</v>
      </c>
      <c r="J3">
        <v>250</v>
      </c>
      <c r="K3">
        <v>1100</v>
      </c>
      <c r="L3">
        <v>500</v>
      </c>
      <c r="M3">
        <v>950</v>
      </c>
    </row>
    <row r="4" spans="1:13" ht="18.5">
      <c r="A4" s="237" t="s">
        <v>475</v>
      </c>
      <c r="B4" t="e">
        <v>#N/A</v>
      </c>
      <c r="C4">
        <f t="shared" ref="C4:M4" si="0">AVERAGE(B3:C3)</f>
        <v>135</v>
      </c>
      <c r="D4">
        <f t="shared" si="0"/>
        <v>195</v>
      </c>
      <c r="E4">
        <f t="shared" si="0"/>
        <v>390</v>
      </c>
      <c r="F4">
        <f t="shared" si="0"/>
        <v>375</v>
      </c>
      <c r="G4">
        <f t="shared" si="0"/>
        <v>295</v>
      </c>
      <c r="H4">
        <f t="shared" si="0"/>
        <v>250</v>
      </c>
      <c r="I4">
        <f t="shared" si="0"/>
        <v>495</v>
      </c>
      <c r="J4">
        <f t="shared" si="0"/>
        <v>560</v>
      </c>
      <c r="K4">
        <f t="shared" si="0"/>
        <v>675</v>
      </c>
      <c r="L4">
        <f t="shared" si="0"/>
        <v>800</v>
      </c>
      <c r="M4">
        <f t="shared" si="0"/>
        <v>725</v>
      </c>
    </row>
    <row r="5" spans="1:13" ht="18.5">
      <c r="A5" s="237" t="s">
        <v>476</v>
      </c>
      <c r="B5" t="e">
        <v>#N/A</v>
      </c>
      <c r="C5" t="e">
        <v>#N/A</v>
      </c>
      <c r="D5" t="e">
        <v>#N/A</v>
      </c>
      <c r="E5">
        <f t="shared" ref="E5:M5" si="1">AVERAGE(B3:E3)</f>
        <v>262.5</v>
      </c>
      <c r="F5">
        <f t="shared" si="1"/>
        <v>285</v>
      </c>
      <c r="G5">
        <f t="shared" si="1"/>
        <v>342.5</v>
      </c>
      <c r="H5">
        <f t="shared" si="1"/>
        <v>312.5</v>
      </c>
      <c r="I5">
        <f t="shared" si="1"/>
        <v>395</v>
      </c>
      <c r="J5">
        <f t="shared" si="1"/>
        <v>405</v>
      </c>
      <c r="K5">
        <f t="shared" si="1"/>
        <v>585</v>
      </c>
      <c r="L5">
        <f t="shared" si="1"/>
        <v>680</v>
      </c>
      <c r="M5">
        <f t="shared" si="1"/>
        <v>700</v>
      </c>
    </row>
    <row r="6" spans="1:13" ht="18.5">
      <c r="A6" s="237" t="s">
        <v>477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>
        <f t="shared" ref="G6:M6" si="2">AVERAGE(B3:G3)</f>
        <v>273.33333333333331</v>
      </c>
      <c r="H6">
        <f t="shared" si="2"/>
        <v>273.33333333333331</v>
      </c>
      <c r="I6">
        <f t="shared" si="2"/>
        <v>393.33333333333331</v>
      </c>
      <c r="J6">
        <f t="shared" si="2"/>
        <v>395</v>
      </c>
      <c r="K6">
        <f t="shared" si="2"/>
        <v>488.33333333333331</v>
      </c>
      <c r="L6">
        <f t="shared" si="2"/>
        <v>536.66666666666663</v>
      </c>
      <c r="M6">
        <f t="shared" si="2"/>
        <v>631.66666666666663</v>
      </c>
    </row>
  </sheetData>
  <phoneticPr fontId="4" type="noConversion"/>
  <pageMargins left="0.7" right="0.7" top="0.75" bottom="0.75" header="0.3" footer="0.3"/>
  <ignoredErrors>
    <ignoredError sqref="C4:M4 E5:M5 G6:M6" formulaRange="1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378A1-4ED7-4966-93B3-875E314034A5}">
  <dimension ref="B1:R22"/>
  <sheetViews>
    <sheetView workbookViewId="0">
      <selection activeCell="R4" sqref="R4"/>
    </sheetView>
  </sheetViews>
  <sheetFormatPr defaultRowHeight="14.5"/>
  <cols>
    <col min="10" max="10" width="7.26953125" customWidth="1"/>
    <col min="11" max="11" width="11.81640625" bestFit="1" customWidth="1"/>
    <col min="12" max="12" width="9.6328125" bestFit="1" customWidth="1"/>
    <col min="13" max="13" width="8.1796875" customWidth="1"/>
    <col min="14" max="14" width="8" customWidth="1"/>
    <col min="15" max="16" width="10.453125" bestFit="1" customWidth="1"/>
    <col min="17" max="18" width="9.26953125" bestFit="1" customWidth="1"/>
  </cols>
  <sheetData>
    <row r="1" spans="2:18">
      <c r="D1" s="235" t="s">
        <v>478</v>
      </c>
    </row>
    <row r="2" spans="2:18" ht="15" thickBot="1">
      <c r="D2" s="235"/>
      <c r="G2" s="89" t="s">
        <v>483</v>
      </c>
    </row>
    <row r="3" spans="2:18">
      <c r="B3" s="90" t="s">
        <v>1</v>
      </c>
      <c r="C3" s="90" t="s">
        <v>271</v>
      </c>
      <c r="E3" s="57" t="s">
        <v>479</v>
      </c>
      <c r="F3" s="57" t="s">
        <v>271</v>
      </c>
      <c r="G3" s="57" t="s">
        <v>480</v>
      </c>
      <c r="H3" s="57" t="s">
        <v>481</v>
      </c>
      <c r="J3" s="90" t="s">
        <v>1</v>
      </c>
      <c r="K3" s="90" t="s">
        <v>482</v>
      </c>
      <c r="L3" s="90" t="s">
        <v>485</v>
      </c>
      <c r="M3" s="90" t="s">
        <v>483</v>
      </c>
      <c r="N3" s="90" t="s">
        <v>484</v>
      </c>
      <c r="O3" s="90" t="s">
        <v>486</v>
      </c>
      <c r="P3" s="90" t="s">
        <v>487</v>
      </c>
      <c r="Q3" s="90" t="s">
        <v>488</v>
      </c>
      <c r="R3" s="90" t="s">
        <v>489</v>
      </c>
    </row>
    <row r="4" spans="2:18">
      <c r="B4" s="2">
        <v>1</v>
      </c>
      <c r="C4" s="2">
        <v>34</v>
      </c>
      <c r="E4">
        <v>10</v>
      </c>
      <c r="F4">
        <v>68</v>
      </c>
      <c r="G4">
        <v>1</v>
      </c>
      <c r="H4" s="232">
        <v>1</v>
      </c>
      <c r="J4" s="2">
        <v>1</v>
      </c>
      <c r="K4" s="2">
        <v>34</v>
      </c>
      <c r="L4" s="2">
        <v>68</v>
      </c>
      <c r="M4" s="2">
        <f>RANK(L4,$L$4:$L$18,0)</f>
        <v>1</v>
      </c>
      <c r="N4" s="2">
        <f>RANK(L4,$L$4:$L$18,1)</f>
        <v>15</v>
      </c>
      <c r="O4" s="2">
        <f>_xlfn.RANK.AVG(L4,$L$4:$L$18,0)</f>
        <v>1</v>
      </c>
      <c r="P4" s="2">
        <f>_xlfn.RANK.AVG(L4,$L$4:$L$18,1)</f>
        <v>15</v>
      </c>
      <c r="Q4" s="2">
        <f>_xlfn.RANK.EQ(L4,$L$4:$L$18,0)</f>
        <v>1</v>
      </c>
      <c r="R4" s="2">
        <f>_xlfn.RANK.EQ(L4,$L$4:$L$18,1)</f>
        <v>15</v>
      </c>
    </row>
    <row r="5" spans="2:18">
      <c r="B5" s="2">
        <v>2</v>
      </c>
      <c r="C5" s="2">
        <v>64</v>
      </c>
      <c r="E5">
        <v>2</v>
      </c>
      <c r="F5">
        <v>64</v>
      </c>
      <c r="G5">
        <v>2</v>
      </c>
      <c r="H5" s="232">
        <v>0.85699999999999998</v>
      </c>
      <c r="J5" s="2">
        <v>2</v>
      </c>
      <c r="K5" s="2">
        <v>64</v>
      </c>
      <c r="L5" s="2">
        <v>64</v>
      </c>
      <c r="M5" s="2">
        <f t="shared" ref="M5:M18" si="0">RANK(L5,$L$4:$L$18,0)</f>
        <v>2</v>
      </c>
      <c r="N5" s="2">
        <f t="shared" ref="N5:N18" si="1">RANK(L5,$L$4:$L$18,1)</f>
        <v>13</v>
      </c>
      <c r="O5" s="2">
        <f t="shared" ref="O5:O18" si="2">_xlfn.RANK.AVG(L5,$L$4:$L$18,0)</f>
        <v>2.5</v>
      </c>
      <c r="P5" s="2">
        <f t="shared" ref="P5:P18" si="3">_xlfn.RANK.AVG(L5,$L$4:$L$18,1)</f>
        <v>13.5</v>
      </c>
      <c r="Q5" s="2">
        <f t="shared" ref="Q5:Q18" si="4">_xlfn.RANK.EQ(L5,$L$4:$L$18,0)</f>
        <v>2</v>
      </c>
      <c r="R5" s="2">
        <f t="shared" ref="R5:R18" si="5">_xlfn.RANK.EQ(L5,$L$4:$L$18,1)</f>
        <v>13</v>
      </c>
    </row>
    <row r="6" spans="2:18">
      <c r="B6" s="2">
        <v>3</v>
      </c>
      <c r="C6" s="2">
        <v>42</v>
      </c>
      <c r="E6">
        <v>15</v>
      </c>
      <c r="F6">
        <v>64</v>
      </c>
      <c r="G6">
        <v>2</v>
      </c>
      <c r="H6" s="232">
        <v>0.85699999999999998</v>
      </c>
      <c r="J6" s="2">
        <v>3</v>
      </c>
      <c r="K6" s="2">
        <v>42</v>
      </c>
      <c r="L6" s="2">
        <v>64</v>
      </c>
      <c r="M6" s="2">
        <f t="shared" si="0"/>
        <v>2</v>
      </c>
      <c r="N6" s="2">
        <f t="shared" si="1"/>
        <v>13</v>
      </c>
      <c r="O6" s="2">
        <f t="shared" si="2"/>
        <v>2.5</v>
      </c>
      <c r="P6" s="2">
        <f t="shared" si="3"/>
        <v>13.5</v>
      </c>
      <c r="Q6" s="2">
        <f t="shared" si="4"/>
        <v>2</v>
      </c>
      <c r="R6" s="2">
        <f t="shared" si="5"/>
        <v>13</v>
      </c>
    </row>
    <row r="7" spans="2:18">
      <c r="B7" s="2">
        <v>4</v>
      </c>
      <c r="C7" s="2">
        <v>29</v>
      </c>
      <c r="E7">
        <v>12</v>
      </c>
      <c r="F7">
        <v>62</v>
      </c>
      <c r="G7">
        <v>4</v>
      </c>
      <c r="H7" s="232">
        <v>0.78500000000000003</v>
      </c>
      <c r="J7" s="2">
        <v>4</v>
      </c>
      <c r="K7" s="2">
        <v>29</v>
      </c>
      <c r="L7" s="2">
        <v>62</v>
      </c>
      <c r="M7" s="2">
        <f t="shared" si="0"/>
        <v>4</v>
      </c>
      <c r="N7" s="2">
        <f t="shared" si="1"/>
        <v>12</v>
      </c>
      <c r="O7" s="2">
        <f t="shared" si="2"/>
        <v>4</v>
      </c>
      <c r="P7" s="2">
        <f t="shared" si="3"/>
        <v>12</v>
      </c>
      <c r="Q7" s="2">
        <f t="shared" si="4"/>
        <v>4</v>
      </c>
      <c r="R7" s="2">
        <f t="shared" si="5"/>
        <v>12</v>
      </c>
    </row>
    <row r="8" spans="2:18">
      <c r="B8" s="2">
        <v>5</v>
      </c>
      <c r="C8" s="2">
        <v>32</v>
      </c>
      <c r="E8">
        <v>7</v>
      </c>
      <c r="F8">
        <v>54</v>
      </c>
      <c r="G8">
        <v>5</v>
      </c>
      <c r="H8" s="232">
        <v>0.71399999999999997</v>
      </c>
      <c r="J8" s="2">
        <v>5</v>
      </c>
      <c r="K8" s="2">
        <v>32</v>
      </c>
      <c r="L8" s="2">
        <v>54</v>
      </c>
      <c r="M8" s="2">
        <f t="shared" si="0"/>
        <v>5</v>
      </c>
      <c r="N8" s="2">
        <f t="shared" si="1"/>
        <v>11</v>
      </c>
      <c r="O8" s="2">
        <f t="shared" si="2"/>
        <v>5</v>
      </c>
      <c r="P8" s="2">
        <f t="shared" si="3"/>
        <v>11</v>
      </c>
      <c r="Q8" s="2">
        <f t="shared" si="4"/>
        <v>5</v>
      </c>
      <c r="R8" s="2">
        <f t="shared" si="5"/>
        <v>11</v>
      </c>
    </row>
    <row r="9" spans="2:18">
      <c r="B9" s="2">
        <v>6</v>
      </c>
      <c r="C9" s="2">
        <v>32</v>
      </c>
      <c r="E9">
        <v>8</v>
      </c>
      <c r="F9">
        <v>44</v>
      </c>
      <c r="G9">
        <v>6</v>
      </c>
      <c r="H9" s="232">
        <v>0.64200000000000002</v>
      </c>
      <c r="J9" s="2">
        <v>6</v>
      </c>
      <c r="K9" s="2">
        <v>32</v>
      </c>
      <c r="L9" s="2">
        <v>44</v>
      </c>
      <c r="M9" s="2">
        <f t="shared" si="0"/>
        <v>6</v>
      </c>
      <c r="N9" s="2">
        <f t="shared" si="1"/>
        <v>10</v>
      </c>
      <c r="O9" s="2">
        <f t="shared" si="2"/>
        <v>6</v>
      </c>
      <c r="P9" s="2">
        <f t="shared" si="3"/>
        <v>10</v>
      </c>
      <c r="Q9" s="2">
        <f t="shared" si="4"/>
        <v>6</v>
      </c>
      <c r="R9" s="2">
        <f t="shared" si="5"/>
        <v>10</v>
      </c>
    </row>
    <row r="10" spans="2:18">
      <c r="B10" s="2">
        <v>7</v>
      </c>
      <c r="C10" s="2">
        <v>54</v>
      </c>
      <c r="E10">
        <v>3</v>
      </c>
      <c r="F10">
        <v>42</v>
      </c>
      <c r="G10">
        <v>7</v>
      </c>
      <c r="H10" s="232">
        <v>0.5</v>
      </c>
      <c r="J10" s="2">
        <v>7</v>
      </c>
      <c r="K10" s="2">
        <v>54</v>
      </c>
      <c r="L10" s="2">
        <v>42</v>
      </c>
      <c r="M10" s="2">
        <f t="shared" si="0"/>
        <v>7</v>
      </c>
      <c r="N10" s="2">
        <f t="shared" si="1"/>
        <v>8</v>
      </c>
      <c r="O10" s="2">
        <f t="shared" si="2"/>
        <v>7.5</v>
      </c>
      <c r="P10" s="2">
        <f t="shared" si="3"/>
        <v>8.5</v>
      </c>
      <c r="Q10" s="2">
        <f t="shared" si="4"/>
        <v>7</v>
      </c>
      <c r="R10" s="2">
        <f t="shared" si="5"/>
        <v>8</v>
      </c>
    </row>
    <row r="11" spans="2:18">
      <c r="B11" s="2">
        <v>8</v>
      </c>
      <c r="C11" s="2">
        <v>44</v>
      </c>
      <c r="E11">
        <v>14</v>
      </c>
      <c r="F11">
        <v>42</v>
      </c>
      <c r="G11">
        <v>7</v>
      </c>
      <c r="H11" s="232">
        <v>0.5</v>
      </c>
      <c r="J11" s="2">
        <v>8</v>
      </c>
      <c r="K11" s="2">
        <v>44</v>
      </c>
      <c r="L11" s="2">
        <v>42</v>
      </c>
      <c r="M11" s="2">
        <f t="shared" si="0"/>
        <v>7</v>
      </c>
      <c r="N11" s="2">
        <f t="shared" si="1"/>
        <v>8</v>
      </c>
      <c r="O11" s="2">
        <f t="shared" si="2"/>
        <v>7.5</v>
      </c>
      <c r="P11" s="2">
        <f t="shared" si="3"/>
        <v>8.5</v>
      </c>
      <c r="Q11" s="2">
        <f t="shared" si="4"/>
        <v>7</v>
      </c>
      <c r="R11" s="2">
        <f t="shared" si="5"/>
        <v>8</v>
      </c>
    </row>
    <row r="12" spans="2:18">
      <c r="B12" s="2">
        <v>9</v>
      </c>
      <c r="C12" s="2">
        <v>37</v>
      </c>
      <c r="E12">
        <v>9</v>
      </c>
      <c r="F12">
        <v>37</v>
      </c>
      <c r="G12">
        <v>9</v>
      </c>
      <c r="H12" s="232">
        <v>0.42799999999999999</v>
      </c>
      <c r="J12" s="2">
        <v>9</v>
      </c>
      <c r="K12" s="2">
        <v>37</v>
      </c>
      <c r="L12" s="2">
        <v>37</v>
      </c>
      <c r="M12" s="2">
        <f t="shared" si="0"/>
        <v>9</v>
      </c>
      <c r="N12" s="2">
        <f t="shared" si="1"/>
        <v>7</v>
      </c>
      <c r="O12" s="2">
        <f t="shared" si="2"/>
        <v>9</v>
      </c>
      <c r="P12" s="2">
        <f t="shared" si="3"/>
        <v>7</v>
      </c>
      <c r="Q12" s="2">
        <f t="shared" si="4"/>
        <v>9</v>
      </c>
      <c r="R12" s="2">
        <f t="shared" si="5"/>
        <v>7</v>
      </c>
    </row>
    <row r="13" spans="2:18">
      <c r="B13" s="2">
        <v>10</v>
      </c>
      <c r="C13" s="2">
        <v>68</v>
      </c>
      <c r="E13">
        <v>1</v>
      </c>
      <c r="F13">
        <v>34</v>
      </c>
      <c r="G13">
        <v>10</v>
      </c>
      <c r="H13" s="232">
        <v>0.35699999999999998</v>
      </c>
      <c r="J13" s="2">
        <v>10</v>
      </c>
      <c r="K13" s="2">
        <v>68</v>
      </c>
      <c r="L13" s="2">
        <v>34</v>
      </c>
      <c r="M13" s="2">
        <f t="shared" si="0"/>
        <v>10</v>
      </c>
      <c r="N13" s="2">
        <f t="shared" si="1"/>
        <v>6</v>
      </c>
      <c r="O13" s="2">
        <f t="shared" si="2"/>
        <v>10</v>
      </c>
      <c r="P13" s="2">
        <f t="shared" si="3"/>
        <v>6</v>
      </c>
      <c r="Q13" s="2">
        <f t="shared" si="4"/>
        <v>10</v>
      </c>
      <c r="R13" s="2">
        <f t="shared" si="5"/>
        <v>6</v>
      </c>
    </row>
    <row r="14" spans="2:18">
      <c r="B14" s="2">
        <v>11</v>
      </c>
      <c r="C14" s="2">
        <v>19</v>
      </c>
      <c r="E14">
        <v>5</v>
      </c>
      <c r="F14">
        <v>32</v>
      </c>
      <c r="G14">
        <v>11</v>
      </c>
      <c r="H14" s="232">
        <v>0.14199999999999999</v>
      </c>
      <c r="J14" s="2">
        <v>11</v>
      </c>
      <c r="K14" s="2">
        <v>19</v>
      </c>
      <c r="L14" s="2">
        <v>32</v>
      </c>
      <c r="M14" s="2">
        <f t="shared" si="0"/>
        <v>11</v>
      </c>
      <c r="N14" s="2">
        <f t="shared" si="1"/>
        <v>3</v>
      </c>
      <c r="O14" s="2">
        <f t="shared" si="2"/>
        <v>12</v>
      </c>
      <c r="P14" s="2">
        <f t="shared" si="3"/>
        <v>4</v>
      </c>
      <c r="Q14" s="2">
        <f t="shared" si="4"/>
        <v>11</v>
      </c>
      <c r="R14" s="2">
        <f t="shared" si="5"/>
        <v>3</v>
      </c>
    </row>
    <row r="15" spans="2:18">
      <c r="B15" s="2">
        <v>12</v>
      </c>
      <c r="C15" s="2">
        <v>62</v>
      </c>
      <c r="E15">
        <v>6</v>
      </c>
      <c r="F15">
        <v>32</v>
      </c>
      <c r="G15">
        <v>11</v>
      </c>
      <c r="H15" s="232">
        <v>0.14199999999999999</v>
      </c>
      <c r="J15" s="2">
        <v>12</v>
      </c>
      <c r="K15" s="2">
        <v>62</v>
      </c>
      <c r="L15" s="2">
        <v>32</v>
      </c>
      <c r="M15" s="2">
        <f t="shared" si="0"/>
        <v>11</v>
      </c>
      <c r="N15" s="2">
        <f t="shared" si="1"/>
        <v>3</v>
      </c>
      <c r="O15" s="2">
        <f t="shared" si="2"/>
        <v>12</v>
      </c>
      <c r="P15" s="2">
        <f t="shared" si="3"/>
        <v>4</v>
      </c>
      <c r="Q15" s="2">
        <f t="shared" si="4"/>
        <v>11</v>
      </c>
      <c r="R15" s="2">
        <f t="shared" si="5"/>
        <v>3</v>
      </c>
    </row>
    <row r="16" spans="2:18">
      <c r="B16" s="2">
        <v>13</v>
      </c>
      <c r="C16" s="2">
        <v>32</v>
      </c>
      <c r="E16">
        <v>13</v>
      </c>
      <c r="F16">
        <v>32</v>
      </c>
      <c r="G16">
        <v>11</v>
      </c>
      <c r="H16" s="232">
        <v>0.14199999999999999</v>
      </c>
      <c r="J16" s="2">
        <v>13</v>
      </c>
      <c r="K16" s="2">
        <v>32</v>
      </c>
      <c r="L16" s="2">
        <v>32</v>
      </c>
      <c r="M16" s="2">
        <f t="shared" si="0"/>
        <v>11</v>
      </c>
      <c r="N16" s="2">
        <f t="shared" si="1"/>
        <v>3</v>
      </c>
      <c r="O16" s="2">
        <f t="shared" si="2"/>
        <v>12</v>
      </c>
      <c r="P16" s="2">
        <f t="shared" si="3"/>
        <v>4</v>
      </c>
      <c r="Q16" s="2">
        <f t="shared" si="4"/>
        <v>11</v>
      </c>
      <c r="R16" s="2">
        <f t="shared" si="5"/>
        <v>3</v>
      </c>
    </row>
    <row r="17" spans="2:18">
      <c r="B17" s="2">
        <v>14</v>
      </c>
      <c r="C17" s="2">
        <v>42</v>
      </c>
      <c r="E17">
        <v>4</v>
      </c>
      <c r="F17">
        <v>29</v>
      </c>
      <c r="G17">
        <v>14</v>
      </c>
      <c r="H17" s="232">
        <v>7.0999999999999994E-2</v>
      </c>
      <c r="J17" s="2">
        <v>14</v>
      </c>
      <c r="K17" s="2">
        <v>42</v>
      </c>
      <c r="L17" s="2">
        <v>29</v>
      </c>
      <c r="M17" s="2">
        <f t="shared" si="0"/>
        <v>14</v>
      </c>
      <c r="N17" s="2">
        <f t="shared" si="1"/>
        <v>2</v>
      </c>
      <c r="O17" s="2">
        <f t="shared" si="2"/>
        <v>14</v>
      </c>
      <c r="P17" s="2">
        <f t="shared" si="3"/>
        <v>2</v>
      </c>
      <c r="Q17" s="2">
        <f t="shared" si="4"/>
        <v>14</v>
      </c>
      <c r="R17" s="2">
        <f t="shared" si="5"/>
        <v>2</v>
      </c>
    </row>
    <row r="18" spans="2:18" ht="15" thickBot="1">
      <c r="B18" s="2">
        <v>15</v>
      </c>
      <c r="C18" s="2">
        <v>64</v>
      </c>
      <c r="E18" s="56">
        <v>11</v>
      </c>
      <c r="F18" s="56">
        <v>19</v>
      </c>
      <c r="G18" s="56">
        <v>15</v>
      </c>
      <c r="H18" s="233">
        <v>0</v>
      </c>
      <c r="J18" s="2">
        <v>15</v>
      </c>
      <c r="K18" s="2">
        <v>64</v>
      </c>
      <c r="L18" s="2">
        <v>19</v>
      </c>
      <c r="M18" s="2">
        <f t="shared" si="0"/>
        <v>15</v>
      </c>
      <c r="N18" s="2">
        <f t="shared" si="1"/>
        <v>1</v>
      </c>
      <c r="O18" s="2">
        <f t="shared" si="2"/>
        <v>15</v>
      </c>
      <c r="P18" s="2">
        <f t="shared" si="3"/>
        <v>1</v>
      </c>
      <c r="Q18" s="2">
        <f t="shared" si="4"/>
        <v>15</v>
      </c>
      <c r="R18" s="2">
        <f t="shared" si="5"/>
        <v>1</v>
      </c>
    </row>
    <row r="20" spans="2:18">
      <c r="F20" s="362" t="s">
        <v>490</v>
      </c>
      <c r="G20" s="362"/>
      <c r="H20" s="362"/>
      <c r="I20" s="362"/>
      <c r="J20" s="313">
        <v>0.85</v>
      </c>
      <c r="K20">
        <f>PERCENTILE($L$4:$L$18,J20)</f>
        <v>63.8</v>
      </c>
    </row>
    <row r="21" spans="2:18">
      <c r="F21" s="362" t="s">
        <v>491</v>
      </c>
      <c r="G21" s="362"/>
      <c r="H21" s="362"/>
      <c r="I21" s="362"/>
      <c r="J21" s="313">
        <v>0.85</v>
      </c>
      <c r="K21">
        <f>_xlfn.PERCENTILE.INC($L$4:$L$18,J21)</f>
        <v>63.8</v>
      </c>
    </row>
    <row r="22" spans="2:18">
      <c r="F22" s="362" t="s">
        <v>492</v>
      </c>
      <c r="G22" s="362"/>
      <c r="H22" s="362"/>
      <c r="I22" s="362"/>
      <c r="J22" s="313">
        <v>0.85</v>
      </c>
      <c r="K22">
        <f>_xlfn.PERCENTILE.EXC($L$4:$L$18,J22)</f>
        <v>64</v>
      </c>
    </row>
  </sheetData>
  <sortState xmlns:xlrd2="http://schemas.microsoft.com/office/spreadsheetml/2017/richdata2" ref="E4:H18">
    <sortCondition ref="G5"/>
  </sortState>
  <mergeCells count="3">
    <mergeCell ref="F20:I20"/>
    <mergeCell ref="F21:I21"/>
    <mergeCell ref="F22:I22"/>
  </mergeCells>
  <phoneticPr fontId="4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281F5-B4E5-4E0E-8D55-CE15644E295D}">
  <dimension ref="B1:K3001"/>
  <sheetViews>
    <sheetView workbookViewId="0">
      <selection activeCell="N8" sqref="N8"/>
    </sheetView>
  </sheetViews>
  <sheetFormatPr defaultRowHeight="14.5"/>
  <cols>
    <col min="2" max="2" width="15.453125" bestFit="1" customWidth="1"/>
    <col min="4" max="4" width="9.7265625" bestFit="1" customWidth="1"/>
    <col min="5" max="5" width="12.6328125" customWidth="1"/>
    <col min="7" max="7" width="11.1796875" bestFit="1" customWidth="1"/>
    <col min="8" max="8" width="11.26953125" bestFit="1" customWidth="1"/>
    <col min="10" max="10" width="10.36328125" bestFit="1" customWidth="1"/>
  </cols>
  <sheetData>
    <row r="1" spans="2:11">
      <c r="B1" s="86" t="s">
        <v>493</v>
      </c>
      <c r="J1">
        <f>SUM(K4:K9)</f>
        <v>3000</v>
      </c>
    </row>
    <row r="2" spans="2:11" ht="15" thickBot="1">
      <c r="B2" s="314">
        <v>1.3428144169438765E-2</v>
      </c>
      <c r="D2" s="86" t="s">
        <v>494</v>
      </c>
      <c r="E2" s="316">
        <f>MAX(MyRN_Uniform)</f>
        <v>0.99951170384838406</v>
      </c>
      <c r="G2" s="86" t="s">
        <v>504</v>
      </c>
      <c r="H2" s="86" t="s">
        <v>505</v>
      </c>
    </row>
    <row r="3" spans="2:11">
      <c r="B3" s="314">
        <v>0.58146916104617452</v>
      </c>
      <c r="D3" s="86" t="s">
        <v>495</v>
      </c>
      <c r="E3">
        <f>MIN(MyRN_Uniform)</f>
        <v>0</v>
      </c>
      <c r="F3">
        <v>1</v>
      </c>
      <c r="G3">
        <f>E3</f>
        <v>0</v>
      </c>
      <c r="H3" s="315">
        <f>G3+$E$10</f>
        <v>0.19990234076967681</v>
      </c>
      <c r="J3" s="57" t="s">
        <v>348</v>
      </c>
      <c r="K3" s="57" t="s">
        <v>353</v>
      </c>
    </row>
    <row r="4" spans="2:11">
      <c r="B4" s="314">
        <v>0.70421460615863518</v>
      </c>
      <c r="D4" s="86" t="s">
        <v>496</v>
      </c>
      <c r="E4">
        <f>E2-E3</f>
        <v>0.99951170384838406</v>
      </c>
      <c r="F4">
        <v>2</v>
      </c>
      <c r="G4">
        <f>H3</f>
        <v>0.19990234076967681</v>
      </c>
      <c r="H4" s="315">
        <f t="shared" ref="H4:H7" si="0">G4+$E$10</f>
        <v>0.39980468153935361</v>
      </c>
      <c r="J4" s="315">
        <v>0.19990234076967681</v>
      </c>
      <c r="K4">
        <v>566</v>
      </c>
    </row>
    <row r="5" spans="2:11">
      <c r="B5" s="314">
        <v>0.39991454817346722</v>
      </c>
      <c r="D5" s="86" t="s">
        <v>497</v>
      </c>
      <c r="E5">
        <f>COUNT(MyRN_Uniform)</f>
        <v>3000</v>
      </c>
      <c r="F5">
        <v>3</v>
      </c>
      <c r="G5">
        <f t="shared" ref="G5:G7" si="1">H4</f>
        <v>0.39980468153935361</v>
      </c>
      <c r="H5" s="315">
        <f t="shared" si="0"/>
        <v>0.59970702230903039</v>
      </c>
      <c r="J5" s="315">
        <v>0.39980468153935361</v>
      </c>
      <c r="K5">
        <v>594</v>
      </c>
    </row>
    <row r="6" spans="2:11">
      <c r="B6" s="314">
        <v>0.98767052217169715</v>
      </c>
      <c r="D6" s="86" t="s">
        <v>498</v>
      </c>
      <c r="E6">
        <f>AVERAGE(MyRN_Uniform)</f>
        <v>0.51118125960061467</v>
      </c>
      <c r="F6">
        <v>4</v>
      </c>
      <c r="G6">
        <f t="shared" si="1"/>
        <v>0.59970702230903039</v>
      </c>
      <c r="H6" s="315">
        <f t="shared" si="0"/>
        <v>0.79960936307870722</v>
      </c>
      <c r="J6" s="315">
        <v>0.59970702230903039</v>
      </c>
      <c r="K6">
        <v>589</v>
      </c>
    </row>
    <row r="7" spans="2:11">
      <c r="B7" s="314">
        <v>9.9642933439130832E-2</v>
      </c>
      <c r="D7" s="86" t="s">
        <v>499</v>
      </c>
      <c r="E7">
        <f>VARA(MyRN_Uniform)</f>
        <v>8.2584101283222994E-2</v>
      </c>
      <c r="F7">
        <v>5</v>
      </c>
      <c r="G7">
        <f t="shared" si="1"/>
        <v>0.79960936307870722</v>
      </c>
      <c r="H7" s="315">
        <f t="shared" si="0"/>
        <v>0.99951170384838406</v>
      </c>
      <c r="J7" s="315">
        <v>0.79960936307870722</v>
      </c>
      <c r="K7">
        <v>620</v>
      </c>
    </row>
    <row r="8" spans="2:11">
      <c r="B8" s="314">
        <v>0.93841364787743764</v>
      </c>
      <c r="D8" s="86" t="s">
        <v>500</v>
      </c>
      <c r="E8">
        <f>SQRT(E7)</f>
        <v>0.28737449657758951</v>
      </c>
      <c r="J8" s="315">
        <v>0.99951170384838406</v>
      </c>
      <c r="K8">
        <v>631</v>
      </c>
    </row>
    <row r="9" spans="2:11" ht="15" thickBot="1">
      <c r="B9" s="314">
        <v>0.99728385265663622</v>
      </c>
      <c r="D9" s="86" t="s">
        <v>501</v>
      </c>
      <c r="E9">
        <v>5</v>
      </c>
      <c r="J9" s="56" t="s">
        <v>352</v>
      </c>
      <c r="K9" s="56">
        <v>0</v>
      </c>
    </row>
    <row r="10" spans="2:11">
      <c r="B10" s="314">
        <v>0.29786065248573262</v>
      </c>
      <c r="D10" s="86" t="s">
        <v>502</v>
      </c>
      <c r="E10">
        <f>E4/E9</f>
        <v>0.19990234076967681</v>
      </c>
    </row>
    <row r="11" spans="2:11">
      <c r="B11" s="314">
        <v>0.85647144993438518</v>
      </c>
      <c r="E11" t="s">
        <v>503</v>
      </c>
    </row>
    <row r="12" spans="2:11">
      <c r="B12" s="314">
        <v>0.62346263008514669</v>
      </c>
    </row>
    <row r="13" spans="2:11">
      <c r="B13" s="314">
        <v>2.2888882106997896E-2</v>
      </c>
    </row>
    <row r="14" spans="2:11">
      <c r="B14" s="314">
        <v>0.13672292245246742</v>
      </c>
    </row>
    <row r="15" spans="2:11">
      <c r="B15" s="314">
        <v>0.11789300210577715</v>
      </c>
    </row>
    <row r="16" spans="2:11">
      <c r="B16" s="314">
        <v>0.92864772484511859</v>
      </c>
    </row>
    <row r="17" spans="2:2">
      <c r="B17" s="314">
        <v>0.56721701712088379</v>
      </c>
    </row>
    <row r="18" spans="2:2">
      <c r="B18" s="314">
        <v>0.93868831446272161</v>
      </c>
    </row>
    <row r="19" spans="2:2">
      <c r="B19" s="314">
        <v>0.96423230689413131</v>
      </c>
    </row>
    <row r="20" spans="2:2">
      <c r="B20" s="314">
        <v>0.96337778862880341</v>
      </c>
    </row>
    <row r="21" spans="2:2">
      <c r="B21" s="314">
        <v>0.7516708883938108</v>
      </c>
    </row>
    <row r="22" spans="2:2">
      <c r="B22" s="314">
        <v>0.49009674367503892</v>
      </c>
    </row>
    <row r="23" spans="2:2">
      <c r="B23" s="314">
        <v>8.3437604907376325E-2</v>
      </c>
    </row>
    <row r="24" spans="2:2">
      <c r="B24" s="314">
        <v>2.1454512161626027E-2</v>
      </c>
    </row>
    <row r="25" spans="2:2">
      <c r="B25" s="314">
        <v>0.12103640858180487</v>
      </c>
    </row>
    <row r="26" spans="2:2">
      <c r="B26" s="314">
        <v>0.3779107028412732</v>
      </c>
    </row>
    <row r="27" spans="2:2">
      <c r="B27" s="314">
        <v>0.55131687368388926</v>
      </c>
    </row>
    <row r="28" spans="2:2">
      <c r="B28" s="314">
        <v>0.8664815210425123</v>
      </c>
    </row>
    <row r="29" spans="2:2">
      <c r="B29" s="314">
        <v>0.91256447035126809</v>
      </c>
    </row>
    <row r="30" spans="2:2">
      <c r="B30" s="314">
        <v>0.8070009460737938</v>
      </c>
    </row>
    <row r="31" spans="2:2">
      <c r="B31" s="314">
        <v>0.50370799890133366</v>
      </c>
    </row>
    <row r="32" spans="2:2">
      <c r="B32" s="314">
        <v>0.33918271431623281</v>
      </c>
    </row>
    <row r="33" spans="2:2">
      <c r="B33" s="314">
        <v>0.35819574571977902</v>
      </c>
    </row>
    <row r="34" spans="2:2">
      <c r="B34" s="314">
        <v>0.31803338724936675</v>
      </c>
    </row>
    <row r="35" spans="2:2">
      <c r="B35" s="314">
        <v>0.10806604205450605</v>
      </c>
    </row>
    <row r="36" spans="2:2">
      <c r="B36" s="314">
        <v>6.8697164830469684E-2</v>
      </c>
    </row>
    <row r="37" spans="2:2">
      <c r="B37" s="314">
        <v>0.67671742912076172</v>
      </c>
    </row>
    <row r="38" spans="2:2">
      <c r="B38" s="314">
        <v>0.43714712973418379</v>
      </c>
    </row>
    <row r="39" spans="2:2">
      <c r="B39" s="314">
        <v>0.73970763267921991</v>
      </c>
    </row>
    <row r="40" spans="2:2">
      <c r="B40" s="314">
        <v>0.56822412793359167</v>
      </c>
    </row>
    <row r="41" spans="2:2">
      <c r="B41" s="314">
        <v>0.91091647083956417</v>
      </c>
    </row>
    <row r="42" spans="2:2">
      <c r="B42" s="314">
        <v>0.7882625812555315</v>
      </c>
    </row>
    <row r="43" spans="2:2">
      <c r="B43" s="314">
        <v>0.7695242164372692</v>
      </c>
    </row>
    <row r="44" spans="2:2">
      <c r="B44" s="314">
        <v>0.49696340830713825</v>
      </c>
    </row>
    <row r="45" spans="2:2">
      <c r="B45" s="314">
        <v>0.26725058748130742</v>
      </c>
    </row>
    <row r="46" spans="2:2">
      <c r="B46" s="314">
        <v>0.69963682973723562</v>
      </c>
    </row>
    <row r="47" spans="2:2">
      <c r="B47" s="314">
        <v>0.86941129795220806</v>
      </c>
    </row>
    <row r="48" spans="2:2">
      <c r="B48" s="314">
        <v>0.36918240913113803</v>
      </c>
    </row>
    <row r="49" spans="2:2">
      <c r="B49" s="314">
        <v>0.11358989226966155</v>
      </c>
    </row>
    <row r="50" spans="2:2">
      <c r="B50" s="314">
        <v>0.83596301156651509</v>
      </c>
    </row>
    <row r="51" spans="2:2">
      <c r="B51" s="314">
        <v>0.24115726187932982</v>
      </c>
    </row>
    <row r="52" spans="2:2">
      <c r="B52" s="314">
        <v>0.49189733573412275</v>
      </c>
    </row>
    <row r="53" spans="2:2">
      <c r="B53" s="314">
        <v>0.29117709891048921</v>
      </c>
    </row>
    <row r="54" spans="2:2">
      <c r="B54" s="314">
        <v>0.88677632984405041</v>
      </c>
    </row>
    <row r="55" spans="2:2">
      <c r="B55" s="314">
        <v>0.67595446638386181</v>
      </c>
    </row>
    <row r="56" spans="2:2">
      <c r="B56" s="314">
        <v>0.41215247047334208</v>
      </c>
    </row>
    <row r="57" spans="2:2">
      <c r="B57" s="314">
        <v>0.89757988219855345</v>
      </c>
    </row>
    <row r="58" spans="2:2">
      <c r="B58" s="314">
        <v>0.84310434278389845</v>
      </c>
    </row>
    <row r="59" spans="2:2">
      <c r="B59" s="314">
        <v>0.84963530381176189</v>
      </c>
    </row>
    <row r="60" spans="2:2">
      <c r="B60" s="314">
        <v>0.65553758354441971</v>
      </c>
    </row>
    <row r="61" spans="2:2">
      <c r="B61" s="314">
        <v>0.19638660847804193</v>
      </c>
    </row>
    <row r="62" spans="2:2">
      <c r="B62" s="314">
        <v>0.89306314279610588</v>
      </c>
    </row>
    <row r="63" spans="2:2">
      <c r="B63" s="314">
        <v>0.76100955229346601</v>
      </c>
    </row>
    <row r="64" spans="2:2">
      <c r="B64" s="314">
        <v>3.671376689962462E-2</v>
      </c>
    </row>
    <row r="65" spans="2:2">
      <c r="B65" s="314">
        <v>0.81038850062562939</v>
      </c>
    </row>
    <row r="66" spans="2:2">
      <c r="B66" s="314">
        <v>0.46772667622913294</v>
      </c>
    </row>
    <row r="67" spans="2:2">
      <c r="B67" s="314">
        <v>0.71864986114078189</v>
      </c>
    </row>
    <row r="68" spans="2:2">
      <c r="B68" s="314">
        <v>0.32383190404980622</v>
      </c>
    </row>
    <row r="69" spans="2:2">
      <c r="B69" s="314">
        <v>0.8537858211004975</v>
      </c>
    </row>
    <row r="70" spans="2:2">
      <c r="B70" s="314">
        <v>0.46903897213660084</v>
      </c>
    </row>
    <row r="71" spans="2:2">
      <c r="B71" s="314">
        <v>0.78298287911618392</v>
      </c>
    </row>
    <row r="72" spans="2:2">
      <c r="B72" s="314">
        <v>0.53721732230597863</v>
      </c>
    </row>
    <row r="73" spans="2:2">
      <c r="B73" s="314">
        <v>0.16049684133426922</v>
      </c>
    </row>
    <row r="74" spans="2:2">
      <c r="B74" s="314">
        <v>0.21021149327066865</v>
      </c>
    </row>
    <row r="75" spans="2:2">
      <c r="B75" s="314">
        <v>6.9612720114749602E-2</v>
      </c>
    </row>
    <row r="76" spans="2:2">
      <c r="B76" s="314">
        <v>0.66451002533036285</v>
      </c>
    </row>
    <row r="77" spans="2:2">
      <c r="B77" s="314">
        <v>0.26422925504318368</v>
      </c>
    </row>
    <row r="78" spans="2:2">
      <c r="B78" s="314">
        <v>0.10034485915707878</v>
      </c>
    </row>
    <row r="79" spans="2:2">
      <c r="B79" s="314">
        <v>0.82030701620532853</v>
      </c>
    </row>
    <row r="80" spans="2:2">
      <c r="B80" s="314">
        <v>7.2817163609729299E-2</v>
      </c>
    </row>
    <row r="81" spans="2:2">
      <c r="B81" s="314">
        <v>0.28678243354594563</v>
      </c>
    </row>
    <row r="82" spans="2:2">
      <c r="B82" s="314">
        <v>0.60478530228583638</v>
      </c>
    </row>
    <row r="83" spans="2:2">
      <c r="B83" s="314">
        <v>0.64760277108066044</v>
      </c>
    </row>
    <row r="84" spans="2:2">
      <c r="B84" s="314">
        <v>0.39951780755027927</v>
      </c>
    </row>
    <row r="85" spans="2:2">
      <c r="B85" s="314">
        <v>0.39075899533066805</v>
      </c>
    </row>
    <row r="86" spans="2:2">
      <c r="B86" s="314">
        <v>0.51145970030823695</v>
      </c>
    </row>
    <row r="87" spans="2:2">
      <c r="B87" s="314">
        <v>0.85976744895779289</v>
      </c>
    </row>
    <row r="88" spans="2:2">
      <c r="B88" s="314">
        <v>0.20270393993957336</v>
      </c>
    </row>
    <row r="89" spans="2:2">
      <c r="B89" s="314">
        <v>0.95306253242591632</v>
      </c>
    </row>
    <row r="90" spans="2:2">
      <c r="B90" s="314">
        <v>3.5828730124820705E-2</v>
      </c>
    </row>
    <row r="91" spans="2:2">
      <c r="B91" s="314">
        <v>0.27191991943113497</v>
      </c>
    </row>
    <row r="92" spans="2:2">
      <c r="B92" s="314">
        <v>0.15280617694631793</v>
      </c>
    </row>
    <row r="93" spans="2:2">
      <c r="B93" s="314">
        <v>0.11529892880031739</v>
      </c>
    </row>
    <row r="94" spans="2:2">
      <c r="B94" s="314">
        <v>0.79457991271706285</v>
      </c>
    </row>
    <row r="95" spans="2:2">
      <c r="B95" s="314">
        <v>0.40974150822473832</v>
      </c>
    </row>
    <row r="96" spans="2:2">
      <c r="B96" s="314">
        <v>4.6296578875087743E-2</v>
      </c>
    </row>
    <row r="97" spans="2:2">
      <c r="B97" s="314">
        <v>0.86751915036469618</v>
      </c>
    </row>
    <row r="98" spans="2:2">
      <c r="B98" s="314">
        <v>0.17947935422833949</v>
      </c>
    </row>
    <row r="99" spans="2:2">
      <c r="B99" s="314">
        <v>0.51207007049775688</v>
      </c>
    </row>
    <row r="100" spans="2:2">
      <c r="B100" s="314">
        <v>0.4230475783562731</v>
      </c>
    </row>
    <row r="101" spans="2:2">
      <c r="B101" s="314">
        <v>0.32099368266853845</v>
      </c>
    </row>
    <row r="102" spans="2:2">
      <c r="B102" s="314">
        <v>0.16364024781029696</v>
      </c>
    </row>
    <row r="103" spans="2:2">
      <c r="B103" s="314">
        <v>0.23850215155491805</v>
      </c>
    </row>
    <row r="104" spans="2:2">
      <c r="B104" s="314">
        <v>6.8300424207281718E-2</v>
      </c>
    </row>
    <row r="105" spans="2:2">
      <c r="B105" s="314">
        <v>0.3273720511490219</v>
      </c>
    </row>
    <row r="106" spans="2:2">
      <c r="B106" s="314">
        <v>6.979583117160558E-2</v>
      </c>
    </row>
    <row r="107" spans="2:2">
      <c r="B107" s="314">
        <v>0.48841822565385906</v>
      </c>
    </row>
    <row r="108" spans="2:2">
      <c r="B108" s="314">
        <v>0.18103579821161533</v>
      </c>
    </row>
    <row r="109" spans="2:2">
      <c r="B109" s="314">
        <v>9.9063081759086888E-2</v>
      </c>
    </row>
    <row r="110" spans="2:2">
      <c r="B110" s="314">
        <v>0.33329264198736536</v>
      </c>
    </row>
    <row r="111" spans="2:2">
      <c r="B111" s="314">
        <v>0.23746452223273415</v>
      </c>
    </row>
    <row r="112" spans="2:2">
      <c r="B112" s="314">
        <v>0.488967558824427</v>
      </c>
    </row>
    <row r="113" spans="2:2">
      <c r="B113" s="314">
        <v>0.98843348490859706</v>
      </c>
    </row>
    <row r="114" spans="2:2">
      <c r="B114" s="314">
        <v>0.79030732139042326</v>
      </c>
    </row>
    <row r="115" spans="2:2">
      <c r="B115" s="314">
        <v>0.79802850428785055</v>
      </c>
    </row>
    <row r="116" spans="2:2">
      <c r="B116" s="314">
        <v>9.2684713278603476E-2</v>
      </c>
    </row>
    <row r="117" spans="2:2">
      <c r="B117" s="314">
        <v>8.0904568620868561E-2</v>
      </c>
    </row>
    <row r="118" spans="2:2">
      <c r="B118" s="314">
        <v>0.52259895626697594</v>
      </c>
    </row>
    <row r="119" spans="2:2">
      <c r="B119" s="314">
        <v>0.40955839716788234</v>
      </c>
    </row>
    <row r="120" spans="2:2">
      <c r="B120" s="314">
        <v>0.31913205359050262</v>
      </c>
    </row>
    <row r="121" spans="2:2">
      <c r="B121" s="314">
        <v>0.75942258980071409</v>
      </c>
    </row>
    <row r="122" spans="2:2">
      <c r="B122" s="314">
        <v>0.79039887691885125</v>
      </c>
    </row>
    <row r="123" spans="2:2">
      <c r="B123" s="314">
        <v>0.56544694357127601</v>
      </c>
    </row>
    <row r="124" spans="2:2">
      <c r="B124" s="314">
        <v>0.36640522476882231</v>
      </c>
    </row>
    <row r="125" spans="2:2">
      <c r="B125" s="314">
        <v>0.89513840144047363</v>
      </c>
    </row>
    <row r="126" spans="2:2">
      <c r="B126" s="314">
        <v>8.4047975096896266E-2</v>
      </c>
    </row>
    <row r="127" spans="2:2">
      <c r="B127" s="314">
        <v>0.98239082003234957</v>
      </c>
    </row>
    <row r="128" spans="2:2">
      <c r="B128" s="314">
        <v>2.0477919858394117E-2</v>
      </c>
    </row>
    <row r="129" spans="2:2">
      <c r="B129" s="314">
        <v>0.82180242316965235</v>
      </c>
    </row>
    <row r="130" spans="2:2">
      <c r="B130" s="314">
        <v>0.82665486617633599</v>
      </c>
    </row>
    <row r="131" spans="2:2">
      <c r="B131" s="314">
        <v>0.61845759453108307</v>
      </c>
    </row>
    <row r="132" spans="2:2">
      <c r="B132" s="314">
        <v>0.22586748863185521</v>
      </c>
    </row>
    <row r="133" spans="2:2">
      <c r="B133" s="314">
        <v>0.74953459273049106</v>
      </c>
    </row>
    <row r="134" spans="2:2">
      <c r="B134" s="314">
        <v>0.75753044221320232</v>
      </c>
    </row>
    <row r="135" spans="2:2">
      <c r="B135" s="314">
        <v>0.64656514175847657</v>
      </c>
    </row>
    <row r="136" spans="2:2">
      <c r="B136" s="314">
        <v>0.79067354350413521</v>
      </c>
    </row>
    <row r="137" spans="2:2">
      <c r="B137" s="314">
        <v>0.77404095583971677</v>
      </c>
    </row>
    <row r="138" spans="2:2">
      <c r="B138" s="314">
        <v>0.52940458388012335</v>
      </c>
    </row>
    <row r="139" spans="2:2">
      <c r="B139" s="314">
        <v>0.78884243293557543</v>
      </c>
    </row>
    <row r="140" spans="2:2">
      <c r="B140" s="314">
        <v>7.7211828974272896E-3</v>
      </c>
    </row>
    <row r="141" spans="2:2">
      <c r="B141" s="314">
        <v>0.13815729239783928</v>
      </c>
    </row>
    <row r="142" spans="2:2">
      <c r="B142" s="314">
        <v>0.54908902249214153</v>
      </c>
    </row>
    <row r="143" spans="2:2">
      <c r="B143" s="314">
        <v>0.91903439436017942</v>
      </c>
    </row>
    <row r="144" spans="2:2">
      <c r="B144" s="314">
        <v>0.47337260048219243</v>
      </c>
    </row>
    <row r="145" spans="2:2">
      <c r="B145" s="314">
        <v>0.90130314035462511</v>
      </c>
    </row>
    <row r="146" spans="2:2">
      <c r="B146" s="314">
        <v>0.59398174993133335</v>
      </c>
    </row>
    <row r="147" spans="2:2">
      <c r="B147" s="314">
        <v>0.33823664052247687</v>
      </c>
    </row>
    <row r="148" spans="2:2">
      <c r="B148" s="314">
        <v>0.88418225653859062</v>
      </c>
    </row>
    <row r="149" spans="2:2">
      <c r="B149" s="314">
        <v>0.673421430097354</v>
      </c>
    </row>
    <row r="150" spans="2:2">
      <c r="B150" s="314">
        <v>0.2349314859462264</v>
      </c>
    </row>
    <row r="151" spans="2:2">
      <c r="B151" s="314">
        <v>0.63124485000152597</v>
      </c>
    </row>
    <row r="152" spans="2:2">
      <c r="B152" s="314">
        <v>9.3722342600787378E-2</v>
      </c>
    </row>
    <row r="153" spans="2:2">
      <c r="B153" s="314">
        <v>0.56987212744529558</v>
      </c>
    </row>
    <row r="154" spans="2:2">
      <c r="B154" s="314">
        <v>0.59718619342631307</v>
      </c>
    </row>
    <row r="155" spans="2:2">
      <c r="B155" s="314">
        <v>0.50883510849330116</v>
      </c>
    </row>
    <row r="156" spans="2:2">
      <c r="B156" s="314">
        <v>0.21054719687490464</v>
      </c>
    </row>
    <row r="157" spans="2:2">
      <c r="B157" s="314">
        <v>4.2909024323252054E-2</v>
      </c>
    </row>
    <row r="158" spans="2:2">
      <c r="B158" s="314">
        <v>0.49034089175084689</v>
      </c>
    </row>
    <row r="159" spans="2:2">
      <c r="B159" s="314">
        <v>0.54264961699270609</v>
      </c>
    </row>
    <row r="160" spans="2:2">
      <c r="B160" s="314">
        <v>1.8097476119266334E-2</v>
      </c>
    </row>
    <row r="161" spans="2:2">
      <c r="B161" s="314">
        <v>0.74678792687765128</v>
      </c>
    </row>
    <row r="162" spans="2:2">
      <c r="B162" s="314">
        <v>0.43873409222693566</v>
      </c>
    </row>
    <row r="163" spans="2:2">
      <c r="B163" s="314">
        <v>0.19919431134983367</v>
      </c>
    </row>
    <row r="164" spans="2:2">
      <c r="B164" s="314">
        <v>0.49824518570513016</v>
      </c>
    </row>
    <row r="165" spans="2:2">
      <c r="B165" s="314">
        <v>9.1738639484847562E-2</v>
      </c>
    </row>
    <row r="166" spans="2:2">
      <c r="B166" s="314">
        <v>0.64354380932035282</v>
      </c>
    </row>
    <row r="167" spans="2:2">
      <c r="B167" s="314">
        <v>7.8646198919644764E-2</v>
      </c>
    </row>
    <row r="168" spans="2:2">
      <c r="B168" s="314">
        <v>0.73961607715079192</v>
      </c>
    </row>
    <row r="169" spans="2:2">
      <c r="B169" s="314">
        <v>0.64433729056672873</v>
      </c>
    </row>
    <row r="170" spans="2:2">
      <c r="B170" s="314">
        <v>0.40760521256141852</v>
      </c>
    </row>
    <row r="171" spans="2:2">
      <c r="B171" s="314">
        <v>0.76509903256324963</v>
      </c>
    </row>
    <row r="172" spans="2:2">
      <c r="B172" s="314">
        <v>1.1993774224066897E-2</v>
      </c>
    </row>
    <row r="173" spans="2:2">
      <c r="B173" s="314">
        <v>2.9236732078005312E-2</v>
      </c>
    </row>
    <row r="174" spans="2:2">
      <c r="B174" s="314">
        <v>5.4567094943082983E-2</v>
      </c>
    </row>
    <row r="175" spans="2:2">
      <c r="B175" s="314">
        <v>0.19425031281472213</v>
      </c>
    </row>
    <row r="176" spans="2:2">
      <c r="B176" s="314">
        <v>0.28800317392498548</v>
      </c>
    </row>
    <row r="177" spans="2:2">
      <c r="B177" s="314">
        <v>0.48954741050447098</v>
      </c>
    </row>
    <row r="178" spans="2:2">
      <c r="B178" s="314">
        <v>0.87343974120303969</v>
      </c>
    </row>
    <row r="179" spans="2:2">
      <c r="B179" s="314">
        <v>0.94518875698110905</v>
      </c>
    </row>
    <row r="180" spans="2:2">
      <c r="B180" s="314">
        <v>0.99295022431104463</v>
      </c>
    </row>
    <row r="181" spans="2:2">
      <c r="B181" s="314">
        <v>0.76128421887874997</v>
      </c>
    </row>
    <row r="182" spans="2:2">
      <c r="B182" s="314">
        <v>0.11935789056062501</v>
      </c>
    </row>
    <row r="183" spans="2:2">
      <c r="B183" s="314">
        <v>0.36198004089480268</v>
      </c>
    </row>
    <row r="184" spans="2:2">
      <c r="B184" s="314">
        <v>0.26496169927060764</v>
      </c>
    </row>
    <row r="185" spans="2:2">
      <c r="B185" s="314">
        <v>0.41877498702963345</v>
      </c>
    </row>
    <row r="186" spans="2:2">
      <c r="B186" s="314">
        <v>0.60298471022675248</v>
      </c>
    </row>
    <row r="187" spans="2:2">
      <c r="B187" s="314">
        <v>0.91183202612384406</v>
      </c>
    </row>
    <row r="188" spans="2:2">
      <c r="B188" s="314">
        <v>0.50587481307412951</v>
      </c>
    </row>
    <row r="189" spans="2:2">
      <c r="B189" s="314">
        <v>0.34705648976104009</v>
      </c>
    </row>
    <row r="190" spans="2:2">
      <c r="B190" s="314">
        <v>0.89837336344492935</v>
      </c>
    </row>
    <row r="191" spans="2:2">
      <c r="B191" s="314">
        <v>0.68550675984984888</v>
      </c>
    </row>
    <row r="192" spans="2:2">
      <c r="B192" s="314">
        <v>0.50428785058137759</v>
      </c>
    </row>
    <row r="193" spans="2:2">
      <c r="B193" s="314">
        <v>0.49717703787347028</v>
      </c>
    </row>
    <row r="194" spans="2:2">
      <c r="B194" s="314">
        <v>0.7015594958342235</v>
      </c>
    </row>
    <row r="195" spans="2:2">
      <c r="B195" s="314">
        <v>0.44691305276650289</v>
      </c>
    </row>
    <row r="196" spans="2:2">
      <c r="B196" s="314">
        <v>0.91225928525650812</v>
      </c>
    </row>
    <row r="197" spans="2:2">
      <c r="B197" s="314">
        <v>0.58131656849879454</v>
      </c>
    </row>
    <row r="198" spans="2:2">
      <c r="B198" s="314">
        <v>0.37070833460493791</v>
      </c>
    </row>
    <row r="199" spans="2:2">
      <c r="B199" s="314">
        <v>0.13760795922727134</v>
      </c>
    </row>
    <row r="200" spans="2:2">
      <c r="B200" s="314">
        <v>0.35685293130283519</v>
      </c>
    </row>
    <row r="201" spans="2:2">
      <c r="B201" s="314">
        <v>0.86330759605700857</v>
      </c>
    </row>
    <row r="202" spans="2:2">
      <c r="B202" s="314">
        <v>0.17923520615253152</v>
      </c>
    </row>
    <row r="203" spans="2:2">
      <c r="B203" s="314">
        <v>0.24262215033417767</v>
      </c>
    </row>
    <row r="204" spans="2:2">
      <c r="B204" s="314">
        <v>0.96758934293649101</v>
      </c>
    </row>
    <row r="205" spans="2:2">
      <c r="B205" s="314">
        <v>0.70131534775841553</v>
      </c>
    </row>
    <row r="206" spans="2:2">
      <c r="B206" s="314">
        <v>0.31296731467635119</v>
      </c>
    </row>
    <row r="207" spans="2:2">
      <c r="B207" s="314">
        <v>0.92379528183843496</v>
      </c>
    </row>
    <row r="208" spans="2:2">
      <c r="B208" s="314">
        <v>0.60103152562028872</v>
      </c>
    </row>
    <row r="209" spans="2:2">
      <c r="B209" s="314">
        <v>0.99859614856410417</v>
      </c>
    </row>
    <row r="210" spans="2:2">
      <c r="B210" s="314">
        <v>0.14258247627185888</v>
      </c>
    </row>
    <row r="211" spans="2:2">
      <c r="B211" s="314">
        <v>0.32712790307321388</v>
      </c>
    </row>
    <row r="212" spans="2:2">
      <c r="B212" s="314">
        <v>0.54426709799493389</v>
      </c>
    </row>
    <row r="213" spans="2:2">
      <c r="B213" s="314">
        <v>0.21875667592394787</v>
      </c>
    </row>
    <row r="214" spans="2:2">
      <c r="B214" s="314">
        <v>0.80312509537034216</v>
      </c>
    </row>
    <row r="215" spans="2:2">
      <c r="B215" s="314">
        <v>0.9702139347514267</v>
      </c>
    </row>
    <row r="216" spans="2:2">
      <c r="B216" s="314">
        <v>0.97769096957304602</v>
      </c>
    </row>
    <row r="217" spans="2:2">
      <c r="B217" s="314">
        <v>0.12186040833765679</v>
      </c>
    </row>
    <row r="218" spans="2:2">
      <c r="B218" s="314">
        <v>0.61076693014313177</v>
      </c>
    </row>
    <row r="219" spans="2:2">
      <c r="B219" s="314">
        <v>0.61555833613086341</v>
      </c>
    </row>
    <row r="220" spans="2:2">
      <c r="B220" s="314">
        <v>0.97918637653736995</v>
      </c>
    </row>
    <row r="221" spans="2:2">
      <c r="B221" s="314">
        <v>0.87707144383068336</v>
      </c>
    </row>
    <row r="222" spans="2:2">
      <c r="B222" s="314">
        <v>0.34940641499069186</v>
      </c>
    </row>
    <row r="223" spans="2:2">
      <c r="B223" s="314">
        <v>0.53718680379650263</v>
      </c>
    </row>
    <row r="224" spans="2:2">
      <c r="B224" s="314">
        <v>0.35029145176549575</v>
      </c>
    </row>
    <row r="225" spans="2:2">
      <c r="B225" s="314">
        <v>0.70897549363689072</v>
      </c>
    </row>
    <row r="226" spans="2:2">
      <c r="B226" s="314">
        <v>0.95712149418622394</v>
      </c>
    </row>
    <row r="227" spans="2:2">
      <c r="B227" s="314">
        <v>0.58549760429700615</v>
      </c>
    </row>
    <row r="228" spans="2:2">
      <c r="B228" s="314">
        <v>4.6235541856135744E-2</v>
      </c>
    </row>
    <row r="229" spans="2:2">
      <c r="B229" s="314">
        <v>0.73311563463240459</v>
      </c>
    </row>
    <row r="230" spans="2:2">
      <c r="B230" s="314">
        <v>0.64439832758568072</v>
      </c>
    </row>
    <row r="231" spans="2:2">
      <c r="B231" s="314">
        <v>0.9574877162999359</v>
      </c>
    </row>
    <row r="232" spans="2:2">
      <c r="B232" s="314">
        <v>0.49027985473189489</v>
      </c>
    </row>
    <row r="233" spans="2:2">
      <c r="B233" s="314">
        <v>0.13721121860408339</v>
      </c>
    </row>
    <row r="234" spans="2:2">
      <c r="B234" s="314">
        <v>0.97549363689077428</v>
      </c>
    </row>
    <row r="235" spans="2:2">
      <c r="B235" s="314">
        <v>7.8096865749076816E-2</v>
      </c>
    </row>
    <row r="236" spans="2:2">
      <c r="B236" s="314">
        <v>0.55433820612201301</v>
      </c>
    </row>
    <row r="237" spans="2:2">
      <c r="B237" s="314">
        <v>0.36448255867183449</v>
      </c>
    </row>
    <row r="238" spans="2:2">
      <c r="B238" s="314">
        <v>0.94360179448835724</v>
      </c>
    </row>
    <row r="239" spans="2:2">
      <c r="B239" s="314">
        <v>0.49946592608417006</v>
      </c>
    </row>
    <row r="240" spans="2:2">
      <c r="B240" s="314">
        <v>0.48695333719901118</v>
      </c>
    </row>
    <row r="241" spans="2:2">
      <c r="B241" s="314">
        <v>0.45493942075869015</v>
      </c>
    </row>
    <row r="242" spans="2:2">
      <c r="B242" s="314">
        <v>0.57164220099490337</v>
      </c>
    </row>
    <row r="243" spans="2:2">
      <c r="B243" s="314">
        <v>0.22360911893063143</v>
      </c>
    </row>
    <row r="244" spans="2:2">
      <c r="B244" s="314">
        <v>0.56962797936948761</v>
      </c>
    </row>
    <row r="245" spans="2:2">
      <c r="B245" s="314">
        <v>0.20139164403210547</v>
      </c>
    </row>
    <row r="246" spans="2:2">
      <c r="B246" s="314">
        <v>6.9612720114749602E-2</v>
      </c>
    </row>
    <row r="247" spans="2:2">
      <c r="B247" s="314">
        <v>0.35551011688589129</v>
      </c>
    </row>
    <row r="248" spans="2:2">
      <c r="B248" s="314">
        <v>0.78289132358775593</v>
      </c>
    </row>
    <row r="249" spans="2:2">
      <c r="B249" s="314">
        <v>0.27600939970091859</v>
      </c>
    </row>
    <row r="250" spans="2:2">
      <c r="B250" s="314">
        <v>7.9744865260780659E-2</v>
      </c>
    </row>
    <row r="251" spans="2:2">
      <c r="B251" s="314">
        <v>0.49229407635731071</v>
      </c>
    </row>
    <row r="252" spans="2:2">
      <c r="B252" s="314">
        <v>0.26343577379680777</v>
      </c>
    </row>
    <row r="253" spans="2:2">
      <c r="B253" s="314">
        <v>0.9838251899777215</v>
      </c>
    </row>
    <row r="254" spans="2:2">
      <c r="B254" s="314">
        <v>4.098635822626423E-2</v>
      </c>
    </row>
    <row r="255" spans="2:2">
      <c r="B255" s="314">
        <v>0.75514999847407449</v>
      </c>
    </row>
    <row r="256" spans="2:2">
      <c r="B256" s="314">
        <v>0.83382671590319524</v>
      </c>
    </row>
    <row r="257" spans="2:2">
      <c r="B257" s="314">
        <v>0.79940183721427049</v>
      </c>
    </row>
    <row r="258" spans="2:2">
      <c r="B258" s="314">
        <v>0.20371105075228127</v>
      </c>
    </row>
    <row r="259" spans="2:2">
      <c r="B259" s="314">
        <v>0.87008270516067998</v>
      </c>
    </row>
    <row r="260" spans="2:2">
      <c r="B260" s="314">
        <v>0.38489944151127659</v>
      </c>
    </row>
    <row r="261" spans="2:2">
      <c r="B261" s="314">
        <v>0.34330271309549243</v>
      </c>
    </row>
    <row r="262" spans="2:2">
      <c r="B262" s="314">
        <v>0.326120792260506</v>
      </c>
    </row>
    <row r="263" spans="2:2">
      <c r="B263" s="314">
        <v>0.20349742118594927</v>
      </c>
    </row>
    <row r="264" spans="2:2">
      <c r="B264" s="314">
        <v>0.39405499435407576</v>
      </c>
    </row>
    <row r="265" spans="2:2">
      <c r="B265" s="314">
        <v>0.95367290261543625</v>
      </c>
    </row>
    <row r="266" spans="2:2">
      <c r="B266" s="314">
        <v>0.58360545670949426</v>
      </c>
    </row>
    <row r="267" spans="2:2">
      <c r="B267" s="314">
        <v>0.15948973052156132</v>
      </c>
    </row>
    <row r="268" spans="2:2">
      <c r="B268" s="314">
        <v>0.35847041230506305</v>
      </c>
    </row>
    <row r="269" spans="2:2">
      <c r="B269" s="314">
        <v>0.51029999694814909</v>
      </c>
    </row>
    <row r="270" spans="2:2">
      <c r="B270" s="314">
        <v>0.72209845271156958</v>
      </c>
    </row>
    <row r="271" spans="2:2">
      <c r="B271" s="314">
        <v>0.84441663869136629</v>
      </c>
    </row>
    <row r="272" spans="2:2">
      <c r="B272" s="314">
        <v>0.42649616992706074</v>
      </c>
    </row>
    <row r="273" spans="2:2">
      <c r="B273" s="314">
        <v>0.66655476546525472</v>
      </c>
    </row>
    <row r="274" spans="2:2">
      <c r="B274" s="314">
        <v>0.98699911496322523</v>
      </c>
    </row>
    <row r="275" spans="2:2">
      <c r="B275" s="314">
        <v>0.40537736136967073</v>
      </c>
    </row>
    <row r="276" spans="2:2">
      <c r="B276" s="314">
        <v>6.7751091036713767E-3</v>
      </c>
    </row>
    <row r="277" spans="2:2">
      <c r="B277" s="314">
        <v>0.14597003082369456</v>
      </c>
    </row>
    <row r="278" spans="2:2">
      <c r="B278" s="314">
        <v>0.85857722708822903</v>
      </c>
    </row>
    <row r="279" spans="2:2">
      <c r="B279" s="314">
        <v>0.94885097811822872</v>
      </c>
    </row>
    <row r="280" spans="2:2">
      <c r="B280" s="314">
        <v>0.63780632953886529</v>
      </c>
    </row>
    <row r="281" spans="2:2">
      <c r="B281" s="314">
        <v>0.25943784905545214</v>
      </c>
    </row>
    <row r="282" spans="2:2">
      <c r="B282" s="314">
        <v>0.12543107394634845</v>
      </c>
    </row>
    <row r="283" spans="2:2">
      <c r="B283" s="314">
        <v>0.445600756859035</v>
      </c>
    </row>
    <row r="284" spans="2:2">
      <c r="B284" s="314">
        <v>0.89806817835016939</v>
      </c>
    </row>
    <row r="285" spans="2:2">
      <c r="B285" s="314">
        <v>0.29932554094058045</v>
      </c>
    </row>
    <row r="286" spans="2:2">
      <c r="B286" s="314">
        <v>0.32688375499740591</v>
      </c>
    </row>
    <row r="287" spans="2:2">
      <c r="B287" s="314">
        <v>0.52812280648213139</v>
      </c>
    </row>
    <row r="288" spans="2:2">
      <c r="B288" s="314">
        <v>0.6385998107852412</v>
      </c>
    </row>
    <row r="289" spans="2:2">
      <c r="B289" s="314">
        <v>0.96694845423749509</v>
      </c>
    </row>
    <row r="290" spans="2:2">
      <c r="B290" s="314">
        <v>9.5950193792535179E-2</v>
      </c>
    </row>
    <row r="291" spans="2:2">
      <c r="B291" s="314">
        <v>0.58699301126132997</v>
      </c>
    </row>
    <row r="292" spans="2:2">
      <c r="B292" s="314">
        <v>0.31904049806207463</v>
      </c>
    </row>
    <row r="293" spans="2:2">
      <c r="B293" s="314">
        <v>0.48924222540971096</v>
      </c>
    </row>
    <row r="294" spans="2:2">
      <c r="B294" s="314">
        <v>0.43379009369182409</v>
      </c>
    </row>
    <row r="295" spans="2:2">
      <c r="B295" s="314">
        <v>7.2206793420209359E-2</v>
      </c>
    </row>
    <row r="296" spans="2:2">
      <c r="B296" s="314">
        <v>0.72853785821100503</v>
      </c>
    </row>
    <row r="297" spans="2:2">
      <c r="B297" s="314">
        <v>0.58140812402722253</v>
      </c>
    </row>
    <row r="298" spans="2:2">
      <c r="B298" s="314">
        <v>0.44724875637073885</v>
      </c>
    </row>
    <row r="299" spans="2:2">
      <c r="B299" s="314">
        <v>0.40595721304971466</v>
      </c>
    </row>
    <row r="300" spans="2:2">
      <c r="B300" s="314">
        <v>0.87246314889980769</v>
      </c>
    </row>
    <row r="301" spans="2:2">
      <c r="B301" s="314">
        <v>0.91140476699118012</v>
      </c>
    </row>
    <row r="302" spans="2:2">
      <c r="B302" s="314">
        <v>0.58033997619556266</v>
      </c>
    </row>
    <row r="303" spans="2:2">
      <c r="B303" s="314">
        <v>0.41291543321024199</v>
      </c>
    </row>
    <row r="304" spans="2:2">
      <c r="B304" s="314">
        <v>0.3065584276863918</v>
      </c>
    </row>
    <row r="305" spans="2:2">
      <c r="B305" s="314">
        <v>0.22247993408001954</v>
      </c>
    </row>
    <row r="306" spans="2:2">
      <c r="B306" s="314">
        <v>0.87127292703024384</v>
      </c>
    </row>
    <row r="307" spans="2:2">
      <c r="B307" s="314">
        <v>0.67439802240058599</v>
      </c>
    </row>
    <row r="308" spans="2:2">
      <c r="B308" s="314">
        <v>0.69969786675618761</v>
      </c>
    </row>
    <row r="309" spans="2:2">
      <c r="B309" s="314">
        <v>0.77047029023102509</v>
      </c>
    </row>
    <row r="310" spans="2:2">
      <c r="B310" s="314">
        <v>0.26593829157383952</v>
      </c>
    </row>
    <row r="311" spans="2:2">
      <c r="B311" s="314">
        <v>0.71239356669820242</v>
      </c>
    </row>
    <row r="312" spans="2:2">
      <c r="B312" s="314">
        <v>0.90603350932340465</v>
      </c>
    </row>
    <row r="313" spans="2:2">
      <c r="B313" s="314">
        <v>0.2315134128849147</v>
      </c>
    </row>
    <row r="314" spans="2:2">
      <c r="B314" s="314">
        <v>0.5195165868099002</v>
      </c>
    </row>
    <row r="315" spans="2:2">
      <c r="B315" s="314">
        <v>0.41032135990478225</v>
      </c>
    </row>
    <row r="316" spans="2:2">
      <c r="B316" s="314">
        <v>0.32856227301858576</v>
      </c>
    </row>
    <row r="317" spans="2:2">
      <c r="B317" s="314">
        <v>0.73702200384533223</v>
      </c>
    </row>
    <row r="318" spans="2:2">
      <c r="B318" s="314">
        <v>0.71709341715750607</v>
      </c>
    </row>
    <row r="319" spans="2:2">
      <c r="B319" s="314">
        <v>0.57609790337839895</v>
      </c>
    </row>
    <row r="320" spans="2:2">
      <c r="B320" s="314">
        <v>0.85479293191320538</v>
      </c>
    </row>
    <row r="321" spans="2:2">
      <c r="B321" s="314">
        <v>0.1913510544145024</v>
      </c>
    </row>
    <row r="322" spans="2:2">
      <c r="B322" s="314">
        <v>0.94457838679158912</v>
      </c>
    </row>
    <row r="323" spans="2:2">
      <c r="B323" s="314">
        <v>5.3895687734611043E-2</v>
      </c>
    </row>
    <row r="324" spans="2:2">
      <c r="B324" s="314">
        <v>0.14581743827631458</v>
      </c>
    </row>
    <row r="325" spans="2:2">
      <c r="B325" s="314">
        <v>0.52958769493697933</v>
      </c>
    </row>
    <row r="326" spans="2:2">
      <c r="B326" s="314">
        <v>0.141392254402295</v>
      </c>
    </row>
    <row r="327" spans="2:2">
      <c r="B327" s="314">
        <v>0.29139072847682118</v>
      </c>
    </row>
    <row r="328" spans="2:2">
      <c r="B328" s="314">
        <v>0.56041138950773639</v>
      </c>
    </row>
    <row r="329" spans="2:2">
      <c r="B329" s="314">
        <v>7.0528275399029505E-2</v>
      </c>
    </row>
    <row r="330" spans="2:2">
      <c r="B330" s="314">
        <v>0.66628009887997075</v>
      </c>
    </row>
    <row r="331" spans="2:2">
      <c r="B331" s="314">
        <v>0.76796777245399339</v>
      </c>
    </row>
    <row r="332" spans="2:2">
      <c r="B332" s="314">
        <v>0.49491866817224645</v>
      </c>
    </row>
    <row r="333" spans="2:2">
      <c r="B333" s="314">
        <v>0.62178411206396678</v>
      </c>
    </row>
    <row r="334" spans="2:2">
      <c r="B334" s="314">
        <v>0.60652485732596817</v>
      </c>
    </row>
    <row r="335" spans="2:2">
      <c r="B335" s="314">
        <v>0.19061861018707846</v>
      </c>
    </row>
    <row r="336" spans="2:2">
      <c r="B336" s="314">
        <v>0.42042298654133731</v>
      </c>
    </row>
    <row r="337" spans="2:2">
      <c r="B337" s="314">
        <v>0.49308755760368661</v>
      </c>
    </row>
    <row r="338" spans="2:2">
      <c r="B338" s="314">
        <v>0.36344492934965056</v>
      </c>
    </row>
    <row r="339" spans="2:2">
      <c r="B339" s="314">
        <v>0.8639179662465285</v>
      </c>
    </row>
    <row r="340" spans="2:2">
      <c r="B340" s="314">
        <v>0.39863277077547532</v>
      </c>
    </row>
    <row r="341" spans="2:2">
      <c r="B341" s="314">
        <v>7.4129459517197183E-2</v>
      </c>
    </row>
    <row r="342" spans="2:2">
      <c r="B342" s="314">
        <v>0.54390087588122193</v>
      </c>
    </row>
    <row r="343" spans="2:2">
      <c r="B343" s="314">
        <v>0.13946958830530717</v>
      </c>
    </row>
    <row r="344" spans="2:2">
      <c r="B344" s="314">
        <v>0.35728019043549913</v>
      </c>
    </row>
    <row r="345" spans="2:2">
      <c r="B345" s="314">
        <v>0.13296914578691976</v>
      </c>
    </row>
    <row r="346" spans="2:2">
      <c r="B346" s="314">
        <v>0.69002349925229656</v>
      </c>
    </row>
    <row r="347" spans="2:2">
      <c r="B347" s="314">
        <v>0.35251930295724354</v>
      </c>
    </row>
    <row r="348" spans="2:2">
      <c r="B348" s="314">
        <v>0.90673543504135257</v>
      </c>
    </row>
    <row r="349" spans="2:2">
      <c r="B349" s="314">
        <v>0.49140903958250681</v>
      </c>
    </row>
    <row r="350" spans="2:2">
      <c r="B350" s="314">
        <v>0.87783440656758327</v>
      </c>
    </row>
    <row r="351" spans="2:2">
      <c r="B351" s="314">
        <v>0.15024262215033418</v>
      </c>
    </row>
    <row r="352" spans="2:2">
      <c r="B352" s="314">
        <v>0.97869808038575401</v>
      </c>
    </row>
    <row r="353" spans="2:2">
      <c r="B353" s="314">
        <v>0.2335886715292825</v>
      </c>
    </row>
    <row r="354" spans="2:2">
      <c r="B354" s="314">
        <v>0.71657460249641403</v>
      </c>
    </row>
    <row r="355" spans="2:2">
      <c r="B355" s="314">
        <v>0.61967833491012303</v>
      </c>
    </row>
    <row r="356" spans="2:2">
      <c r="B356" s="314">
        <v>6.8544572283089689E-2</v>
      </c>
    </row>
    <row r="357" spans="2:2">
      <c r="B357" s="314">
        <v>0.10425122837000642</v>
      </c>
    </row>
    <row r="358" spans="2:2">
      <c r="B358" s="314">
        <v>0.77932065797906436</v>
      </c>
    </row>
    <row r="359" spans="2:2">
      <c r="B359" s="314">
        <v>0.12009033478804895</v>
      </c>
    </row>
    <row r="360" spans="2:2">
      <c r="B360" s="314">
        <v>0.36259041108432266</v>
      </c>
    </row>
    <row r="361" spans="2:2">
      <c r="B361" s="314">
        <v>0.25229651783806878</v>
      </c>
    </row>
    <row r="362" spans="2:2">
      <c r="B362" s="314">
        <v>0.99679555650502027</v>
      </c>
    </row>
    <row r="363" spans="2:2">
      <c r="B363" s="314">
        <v>0.22714926602984711</v>
      </c>
    </row>
    <row r="364" spans="2:2">
      <c r="B364" s="314">
        <v>0.53080843531601918</v>
      </c>
    </row>
    <row r="365" spans="2:2">
      <c r="B365" s="314">
        <v>0.97665334025086215</v>
      </c>
    </row>
    <row r="366" spans="2:2">
      <c r="B366" s="314">
        <v>4.4953764458143863E-2</v>
      </c>
    </row>
    <row r="367" spans="2:2">
      <c r="B367" s="314">
        <v>0.69438764610736414</v>
      </c>
    </row>
    <row r="368" spans="2:2">
      <c r="B368" s="314">
        <v>0.46754356517227696</v>
      </c>
    </row>
    <row r="369" spans="2:2">
      <c r="B369" s="314">
        <v>0.63002410962248601</v>
      </c>
    </row>
    <row r="370" spans="2:2">
      <c r="B370" s="314">
        <v>0.25864436780907618</v>
      </c>
    </row>
    <row r="371" spans="2:2">
      <c r="B371" s="314">
        <v>0.8384655293435469</v>
      </c>
    </row>
    <row r="372" spans="2:2">
      <c r="B372" s="314">
        <v>0.76012451551866211</v>
      </c>
    </row>
    <row r="373" spans="2:2">
      <c r="B373" s="314">
        <v>0.33756523331400495</v>
      </c>
    </row>
    <row r="374" spans="2:2">
      <c r="B374" s="314">
        <v>0.10089419232764672</v>
      </c>
    </row>
    <row r="375" spans="2:2">
      <c r="B375" s="314">
        <v>0.25486007263405253</v>
      </c>
    </row>
    <row r="376" spans="2:2">
      <c r="B376" s="314">
        <v>0.16763817255165259</v>
      </c>
    </row>
    <row r="377" spans="2:2">
      <c r="B377" s="314">
        <v>0.68572038941618096</v>
      </c>
    </row>
    <row r="378" spans="2:2">
      <c r="B378" s="314">
        <v>0.7211218604083377</v>
      </c>
    </row>
    <row r="379" spans="2:2">
      <c r="B379" s="314">
        <v>0.26947843867305521</v>
      </c>
    </row>
    <row r="380" spans="2:2">
      <c r="B380" s="314">
        <v>0.89065218054750206</v>
      </c>
    </row>
    <row r="381" spans="2:2">
      <c r="B381" s="314">
        <v>3.8300729392376477E-2</v>
      </c>
    </row>
    <row r="382" spans="2:2">
      <c r="B382" s="314">
        <v>0.63167210913418992</v>
      </c>
    </row>
    <row r="383" spans="2:2">
      <c r="B383" s="314">
        <v>3.308206427198096E-2</v>
      </c>
    </row>
    <row r="384" spans="2:2">
      <c r="B384" s="314">
        <v>0.91290017395550405</v>
      </c>
    </row>
    <row r="385" spans="2:2">
      <c r="B385" s="314">
        <v>0.63591418195135352</v>
      </c>
    </row>
    <row r="386" spans="2:2">
      <c r="B386" s="314">
        <v>3.5309915463728754E-2</v>
      </c>
    </row>
    <row r="387" spans="2:2">
      <c r="B387" s="314">
        <v>0.66444898831141086</v>
      </c>
    </row>
    <row r="388" spans="2:2">
      <c r="B388" s="314">
        <v>0.19690542313913389</v>
      </c>
    </row>
    <row r="389" spans="2:2">
      <c r="B389" s="314">
        <v>0.13434247871333965</v>
      </c>
    </row>
    <row r="390" spans="2:2">
      <c r="B390" s="314">
        <v>0.83410138248847931</v>
      </c>
    </row>
    <row r="391" spans="2:2">
      <c r="B391" s="314">
        <v>0.3486129337443159</v>
      </c>
    </row>
    <row r="392" spans="2:2">
      <c r="B392" s="314">
        <v>1.4191106906338695E-2</v>
      </c>
    </row>
    <row r="393" spans="2:2">
      <c r="B393" s="314">
        <v>0.73928037354655596</v>
      </c>
    </row>
    <row r="394" spans="2:2">
      <c r="B394" s="314">
        <v>0.85110019226660971</v>
      </c>
    </row>
    <row r="395" spans="2:2">
      <c r="B395" s="314">
        <v>0.79653309732352673</v>
      </c>
    </row>
    <row r="396" spans="2:2">
      <c r="B396" s="314">
        <v>0.1913205359050264</v>
      </c>
    </row>
    <row r="397" spans="2:2">
      <c r="B397" s="314">
        <v>0.59239478743858154</v>
      </c>
    </row>
    <row r="398" spans="2:2">
      <c r="B398" s="314">
        <v>0.29633472701193275</v>
      </c>
    </row>
    <row r="399" spans="2:2">
      <c r="B399" s="314">
        <v>0.97225867488631856</v>
      </c>
    </row>
    <row r="400" spans="2:2">
      <c r="B400" s="314">
        <v>0.5535752433851131</v>
      </c>
    </row>
    <row r="401" spans="2:2">
      <c r="B401" s="314">
        <v>0.56611835077974793</v>
      </c>
    </row>
    <row r="402" spans="2:2">
      <c r="B402" s="314">
        <v>8.3010345774712363E-3</v>
      </c>
    </row>
    <row r="403" spans="2:2">
      <c r="B403" s="314">
        <v>0.49378948332163458</v>
      </c>
    </row>
    <row r="404" spans="2:2">
      <c r="B404" s="314">
        <v>0.34681234168523212</v>
      </c>
    </row>
    <row r="405" spans="2:2">
      <c r="B405" s="314">
        <v>0.12244026001770074</v>
      </c>
    </row>
    <row r="406" spans="2:2">
      <c r="B406" s="314">
        <v>0.5016632587664418</v>
      </c>
    </row>
    <row r="407" spans="2:2">
      <c r="B407" s="314">
        <v>0.61439863277077544</v>
      </c>
    </row>
    <row r="408" spans="2:2">
      <c r="B408" s="314">
        <v>0.91937009796441538</v>
      </c>
    </row>
    <row r="409" spans="2:2">
      <c r="B409" s="314">
        <v>0.39289529099398784</v>
      </c>
    </row>
    <row r="410" spans="2:2">
      <c r="B410" s="314">
        <v>0.3533127842036195</v>
      </c>
    </row>
    <row r="411" spans="2:2">
      <c r="B411" s="314">
        <v>0.18979461043122653</v>
      </c>
    </row>
    <row r="412" spans="2:2">
      <c r="B412" s="314">
        <v>0.44459364604632712</v>
      </c>
    </row>
    <row r="413" spans="2:2">
      <c r="B413" s="314">
        <v>0.13486129337443159</v>
      </c>
    </row>
    <row r="414" spans="2:2">
      <c r="B414" s="314">
        <v>0.95733512375255592</v>
      </c>
    </row>
    <row r="415" spans="2:2">
      <c r="B415" s="314">
        <v>0.5383159886471145</v>
      </c>
    </row>
    <row r="416" spans="2:2">
      <c r="B416" s="314">
        <v>0.96627704702902306</v>
      </c>
    </row>
    <row r="417" spans="2:2">
      <c r="B417" s="314">
        <v>0.72182378612628562</v>
      </c>
    </row>
    <row r="418" spans="2:2">
      <c r="B418" s="314">
        <v>0.18030335398419142</v>
      </c>
    </row>
    <row r="419" spans="2:2">
      <c r="B419" s="314">
        <v>0.59956663716544079</v>
      </c>
    </row>
    <row r="420" spans="2:2">
      <c r="B420" s="314">
        <v>0.5467696157719657</v>
      </c>
    </row>
    <row r="421" spans="2:2">
      <c r="B421" s="314">
        <v>0.8223212378307444</v>
      </c>
    </row>
    <row r="422" spans="2:2">
      <c r="B422" s="314">
        <v>0.94857631153294475</v>
      </c>
    </row>
    <row r="423" spans="2:2">
      <c r="B423" s="314">
        <v>0.29844050416577655</v>
      </c>
    </row>
    <row r="424" spans="2:2">
      <c r="B424" s="314">
        <v>0.80065309610278634</v>
      </c>
    </row>
    <row r="425" spans="2:2">
      <c r="B425" s="314">
        <v>0.92529068880275889</v>
      </c>
    </row>
    <row r="426" spans="2:2">
      <c r="B426" s="314">
        <v>0.29783013397625657</v>
      </c>
    </row>
    <row r="427" spans="2:2">
      <c r="B427" s="314">
        <v>0.52024903103732412</v>
      </c>
    </row>
    <row r="428" spans="2:2">
      <c r="B428" s="314">
        <v>0.59389019440290536</v>
      </c>
    </row>
    <row r="429" spans="2:2">
      <c r="B429" s="314">
        <v>0.36680196539201027</v>
      </c>
    </row>
    <row r="430" spans="2:2">
      <c r="B430" s="314">
        <v>0.9175389873958556</v>
      </c>
    </row>
    <row r="431" spans="2:2">
      <c r="B431" s="314">
        <v>0.60356456190679653</v>
      </c>
    </row>
    <row r="432" spans="2:2">
      <c r="B432" s="314">
        <v>0.19052705465865047</v>
      </c>
    </row>
    <row r="433" spans="2:2">
      <c r="B433" s="314">
        <v>1.5472884304330577E-2</v>
      </c>
    </row>
    <row r="434" spans="2:2">
      <c r="B434" s="314">
        <v>0.72008423108615371</v>
      </c>
    </row>
    <row r="435" spans="2:2">
      <c r="B435" s="314">
        <v>0.75688955351420639</v>
      </c>
    </row>
    <row r="436" spans="2:2">
      <c r="B436" s="314">
        <v>0.62779625843073827</v>
      </c>
    </row>
    <row r="437" spans="2:2">
      <c r="B437" s="314">
        <v>0.27185888241218298</v>
      </c>
    </row>
    <row r="438" spans="2:2">
      <c r="B438" s="314">
        <v>0.46711630603961302</v>
      </c>
    </row>
    <row r="439" spans="2:2">
      <c r="B439" s="314">
        <v>0.30521561326944791</v>
      </c>
    </row>
    <row r="440" spans="2:2">
      <c r="B440" s="314">
        <v>0.60093997009186073</v>
      </c>
    </row>
    <row r="441" spans="2:2">
      <c r="B441" s="314">
        <v>0.53895687734611042</v>
      </c>
    </row>
    <row r="442" spans="2:2">
      <c r="B442" s="314">
        <v>0.98333689382610556</v>
      </c>
    </row>
    <row r="443" spans="2:2">
      <c r="B443" s="314">
        <v>0.17325357829523605</v>
      </c>
    </row>
    <row r="444" spans="2:2">
      <c r="B444" s="314">
        <v>0.63917966246528524</v>
      </c>
    </row>
    <row r="445" spans="2:2">
      <c r="B445" s="314">
        <v>0.81939146092104864</v>
      </c>
    </row>
    <row r="446" spans="2:2">
      <c r="B446" s="314">
        <v>0.98983733634449289</v>
      </c>
    </row>
    <row r="447" spans="2:2">
      <c r="B447" s="314">
        <v>0.51091036713766902</v>
      </c>
    </row>
    <row r="448" spans="2:2">
      <c r="B448" s="314">
        <v>0.85387737662892549</v>
      </c>
    </row>
    <row r="449" spans="2:2">
      <c r="B449" s="314">
        <v>0.59599597155674922</v>
      </c>
    </row>
    <row r="450" spans="2:2">
      <c r="B450" s="314">
        <v>8.7343974120303966E-2</v>
      </c>
    </row>
    <row r="451" spans="2:2">
      <c r="B451" s="314">
        <v>0.86770226142155216</v>
      </c>
    </row>
    <row r="452" spans="2:2">
      <c r="B452" s="314">
        <v>4.0162358470412308E-2</v>
      </c>
    </row>
    <row r="453" spans="2:2">
      <c r="B453" s="314">
        <v>0.65172276985992006</v>
      </c>
    </row>
    <row r="454" spans="2:2">
      <c r="B454" s="314">
        <v>0.9218115787224952</v>
      </c>
    </row>
    <row r="455" spans="2:2">
      <c r="B455" s="314">
        <v>0.82238227484969639</v>
      </c>
    </row>
    <row r="456" spans="2:2">
      <c r="B456" s="314">
        <v>0.41355632190923797</v>
      </c>
    </row>
    <row r="457" spans="2:2">
      <c r="B457" s="314">
        <v>0.98532059694204532</v>
      </c>
    </row>
    <row r="458" spans="2:2">
      <c r="B458" s="314">
        <v>6.1891537217322309E-2</v>
      </c>
    </row>
    <row r="459" spans="2:2">
      <c r="B459" s="314">
        <v>0.47373882259590444</v>
      </c>
    </row>
    <row r="460" spans="2:2">
      <c r="B460" s="314">
        <v>0.76216925565355387</v>
      </c>
    </row>
    <row r="461" spans="2:2">
      <c r="B461" s="314">
        <v>0.47880489516891994</v>
      </c>
    </row>
    <row r="462" spans="2:2">
      <c r="B462" s="314">
        <v>0.62166203802606279</v>
      </c>
    </row>
    <row r="463" spans="2:2">
      <c r="B463" s="314">
        <v>0.6989654225287637</v>
      </c>
    </row>
    <row r="464" spans="2:2">
      <c r="B464" s="314">
        <v>0.29660939359721672</v>
      </c>
    </row>
    <row r="465" spans="2:2">
      <c r="B465" s="314">
        <v>0.47349467452009641</v>
      </c>
    </row>
    <row r="466" spans="2:2">
      <c r="B466" s="314">
        <v>0.15790276802880948</v>
      </c>
    </row>
    <row r="467" spans="2:2">
      <c r="B467" s="314">
        <v>0.58601641895809808</v>
      </c>
    </row>
    <row r="468" spans="2:2">
      <c r="B468" s="314">
        <v>0.97830133976256595</v>
      </c>
    </row>
    <row r="469" spans="2:2">
      <c r="B469" s="314">
        <v>0.91006195257423628</v>
      </c>
    </row>
    <row r="470" spans="2:2">
      <c r="B470" s="314">
        <v>0.87444685201574757</v>
      </c>
    </row>
    <row r="471" spans="2:2">
      <c r="B471" s="314">
        <v>0.94579912717062897</v>
      </c>
    </row>
    <row r="472" spans="2:2">
      <c r="B472" s="314">
        <v>0.60719626453444009</v>
      </c>
    </row>
    <row r="473" spans="2:2">
      <c r="B473" s="314">
        <v>0.18955046235541856</v>
      </c>
    </row>
    <row r="474" spans="2:2">
      <c r="B474" s="314">
        <v>0.66417432172612689</v>
      </c>
    </row>
    <row r="475" spans="2:2">
      <c r="B475" s="314">
        <v>0.31095309305093538</v>
      </c>
    </row>
    <row r="476" spans="2:2">
      <c r="B476" s="314">
        <v>0.45115512558366649</v>
      </c>
    </row>
    <row r="477" spans="2:2">
      <c r="B477" s="314">
        <v>0.41142002624591817</v>
      </c>
    </row>
    <row r="478" spans="2:2">
      <c r="B478" s="314">
        <v>2.0386364329966124E-2</v>
      </c>
    </row>
    <row r="479" spans="2:2">
      <c r="B479" s="314">
        <v>0.32706686605426188</v>
      </c>
    </row>
    <row r="480" spans="2:2">
      <c r="B480" s="314">
        <v>0.69704275643177582</v>
      </c>
    </row>
    <row r="481" spans="2:2">
      <c r="B481" s="314">
        <v>0.14444410534989471</v>
      </c>
    </row>
    <row r="482" spans="2:2">
      <c r="B482" s="314">
        <v>0.34849085970641192</v>
      </c>
    </row>
    <row r="483" spans="2:2">
      <c r="B483" s="314">
        <v>0.94271675771355323</v>
      </c>
    </row>
    <row r="484" spans="2:2">
      <c r="B484" s="314">
        <v>0.50556962797936944</v>
      </c>
    </row>
    <row r="485" spans="2:2">
      <c r="B485" s="314">
        <v>0.38752403332621232</v>
      </c>
    </row>
    <row r="486" spans="2:2">
      <c r="B486" s="314">
        <v>0.70909756767479482</v>
      </c>
    </row>
    <row r="487" spans="2:2">
      <c r="B487" s="314">
        <v>0.30448316904202399</v>
      </c>
    </row>
    <row r="488" spans="2:2">
      <c r="B488" s="314">
        <v>0.95089571825312047</v>
      </c>
    </row>
    <row r="489" spans="2:2">
      <c r="B489" s="314">
        <v>0.87572862941373941</v>
      </c>
    </row>
    <row r="490" spans="2:2">
      <c r="B490" s="314">
        <v>0.52430799279763174</v>
      </c>
    </row>
    <row r="491" spans="2:2">
      <c r="B491" s="314">
        <v>0.76372569963682979</v>
      </c>
    </row>
    <row r="492" spans="2:2">
      <c r="B492" s="314">
        <v>0.62611774040955837</v>
      </c>
    </row>
    <row r="493" spans="2:2">
      <c r="B493" s="314">
        <v>0.38859218115787225</v>
      </c>
    </row>
    <row r="494" spans="2:2">
      <c r="B494" s="314">
        <v>0.27811517685476239</v>
      </c>
    </row>
    <row r="495" spans="2:2">
      <c r="B495" s="314">
        <v>0.90029602954191712</v>
      </c>
    </row>
    <row r="496" spans="2:2">
      <c r="B496" s="314">
        <v>0.19629505294961394</v>
      </c>
    </row>
    <row r="497" spans="2:2">
      <c r="B497" s="314">
        <v>0.21674245429853206</v>
      </c>
    </row>
    <row r="498" spans="2:2">
      <c r="B498" s="314">
        <v>0.74193548387096775</v>
      </c>
    </row>
    <row r="499" spans="2:2">
      <c r="B499" s="314">
        <v>0.97067171239356664</v>
      </c>
    </row>
    <row r="500" spans="2:2">
      <c r="B500" s="314">
        <v>0.67973876155888546</v>
      </c>
    </row>
    <row r="501" spans="2:2">
      <c r="B501" s="314">
        <v>0.44248786889248332</v>
      </c>
    </row>
    <row r="502" spans="2:2">
      <c r="B502" s="314">
        <v>0.75710318308053837</v>
      </c>
    </row>
    <row r="503" spans="2:2">
      <c r="B503" s="314">
        <v>0.68575090792565696</v>
      </c>
    </row>
    <row r="504" spans="2:2">
      <c r="B504" s="314">
        <v>0.73909726248969998</v>
      </c>
    </row>
    <row r="505" spans="2:2">
      <c r="B505" s="314">
        <v>0.19162572099978636</v>
      </c>
    </row>
    <row r="506" spans="2:2">
      <c r="B506" s="314">
        <v>0.10501419110690634</v>
      </c>
    </row>
    <row r="507" spans="2:2">
      <c r="B507" s="314">
        <v>0.72518082216864532</v>
      </c>
    </row>
    <row r="508" spans="2:2">
      <c r="B508" s="314">
        <v>0.76360362559892569</v>
      </c>
    </row>
    <row r="509" spans="2:2">
      <c r="B509" s="314">
        <v>0.51182592242194891</v>
      </c>
    </row>
    <row r="510" spans="2:2">
      <c r="B510" s="314">
        <v>0.4966277047029023</v>
      </c>
    </row>
    <row r="511" spans="2:2">
      <c r="B511" s="314">
        <v>0.89431440168462173</v>
      </c>
    </row>
    <row r="512" spans="2:2">
      <c r="B512" s="314">
        <v>2.3377178258613851E-2</v>
      </c>
    </row>
    <row r="513" spans="2:2">
      <c r="B513" s="314">
        <v>3.4455397198400829E-2</v>
      </c>
    </row>
    <row r="514" spans="2:2">
      <c r="B514" s="314">
        <v>0.21201208532975249</v>
      </c>
    </row>
    <row r="515" spans="2:2">
      <c r="B515" s="314">
        <v>0.32969145786919768</v>
      </c>
    </row>
    <row r="516" spans="2:2">
      <c r="B516" s="314">
        <v>0.67754142887661362</v>
      </c>
    </row>
    <row r="517" spans="2:2">
      <c r="B517" s="314">
        <v>7.5838496047853018E-2</v>
      </c>
    </row>
    <row r="518" spans="2:2">
      <c r="B518" s="314">
        <v>0.42204046754356517</v>
      </c>
    </row>
    <row r="519" spans="2:2">
      <c r="B519" s="314">
        <v>0.66002380443739128</v>
      </c>
    </row>
    <row r="520" spans="2:2">
      <c r="B520" s="314">
        <v>0.91674550614947969</v>
      </c>
    </row>
    <row r="521" spans="2:2">
      <c r="B521" s="314">
        <v>0.33399456770531327</v>
      </c>
    </row>
    <row r="522" spans="2:2">
      <c r="B522" s="314">
        <v>0.72249519333475754</v>
      </c>
    </row>
    <row r="523" spans="2:2">
      <c r="B523" s="314">
        <v>0.52809228797265539</v>
      </c>
    </row>
    <row r="524" spans="2:2">
      <c r="B524" s="314">
        <v>2.185125278481399E-2</v>
      </c>
    </row>
    <row r="525" spans="2:2">
      <c r="B525" s="314">
        <v>0.83764152958769489</v>
      </c>
    </row>
    <row r="526" spans="2:2">
      <c r="B526" s="314">
        <v>0.91253395184179209</v>
      </c>
    </row>
    <row r="527" spans="2:2">
      <c r="B527" s="314">
        <v>0.38059633167516099</v>
      </c>
    </row>
    <row r="528" spans="2:2">
      <c r="B528" s="314">
        <v>0.62025818659016696</v>
      </c>
    </row>
    <row r="529" spans="2:2">
      <c r="B529" s="314">
        <v>0.3031098361156041</v>
      </c>
    </row>
    <row r="530" spans="2:2">
      <c r="B530" s="314">
        <v>0.54860072634052548</v>
      </c>
    </row>
    <row r="531" spans="2:2">
      <c r="B531" s="314">
        <v>0.93160802026429024</v>
      </c>
    </row>
    <row r="532" spans="2:2">
      <c r="B532" s="314">
        <v>0.91994994964445942</v>
      </c>
    </row>
    <row r="533" spans="2:2">
      <c r="B533" s="314">
        <v>0.55601672414319281</v>
      </c>
    </row>
    <row r="534" spans="2:2">
      <c r="B534" s="314">
        <v>0.30478835413678396</v>
      </c>
    </row>
    <row r="535" spans="2:2">
      <c r="B535" s="314">
        <v>0.20596942045350505</v>
      </c>
    </row>
    <row r="536" spans="2:2">
      <c r="B536" s="314">
        <v>0.20395519882808924</v>
      </c>
    </row>
    <row r="537" spans="2:2">
      <c r="B537" s="314">
        <v>0.17334513382366407</v>
      </c>
    </row>
    <row r="538" spans="2:2">
      <c r="B538" s="314">
        <v>0.67140720847193824</v>
      </c>
    </row>
    <row r="539" spans="2:2">
      <c r="B539" s="314">
        <v>0.56950590533158363</v>
      </c>
    </row>
    <row r="540" spans="2:2">
      <c r="B540" s="314">
        <v>0.36582537308877833</v>
      </c>
    </row>
    <row r="541" spans="2:2">
      <c r="B541" s="314">
        <v>2.6551103244117557E-3</v>
      </c>
    </row>
    <row r="542" spans="2:2">
      <c r="B542" s="314">
        <v>2.218695638904996E-2</v>
      </c>
    </row>
    <row r="543" spans="2:2">
      <c r="B543" s="314">
        <v>0.65132602923673211</v>
      </c>
    </row>
    <row r="544" spans="2:2">
      <c r="B544" s="314">
        <v>0.76674703207495343</v>
      </c>
    </row>
    <row r="545" spans="2:2">
      <c r="B545" s="314">
        <v>0.71449934385204628</v>
      </c>
    </row>
    <row r="546" spans="2:2">
      <c r="B546" s="314">
        <v>0.5824762718588824</v>
      </c>
    </row>
    <row r="547" spans="2:2">
      <c r="B547" s="314">
        <v>0.56508072145756405</v>
      </c>
    </row>
    <row r="548" spans="2:2">
      <c r="B548" s="314">
        <v>0.19696646015808589</v>
      </c>
    </row>
    <row r="549" spans="2:2">
      <c r="B549" s="314">
        <v>4.4068727683339949E-2</v>
      </c>
    </row>
    <row r="550" spans="2:2">
      <c r="B550" s="314">
        <v>0.32847071749015777</v>
      </c>
    </row>
    <row r="551" spans="2:2">
      <c r="B551" s="314">
        <v>0.33548997466963715</v>
      </c>
    </row>
    <row r="552" spans="2:2">
      <c r="B552" s="314">
        <v>0.22150334177678763</v>
      </c>
    </row>
    <row r="553" spans="2:2">
      <c r="B553" s="314">
        <v>0.87902462843714713</v>
      </c>
    </row>
    <row r="554" spans="2:2">
      <c r="B554" s="314">
        <v>0.35001678518021179</v>
      </c>
    </row>
    <row r="555" spans="2:2">
      <c r="B555" s="314">
        <v>0.93609424115726192</v>
      </c>
    </row>
    <row r="556" spans="2:2">
      <c r="B556" s="314">
        <v>0.69191564683980833</v>
      </c>
    </row>
    <row r="557" spans="2:2">
      <c r="B557" s="314">
        <v>0.8486281929990539</v>
      </c>
    </row>
    <row r="558" spans="2:2">
      <c r="B558" s="314">
        <v>0.70680867946409498</v>
      </c>
    </row>
    <row r="559" spans="2:2">
      <c r="B559" s="314">
        <v>0.84429456465346231</v>
      </c>
    </row>
    <row r="560" spans="2:2">
      <c r="B560" s="314">
        <v>0.70552690206610313</v>
      </c>
    </row>
    <row r="561" spans="2:2">
      <c r="B561" s="314">
        <v>0.57170323801385536</v>
      </c>
    </row>
    <row r="562" spans="2:2">
      <c r="B562" s="314">
        <v>0.31052583391827143</v>
      </c>
    </row>
    <row r="563" spans="2:2">
      <c r="B563" s="314">
        <v>0.52079836420789205</v>
      </c>
    </row>
    <row r="564" spans="2:2">
      <c r="B564" s="314">
        <v>0.79287087618640706</v>
      </c>
    </row>
    <row r="565" spans="2:2">
      <c r="B565" s="314">
        <v>0.21860408337656789</v>
      </c>
    </row>
    <row r="566" spans="2:2">
      <c r="B566" s="314">
        <v>0.86349070711386455</v>
      </c>
    </row>
    <row r="567" spans="2:2">
      <c r="B567" s="314">
        <v>0.71864986114078189</v>
      </c>
    </row>
    <row r="568" spans="2:2">
      <c r="B568" s="314">
        <v>0.61534470656453144</v>
      </c>
    </row>
    <row r="569" spans="2:2">
      <c r="B569" s="314">
        <v>0.54414502395702991</v>
      </c>
    </row>
    <row r="570" spans="2:2">
      <c r="B570" s="314">
        <v>0.38502151554918057</v>
      </c>
    </row>
    <row r="571" spans="2:2">
      <c r="B571" s="314">
        <v>2.8748435926389357E-2</v>
      </c>
    </row>
    <row r="572" spans="2:2">
      <c r="B572" s="314">
        <v>0.95336771752067628</v>
      </c>
    </row>
    <row r="573" spans="2:2">
      <c r="B573" s="314">
        <v>4.7273171178319653E-2</v>
      </c>
    </row>
    <row r="574" spans="2:2">
      <c r="B574" s="314">
        <v>0.35715811639759515</v>
      </c>
    </row>
    <row r="575" spans="2:2">
      <c r="B575" s="314">
        <v>0.56807153538621169</v>
      </c>
    </row>
    <row r="576" spans="2:2">
      <c r="B576" s="314">
        <v>0.26715903195287943</v>
      </c>
    </row>
    <row r="577" spans="2:2">
      <c r="B577" s="314">
        <v>0.41422772911770989</v>
      </c>
    </row>
    <row r="578" spans="2:2">
      <c r="B578" s="314">
        <v>2.0599993896298106E-2</v>
      </c>
    </row>
    <row r="579" spans="2:2">
      <c r="B579" s="314">
        <v>0.2164372692037721</v>
      </c>
    </row>
    <row r="580" spans="2:2">
      <c r="B580" s="314">
        <v>0.61098055970946374</v>
      </c>
    </row>
    <row r="581" spans="2:2">
      <c r="B581" s="314">
        <v>0.90087588122196116</v>
      </c>
    </row>
    <row r="582" spans="2:2">
      <c r="B582" s="314">
        <v>0.85247352519302955</v>
      </c>
    </row>
    <row r="583" spans="2:2">
      <c r="B583" s="314">
        <v>0.30872524185918759</v>
      </c>
    </row>
    <row r="584" spans="2:2">
      <c r="B584" s="314">
        <v>0.18189031647694326</v>
      </c>
    </row>
    <row r="585" spans="2:2">
      <c r="B585" s="314">
        <v>0.81078524124881746</v>
      </c>
    </row>
    <row r="586" spans="2:2">
      <c r="B586" s="314">
        <v>0.75673696096682641</v>
      </c>
    </row>
    <row r="587" spans="2:2">
      <c r="B587" s="314">
        <v>0.18808557390057071</v>
      </c>
    </row>
    <row r="588" spans="2:2">
      <c r="B588" s="314">
        <v>0.28492080446790979</v>
      </c>
    </row>
    <row r="589" spans="2:2">
      <c r="B589" s="314">
        <v>0.72551652577288128</v>
      </c>
    </row>
    <row r="590" spans="2:2">
      <c r="B590" s="314">
        <v>0.99905392620624411</v>
      </c>
    </row>
    <row r="591" spans="2:2">
      <c r="B591" s="314">
        <v>0.52690206610309154</v>
      </c>
    </row>
    <row r="592" spans="2:2">
      <c r="B592" s="314">
        <v>0.99523911252174446</v>
      </c>
    </row>
    <row r="593" spans="2:2">
      <c r="B593" s="314">
        <v>0.6428724021118809</v>
      </c>
    </row>
    <row r="594" spans="2:2">
      <c r="B594" s="314">
        <v>0.41663869136631365</v>
      </c>
    </row>
    <row r="595" spans="2:2">
      <c r="B595" s="314">
        <v>0.82155827509384438</v>
      </c>
    </row>
    <row r="596" spans="2:2">
      <c r="B596" s="314">
        <v>0.29877620777001251</v>
      </c>
    </row>
    <row r="597" spans="2:2">
      <c r="B597" s="314">
        <v>0.67955565050202948</v>
      </c>
    </row>
    <row r="598" spans="2:2">
      <c r="B598" s="314">
        <v>0.9353617969298379</v>
      </c>
    </row>
    <row r="599" spans="2:2">
      <c r="B599" s="314">
        <v>0.96722312082277906</v>
      </c>
    </row>
    <row r="600" spans="2:2">
      <c r="B600" s="314">
        <v>0.99298074282052062</v>
      </c>
    </row>
    <row r="601" spans="2:2">
      <c r="B601" s="314">
        <v>0.49467452009643847</v>
      </c>
    </row>
    <row r="602" spans="2:2">
      <c r="B602" s="314">
        <v>0.92388683736686306</v>
      </c>
    </row>
    <row r="603" spans="2:2">
      <c r="B603" s="314">
        <v>0.31897946104312264</v>
      </c>
    </row>
    <row r="604" spans="2:2">
      <c r="B604" s="314">
        <v>0.12802514725180822</v>
      </c>
    </row>
    <row r="605" spans="2:2">
      <c r="B605" s="314">
        <v>9.02432325205237E-2</v>
      </c>
    </row>
    <row r="606" spans="2:2">
      <c r="B606" s="314">
        <v>0.41776787621692557</v>
      </c>
    </row>
    <row r="607" spans="2:2">
      <c r="B607" s="314">
        <v>0.14575640125736258</v>
      </c>
    </row>
    <row r="608" spans="2:2">
      <c r="B608" s="314">
        <v>0.27103488265633108</v>
      </c>
    </row>
    <row r="609" spans="2:2">
      <c r="B609" s="314">
        <v>0.14471877193517868</v>
      </c>
    </row>
    <row r="610" spans="2:2">
      <c r="B610" s="314">
        <v>0.74352244636371956</v>
      </c>
    </row>
    <row r="611" spans="2:2">
      <c r="B611" s="314">
        <v>0.88271736808374279</v>
      </c>
    </row>
    <row r="612" spans="2:2">
      <c r="B612" s="314">
        <v>0.3729056672872097</v>
      </c>
    </row>
    <row r="613" spans="2:2">
      <c r="B613" s="314">
        <v>0.53608813745536665</v>
      </c>
    </row>
    <row r="614" spans="2:2">
      <c r="B614" s="314">
        <v>0.57432782982879116</v>
      </c>
    </row>
    <row r="615" spans="2:2">
      <c r="B615" s="314">
        <v>8.8717307046723842E-2</v>
      </c>
    </row>
    <row r="616" spans="2:2">
      <c r="B616" s="314">
        <v>0.52073732718894006</v>
      </c>
    </row>
    <row r="617" spans="2:2">
      <c r="B617" s="314">
        <v>0.21054719687490464</v>
      </c>
    </row>
    <row r="618" spans="2:2">
      <c r="B618" s="314">
        <v>0.94875942258980073</v>
      </c>
    </row>
    <row r="619" spans="2:2">
      <c r="B619" s="314">
        <v>0.51585436567278053</v>
      </c>
    </row>
    <row r="620" spans="2:2">
      <c r="B620" s="314">
        <v>0.35581530198065126</v>
      </c>
    </row>
    <row r="621" spans="2:2">
      <c r="B621" s="314">
        <v>5.3529465620899074E-2</v>
      </c>
    </row>
    <row r="622" spans="2:2">
      <c r="B622" s="314">
        <v>0.2836085085604419</v>
      </c>
    </row>
    <row r="623" spans="2:2">
      <c r="B623" s="314">
        <v>0.19531846064638203</v>
      </c>
    </row>
    <row r="624" spans="2:2">
      <c r="B624" s="314">
        <v>0.43888668477431564</v>
      </c>
    </row>
    <row r="625" spans="2:2">
      <c r="B625" s="314">
        <v>0.91827143162327951</v>
      </c>
    </row>
    <row r="626" spans="2:2">
      <c r="B626" s="314">
        <v>0.91216772972808013</v>
      </c>
    </row>
    <row r="627" spans="2:2">
      <c r="B627" s="314">
        <v>0.94836268196661277</v>
      </c>
    </row>
    <row r="628" spans="2:2">
      <c r="B628" s="314">
        <v>0.34415723136082033</v>
      </c>
    </row>
    <row r="629" spans="2:2">
      <c r="B629" s="314">
        <v>0.4693441572313608</v>
      </c>
    </row>
    <row r="630" spans="2:2">
      <c r="B630" s="314">
        <v>0.17883846552934354</v>
      </c>
    </row>
    <row r="631" spans="2:2">
      <c r="B631" s="314">
        <v>0.2262337107455672</v>
      </c>
    </row>
    <row r="632" spans="2:2">
      <c r="B632" s="314">
        <v>0.76287118137150178</v>
      </c>
    </row>
    <row r="633" spans="2:2">
      <c r="B633" s="314">
        <v>0.99691763054292426</v>
      </c>
    </row>
    <row r="634" spans="2:2">
      <c r="B634" s="314">
        <v>0.62218085268715473</v>
      </c>
    </row>
    <row r="635" spans="2:2">
      <c r="B635" s="314">
        <v>0.68752098147526475</v>
      </c>
    </row>
    <row r="636" spans="2:2">
      <c r="B636" s="314">
        <v>0.3979308450575274</v>
      </c>
    </row>
    <row r="637" spans="2:2">
      <c r="B637" s="314">
        <v>0.85741752372814106</v>
      </c>
    </row>
    <row r="638" spans="2:2">
      <c r="B638" s="314">
        <v>0.27652821436201058</v>
      </c>
    </row>
    <row r="639" spans="2:2">
      <c r="B639" s="314">
        <v>0.41694387646107361</v>
      </c>
    </row>
    <row r="640" spans="2:2">
      <c r="B640" s="314">
        <v>0.93093661305581832</v>
      </c>
    </row>
    <row r="641" spans="2:2">
      <c r="B641" s="314">
        <v>0.69820245979186379</v>
      </c>
    </row>
    <row r="642" spans="2:2">
      <c r="B642" s="314">
        <v>0.62450025940733056</v>
      </c>
    </row>
    <row r="643" spans="2:2">
      <c r="B643" s="314">
        <v>0.19394512771996217</v>
      </c>
    </row>
    <row r="644" spans="2:2">
      <c r="B644" s="314">
        <v>0.84243293557542653</v>
      </c>
    </row>
    <row r="645" spans="2:2">
      <c r="B645" s="314">
        <v>0.12088381603442488</v>
      </c>
    </row>
    <row r="646" spans="2:2">
      <c r="B646" s="314">
        <v>0.23059785760063478</v>
      </c>
    </row>
    <row r="647" spans="2:2">
      <c r="B647" s="314">
        <v>0.71584215826899011</v>
      </c>
    </row>
    <row r="648" spans="2:2">
      <c r="B648" s="314">
        <v>0.36725974303415021</v>
      </c>
    </row>
    <row r="649" spans="2:2">
      <c r="B649" s="314">
        <v>0.94097720267342144</v>
      </c>
    </row>
    <row r="650" spans="2:2">
      <c r="B650" s="314">
        <v>0.5884273812067019</v>
      </c>
    </row>
    <row r="651" spans="2:2">
      <c r="B651" s="314">
        <v>0.18225653859065524</v>
      </c>
    </row>
    <row r="652" spans="2:2">
      <c r="B652" s="314">
        <v>0.36576433606982633</v>
      </c>
    </row>
    <row r="653" spans="2:2">
      <c r="B653" s="314">
        <v>0.69911801507614368</v>
      </c>
    </row>
    <row r="654" spans="2:2">
      <c r="B654" s="314">
        <v>0.21121860408337656</v>
      </c>
    </row>
    <row r="655" spans="2:2">
      <c r="B655" s="314">
        <v>0.14764854884487441</v>
      </c>
    </row>
    <row r="656" spans="2:2">
      <c r="B656" s="314">
        <v>0.39219336527603993</v>
      </c>
    </row>
    <row r="657" spans="2:2">
      <c r="B657" s="314">
        <v>0.58067567979979862</v>
      </c>
    </row>
    <row r="658" spans="2:2">
      <c r="B658" s="314">
        <v>0.49845881527146213</v>
      </c>
    </row>
    <row r="659" spans="2:2">
      <c r="B659" s="314">
        <v>4.6906949064607684E-2</v>
      </c>
    </row>
    <row r="660" spans="2:2">
      <c r="B660" s="314">
        <v>0.74175237281411177</v>
      </c>
    </row>
    <row r="661" spans="2:2">
      <c r="B661" s="314">
        <v>0.39976195562608724</v>
      </c>
    </row>
    <row r="662" spans="2:2">
      <c r="B662" s="314">
        <v>0.40864284188360239</v>
      </c>
    </row>
    <row r="663" spans="2:2">
      <c r="B663" s="314">
        <v>0.30173650318918421</v>
      </c>
    </row>
    <row r="664" spans="2:2">
      <c r="B664" s="314">
        <v>0.75731681264687034</v>
      </c>
    </row>
    <row r="665" spans="2:2">
      <c r="B665" s="314">
        <v>0.80394909512619406</v>
      </c>
    </row>
    <row r="666" spans="2:2">
      <c r="B666" s="314">
        <v>0.47038178655354473</v>
      </c>
    </row>
    <row r="667" spans="2:2">
      <c r="B667" s="314">
        <v>0.41288491470076599</v>
      </c>
    </row>
    <row r="668" spans="2:2">
      <c r="B668" s="314">
        <v>0.1773125400555437</v>
      </c>
    </row>
    <row r="669" spans="2:2">
      <c r="B669" s="314">
        <v>0.35584582049012725</v>
      </c>
    </row>
    <row r="670" spans="2:2">
      <c r="B670" s="314">
        <v>0.16220587786492507</v>
      </c>
    </row>
    <row r="671" spans="2:2">
      <c r="B671" s="314">
        <v>0.94524979400006104</v>
      </c>
    </row>
    <row r="672" spans="2:2">
      <c r="B672" s="314">
        <v>0.80565813165684985</v>
      </c>
    </row>
    <row r="673" spans="2:2">
      <c r="B673" s="314">
        <v>0.64812158574175238</v>
      </c>
    </row>
    <row r="674" spans="2:2">
      <c r="B674" s="314">
        <v>0.19299905392620625</v>
      </c>
    </row>
    <row r="675" spans="2:2">
      <c r="B675" s="314">
        <v>0.81160924100466936</v>
      </c>
    </row>
    <row r="676" spans="2:2">
      <c r="B676" s="314">
        <v>0.28531754509109775</v>
      </c>
    </row>
    <row r="677" spans="2:2">
      <c r="B677" s="314">
        <v>0.1076693014313181</v>
      </c>
    </row>
    <row r="678" spans="2:2">
      <c r="B678" s="314">
        <v>0.71419415875728631</v>
      </c>
    </row>
    <row r="679" spans="2:2">
      <c r="B679" s="314">
        <v>0.76149784844508195</v>
      </c>
    </row>
    <row r="680" spans="2:2">
      <c r="B680" s="314">
        <v>0.25678273873104035</v>
      </c>
    </row>
    <row r="681" spans="2:2">
      <c r="B681" s="314">
        <v>0.64577166051210055</v>
      </c>
    </row>
    <row r="682" spans="2:2">
      <c r="B682" s="314">
        <v>0.99438459425641657</v>
      </c>
    </row>
    <row r="683" spans="2:2">
      <c r="B683" s="314">
        <v>0.48155156102175972</v>
      </c>
    </row>
    <row r="684" spans="2:2">
      <c r="B684" s="314">
        <v>0.68221076082644128</v>
      </c>
    </row>
    <row r="685" spans="2:2">
      <c r="B685" s="314">
        <v>0.80996124149296544</v>
      </c>
    </row>
    <row r="686" spans="2:2">
      <c r="B686" s="314">
        <v>0.58873256630146187</v>
      </c>
    </row>
    <row r="687" spans="2:2">
      <c r="B687" s="314">
        <v>0.21320230719931638</v>
      </c>
    </row>
    <row r="688" spans="2:2">
      <c r="B688" s="314">
        <v>0.61711478011413923</v>
      </c>
    </row>
    <row r="689" spans="2:2">
      <c r="B689" s="314">
        <v>0.59425641651661731</v>
      </c>
    </row>
    <row r="690" spans="2:2">
      <c r="B690" s="314">
        <v>0.53318887905514689</v>
      </c>
    </row>
    <row r="691" spans="2:2">
      <c r="B691" s="314">
        <v>0.29428998687704094</v>
      </c>
    </row>
    <row r="692" spans="2:2">
      <c r="B692" s="314">
        <v>0.21051667836542864</v>
      </c>
    </row>
    <row r="693" spans="2:2">
      <c r="B693" s="314">
        <v>0.56382946256904809</v>
      </c>
    </row>
    <row r="694" spans="2:2">
      <c r="B694" s="314">
        <v>0.59572130497146525</v>
      </c>
    </row>
    <row r="695" spans="2:2">
      <c r="B695" s="314">
        <v>0.53080843531601918</v>
      </c>
    </row>
    <row r="696" spans="2:2">
      <c r="B696" s="314">
        <v>0.21485030671102023</v>
      </c>
    </row>
    <row r="697" spans="2:2">
      <c r="B697" s="314">
        <v>0.4502395702993866</v>
      </c>
    </row>
    <row r="698" spans="2:2">
      <c r="B698" s="314">
        <v>0.1152378917813654</v>
      </c>
    </row>
    <row r="699" spans="2:2">
      <c r="B699" s="314">
        <v>0.80495620593890194</v>
      </c>
    </row>
    <row r="700" spans="2:2">
      <c r="B700" s="314">
        <v>0.78676717429120757</v>
      </c>
    </row>
    <row r="701" spans="2:2">
      <c r="B701" s="314">
        <v>0.87386700033570364</v>
      </c>
    </row>
    <row r="702" spans="2:2">
      <c r="B702" s="314">
        <v>0.45979186376537368</v>
      </c>
    </row>
    <row r="703" spans="2:2">
      <c r="B703" s="314">
        <v>0.82570879238257999</v>
      </c>
    </row>
    <row r="704" spans="2:2">
      <c r="B704" s="314">
        <v>0.86031678212836082</v>
      </c>
    </row>
    <row r="705" spans="2:2">
      <c r="B705" s="314">
        <v>0.34922330393383588</v>
      </c>
    </row>
    <row r="706" spans="2:2">
      <c r="B706" s="314">
        <v>0.63493758964812164</v>
      </c>
    </row>
    <row r="707" spans="2:2">
      <c r="B707" s="314">
        <v>0.42823572496719259</v>
      </c>
    </row>
    <row r="708" spans="2:2">
      <c r="B708" s="314">
        <v>0.87380596331675164</v>
      </c>
    </row>
    <row r="709" spans="2:2">
      <c r="B709" s="314">
        <v>0.23007904293954284</v>
      </c>
    </row>
    <row r="710" spans="2:2">
      <c r="B710" s="314">
        <v>7.406842249824519E-2</v>
      </c>
    </row>
    <row r="711" spans="2:2">
      <c r="B711" s="314">
        <v>0.32853175450910976</v>
      </c>
    </row>
    <row r="712" spans="2:2">
      <c r="B712" s="314">
        <v>0.13101596118045594</v>
      </c>
    </row>
    <row r="713" spans="2:2">
      <c r="B713" s="314">
        <v>0.750022888882107</v>
      </c>
    </row>
    <row r="714" spans="2:2">
      <c r="B714" s="314">
        <v>0.14142277291177099</v>
      </c>
    </row>
    <row r="715" spans="2:2">
      <c r="B715" s="314">
        <v>0.73915829950865197</v>
      </c>
    </row>
    <row r="716" spans="2:2">
      <c r="B716" s="314">
        <v>0.57884456923123873</v>
      </c>
    </row>
    <row r="717" spans="2:2">
      <c r="B717" s="314">
        <v>0.81505783257545705</v>
      </c>
    </row>
    <row r="718" spans="2:2">
      <c r="B718" s="314">
        <v>0.3792229987487411</v>
      </c>
    </row>
    <row r="719" spans="2:2">
      <c r="B719" s="314">
        <v>0.7525864436780908</v>
      </c>
    </row>
    <row r="720" spans="2:2">
      <c r="B720" s="314">
        <v>0.28186895352031005</v>
      </c>
    </row>
    <row r="721" spans="2:2">
      <c r="B721" s="314">
        <v>0.70439771721549116</v>
      </c>
    </row>
    <row r="722" spans="2:2">
      <c r="B722" s="314">
        <v>3.0274361400189215E-2</v>
      </c>
    </row>
    <row r="723" spans="2:2">
      <c r="B723" s="314">
        <v>0.89870906704916531</v>
      </c>
    </row>
    <row r="724" spans="2:2">
      <c r="B724" s="314">
        <v>0.37577440717795341</v>
      </c>
    </row>
    <row r="725" spans="2:2">
      <c r="B725" s="314">
        <v>0.33579515976439711</v>
      </c>
    </row>
    <row r="726" spans="2:2">
      <c r="B726" s="314">
        <v>0.86727500228888821</v>
      </c>
    </row>
    <row r="727" spans="2:2">
      <c r="B727" s="314">
        <v>0.78185369426557205</v>
      </c>
    </row>
    <row r="728" spans="2:2">
      <c r="B728" s="314">
        <v>0.78026673177282024</v>
      </c>
    </row>
    <row r="729" spans="2:2">
      <c r="B729" s="314">
        <v>0.25150303659169287</v>
      </c>
    </row>
    <row r="730" spans="2:2">
      <c r="B730" s="314">
        <v>0.85976744895779289</v>
      </c>
    </row>
    <row r="731" spans="2:2">
      <c r="B731" s="314">
        <v>0.20471816156498918</v>
      </c>
    </row>
    <row r="732" spans="2:2">
      <c r="B732" s="314">
        <v>0.45304727317117832</v>
      </c>
    </row>
    <row r="733" spans="2:2">
      <c r="B733" s="314">
        <v>0.98107852412488172</v>
      </c>
    </row>
    <row r="734" spans="2:2">
      <c r="B734" s="314">
        <v>0.71056245612964264</v>
      </c>
    </row>
    <row r="735" spans="2:2">
      <c r="B735" s="314">
        <v>0.684499649037141</v>
      </c>
    </row>
    <row r="736" spans="2:2">
      <c r="B736" s="314">
        <v>0.46626178777428512</v>
      </c>
    </row>
    <row r="737" spans="2:2">
      <c r="B737" s="314">
        <v>0.93752861110263375</v>
      </c>
    </row>
    <row r="738" spans="2:2">
      <c r="B738" s="314">
        <v>0.79229102450636313</v>
      </c>
    </row>
    <row r="739" spans="2:2">
      <c r="B739" s="314">
        <v>0.76778466139713741</v>
      </c>
    </row>
    <row r="740" spans="2:2">
      <c r="B740" s="314">
        <v>0.68620868556779691</v>
      </c>
    </row>
    <row r="741" spans="2:2">
      <c r="B741" s="314">
        <v>0.50300607318338575</v>
      </c>
    </row>
    <row r="742" spans="2:2">
      <c r="B742" s="314">
        <v>0.51564073610644856</v>
      </c>
    </row>
    <row r="743" spans="2:2">
      <c r="B743" s="314">
        <v>5.0996429334391309E-2</v>
      </c>
    </row>
    <row r="744" spans="2:2">
      <c r="B744" s="314">
        <v>0.33783989989928892</v>
      </c>
    </row>
    <row r="745" spans="2:2">
      <c r="B745" s="314">
        <v>0.46000549333170571</v>
      </c>
    </row>
    <row r="746" spans="2:2">
      <c r="B746" s="314">
        <v>0.6606952116458632</v>
      </c>
    </row>
    <row r="747" spans="2:2">
      <c r="B747" s="314">
        <v>0.31171605578783534</v>
      </c>
    </row>
    <row r="748" spans="2:2">
      <c r="B748" s="314">
        <v>0.23557237464522232</v>
      </c>
    </row>
    <row r="749" spans="2:2">
      <c r="B749" s="314">
        <v>0.42454298532059692</v>
      </c>
    </row>
    <row r="750" spans="2:2">
      <c r="B750" s="314">
        <v>0.70213934751426743</v>
      </c>
    </row>
    <row r="751" spans="2:2">
      <c r="B751" s="314">
        <v>0.65767387920773945</v>
      </c>
    </row>
    <row r="752" spans="2:2">
      <c r="B752" s="314">
        <v>0.96093630787072359</v>
      </c>
    </row>
    <row r="753" spans="2:2">
      <c r="B753" s="314">
        <v>0.43763542588579973</v>
      </c>
    </row>
    <row r="754" spans="2:2">
      <c r="B754" s="314">
        <v>0.65993224890896329</v>
      </c>
    </row>
    <row r="755" spans="2:2">
      <c r="B755" s="314">
        <v>9.9642933439130832E-2</v>
      </c>
    </row>
    <row r="756" spans="2:2">
      <c r="B756" s="314">
        <v>0.76897488326670127</v>
      </c>
    </row>
    <row r="757" spans="2:2">
      <c r="B757" s="314">
        <v>0.37122714926602984</v>
      </c>
    </row>
    <row r="758" spans="2:2">
      <c r="B758" s="314">
        <v>0.50672933133945741</v>
      </c>
    </row>
    <row r="759" spans="2:2">
      <c r="B759" s="314">
        <v>0.4545426801355022</v>
      </c>
    </row>
    <row r="760" spans="2:2">
      <c r="B760" s="314">
        <v>0.50453199865718557</v>
      </c>
    </row>
    <row r="761" spans="2:2">
      <c r="B761" s="314">
        <v>0.30460524307992798</v>
      </c>
    </row>
    <row r="762" spans="2:2">
      <c r="B762" s="314">
        <v>0.66313669240394302</v>
      </c>
    </row>
    <row r="763" spans="2:2">
      <c r="B763" s="314">
        <v>0.98458815271462141</v>
      </c>
    </row>
    <row r="764" spans="2:2">
      <c r="B764" s="314">
        <v>0.30927457502975553</v>
      </c>
    </row>
    <row r="765" spans="2:2">
      <c r="B765" s="314">
        <v>0.52824488052003538</v>
      </c>
    </row>
    <row r="766" spans="2:2">
      <c r="B766" s="314">
        <v>0.61201818903164773</v>
      </c>
    </row>
    <row r="767" spans="2:2">
      <c r="B767" s="314">
        <v>0.67909787285988954</v>
      </c>
    </row>
    <row r="768" spans="2:2">
      <c r="B768" s="314">
        <v>0.40107425153355508</v>
      </c>
    </row>
    <row r="769" spans="2:2">
      <c r="B769" s="314">
        <v>0.33021027253028962</v>
      </c>
    </row>
    <row r="770" spans="2:2">
      <c r="B770" s="314">
        <v>0.16330454420606097</v>
      </c>
    </row>
    <row r="771" spans="2:2">
      <c r="B771" s="314">
        <v>0.58534501174962617</v>
      </c>
    </row>
    <row r="772" spans="2:2">
      <c r="B772" s="314">
        <v>0.70714438306833094</v>
      </c>
    </row>
    <row r="773" spans="2:2">
      <c r="B773" s="314">
        <v>0.22257148960844753</v>
      </c>
    </row>
    <row r="774" spans="2:2">
      <c r="B774" s="314">
        <v>0.40040284432508316</v>
      </c>
    </row>
    <row r="775" spans="2:2">
      <c r="B775" s="314">
        <v>9.4180120242927337E-2</v>
      </c>
    </row>
    <row r="776" spans="2:2">
      <c r="B776" s="314">
        <v>0.63142796105838195</v>
      </c>
    </row>
    <row r="777" spans="2:2">
      <c r="B777" s="314">
        <v>0.76329844050416573</v>
      </c>
    </row>
    <row r="778" spans="2:2">
      <c r="B778" s="314">
        <v>0.83956419568468277</v>
      </c>
    </row>
    <row r="779" spans="2:2">
      <c r="B779" s="314">
        <v>0.58723715933713794</v>
      </c>
    </row>
    <row r="780" spans="2:2">
      <c r="B780" s="314">
        <v>0.73860896633808404</v>
      </c>
    </row>
    <row r="781" spans="2:2">
      <c r="B781" s="314">
        <v>0.62996307260353401</v>
      </c>
    </row>
    <row r="782" spans="2:2">
      <c r="B782" s="314">
        <v>0.83309427167577133</v>
      </c>
    </row>
    <row r="783" spans="2:2">
      <c r="B783" s="314">
        <v>0.35148167363505967</v>
      </c>
    </row>
    <row r="784" spans="2:2">
      <c r="B784" s="314">
        <v>0.63496810815759763</v>
      </c>
    </row>
    <row r="785" spans="2:2">
      <c r="B785" s="314">
        <v>0.10190130314035463</v>
      </c>
    </row>
    <row r="786" spans="2:2">
      <c r="B786" s="314">
        <v>0.74852748191778318</v>
      </c>
    </row>
    <row r="787" spans="2:2">
      <c r="B787" s="314">
        <v>0.16788232062746056</v>
      </c>
    </row>
    <row r="788" spans="2:2">
      <c r="B788" s="314">
        <v>0.82784508804589985</v>
      </c>
    </row>
    <row r="789" spans="2:2">
      <c r="B789" s="314">
        <v>0.60683004242072813</v>
      </c>
    </row>
    <row r="790" spans="2:2">
      <c r="B790" s="314">
        <v>0.95382549516281623</v>
      </c>
    </row>
    <row r="791" spans="2:2">
      <c r="B791" s="314">
        <v>0.47981200598162788</v>
      </c>
    </row>
    <row r="792" spans="2:2">
      <c r="B792" s="314">
        <v>0.84499649037141022</v>
      </c>
    </row>
    <row r="793" spans="2:2">
      <c r="B793" s="314">
        <v>0.48777733695486314</v>
      </c>
    </row>
    <row r="794" spans="2:2">
      <c r="B794" s="314">
        <v>0.14084292123172704</v>
      </c>
    </row>
    <row r="795" spans="2:2">
      <c r="B795" s="314">
        <v>0.54805139316995755</v>
      </c>
    </row>
    <row r="796" spans="2:2">
      <c r="B796" s="314">
        <v>0.39472640156254768</v>
      </c>
    </row>
    <row r="797" spans="2:2">
      <c r="B797" s="314">
        <v>0.64754173406170845</v>
      </c>
    </row>
    <row r="798" spans="2:2">
      <c r="B798" s="314">
        <v>1.7914365062410353E-2</v>
      </c>
    </row>
    <row r="799" spans="2:2">
      <c r="B799" s="314">
        <v>0.49824518570513016</v>
      </c>
    </row>
    <row r="800" spans="2:2">
      <c r="B800" s="314">
        <v>0.8486281929990539</v>
      </c>
    </row>
    <row r="801" spans="2:2">
      <c r="B801" s="314">
        <v>0.22580645161290322</v>
      </c>
    </row>
    <row r="802" spans="2:2">
      <c r="B802" s="314">
        <v>0.90261543626209295</v>
      </c>
    </row>
    <row r="803" spans="2:2">
      <c r="B803" s="314">
        <v>0.66728720969267863</v>
      </c>
    </row>
    <row r="804" spans="2:2">
      <c r="B804" s="314">
        <v>0.82747886593218789</v>
      </c>
    </row>
    <row r="805" spans="2:2">
      <c r="B805" s="314">
        <v>0.96624652851954707</v>
      </c>
    </row>
    <row r="806" spans="2:2">
      <c r="B806" s="314">
        <v>0.24625385296182134</v>
      </c>
    </row>
    <row r="807" spans="2:2">
      <c r="B807" s="314">
        <v>0.15454573198644977</v>
      </c>
    </row>
    <row r="808" spans="2:2">
      <c r="B808" s="314">
        <v>0.17209387493514816</v>
      </c>
    </row>
    <row r="809" spans="2:2">
      <c r="B809" s="314">
        <v>0.42866298409985654</v>
      </c>
    </row>
    <row r="810" spans="2:2">
      <c r="B810" s="314">
        <v>0.6215704824976348</v>
      </c>
    </row>
    <row r="811" spans="2:2">
      <c r="B811" s="314">
        <v>0.98486281929990538</v>
      </c>
    </row>
    <row r="812" spans="2:2">
      <c r="B812" s="314">
        <v>8.0355235450300613E-2</v>
      </c>
    </row>
    <row r="813" spans="2:2">
      <c r="B813" s="314">
        <v>0.70393993957335121</v>
      </c>
    </row>
    <row r="814" spans="2:2">
      <c r="B814" s="314">
        <v>0.20395519882808924</v>
      </c>
    </row>
    <row r="815" spans="2:2">
      <c r="B815" s="314">
        <v>0.78847621082186348</v>
      </c>
    </row>
    <row r="816" spans="2:2">
      <c r="B816" s="314">
        <v>0.69100009155552844</v>
      </c>
    </row>
    <row r="817" spans="2:2">
      <c r="B817" s="314">
        <v>0.78630939664906763</v>
      </c>
    </row>
    <row r="818" spans="2:2">
      <c r="B818" s="314">
        <v>0.27869502853480638</v>
      </c>
    </row>
    <row r="819" spans="2:2">
      <c r="B819" s="314">
        <v>0.40543839838862272</v>
      </c>
    </row>
    <row r="820" spans="2:2">
      <c r="B820" s="314">
        <v>0.89642017883846548</v>
      </c>
    </row>
    <row r="821" spans="2:2">
      <c r="B821" s="314">
        <v>0.260628070925016</v>
      </c>
    </row>
    <row r="822" spans="2:2">
      <c r="B822" s="314">
        <v>0.80443739127781</v>
      </c>
    </row>
    <row r="823" spans="2:2">
      <c r="B823" s="314">
        <v>0.3197729422894986</v>
      </c>
    </row>
    <row r="824" spans="2:2">
      <c r="B824" s="314">
        <v>0.66512039551988278</v>
      </c>
    </row>
    <row r="825" spans="2:2">
      <c r="B825" s="314">
        <v>0.46040223395489366</v>
      </c>
    </row>
    <row r="826" spans="2:2">
      <c r="B826" s="314">
        <v>0.56462294381542411</v>
      </c>
    </row>
    <row r="827" spans="2:2">
      <c r="B827" s="314">
        <v>0.32993560594500565</v>
      </c>
    </row>
    <row r="828" spans="2:2">
      <c r="B828" s="314">
        <v>0.65495773186437578</v>
      </c>
    </row>
    <row r="829" spans="2:2">
      <c r="B829" s="314">
        <v>0.75222022156437884</v>
      </c>
    </row>
    <row r="830" spans="2:2">
      <c r="B830" s="314">
        <v>0.93832209234900965</v>
      </c>
    </row>
    <row r="831" spans="2:2">
      <c r="B831" s="314">
        <v>0.36191900387585069</v>
      </c>
    </row>
    <row r="832" spans="2:2">
      <c r="B832" s="314">
        <v>0.39893795587023528</v>
      </c>
    </row>
    <row r="833" spans="2:2">
      <c r="B833" s="314">
        <v>0.10403759880367443</v>
      </c>
    </row>
    <row r="834" spans="2:2">
      <c r="B834" s="314">
        <v>0.82094790490432445</v>
      </c>
    </row>
    <row r="835" spans="2:2">
      <c r="B835" s="314">
        <v>0.83126316110721155</v>
      </c>
    </row>
    <row r="836" spans="2:2">
      <c r="B836" s="314">
        <v>0.84432508316293831</v>
      </c>
    </row>
    <row r="837" spans="2:2">
      <c r="B837" s="314">
        <v>0.59254737998596152</v>
      </c>
    </row>
    <row r="838" spans="2:2">
      <c r="B838" s="314">
        <v>0.72722556230353708</v>
      </c>
    </row>
    <row r="839" spans="2:2">
      <c r="B839" s="314">
        <v>0.45997497482222971</v>
      </c>
    </row>
    <row r="840" spans="2:2">
      <c r="B840" s="314">
        <v>0.52662739951780757</v>
      </c>
    </row>
    <row r="841" spans="2:2">
      <c r="B841" s="314">
        <v>6.1647389141514328E-3</v>
      </c>
    </row>
    <row r="842" spans="2:2">
      <c r="B842" s="314">
        <v>0.60661641285439616</v>
      </c>
    </row>
    <row r="843" spans="2:2">
      <c r="B843" s="314">
        <v>0.95504623554185608</v>
      </c>
    </row>
    <row r="844" spans="2:2">
      <c r="B844" s="314">
        <v>0.15952024903103731</v>
      </c>
    </row>
    <row r="845" spans="2:2">
      <c r="B845" s="314">
        <v>0.20047608874782555</v>
      </c>
    </row>
    <row r="846" spans="2:2">
      <c r="B846" s="314">
        <v>0.40287484359263892</v>
      </c>
    </row>
    <row r="847" spans="2:2">
      <c r="B847" s="314">
        <v>0.45411542100283825</v>
      </c>
    </row>
    <row r="848" spans="2:2">
      <c r="B848" s="314">
        <v>0.92220831934568315</v>
      </c>
    </row>
    <row r="849" spans="2:2">
      <c r="B849" s="314">
        <v>0.36112552262947478</v>
      </c>
    </row>
    <row r="850" spans="2:2">
      <c r="B850" s="314">
        <v>0.88943144016846221</v>
      </c>
    </row>
    <row r="851" spans="2:2">
      <c r="B851" s="314">
        <v>0.14551225318155461</v>
      </c>
    </row>
    <row r="852" spans="2:2">
      <c r="B852" s="314">
        <v>0.2248908963286233</v>
      </c>
    </row>
    <row r="853" spans="2:2">
      <c r="B853" s="314">
        <v>0.83196508682515946</v>
      </c>
    </row>
    <row r="854" spans="2:2">
      <c r="B854" s="314">
        <v>0.81081575975829345</v>
      </c>
    </row>
    <row r="855" spans="2:2">
      <c r="B855" s="314">
        <v>0.96789452803125098</v>
      </c>
    </row>
    <row r="856" spans="2:2">
      <c r="B856" s="314">
        <v>0.2346873378704184</v>
      </c>
    </row>
    <row r="857" spans="2:2">
      <c r="B857" s="314">
        <v>0.66313669240394302</v>
      </c>
    </row>
    <row r="858" spans="2:2">
      <c r="B858" s="314">
        <v>0.86248359630115667</v>
      </c>
    </row>
    <row r="859" spans="2:2">
      <c r="B859" s="314">
        <v>0.79631946775719475</v>
      </c>
    </row>
    <row r="860" spans="2:2">
      <c r="B860" s="314">
        <v>0.94177068391979735</v>
      </c>
    </row>
    <row r="861" spans="2:2">
      <c r="B861" s="314">
        <v>0.53691213721121855</v>
      </c>
    </row>
    <row r="862" spans="2:2">
      <c r="B862" s="314">
        <v>0.53938413647877437</v>
      </c>
    </row>
    <row r="863" spans="2:2">
      <c r="B863" s="314">
        <v>2.1301919614246042E-2</v>
      </c>
    </row>
    <row r="864" spans="2:2">
      <c r="B864" s="314">
        <v>4.8371837519455549E-2</v>
      </c>
    </row>
    <row r="865" spans="2:2">
      <c r="B865" s="314">
        <v>0.22589800714133121</v>
      </c>
    </row>
    <row r="866" spans="2:2">
      <c r="B866" s="314">
        <v>0.38535721915341653</v>
      </c>
    </row>
    <row r="867" spans="2:2">
      <c r="B867" s="314">
        <v>0.92611468855861079</v>
      </c>
    </row>
    <row r="868" spans="2:2">
      <c r="B868" s="314">
        <v>0.46107364116336558</v>
      </c>
    </row>
    <row r="869" spans="2:2">
      <c r="B869" s="314">
        <v>0.24143192846461378</v>
      </c>
    </row>
    <row r="870" spans="2:2">
      <c r="B870" s="314">
        <v>0.67363505966368598</v>
      </c>
    </row>
    <row r="871" spans="2:2">
      <c r="B871" s="314">
        <v>0.76943266090884121</v>
      </c>
    </row>
    <row r="872" spans="2:2">
      <c r="B872" s="314">
        <v>0.66780602435377057</v>
      </c>
    </row>
    <row r="873" spans="2:2">
      <c r="B873" s="314">
        <v>0.82717368083742793</v>
      </c>
    </row>
    <row r="874" spans="2:2">
      <c r="B874" s="314">
        <v>5.0752281258583332E-2</v>
      </c>
    </row>
    <row r="875" spans="2:2">
      <c r="B875" s="314">
        <v>0.97946104312265392</v>
      </c>
    </row>
    <row r="876" spans="2:2">
      <c r="B876" s="314">
        <v>0.78102969450972015</v>
      </c>
    </row>
    <row r="877" spans="2:2">
      <c r="B877" s="314">
        <v>0.95480208746604811</v>
      </c>
    </row>
    <row r="878" spans="2:2">
      <c r="B878" s="314">
        <v>0.17426068910794396</v>
      </c>
    </row>
    <row r="879" spans="2:2">
      <c r="B879" s="314">
        <v>0.36536759544663838</v>
      </c>
    </row>
    <row r="880" spans="2:2">
      <c r="B880" s="314">
        <v>0.5280312509537034</v>
      </c>
    </row>
    <row r="881" spans="2:2">
      <c r="B881" s="314">
        <v>0.47807245094149603</v>
      </c>
    </row>
    <row r="882" spans="2:2">
      <c r="B882" s="314">
        <v>0.87588122196111939</v>
      </c>
    </row>
    <row r="883" spans="2:2">
      <c r="B883" s="314">
        <v>0.75267799920651879</v>
      </c>
    </row>
    <row r="884" spans="2:2">
      <c r="B884" s="314">
        <v>0.96984771263771474</v>
      </c>
    </row>
    <row r="885" spans="2:2">
      <c r="B885" s="314">
        <v>0.10122989593188268</v>
      </c>
    </row>
    <row r="886" spans="2:2">
      <c r="B886" s="314">
        <v>0.88143559068575095</v>
      </c>
    </row>
    <row r="887" spans="2:2">
      <c r="B887" s="314">
        <v>0.94875942258980073</v>
      </c>
    </row>
    <row r="888" spans="2:2">
      <c r="B888" s="314">
        <v>0.22977385784478285</v>
      </c>
    </row>
    <row r="889" spans="2:2">
      <c r="B889" s="314">
        <v>0.31794183172093876</v>
      </c>
    </row>
    <row r="890" spans="2:2">
      <c r="B890" s="314">
        <v>0.61857966856898705</v>
      </c>
    </row>
    <row r="891" spans="2:2">
      <c r="B891" s="314">
        <v>0.44453260902737513</v>
      </c>
    </row>
    <row r="892" spans="2:2">
      <c r="B892" s="314">
        <v>1.3214514603106785E-2</v>
      </c>
    </row>
    <row r="893" spans="2:2">
      <c r="B893" s="314">
        <v>0.97744682149723805</v>
      </c>
    </row>
    <row r="894" spans="2:2">
      <c r="B894" s="314">
        <v>0.14368114261299478</v>
      </c>
    </row>
    <row r="895" spans="2:2">
      <c r="B895" s="314">
        <v>0.75893429364909815</v>
      </c>
    </row>
    <row r="896" spans="2:2">
      <c r="B896" s="314">
        <v>0.19953001495406963</v>
      </c>
    </row>
    <row r="897" spans="2:2">
      <c r="B897" s="314">
        <v>0.63365581225012968</v>
      </c>
    </row>
    <row r="898" spans="2:2">
      <c r="B898" s="314">
        <v>0.71913815729239783</v>
      </c>
    </row>
    <row r="899" spans="2:2">
      <c r="B899" s="314">
        <v>0.83199560533463546</v>
      </c>
    </row>
    <row r="900" spans="2:2">
      <c r="B900" s="314">
        <v>0.28733176671651356</v>
      </c>
    </row>
    <row r="901" spans="2:2">
      <c r="B901" s="314">
        <v>0.33408612323374126</v>
      </c>
    </row>
    <row r="902" spans="2:2">
      <c r="B902" s="314">
        <v>7.2054200872829377E-2</v>
      </c>
    </row>
    <row r="903" spans="2:2">
      <c r="B903" s="314">
        <v>0.37321085238196966</v>
      </c>
    </row>
    <row r="904" spans="2:2">
      <c r="B904" s="314">
        <v>0.97485274819177836</v>
      </c>
    </row>
    <row r="905" spans="2:2">
      <c r="B905" s="314">
        <v>4.0894802697836238E-3</v>
      </c>
    </row>
    <row r="906" spans="2:2">
      <c r="B906" s="314">
        <v>0.86645100253303631</v>
      </c>
    </row>
    <row r="907" spans="2:2">
      <c r="B907" s="314">
        <v>0.57106234931485944</v>
      </c>
    </row>
    <row r="908" spans="2:2">
      <c r="B908" s="314">
        <v>0.65605639820551165</v>
      </c>
    </row>
    <row r="909" spans="2:2">
      <c r="B909" s="314">
        <v>8.3254493850520347E-2</v>
      </c>
    </row>
    <row r="910" spans="2:2">
      <c r="B910" s="314">
        <v>0.41871395001068146</v>
      </c>
    </row>
    <row r="911" spans="2:2">
      <c r="B911" s="314">
        <v>7.0253608813745538E-2</v>
      </c>
    </row>
    <row r="912" spans="2:2">
      <c r="B912" s="314">
        <v>0.1142002624591815</v>
      </c>
    </row>
    <row r="913" spans="2:2">
      <c r="B913" s="314">
        <v>0.56996368297372357</v>
      </c>
    </row>
    <row r="914" spans="2:2">
      <c r="B914" s="314">
        <v>0.18939786980803858</v>
      </c>
    </row>
    <row r="915" spans="2:2">
      <c r="B915" s="314">
        <v>0.62263863032929467</v>
      </c>
    </row>
    <row r="916" spans="2:2">
      <c r="B916" s="314">
        <v>0.19388409070101018</v>
      </c>
    </row>
    <row r="917" spans="2:2">
      <c r="B917" s="314">
        <v>0.130314035462508</v>
      </c>
    </row>
    <row r="918" spans="2:2">
      <c r="B918" s="314">
        <v>8.0874050111392565E-2</v>
      </c>
    </row>
    <row r="919" spans="2:2">
      <c r="B919" s="314">
        <v>0.31830805383465072</v>
      </c>
    </row>
    <row r="920" spans="2:2">
      <c r="B920" s="314">
        <v>0.73259681997131265</v>
      </c>
    </row>
    <row r="921" spans="2:2">
      <c r="B921" s="314">
        <v>0.42799157689138462</v>
      </c>
    </row>
    <row r="922" spans="2:2">
      <c r="B922" s="314">
        <v>7.3427533799249239E-2</v>
      </c>
    </row>
    <row r="923" spans="2:2">
      <c r="B923" s="314">
        <v>0.80309457686086616</v>
      </c>
    </row>
    <row r="924" spans="2:2">
      <c r="B924" s="314">
        <v>0.53367717520676294</v>
      </c>
    </row>
    <row r="925" spans="2:2">
      <c r="B925" s="314">
        <v>0.33082064271980954</v>
      </c>
    </row>
    <row r="926" spans="2:2">
      <c r="B926" s="314">
        <v>0.23001800592059085</v>
      </c>
    </row>
    <row r="927" spans="2:2">
      <c r="B927" s="314">
        <v>0.38843958861049227</v>
      </c>
    </row>
    <row r="928" spans="2:2">
      <c r="B928" s="314">
        <v>0.66127506332590713</v>
      </c>
    </row>
    <row r="929" spans="2:2">
      <c r="B929" s="314">
        <v>0.15070039979247413</v>
      </c>
    </row>
    <row r="930" spans="2:2">
      <c r="B930" s="314">
        <v>0.60185552537614062</v>
      </c>
    </row>
    <row r="931" spans="2:2">
      <c r="B931" s="314">
        <v>0.46024964140751368</v>
      </c>
    </row>
    <row r="932" spans="2:2">
      <c r="B932" s="314">
        <v>0.83898434400463884</v>
      </c>
    </row>
    <row r="933" spans="2:2">
      <c r="B933" s="314">
        <v>0.57283242286446734</v>
      </c>
    </row>
    <row r="934" spans="2:2">
      <c r="B934" s="314">
        <v>6.5340128788109991E-2</v>
      </c>
    </row>
    <row r="935" spans="2:2">
      <c r="B935" s="314">
        <v>9.2837305825983457E-2</v>
      </c>
    </row>
    <row r="936" spans="2:2">
      <c r="B936" s="314">
        <v>0.23310037537766656</v>
      </c>
    </row>
    <row r="937" spans="2:2">
      <c r="B937" s="314">
        <v>0.43082979827265239</v>
      </c>
    </row>
    <row r="938" spans="2:2">
      <c r="B938" s="314">
        <v>0.62218085268715473</v>
      </c>
    </row>
    <row r="939" spans="2:2">
      <c r="B939" s="314">
        <v>0.27405621509445477</v>
      </c>
    </row>
    <row r="940" spans="2:2">
      <c r="B940" s="314">
        <v>0.40202032532731102</v>
      </c>
    </row>
    <row r="941" spans="2:2">
      <c r="B941" s="314">
        <v>0.98370311593981752</v>
      </c>
    </row>
    <row r="942" spans="2:2">
      <c r="B942" s="314">
        <v>0.19312112796411024</v>
      </c>
    </row>
    <row r="943" spans="2:2">
      <c r="B943" s="314">
        <v>0.64815210425122838</v>
      </c>
    </row>
    <row r="944" spans="2:2">
      <c r="B944" s="314">
        <v>0.69273964659566023</v>
      </c>
    </row>
    <row r="945" spans="2:2">
      <c r="B945" s="314">
        <v>0.85091708120975373</v>
      </c>
    </row>
    <row r="946" spans="2:2">
      <c r="B946" s="314">
        <v>0.43769646290475173</v>
      </c>
    </row>
    <row r="947" spans="2:2">
      <c r="B947" s="314">
        <v>0.18237861262855923</v>
      </c>
    </row>
    <row r="948" spans="2:2">
      <c r="B948" s="314">
        <v>0.86614581743827634</v>
      </c>
    </row>
    <row r="949" spans="2:2">
      <c r="B949" s="314">
        <v>0.26215399639881587</v>
      </c>
    </row>
    <row r="950" spans="2:2">
      <c r="B950" s="314">
        <v>0.63023773918881798</v>
      </c>
    </row>
    <row r="951" spans="2:2">
      <c r="B951" s="314">
        <v>0.66374706259346294</v>
      </c>
    </row>
    <row r="952" spans="2:2">
      <c r="B952" s="314">
        <v>0.23172704245124667</v>
      </c>
    </row>
    <row r="953" spans="2:2">
      <c r="B953" s="314">
        <v>0.77770317697683644</v>
      </c>
    </row>
    <row r="954" spans="2:2">
      <c r="B954" s="314">
        <v>0.12378307443464462</v>
      </c>
    </row>
    <row r="955" spans="2:2">
      <c r="B955" s="314">
        <v>0.43186742759483626</v>
      </c>
    </row>
    <row r="956" spans="2:2">
      <c r="B956" s="314">
        <v>7.3580126346629235E-2</v>
      </c>
    </row>
    <row r="957" spans="2:2">
      <c r="B957" s="314">
        <v>0.13547166356395154</v>
      </c>
    </row>
    <row r="958" spans="2:2">
      <c r="B958" s="314">
        <v>0.43330179754020814</v>
      </c>
    </row>
    <row r="959" spans="2:2">
      <c r="B959" s="314">
        <v>0.25486007263405253</v>
      </c>
    </row>
    <row r="960" spans="2:2">
      <c r="B960" s="314">
        <v>0.64864040040284432</v>
      </c>
    </row>
    <row r="961" spans="2:2">
      <c r="B961" s="314">
        <v>0.38187810907315289</v>
      </c>
    </row>
    <row r="962" spans="2:2">
      <c r="B962" s="314">
        <v>0.46925260170293281</v>
      </c>
    </row>
    <row r="963" spans="2:2">
      <c r="B963" s="314">
        <v>0.75356303598132268</v>
      </c>
    </row>
    <row r="964" spans="2:2">
      <c r="B964" s="314">
        <v>0.53813287759025852</v>
      </c>
    </row>
    <row r="965" spans="2:2">
      <c r="B965" s="314">
        <v>0.94137394329660939</v>
      </c>
    </row>
    <row r="966" spans="2:2">
      <c r="B966" s="314">
        <v>0.95257423627430038</v>
      </c>
    </row>
    <row r="967" spans="2:2">
      <c r="B967" s="314">
        <v>0.28110599078341014</v>
      </c>
    </row>
    <row r="968" spans="2:2">
      <c r="B968" s="314">
        <v>0.63426618243964961</v>
      </c>
    </row>
    <row r="969" spans="2:2">
      <c r="B969" s="314">
        <v>0.78243354594561598</v>
      </c>
    </row>
    <row r="970" spans="2:2">
      <c r="B970" s="314">
        <v>0.54286324655903806</v>
      </c>
    </row>
    <row r="971" spans="2:2">
      <c r="B971" s="314">
        <v>0.66386913663136693</v>
      </c>
    </row>
    <row r="972" spans="2:2">
      <c r="B972" s="314">
        <v>0.54261909848323009</v>
      </c>
    </row>
    <row r="973" spans="2:2">
      <c r="B973" s="314">
        <v>0.33497116000854521</v>
      </c>
    </row>
    <row r="974" spans="2:2">
      <c r="B974" s="314">
        <v>0.71065401165807063</v>
      </c>
    </row>
    <row r="975" spans="2:2">
      <c r="B975" s="314">
        <v>0.70967741935483875</v>
      </c>
    </row>
    <row r="976" spans="2:2">
      <c r="B976" s="314">
        <v>0.68178350169377733</v>
      </c>
    </row>
    <row r="977" spans="2:2">
      <c r="B977" s="314">
        <v>0.31626331369975891</v>
      </c>
    </row>
    <row r="978" spans="2:2">
      <c r="B978" s="314">
        <v>0.88473158970915855</v>
      </c>
    </row>
    <row r="979" spans="2:2">
      <c r="B979" s="314">
        <v>0.89022492141483811</v>
      </c>
    </row>
    <row r="980" spans="2:2">
      <c r="B980" s="314">
        <v>0.86178167058320876</v>
      </c>
    </row>
    <row r="981" spans="2:2">
      <c r="B981" s="314">
        <v>0.12106692709128086</v>
      </c>
    </row>
    <row r="982" spans="2:2">
      <c r="B982" s="314">
        <v>0.90664387951292458</v>
      </c>
    </row>
    <row r="983" spans="2:2">
      <c r="B983" s="314">
        <v>0.10339671010467849</v>
      </c>
    </row>
    <row r="984" spans="2:2">
      <c r="B984" s="314">
        <v>0.62190618610187076</v>
      </c>
    </row>
    <row r="985" spans="2:2">
      <c r="B985" s="314">
        <v>0.93273720511490221</v>
      </c>
    </row>
    <row r="986" spans="2:2">
      <c r="B986" s="314">
        <v>0.32258064516129031</v>
      </c>
    </row>
    <row r="987" spans="2:2">
      <c r="B987" s="314">
        <v>0.92190313425092318</v>
      </c>
    </row>
    <row r="988" spans="2:2">
      <c r="B988" s="314">
        <v>0.1098361156041139</v>
      </c>
    </row>
    <row r="989" spans="2:2">
      <c r="B989" s="314">
        <v>0.21094393749809259</v>
      </c>
    </row>
    <row r="990" spans="2:2">
      <c r="B990" s="314">
        <v>0.54487746818445382</v>
      </c>
    </row>
    <row r="991" spans="2:2">
      <c r="B991" s="314">
        <v>0.23438215277565844</v>
      </c>
    </row>
    <row r="992" spans="2:2">
      <c r="B992" s="314">
        <v>0.78298287911618392</v>
      </c>
    </row>
    <row r="993" spans="2:2">
      <c r="B993" s="314">
        <v>0.71309549241615044</v>
      </c>
    </row>
    <row r="994" spans="2:2">
      <c r="B994" s="314">
        <v>0.41340372936185799</v>
      </c>
    </row>
    <row r="995" spans="2:2">
      <c r="B995" s="314">
        <v>0.68578142643513296</v>
      </c>
    </row>
    <row r="996" spans="2:2">
      <c r="B996" s="314">
        <v>0.71315652943510244</v>
      </c>
    </row>
    <row r="997" spans="2:2">
      <c r="B997" s="314">
        <v>0.70455030976287114</v>
      </c>
    </row>
    <row r="998" spans="2:2">
      <c r="B998" s="314">
        <v>0.18897061067537463</v>
      </c>
    </row>
    <row r="999" spans="2:2">
      <c r="B999" s="314">
        <v>0.82210760826441232</v>
      </c>
    </row>
    <row r="1000" spans="2:2">
      <c r="B1000" s="314">
        <v>0.77623828852198862</v>
      </c>
    </row>
    <row r="1001" spans="2:2">
      <c r="B1001" s="314">
        <v>0.51512192144535662</v>
      </c>
    </row>
    <row r="1002" spans="2:2">
      <c r="B1002" s="314">
        <v>0.50959807123020107</v>
      </c>
    </row>
    <row r="1003" spans="2:2">
      <c r="B1003" s="314">
        <v>0.34717856379894407</v>
      </c>
    </row>
    <row r="1004" spans="2:2">
      <c r="B1004" s="314">
        <v>0.50776696066164129</v>
      </c>
    </row>
    <row r="1005" spans="2:2">
      <c r="B1005" s="314">
        <v>9.7323526718955042E-2</v>
      </c>
    </row>
    <row r="1006" spans="2:2">
      <c r="B1006" s="314">
        <v>0.34061708426160464</v>
      </c>
    </row>
    <row r="1007" spans="2:2">
      <c r="B1007" s="314">
        <v>0.39658803064058351</v>
      </c>
    </row>
    <row r="1008" spans="2:2">
      <c r="B1008" s="314">
        <v>0.90585039826654867</v>
      </c>
    </row>
    <row r="1009" spans="2:2">
      <c r="B1009" s="314">
        <v>0.74266792809839166</v>
      </c>
    </row>
    <row r="1010" spans="2:2">
      <c r="B1010" s="314">
        <v>0.45057527390362256</v>
      </c>
    </row>
    <row r="1011" spans="2:2">
      <c r="B1011" s="314">
        <v>0.23557237464522232</v>
      </c>
    </row>
    <row r="1012" spans="2:2">
      <c r="B1012" s="314">
        <v>0.96234015930661942</v>
      </c>
    </row>
    <row r="1013" spans="2:2">
      <c r="B1013" s="314">
        <v>0.61256752220221566</v>
      </c>
    </row>
    <row r="1014" spans="2:2">
      <c r="B1014" s="314">
        <v>0.44349497970519119</v>
      </c>
    </row>
    <row r="1015" spans="2:2">
      <c r="B1015" s="314">
        <v>0.2869655446028016</v>
      </c>
    </row>
    <row r="1016" spans="2:2">
      <c r="B1016" s="314">
        <v>0.20416882839442121</v>
      </c>
    </row>
    <row r="1017" spans="2:2">
      <c r="B1017" s="314">
        <v>0.23999755851924193</v>
      </c>
    </row>
    <row r="1018" spans="2:2">
      <c r="B1018" s="314">
        <v>0.87908566545609912</v>
      </c>
    </row>
    <row r="1019" spans="2:2">
      <c r="B1019" s="314">
        <v>0.89547410504470959</v>
      </c>
    </row>
    <row r="1020" spans="2:2">
      <c r="B1020" s="314">
        <v>2.545243690298166E-2</v>
      </c>
    </row>
    <row r="1021" spans="2:2">
      <c r="B1021" s="314">
        <v>0.65807061983092741</v>
      </c>
    </row>
    <row r="1022" spans="2:2">
      <c r="B1022" s="314">
        <v>0.51222266304513686</v>
      </c>
    </row>
    <row r="1023" spans="2:2">
      <c r="B1023" s="314">
        <v>0.73451948606830042</v>
      </c>
    </row>
    <row r="1024" spans="2:2">
      <c r="B1024" s="314">
        <v>9.1891232032227543E-2</v>
      </c>
    </row>
    <row r="1025" spans="2:2">
      <c r="B1025" s="314">
        <v>0.31162450025940736</v>
      </c>
    </row>
    <row r="1026" spans="2:2">
      <c r="B1026" s="314">
        <v>0.1825922421948912</v>
      </c>
    </row>
    <row r="1027" spans="2:2">
      <c r="B1027" s="314">
        <v>0.26200140385143589</v>
      </c>
    </row>
    <row r="1028" spans="2:2">
      <c r="B1028" s="314">
        <v>0.5986510818811609</v>
      </c>
    </row>
    <row r="1029" spans="2:2">
      <c r="B1029" s="314">
        <v>0.40852076784569841</v>
      </c>
    </row>
    <row r="1030" spans="2:2">
      <c r="B1030" s="314">
        <v>0.38621173741874448</v>
      </c>
    </row>
    <row r="1031" spans="2:2">
      <c r="B1031" s="314">
        <v>0.13101596118045594</v>
      </c>
    </row>
    <row r="1032" spans="2:2">
      <c r="B1032" s="314">
        <v>0.66313669240394302</v>
      </c>
    </row>
    <row r="1033" spans="2:2">
      <c r="B1033" s="314">
        <v>0.8665425580614643</v>
      </c>
    </row>
    <row r="1034" spans="2:2">
      <c r="B1034" s="314">
        <v>5.9724723044526508E-2</v>
      </c>
    </row>
    <row r="1035" spans="2:2">
      <c r="B1035" s="314">
        <v>0.96194341868343147</v>
      </c>
    </row>
    <row r="1036" spans="2:2">
      <c r="B1036" s="314">
        <v>0.63368633075960568</v>
      </c>
    </row>
    <row r="1037" spans="2:2">
      <c r="B1037" s="314">
        <v>0.51222266304513686</v>
      </c>
    </row>
    <row r="1038" spans="2:2">
      <c r="B1038" s="314">
        <v>0.60875270851771601</v>
      </c>
    </row>
    <row r="1039" spans="2:2">
      <c r="B1039" s="314">
        <v>0.38206122013000887</v>
      </c>
    </row>
    <row r="1040" spans="2:2">
      <c r="B1040" s="314">
        <v>0.59559923093356115</v>
      </c>
    </row>
    <row r="1041" spans="2:2">
      <c r="B1041" s="314">
        <v>0.6879482406079287</v>
      </c>
    </row>
    <row r="1042" spans="2:2">
      <c r="B1042" s="314">
        <v>0.7117526779992065</v>
      </c>
    </row>
    <row r="1043" spans="2:2">
      <c r="B1043" s="314">
        <v>0.73928037354655596</v>
      </c>
    </row>
    <row r="1044" spans="2:2">
      <c r="B1044" s="314">
        <v>0.85552537614062929</v>
      </c>
    </row>
    <row r="1045" spans="2:2">
      <c r="B1045" s="314">
        <v>0.92336802270577101</v>
      </c>
    </row>
    <row r="1046" spans="2:2">
      <c r="B1046" s="314">
        <v>0.93057039094210636</v>
      </c>
    </row>
    <row r="1047" spans="2:2">
      <c r="B1047" s="314">
        <v>0.3953672902615436</v>
      </c>
    </row>
    <row r="1048" spans="2:2">
      <c r="B1048" s="314">
        <v>0.68581194494460895</v>
      </c>
    </row>
    <row r="1049" spans="2:2">
      <c r="B1049" s="314">
        <v>0.82772301400799586</v>
      </c>
    </row>
    <row r="1050" spans="2:2">
      <c r="B1050" s="314">
        <v>0.65877254554887543</v>
      </c>
    </row>
    <row r="1051" spans="2:2">
      <c r="B1051" s="314">
        <v>6.1647389141514328E-3</v>
      </c>
    </row>
    <row r="1052" spans="2:2">
      <c r="B1052" s="314">
        <v>0.1097750785851619</v>
      </c>
    </row>
    <row r="1053" spans="2:2">
      <c r="B1053" s="314">
        <v>0.85891293069246499</v>
      </c>
    </row>
    <row r="1054" spans="2:2">
      <c r="B1054" s="314">
        <v>0.43906979583117162</v>
      </c>
    </row>
    <row r="1055" spans="2:2">
      <c r="B1055" s="314">
        <v>0.6939298684652242</v>
      </c>
    </row>
    <row r="1056" spans="2:2">
      <c r="B1056" s="314">
        <v>9.2165898617511521E-3</v>
      </c>
    </row>
    <row r="1057" spans="2:2">
      <c r="B1057" s="314">
        <v>0.12591937009796442</v>
      </c>
    </row>
    <row r="1058" spans="2:2">
      <c r="B1058" s="314">
        <v>0.18134098330637533</v>
      </c>
    </row>
    <row r="1059" spans="2:2">
      <c r="B1059" s="314">
        <v>0.51863155003509631</v>
      </c>
    </row>
    <row r="1060" spans="2:2">
      <c r="B1060" s="314">
        <v>0.33548997466963715</v>
      </c>
    </row>
    <row r="1061" spans="2:2">
      <c r="B1061" s="314">
        <v>0.88067262794885093</v>
      </c>
    </row>
    <row r="1062" spans="2:2">
      <c r="B1062" s="314">
        <v>0.3120822779015473</v>
      </c>
    </row>
    <row r="1063" spans="2:2">
      <c r="B1063" s="314">
        <v>0.15442365794854579</v>
      </c>
    </row>
    <row r="1064" spans="2:2">
      <c r="B1064" s="314">
        <v>0.70537430951872315</v>
      </c>
    </row>
    <row r="1065" spans="2:2">
      <c r="B1065" s="314">
        <v>0.8554338206122013</v>
      </c>
    </row>
    <row r="1066" spans="2:2">
      <c r="B1066" s="314">
        <v>0.38685262611774041</v>
      </c>
    </row>
    <row r="1067" spans="2:2">
      <c r="B1067" s="314">
        <v>0.1773125400555437</v>
      </c>
    </row>
    <row r="1068" spans="2:2">
      <c r="B1068" s="314">
        <v>0.16275521103549304</v>
      </c>
    </row>
    <row r="1069" spans="2:2">
      <c r="B1069" s="314">
        <v>0.10232856227301859</v>
      </c>
    </row>
    <row r="1070" spans="2:2">
      <c r="B1070" s="314">
        <v>0.1968443861201819</v>
      </c>
    </row>
    <row r="1071" spans="2:2">
      <c r="B1071" s="314">
        <v>0.87044892727439194</v>
      </c>
    </row>
    <row r="1072" spans="2:2">
      <c r="B1072" s="314">
        <v>0.38801232947782832</v>
      </c>
    </row>
    <row r="1073" spans="2:2">
      <c r="B1073" s="314">
        <v>0.49122592852565083</v>
      </c>
    </row>
    <row r="1074" spans="2:2">
      <c r="B1074" s="314">
        <v>0.90084536271248516</v>
      </c>
    </row>
    <row r="1075" spans="2:2">
      <c r="B1075" s="314">
        <v>0.95330668050172429</v>
      </c>
    </row>
    <row r="1076" spans="2:2">
      <c r="B1076" s="314">
        <v>0.13531907101657156</v>
      </c>
    </row>
    <row r="1077" spans="2:2">
      <c r="B1077" s="314">
        <v>0.52153080843531607</v>
      </c>
    </row>
    <row r="1078" spans="2:2">
      <c r="B1078" s="314">
        <v>0.21375164036988434</v>
      </c>
    </row>
    <row r="1079" spans="2:2">
      <c r="B1079" s="314">
        <v>0.14075136570329905</v>
      </c>
    </row>
    <row r="1080" spans="2:2">
      <c r="B1080" s="314">
        <v>0.18030335398419142</v>
      </c>
    </row>
    <row r="1081" spans="2:2">
      <c r="B1081" s="314">
        <v>0.60527359843745232</v>
      </c>
    </row>
    <row r="1082" spans="2:2">
      <c r="B1082" s="314">
        <v>0.18332468642231514</v>
      </c>
    </row>
    <row r="1083" spans="2:2">
      <c r="B1083" s="314">
        <v>0.93887142551957758</v>
      </c>
    </row>
    <row r="1084" spans="2:2">
      <c r="B1084" s="314">
        <v>0.55830561235389264</v>
      </c>
    </row>
    <row r="1085" spans="2:2">
      <c r="B1085" s="314">
        <v>0.47679067354350413</v>
      </c>
    </row>
    <row r="1086" spans="2:2">
      <c r="B1086" s="314">
        <v>0.58546708578753015</v>
      </c>
    </row>
    <row r="1087" spans="2:2">
      <c r="B1087" s="314">
        <v>0.58265938291573838</v>
      </c>
    </row>
    <row r="1088" spans="2:2">
      <c r="B1088" s="314">
        <v>0.37504196295052949</v>
      </c>
    </row>
    <row r="1089" spans="2:2">
      <c r="B1089" s="314">
        <v>0.88579973754081853</v>
      </c>
    </row>
    <row r="1090" spans="2:2">
      <c r="B1090" s="314">
        <v>0.47050386059144872</v>
      </c>
    </row>
    <row r="1091" spans="2:2">
      <c r="B1091" s="314">
        <v>0.52333140049439986</v>
      </c>
    </row>
    <row r="1092" spans="2:2">
      <c r="B1092" s="314">
        <v>0.97085482345042273</v>
      </c>
    </row>
    <row r="1093" spans="2:2">
      <c r="B1093" s="314">
        <v>0.22965178380687887</v>
      </c>
    </row>
    <row r="1094" spans="2:2">
      <c r="B1094" s="314">
        <v>0.89068269905697806</v>
      </c>
    </row>
    <row r="1095" spans="2:2">
      <c r="B1095" s="314">
        <v>0.37012848292489398</v>
      </c>
    </row>
    <row r="1096" spans="2:2">
      <c r="B1096" s="314">
        <v>0.71962645344401377</v>
      </c>
    </row>
    <row r="1097" spans="2:2">
      <c r="B1097" s="314">
        <v>0.28180791650135806</v>
      </c>
    </row>
    <row r="1098" spans="2:2">
      <c r="B1098" s="314">
        <v>0.34086123233741267</v>
      </c>
    </row>
    <row r="1099" spans="2:2">
      <c r="B1099" s="314">
        <v>0.69377727591784422</v>
      </c>
    </row>
    <row r="1100" spans="2:2">
      <c r="B1100" s="314">
        <v>0.24372081667531359</v>
      </c>
    </row>
    <row r="1101" spans="2:2">
      <c r="B1101" s="314">
        <v>0.67165135654774621</v>
      </c>
    </row>
    <row r="1102" spans="2:2">
      <c r="B1102" s="314">
        <v>0.94311349833674119</v>
      </c>
    </row>
    <row r="1103" spans="2:2">
      <c r="B1103" s="314">
        <v>0.59730826746421706</v>
      </c>
    </row>
    <row r="1104" spans="2:2">
      <c r="B1104" s="314">
        <v>0.32630390331736198</v>
      </c>
    </row>
    <row r="1105" spans="2:2">
      <c r="B1105" s="314">
        <v>0.27286599322489091</v>
      </c>
    </row>
    <row r="1106" spans="2:2">
      <c r="B1106" s="314">
        <v>0.90676595355082856</v>
      </c>
    </row>
    <row r="1107" spans="2:2">
      <c r="B1107" s="314">
        <v>0.4608600115970336</v>
      </c>
    </row>
    <row r="1108" spans="2:2">
      <c r="B1108" s="314">
        <v>0.30204168828394423</v>
      </c>
    </row>
    <row r="1109" spans="2:2">
      <c r="B1109" s="314">
        <v>0.15631580553605762</v>
      </c>
    </row>
    <row r="1110" spans="2:2">
      <c r="B1110" s="314">
        <v>0.29529709768974882</v>
      </c>
    </row>
    <row r="1111" spans="2:2">
      <c r="B1111" s="314">
        <v>0.76653340250862145</v>
      </c>
    </row>
    <row r="1112" spans="2:2">
      <c r="B1112" s="314">
        <v>0.2074953459273049</v>
      </c>
    </row>
    <row r="1113" spans="2:2">
      <c r="B1113" s="314">
        <v>0.26337473677785578</v>
      </c>
    </row>
    <row r="1114" spans="2:2">
      <c r="B1114" s="314">
        <v>0.63075655384990992</v>
      </c>
    </row>
    <row r="1115" spans="2:2">
      <c r="B1115" s="314">
        <v>0.40952787865840634</v>
      </c>
    </row>
    <row r="1116" spans="2:2">
      <c r="B1116" s="314">
        <v>0.47291482284005248</v>
      </c>
    </row>
    <row r="1117" spans="2:2">
      <c r="B1117" s="314">
        <v>0.45634327219458604</v>
      </c>
    </row>
    <row r="1118" spans="2:2">
      <c r="B1118" s="314">
        <v>0.36765648365733816</v>
      </c>
    </row>
    <row r="1119" spans="2:2">
      <c r="B1119" s="314">
        <v>0.40183721427045505</v>
      </c>
    </row>
    <row r="1120" spans="2:2">
      <c r="B1120" s="314">
        <v>0.43571275978881191</v>
      </c>
    </row>
    <row r="1121" spans="2:2">
      <c r="B1121" s="314">
        <v>0.1021454512161626</v>
      </c>
    </row>
    <row r="1122" spans="2:2">
      <c r="B1122" s="314">
        <v>0.76705221716971339</v>
      </c>
    </row>
    <row r="1123" spans="2:2">
      <c r="B1123" s="314">
        <v>0.37488937040314951</v>
      </c>
    </row>
    <row r="1124" spans="2:2">
      <c r="B1124" s="314">
        <v>0.45802179021576589</v>
      </c>
    </row>
    <row r="1125" spans="2:2">
      <c r="B1125" s="314">
        <v>0.84539323099459818</v>
      </c>
    </row>
    <row r="1126" spans="2:2">
      <c r="B1126" s="314">
        <v>0.20227668080690939</v>
      </c>
    </row>
    <row r="1127" spans="2:2">
      <c r="B1127" s="314">
        <v>0.78713339640491964</v>
      </c>
    </row>
    <row r="1128" spans="2:2">
      <c r="B1128" s="314">
        <v>0.92873928037354658</v>
      </c>
    </row>
    <row r="1129" spans="2:2">
      <c r="B1129" s="314">
        <v>0.72707296975615709</v>
      </c>
    </row>
    <row r="1130" spans="2:2">
      <c r="B1130" s="314">
        <v>0.42780846583452864</v>
      </c>
    </row>
    <row r="1131" spans="2:2">
      <c r="B1131" s="314">
        <v>0.24298837244788965</v>
      </c>
    </row>
    <row r="1132" spans="2:2">
      <c r="B1132" s="314">
        <v>0.93145542771691026</v>
      </c>
    </row>
    <row r="1133" spans="2:2">
      <c r="B1133" s="314">
        <v>0.30536820581682789</v>
      </c>
    </row>
    <row r="1134" spans="2:2">
      <c r="B1134" s="314">
        <v>0.8418836024048586</v>
      </c>
    </row>
    <row r="1135" spans="2:2">
      <c r="B1135" s="314">
        <v>0.82946256904812765</v>
      </c>
    </row>
    <row r="1136" spans="2:2">
      <c r="B1136" s="314">
        <v>0.85998107852412486</v>
      </c>
    </row>
    <row r="1137" spans="2:2">
      <c r="B1137" s="314">
        <v>0.934537797173986</v>
      </c>
    </row>
    <row r="1138" spans="2:2">
      <c r="B1138" s="314">
        <v>0.27472762230292674</v>
      </c>
    </row>
    <row r="1139" spans="2:2">
      <c r="B1139" s="314">
        <v>0.87649159215063932</v>
      </c>
    </row>
    <row r="1140" spans="2:2">
      <c r="B1140" s="314">
        <v>0.76213873714407787</v>
      </c>
    </row>
    <row r="1141" spans="2:2">
      <c r="B1141" s="314">
        <v>0.85827204199346907</v>
      </c>
    </row>
    <row r="1142" spans="2:2">
      <c r="B1142" s="314">
        <v>0.33359782708212532</v>
      </c>
    </row>
    <row r="1143" spans="2:2">
      <c r="B1143" s="314">
        <v>4.7334208197271646E-2</v>
      </c>
    </row>
    <row r="1144" spans="2:2">
      <c r="B1144" s="314">
        <v>0.69338053529465626</v>
      </c>
    </row>
    <row r="1145" spans="2:2">
      <c r="B1145" s="314">
        <v>0.27390362254707479</v>
      </c>
    </row>
    <row r="1146" spans="2:2">
      <c r="B1146" s="314">
        <v>0.83532212286751917</v>
      </c>
    </row>
    <row r="1147" spans="2:2">
      <c r="B1147" s="314">
        <v>0.16550187688833276</v>
      </c>
    </row>
    <row r="1148" spans="2:2">
      <c r="B1148" s="314">
        <v>0.86159855952635278</v>
      </c>
    </row>
    <row r="1149" spans="2:2">
      <c r="B1149" s="314">
        <v>2.3316141239661855E-2</v>
      </c>
    </row>
    <row r="1150" spans="2:2">
      <c r="B1150" s="314">
        <v>0.35816522721030303</v>
      </c>
    </row>
    <row r="1151" spans="2:2">
      <c r="B1151" s="314">
        <v>0.68401135288552506</v>
      </c>
    </row>
    <row r="1152" spans="2:2">
      <c r="B1152" s="314">
        <v>0.84380626850184637</v>
      </c>
    </row>
    <row r="1153" spans="2:2">
      <c r="B1153" s="314">
        <v>6.7232276375621819E-2</v>
      </c>
    </row>
    <row r="1154" spans="2:2">
      <c r="B1154" s="314">
        <v>0.4442884609515671</v>
      </c>
    </row>
    <row r="1155" spans="2:2">
      <c r="B1155" s="314">
        <v>0.20352793969542526</v>
      </c>
    </row>
    <row r="1156" spans="2:2">
      <c r="B1156" s="314">
        <v>0.65669728690450757</v>
      </c>
    </row>
    <row r="1157" spans="2:2">
      <c r="B1157" s="314">
        <v>0.39896847437971128</v>
      </c>
    </row>
    <row r="1158" spans="2:2">
      <c r="B1158" s="314">
        <v>0.48347422711874755</v>
      </c>
    </row>
    <row r="1159" spans="2:2">
      <c r="B1159" s="314">
        <v>0.94576860866115298</v>
      </c>
    </row>
    <row r="1160" spans="2:2">
      <c r="B1160" s="314">
        <v>0.96194341868343147</v>
      </c>
    </row>
    <row r="1161" spans="2:2">
      <c r="B1161" s="314">
        <v>0.55369731742301709</v>
      </c>
    </row>
    <row r="1162" spans="2:2">
      <c r="B1162" s="314">
        <v>0.81008331553086943</v>
      </c>
    </row>
    <row r="1163" spans="2:2">
      <c r="B1163" s="314">
        <v>0.58790856654560997</v>
      </c>
    </row>
    <row r="1164" spans="2:2">
      <c r="B1164" s="314">
        <v>0.18713950010681479</v>
      </c>
    </row>
    <row r="1165" spans="2:2">
      <c r="B1165" s="314">
        <v>0.36991485335856195</v>
      </c>
    </row>
    <row r="1166" spans="2:2">
      <c r="B1166" s="314">
        <v>4.3763542588579972E-2</v>
      </c>
    </row>
    <row r="1167" spans="2:2">
      <c r="B1167" s="314">
        <v>0.36506241035187842</v>
      </c>
    </row>
    <row r="1168" spans="2:2">
      <c r="B1168" s="314">
        <v>0.84469130527665026</v>
      </c>
    </row>
    <row r="1169" spans="2:2">
      <c r="B1169" s="314">
        <v>0.15897091586046938</v>
      </c>
    </row>
    <row r="1170" spans="2:2">
      <c r="B1170" s="314">
        <v>0.20612201300088503</v>
      </c>
    </row>
    <row r="1171" spans="2:2">
      <c r="B1171" s="314">
        <v>0.84594256416516622</v>
      </c>
    </row>
    <row r="1172" spans="2:2">
      <c r="B1172" s="314">
        <v>0.82833338419751579</v>
      </c>
    </row>
    <row r="1173" spans="2:2">
      <c r="B1173" s="314">
        <v>0.93911557359538556</v>
      </c>
    </row>
    <row r="1174" spans="2:2">
      <c r="B1174" s="314">
        <v>0.64342173528244884</v>
      </c>
    </row>
    <row r="1175" spans="2:2">
      <c r="B1175" s="314">
        <v>0.2891018402661214</v>
      </c>
    </row>
    <row r="1176" spans="2:2">
      <c r="B1176" s="314">
        <v>0.9702444532609027</v>
      </c>
    </row>
    <row r="1177" spans="2:2">
      <c r="B1177" s="314">
        <v>0.89007232886745813</v>
      </c>
    </row>
    <row r="1178" spans="2:2">
      <c r="B1178" s="314">
        <v>0.28742332224494155</v>
      </c>
    </row>
    <row r="1179" spans="2:2">
      <c r="B1179" s="314">
        <v>0.98544267097994931</v>
      </c>
    </row>
    <row r="1180" spans="2:2">
      <c r="B1180" s="314">
        <v>0.6386913663136693</v>
      </c>
    </row>
    <row r="1181" spans="2:2">
      <c r="B1181" s="314">
        <v>0.68486587115085296</v>
      </c>
    </row>
    <row r="1182" spans="2:2">
      <c r="B1182" s="314">
        <v>0.2857142857142857</v>
      </c>
    </row>
    <row r="1183" spans="2:2">
      <c r="B1183" s="314">
        <v>0.49287392803735464</v>
      </c>
    </row>
    <row r="1184" spans="2:2">
      <c r="B1184" s="314">
        <v>0.6581316568498794</v>
      </c>
    </row>
    <row r="1185" spans="2:2">
      <c r="B1185" s="314">
        <v>0.8546098208563494</v>
      </c>
    </row>
    <row r="1186" spans="2:2">
      <c r="B1186" s="314">
        <v>0.53178502761925106</v>
      </c>
    </row>
    <row r="1187" spans="2:2">
      <c r="B1187" s="314">
        <v>0.17056794946134832</v>
      </c>
    </row>
    <row r="1188" spans="2:2">
      <c r="B1188" s="314">
        <v>0.33268227179784537</v>
      </c>
    </row>
    <row r="1189" spans="2:2">
      <c r="B1189" s="314">
        <v>0.84282967619861449</v>
      </c>
    </row>
    <row r="1190" spans="2:2">
      <c r="B1190" s="314">
        <v>0.1271095919675283</v>
      </c>
    </row>
    <row r="1191" spans="2:2">
      <c r="B1191" s="314">
        <v>0.91747795037690361</v>
      </c>
    </row>
    <row r="1192" spans="2:2">
      <c r="B1192" s="314">
        <v>0.85454878383739741</v>
      </c>
    </row>
    <row r="1193" spans="2:2">
      <c r="B1193" s="314">
        <v>0.90551469466231271</v>
      </c>
    </row>
    <row r="1194" spans="2:2">
      <c r="B1194" s="314">
        <v>0.30625324259163184</v>
      </c>
    </row>
    <row r="1195" spans="2:2">
      <c r="B1195" s="314">
        <v>0.52272103030487993</v>
      </c>
    </row>
    <row r="1196" spans="2:2">
      <c r="B1196" s="314">
        <v>0.87829218420972321</v>
      </c>
    </row>
    <row r="1197" spans="2:2">
      <c r="B1197" s="314">
        <v>0.51301614429151277</v>
      </c>
    </row>
    <row r="1198" spans="2:2">
      <c r="B1198" s="314">
        <v>0.85576952421643726</v>
      </c>
    </row>
    <row r="1199" spans="2:2">
      <c r="B1199" s="314">
        <v>0.53343302713095497</v>
      </c>
    </row>
    <row r="1200" spans="2:2">
      <c r="B1200" s="314">
        <v>0.54240546891689811</v>
      </c>
    </row>
    <row r="1201" spans="2:2">
      <c r="B1201" s="314">
        <v>0.41038239692373424</v>
      </c>
    </row>
    <row r="1202" spans="2:2">
      <c r="B1202" s="314">
        <v>0.5586718344676046</v>
      </c>
    </row>
    <row r="1203" spans="2:2">
      <c r="B1203" s="314">
        <v>4.6205023346659747E-2</v>
      </c>
    </row>
    <row r="1204" spans="2:2">
      <c r="B1204" s="314">
        <v>0.71962645344401377</v>
      </c>
    </row>
    <row r="1205" spans="2:2">
      <c r="B1205" s="314">
        <v>0.99188207647938476</v>
      </c>
    </row>
    <row r="1206" spans="2:2">
      <c r="B1206" s="314">
        <v>0.69563890499587999</v>
      </c>
    </row>
    <row r="1207" spans="2:2">
      <c r="B1207" s="314">
        <v>0.32898953215124971</v>
      </c>
    </row>
    <row r="1208" spans="2:2">
      <c r="B1208" s="314">
        <v>0.77654347361674858</v>
      </c>
    </row>
    <row r="1209" spans="2:2">
      <c r="B1209" s="314">
        <v>0.14627521591845455</v>
      </c>
    </row>
    <row r="1210" spans="2:2">
      <c r="B1210" s="314">
        <v>0.13388470107119968</v>
      </c>
    </row>
    <row r="1211" spans="2:2">
      <c r="B1211" s="314">
        <v>0.67903683584093755</v>
      </c>
    </row>
    <row r="1212" spans="2:2">
      <c r="B1212" s="314">
        <v>0.62474440748313853</v>
      </c>
    </row>
    <row r="1213" spans="2:2">
      <c r="B1213" s="314">
        <v>0.22928556169316691</v>
      </c>
    </row>
    <row r="1214" spans="2:2">
      <c r="B1214" s="314">
        <v>3.5370952482680747E-2</v>
      </c>
    </row>
    <row r="1215" spans="2:2">
      <c r="B1215" s="314">
        <v>0.42341380046998506</v>
      </c>
    </row>
    <row r="1216" spans="2:2">
      <c r="B1216" s="314">
        <v>0.34379100924710837</v>
      </c>
    </row>
    <row r="1217" spans="2:2">
      <c r="B1217" s="314">
        <v>0.31891842402417064</v>
      </c>
    </row>
    <row r="1218" spans="2:2">
      <c r="B1218" s="314">
        <v>0.71529282509842218</v>
      </c>
    </row>
    <row r="1219" spans="2:2">
      <c r="B1219" s="314">
        <v>0.46864223151341289</v>
      </c>
    </row>
    <row r="1220" spans="2:2">
      <c r="B1220" s="314">
        <v>0.15811639759514146</v>
      </c>
    </row>
    <row r="1221" spans="2:2">
      <c r="B1221" s="314">
        <v>0.41056550798059022</v>
      </c>
    </row>
    <row r="1222" spans="2:2">
      <c r="B1222" s="314">
        <v>0.68224127933591727</v>
      </c>
    </row>
    <row r="1223" spans="2:2">
      <c r="B1223" s="314">
        <v>0.30509353923154392</v>
      </c>
    </row>
    <row r="1224" spans="2:2">
      <c r="B1224" s="314">
        <v>4.8249763481551564E-2</v>
      </c>
    </row>
    <row r="1225" spans="2:2">
      <c r="B1225" s="314">
        <v>0.70754112369151889</v>
      </c>
    </row>
    <row r="1226" spans="2:2">
      <c r="B1226" s="314">
        <v>0.39118625446333199</v>
      </c>
    </row>
    <row r="1227" spans="2:2">
      <c r="B1227" s="314">
        <v>0.87289040803247164</v>
      </c>
    </row>
    <row r="1228" spans="2:2">
      <c r="B1228" s="314">
        <v>0.77849665822321235</v>
      </c>
    </row>
    <row r="1229" spans="2:2">
      <c r="B1229" s="314">
        <v>0.66365550706503496</v>
      </c>
    </row>
    <row r="1230" spans="2:2">
      <c r="B1230" s="314">
        <v>0.74089785454878387</v>
      </c>
    </row>
    <row r="1231" spans="2:2">
      <c r="B1231" s="314">
        <v>0.19516586809900205</v>
      </c>
    </row>
    <row r="1232" spans="2:2">
      <c r="B1232" s="314">
        <v>0.62138737144077882</v>
      </c>
    </row>
    <row r="1233" spans="2:2">
      <c r="B1233" s="314">
        <v>0.93414105655079804</v>
      </c>
    </row>
    <row r="1234" spans="2:2">
      <c r="B1234" s="314">
        <v>0.84621723075045019</v>
      </c>
    </row>
    <row r="1235" spans="2:2">
      <c r="B1235" s="314">
        <v>0.18555253761406293</v>
      </c>
    </row>
    <row r="1236" spans="2:2">
      <c r="B1236" s="314">
        <v>0.56129642628254039</v>
      </c>
    </row>
    <row r="1237" spans="2:2">
      <c r="B1237" s="314">
        <v>0.89086581011383403</v>
      </c>
    </row>
    <row r="1238" spans="2:2">
      <c r="B1238" s="314">
        <v>0.1174657429731132</v>
      </c>
    </row>
    <row r="1239" spans="2:2">
      <c r="B1239" s="314">
        <v>0.53541673024689473</v>
      </c>
    </row>
    <row r="1240" spans="2:2">
      <c r="B1240" s="314">
        <v>0.25711844233527636</v>
      </c>
    </row>
    <row r="1241" spans="2:2">
      <c r="B1241" s="314">
        <v>0.85821100497451708</v>
      </c>
    </row>
    <row r="1242" spans="2:2">
      <c r="B1242" s="314">
        <v>0.17761772515030366</v>
      </c>
    </row>
    <row r="1243" spans="2:2">
      <c r="B1243" s="314">
        <v>8.7374492629779962E-2</v>
      </c>
    </row>
    <row r="1244" spans="2:2">
      <c r="B1244" s="314">
        <v>0.54655598620563373</v>
      </c>
    </row>
    <row r="1245" spans="2:2">
      <c r="B1245" s="314">
        <v>0.72615741447187721</v>
      </c>
    </row>
    <row r="1246" spans="2:2">
      <c r="B1246" s="314">
        <v>0.64836573381756035</v>
      </c>
    </row>
    <row r="1247" spans="2:2">
      <c r="B1247" s="314">
        <v>0.60179448835718863</v>
      </c>
    </row>
    <row r="1248" spans="2:2">
      <c r="B1248" s="314">
        <v>0.772179326761681</v>
      </c>
    </row>
    <row r="1249" spans="2:2">
      <c r="B1249" s="314">
        <v>9.619434186834315E-2</v>
      </c>
    </row>
    <row r="1250" spans="2:2">
      <c r="B1250" s="314">
        <v>0.33689382610553298</v>
      </c>
    </row>
    <row r="1251" spans="2:2">
      <c r="B1251" s="314">
        <v>0.32163457136753443</v>
      </c>
    </row>
    <row r="1252" spans="2:2">
      <c r="B1252" s="314">
        <v>0.71138645588549454</v>
      </c>
    </row>
    <row r="1253" spans="2:2">
      <c r="B1253" s="314">
        <v>0.61714529862361522</v>
      </c>
    </row>
    <row r="1254" spans="2:2">
      <c r="B1254" s="314">
        <v>0.85418256172368545</v>
      </c>
    </row>
    <row r="1255" spans="2:2">
      <c r="B1255" s="314">
        <v>0.24268318735312969</v>
      </c>
    </row>
    <row r="1256" spans="2:2">
      <c r="B1256" s="314">
        <v>0.39097262489700002</v>
      </c>
    </row>
    <row r="1257" spans="2:2">
      <c r="B1257" s="314">
        <v>0.66609698782311477</v>
      </c>
    </row>
    <row r="1258" spans="2:2">
      <c r="B1258" s="314">
        <v>0.19602038636432997</v>
      </c>
    </row>
    <row r="1259" spans="2:2">
      <c r="B1259" s="314">
        <v>0.49504074221015043</v>
      </c>
    </row>
    <row r="1260" spans="2:2">
      <c r="B1260" s="314">
        <v>0.56770531327249973</v>
      </c>
    </row>
    <row r="1261" spans="2:2">
      <c r="B1261" s="314">
        <v>3.1952879421369061E-2</v>
      </c>
    </row>
    <row r="1262" spans="2:2">
      <c r="B1262" s="314">
        <v>0.31858272041993468</v>
      </c>
    </row>
    <row r="1263" spans="2:2">
      <c r="B1263" s="314">
        <v>0.74211859492782373</v>
      </c>
    </row>
    <row r="1264" spans="2:2">
      <c r="B1264" s="314">
        <v>0.15604113895077365</v>
      </c>
    </row>
    <row r="1265" spans="2:2">
      <c r="B1265" s="314">
        <v>0.75676747947630241</v>
      </c>
    </row>
    <row r="1266" spans="2:2">
      <c r="B1266" s="314">
        <v>0.23892941068758203</v>
      </c>
    </row>
    <row r="1267" spans="2:2">
      <c r="B1267" s="314">
        <v>3.4791100802636799E-3</v>
      </c>
    </row>
    <row r="1268" spans="2:2">
      <c r="B1268" s="314">
        <v>0.3848078859828486</v>
      </c>
    </row>
    <row r="1269" spans="2:2">
      <c r="B1269" s="314">
        <v>0.79152806176946322</v>
      </c>
    </row>
    <row r="1270" spans="2:2">
      <c r="B1270" s="314">
        <v>0.69240394299142427</v>
      </c>
    </row>
    <row r="1271" spans="2:2">
      <c r="B1271" s="314">
        <v>0.80800805688650168</v>
      </c>
    </row>
    <row r="1272" spans="2:2">
      <c r="B1272" s="314">
        <v>0.96304208502456745</v>
      </c>
    </row>
    <row r="1273" spans="2:2">
      <c r="B1273" s="314">
        <v>0.62279122287667465</v>
      </c>
    </row>
    <row r="1274" spans="2:2">
      <c r="B1274" s="314">
        <v>0.87786492507705927</v>
      </c>
    </row>
    <row r="1275" spans="2:2">
      <c r="B1275" s="314">
        <v>8.2827234717856385E-2</v>
      </c>
    </row>
    <row r="1276" spans="2:2">
      <c r="B1276" s="314">
        <v>3.7202063051240575E-2</v>
      </c>
    </row>
    <row r="1277" spans="2:2">
      <c r="B1277" s="314">
        <v>0.52629169591357161</v>
      </c>
    </row>
    <row r="1278" spans="2:2">
      <c r="B1278" s="314">
        <v>0.32218390453810236</v>
      </c>
    </row>
    <row r="1279" spans="2:2">
      <c r="B1279" s="314">
        <v>0.68556779686880098</v>
      </c>
    </row>
    <row r="1280" spans="2:2">
      <c r="B1280" s="314">
        <v>0.22080141605883968</v>
      </c>
    </row>
    <row r="1281" spans="2:2">
      <c r="B1281" s="314">
        <v>0.60368663594470051</v>
      </c>
    </row>
    <row r="1282" spans="2:2">
      <c r="B1282" s="314">
        <v>0.39484847560045166</v>
      </c>
    </row>
    <row r="1283" spans="2:2">
      <c r="B1283" s="314">
        <v>0.9847102267525254</v>
      </c>
    </row>
    <row r="1284" spans="2:2">
      <c r="B1284" s="314">
        <v>0.47709585863826409</v>
      </c>
    </row>
    <row r="1285" spans="2:2">
      <c r="B1285" s="314">
        <v>0.25861384929960018</v>
      </c>
    </row>
    <row r="1286" spans="2:2">
      <c r="B1286" s="314">
        <v>0.50447096163823357</v>
      </c>
    </row>
    <row r="1287" spans="2:2">
      <c r="B1287" s="314">
        <v>0.39551988280892364</v>
      </c>
    </row>
    <row r="1288" spans="2:2">
      <c r="B1288" s="314">
        <v>0.13684499649037141</v>
      </c>
    </row>
    <row r="1289" spans="2:2">
      <c r="B1289" s="314">
        <v>0.2687154759361553</v>
      </c>
    </row>
    <row r="1290" spans="2:2">
      <c r="B1290" s="314">
        <v>0.50807214575640125</v>
      </c>
    </row>
    <row r="1291" spans="2:2">
      <c r="B1291" s="314">
        <v>0.27716910306100651</v>
      </c>
    </row>
    <row r="1292" spans="2:2">
      <c r="B1292" s="314">
        <v>0.83211767937253944</v>
      </c>
    </row>
    <row r="1293" spans="2:2">
      <c r="B1293" s="314">
        <v>0.10946989349040193</v>
      </c>
    </row>
    <row r="1294" spans="2:2">
      <c r="B1294" s="314">
        <v>0.36448255867183449</v>
      </c>
    </row>
    <row r="1295" spans="2:2">
      <c r="B1295" s="314">
        <v>9.7354045228431038E-2</v>
      </c>
    </row>
    <row r="1296" spans="2:2">
      <c r="B1296" s="314">
        <v>0.62712485122226636</v>
      </c>
    </row>
    <row r="1297" spans="2:2">
      <c r="B1297" s="314">
        <v>0.68620868556779691</v>
      </c>
    </row>
    <row r="1298" spans="2:2">
      <c r="B1298" s="314">
        <v>0.56324961088900416</v>
      </c>
    </row>
    <row r="1299" spans="2:2">
      <c r="B1299" s="314">
        <v>0.27072969756157111</v>
      </c>
    </row>
    <row r="1300" spans="2:2">
      <c r="B1300" s="314">
        <v>0.12790307321390423</v>
      </c>
    </row>
    <row r="1301" spans="2:2">
      <c r="B1301" s="314">
        <v>0.13064973906674399</v>
      </c>
    </row>
    <row r="1302" spans="2:2">
      <c r="B1302" s="314">
        <v>0.36005737479781486</v>
      </c>
    </row>
    <row r="1303" spans="2:2">
      <c r="B1303" s="314">
        <v>0.57765434736167487</v>
      </c>
    </row>
    <row r="1304" spans="2:2">
      <c r="B1304" s="314">
        <v>0.85146641438032167</v>
      </c>
    </row>
    <row r="1305" spans="2:2">
      <c r="B1305" s="314">
        <v>0.81817072054200868</v>
      </c>
    </row>
    <row r="1306" spans="2:2">
      <c r="B1306" s="314">
        <v>0.35010834070863978</v>
      </c>
    </row>
    <row r="1307" spans="2:2">
      <c r="B1307" s="314">
        <v>0.5689260536515397</v>
      </c>
    </row>
    <row r="1308" spans="2:2">
      <c r="B1308" s="314">
        <v>0.63600573747978151</v>
      </c>
    </row>
    <row r="1309" spans="2:2">
      <c r="B1309" s="314">
        <v>0.26181829279457991</v>
      </c>
    </row>
    <row r="1310" spans="2:2">
      <c r="B1310" s="314">
        <v>0.41062654499954221</v>
      </c>
    </row>
    <row r="1311" spans="2:2">
      <c r="B1311" s="314">
        <v>0.86339915158543656</v>
      </c>
    </row>
    <row r="1312" spans="2:2">
      <c r="B1312" s="314">
        <v>0.37357707449568162</v>
      </c>
    </row>
    <row r="1313" spans="2:2">
      <c r="B1313" s="314">
        <v>3.9826654866176335E-2</v>
      </c>
    </row>
    <row r="1314" spans="2:2">
      <c r="B1314" s="314">
        <v>0.54371776482436596</v>
      </c>
    </row>
    <row r="1315" spans="2:2">
      <c r="B1315" s="314">
        <v>0.74416333506271559</v>
      </c>
    </row>
    <row r="1316" spans="2:2">
      <c r="B1316" s="314">
        <v>0.8461256752220222</v>
      </c>
    </row>
    <row r="1317" spans="2:2">
      <c r="B1317" s="314">
        <v>0.41242713705862605</v>
      </c>
    </row>
    <row r="1318" spans="2:2">
      <c r="B1318" s="314">
        <v>0.65102084414197214</v>
      </c>
    </row>
    <row r="1319" spans="2:2">
      <c r="B1319" s="314">
        <v>0.9600817896053957</v>
      </c>
    </row>
    <row r="1320" spans="2:2">
      <c r="B1320" s="314">
        <v>0.94628742332224491</v>
      </c>
    </row>
    <row r="1321" spans="2:2">
      <c r="B1321" s="314">
        <v>0.78423413800469988</v>
      </c>
    </row>
    <row r="1322" spans="2:2">
      <c r="B1322" s="314">
        <v>0.77095858638264103</v>
      </c>
    </row>
    <row r="1323" spans="2:2">
      <c r="B1323" s="314">
        <v>0.13843195898312327</v>
      </c>
    </row>
    <row r="1324" spans="2:2">
      <c r="B1324" s="314">
        <v>6.4149906918546093E-2</v>
      </c>
    </row>
    <row r="1325" spans="2:2">
      <c r="B1325" s="314">
        <v>0.66884365367595444</v>
      </c>
    </row>
    <row r="1326" spans="2:2">
      <c r="B1326" s="314">
        <v>0.81048005615405738</v>
      </c>
    </row>
    <row r="1327" spans="2:2">
      <c r="B1327" s="314">
        <v>0.71526230658894618</v>
      </c>
    </row>
    <row r="1328" spans="2:2">
      <c r="B1328" s="314">
        <v>0.92159794915616322</v>
      </c>
    </row>
    <row r="1329" spans="2:2">
      <c r="B1329" s="314">
        <v>0.31153294473097937</v>
      </c>
    </row>
    <row r="1330" spans="2:2">
      <c r="B1330" s="314">
        <v>0.30185857722708825</v>
      </c>
    </row>
    <row r="1331" spans="2:2">
      <c r="B1331" s="314">
        <v>0.78933072908719137</v>
      </c>
    </row>
    <row r="1332" spans="2:2">
      <c r="B1332" s="314">
        <v>0.63463240455336156</v>
      </c>
    </row>
    <row r="1333" spans="2:2">
      <c r="B1333" s="314">
        <v>0.62630085146641434</v>
      </c>
    </row>
    <row r="1334" spans="2:2">
      <c r="B1334" s="314">
        <v>0.21646778771324809</v>
      </c>
    </row>
    <row r="1335" spans="2:2">
      <c r="B1335" s="314">
        <v>0.80660420545060574</v>
      </c>
    </row>
    <row r="1336" spans="2:2">
      <c r="B1336" s="314">
        <v>0.28598895229956967</v>
      </c>
    </row>
    <row r="1337" spans="2:2">
      <c r="B1337" s="314">
        <v>0.6038087099826045</v>
      </c>
    </row>
    <row r="1338" spans="2:2">
      <c r="B1338" s="314">
        <v>0.36610003967406229</v>
      </c>
    </row>
    <row r="1339" spans="2:2">
      <c r="B1339" s="314">
        <v>0.4804834131900998</v>
      </c>
    </row>
    <row r="1340" spans="2:2">
      <c r="B1340" s="314">
        <v>0.78847621082186348</v>
      </c>
    </row>
    <row r="1341" spans="2:2">
      <c r="B1341" s="314">
        <v>0.84606463820307021</v>
      </c>
    </row>
    <row r="1342" spans="2:2">
      <c r="B1342" s="314">
        <v>0.42365794854579303</v>
      </c>
    </row>
    <row r="1343" spans="2:2">
      <c r="B1343" s="314">
        <v>0.85525070955534532</v>
      </c>
    </row>
    <row r="1344" spans="2:2">
      <c r="B1344" s="314">
        <v>0.32050538651692251</v>
      </c>
    </row>
    <row r="1345" spans="2:2">
      <c r="B1345" s="314">
        <v>0.38444166386913664</v>
      </c>
    </row>
    <row r="1346" spans="2:2">
      <c r="B1346" s="314">
        <v>9.4271675771355326E-2</v>
      </c>
    </row>
    <row r="1347" spans="2:2">
      <c r="B1347" s="314">
        <v>0.91769157994323558</v>
      </c>
    </row>
    <row r="1348" spans="2:2">
      <c r="B1348" s="314">
        <v>0.11554307687612538</v>
      </c>
    </row>
    <row r="1349" spans="2:2">
      <c r="B1349" s="314">
        <v>0.43723868526261178</v>
      </c>
    </row>
    <row r="1350" spans="2:2">
      <c r="B1350" s="314">
        <v>0.46781823175756099</v>
      </c>
    </row>
    <row r="1351" spans="2:2">
      <c r="B1351" s="314">
        <v>0.66420484023560289</v>
      </c>
    </row>
    <row r="1352" spans="2:2">
      <c r="B1352" s="314">
        <v>0.88589129306924652</v>
      </c>
    </row>
    <row r="1353" spans="2:2">
      <c r="B1353" s="314">
        <v>0.26264229255043181</v>
      </c>
    </row>
    <row r="1354" spans="2:2">
      <c r="B1354" s="314">
        <v>8.4505752739036225E-2</v>
      </c>
    </row>
    <row r="1355" spans="2:2">
      <c r="B1355" s="314">
        <v>2.9297769096957305E-2</v>
      </c>
    </row>
    <row r="1356" spans="2:2">
      <c r="B1356" s="314">
        <v>0.66249580370494709</v>
      </c>
    </row>
    <row r="1357" spans="2:2">
      <c r="B1357" s="314">
        <v>0.76406140324106575</v>
      </c>
    </row>
    <row r="1358" spans="2:2">
      <c r="B1358" s="314">
        <v>0.74465163121433153</v>
      </c>
    </row>
    <row r="1359" spans="2:2">
      <c r="B1359" s="314">
        <v>0.58140812402722253</v>
      </c>
    </row>
    <row r="1360" spans="2:2">
      <c r="B1360" s="314">
        <v>0.33262123477889338</v>
      </c>
    </row>
    <row r="1361" spans="2:2">
      <c r="B1361" s="314">
        <v>3.0823694570757164E-3</v>
      </c>
    </row>
    <row r="1362" spans="2:2">
      <c r="B1362" s="314">
        <v>0.59364604632709739</v>
      </c>
    </row>
    <row r="1363" spans="2:2">
      <c r="B1363" s="314">
        <v>0.39249855037079989</v>
      </c>
    </row>
    <row r="1364" spans="2:2">
      <c r="B1364" s="314">
        <v>0.65517136143070775</v>
      </c>
    </row>
    <row r="1365" spans="2:2">
      <c r="B1365" s="314">
        <v>0.27771843623157444</v>
      </c>
    </row>
    <row r="1366" spans="2:2">
      <c r="B1366" s="314">
        <v>0.51377910702841278</v>
      </c>
    </row>
    <row r="1367" spans="2:2">
      <c r="B1367" s="314">
        <v>0.98815881832331309</v>
      </c>
    </row>
    <row r="1368" spans="2:2">
      <c r="B1368" s="314">
        <v>3.640858180486465E-2</v>
      </c>
    </row>
    <row r="1369" spans="2:2">
      <c r="B1369" s="314">
        <v>0.92037720877712337</v>
      </c>
    </row>
    <row r="1370" spans="2:2">
      <c r="B1370" s="314">
        <v>0.35377056184575945</v>
      </c>
    </row>
    <row r="1371" spans="2:2">
      <c r="B1371" s="314">
        <v>0.78359324930570395</v>
      </c>
    </row>
    <row r="1372" spans="2:2">
      <c r="B1372" s="314">
        <v>0.84646137882625816</v>
      </c>
    </row>
    <row r="1373" spans="2:2">
      <c r="B1373" s="314">
        <v>0.47352519302957241</v>
      </c>
    </row>
    <row r="1374" spans="2:2">
      <c r="B1374" s="314">
        <v>2.7588732566301462E-2</v>
      </c>
    </row>
    <row r="1375" spans="2:2">
      <c r="B1375" s="314">
        <v>0.91241187780388811</v>
      </c>
    </row>
    <row r="1376" spans="2:2">
      <c r="B1376" s="314">
        <v>0.55803094576860868</v>
      </c>
    </row>
    <row r="1377" spans="2:2">
      <c r="B1377" s="314">
        <v>0.39841914120914335</v>
      </c>
    </row>
    <row r="1378" spans="2:2">
      <c r="B1378" s="314">
        <v>1.3580736716818751E-2</v>
      </c>
    </row>
    <row r="1379" spans="2:2">
      <c r="B1379" s="314">
        <v>0.85412152470473346</v>
      </c>
    </row>
    <row r="1380" spans="2:2">
      <c r="B1380" s="314">
        <v>0.48881496627704701</v>
      </c>
    </row>
    <row r="1381" spans="2:2">
      <c r="B1381" s="314">
        <v>0.97289956358531449</v>
      </c>
    </row>
    <row r="1382" spans="2:2">
      <c r="B1382" s="314">
        <v>0.28525650807214575</v>
      </c>
    </row>
    <row r="1383" spans="2:2">
      <c r="B1383" s="314">
        <v>0.76689962462233341</v>
      </c>
    </row>
    <row r="1384" spans="2:2">
      <c r="B1384" s="314">
        <v>0.42857142857142855</v>
      </c>
    </row>
    <row r="1385" spans="2:2">
      <c r="B1385" s="314">
        <v>0.53532517471846675</v>
      </c>
    </row>
    <row r="1386" spans="2:2">
      <c r="B1386" s="314">
        <v>0.20487075411236916</v>
      </c>
    </row>
    <row r="1387" spans="2:2">
      <c r="B1387" s="314">
        <v>0.93145542771691026</v>
      </c>
    </row>
    <row r="1388" spans="2:2">
      <c r="B1388" s="314">
        <v>0.93212683492538229</v>
      </c>
    </row>
    <row r="1389" spans="2:2">
      <c r="B1389" s="314">
        <v>0.73027741325113682</v>
      </c>
    </row>
    <row r="1390" spans="2:2">
      <c r="B1390" s="314">
        <v>0.41145054475539417</v>
      </c>
    </row>
    <row r="1391" spans="2:2">
      <c r="B1391" s="314">
        <v>0.21262245551927245</v>
      </c>
    </row>
    <row r="1392" spans="2:2">
      <c r="B1392" s="314">
        <v>0.55970946378978848</v>
      </c>
    </row>
    <row r="1393" spans="2:2">
      <c r="B1393" s="314">
        <v>0.91256447035126809</v>
      </c>
    </row>
    <row r="1394" spans="2:2">
      <c r="B1394" s="314">
        <v>0.23377178258613848</v>
      </c>
    </row>
    <row r="1395" spans="2:2">
      <c r="B1395" s="314">
        <v>0.9447614978484451</v>
      </c>
    </row>
    <row r="1396" spans="2:2">
      <c r="B1396" s="314">
        <v>0.84606463820307021</v>
      </c>
    </row>
    <row r="1397" spans="2:2">
      <c r="B1397" s="314">
        <v>0.36539811395611438</v>
      </c>
    </row>
    <row r="1398" spans="2:2">
      <c r="B1398" s="314">
        <v>0.66045106357005523</v>
      </c>
    </row>
    <row r="1399" spans="2:2">
      <c r="B1399" s="314">
        <v>0.14703817865535448</v>
      </c>
    </row>
    <row r="1400" spans="2:2">
      <c r="B1400" s="314">
        <v>0.27869502853480638</v>
      </c>
    </row>
    <row r="1401" spans="2:2">
      <c r="B1401" s="314">
        <v>0.48976104007080296</v>
      </c>
    </row>
    <row r="1402" spans="2:2">
      <c r="B1402" s="314">
        <v>0.39738151188695942</v>
      </c>
    </row>
    <row r="1403" spans="2:2">
      <c r="B1403" s="314">
        <v>0.47550889614551223</v>
      </c>
    </row>
    <row r="1404" spans="2:2">
      <c r="B1404" s="314">
        <v>6.7964720603045745E-2</v>
      </c>
    </row>
    <row r="1405" spans="2:2">
      <c r="B1405" s="314">
        <v>0.62013611255226297</v>
      </c>
    </row>
    <row r="1406" spans="2:2">
      <c r="B1406" s="314">
        <v>4.4892727439191871E-2</v>
      </c>
    </row>
    <row r="1407" spans="2:2">
      <c r="B1407" s="314">
        <v>0.81725516525772879</v>
      </c>
    </row>
    <row r="1408" spans="2:2">
      <c r="B1408" s="314">
        <v>0.98864711447492903</v>
      </c>
    </row>
    <row r="1409" spans="2:2">
      <c r="B1409" s="314">
        <v>0.62404248176519062</v>
      </c>
    </row>
    <row r="1410" spans="2:2">
      <c r="B1410" s="314">
        <v>0.92495498519852293</v>
      </c>
    </row>
    <row r="1411" spans="2:2">
      <c r="B1411" s="314">
        <v>0.93362224188970611</v>
      </c>
    </row>
    <row r="1412" spans="2:2">
      <c r="B1412" s="314">
        <v>7.5472273934141063E-2</v>
      </c>
    </row>
    <row r="1413" spans="2:2">
      <c r="B1413" s="314">
        <v>0.94058046205023349</v>
      </c>
    </row>
    <row r="1414" spans="2:2">
      <c r="B1414" s="314">
        <v>0.58983123264259774</v>
      </c>
    </row>
    <row r="1415" spans="2:2">
      <c r="B1415" s="314">
        <v>5.8442945646534621E-2</v>
      </c>
    </row>
    <row r="1416" spans="2:2">
      <c r="B1416" s="314">
        <v>0.45353556932279426</v>
      </c>
    </row>
    <row r="1417" spans="2:2">
      <c r="B1417" s="314">
        <v>0.21472823267311625</v>
      </c>
    </row>
    <row r="1418" spans="2:2">
      <c r="B1418" s="314">
        <v>0.54435865352336188</v>
      </c>
    </row>
    <row r="1419" spans="2:2">
      <c r="B1419" s="314">
        <v>0.85781426435132913</v>
      </c>
    </row>
    <row r="1420" spans="2:2">
      <c r="B1420" s="314">
        <v>8.4109012115848258E-2</v>
      </c>
    </row>
    <row r="1421" spans="2:2">
      <c r="B1421" s="314">
        <v>0.18399609363078706</v>
      </c>
    </row>
    <row r="1422" spans="2:2">
      <c r="B1422" s="314">
        <v>0.21146275215918456</v>
      </c>
    </row>
    <row r="1423" spans="2:2">
      <c r="B1423" s="314">
        <v>0.65706350901821953</v>
      </c>
    </row>
    <row r="1424" spans="2:2">
      <c r="B1424" s="314">
        <v>0.70857875301370277</v>
      </c>
    </row>
    <row r="1425" spans="2:2">
      <c r="B1425" s="314">
        <v>0.9727469710379345</v>
      </c>
    </row>
    <row r="1426" spans="2:2">
      <c r="B1426" s="314">
        <v>0.67369609668263797</v>
      </c>
    </row>
    <row r="1427" spans="2:2">
      <c r="B1427" s="314">
        <v>0.34180730613116855</v>
      </c>
    </row>
    <row r="1428" spans="2:2">
      <c r="B1428" s="314">
        <v>0.76998199407940915</v>
      </c>
    </row>
    <row r="1429" spans="2:2">
      <c r="B1429" s="314">
        <v>0.45115512558366649</v>
      </c>
    </row>
    <row r="1430" spans="2:2">
      <c r="B1430" s="314">
        <v>0.22116763817255164</v>
      </c>
    </row>
    <row r="1431" spans="2:2">
      <c r="B1431" s="314">
        <v>0.83916745506149482</v>
      </c>
    </row>
    <row r="1432" spans="2:2">
      <c r="B1432" s="314">
        <v>0.5951719718008972</v>
      </c>
    </row>
    <row r="1433" spans="2:2">
      <c r="B1433" s="314">
        <v>0.81514938810388504</v>
      </c>
    </row>
    <row r="1434" spans="2:2">
      <c r="B1434" s="314">
        <v>0.23740348521378216</v>
      </c>
    </row>
    <row r="1435" spans="2:2">
      <c r="B1435" s="314">
        <v>0.58485671559801022</v>
      </c>
    </row>
    <row r="1436" spans="2:2">
      <c r="B1436" s="314">
        <v>0.6173589281899472</v>
      </c>
    </row>
    <row r="1437" spans="2:2">
      <c r="B1437" s="314">
        <v>4.2909024323252054E-2</v>
      </c>
    </row>
    <row r="1438" spans="2:2">
      <c r="B1438" s="314">
        <v>0.45435956907864622</v>
      </c>
    </row>
    <row r="1439" spans="2:2">
      <c r="B1439" s="314">
        <v>0.88360240485854669</v>
      </c>
    </row>
    <row r="1440" spans="2:2">
      <c r="B1440" s="314">
        <v>0.92123172704245126</v>
      </c>
    </row>
    <row r="1441" spans="2:2">
      <c r="B1441" s="314">
        <v>0.3848078859828486</v>
      </c>
    </row>
    <row r="1442" spans="2:2">
      <c r="B1442" s="314">
        <v>0.10782189397869808</v>
      </c>
    </row>
    <row r="1443" spans="2:2">
      <c r="B1443" s="314">
        <v>0.56752220221564376</v>
      </c>
    </row>
    <row r="1444" spans="2:2">
      <c r="B1444" s="314">
        <v>0.89144566179387796</v>
      </c>
    </row>
    <row r="1445" spans="2:2">
      <c r="B1445" s="314">
        <v>0.54261909848323009</v>
      </c>
    </row>
    <row r="1446" spans="2:2">
      <c r="B1446" s="314">
        <v>2.4414807580797754E-2</v>
      </c>
    </row>
    <row r="1447" spans="2:2">
      <c r="B1447" s="314">
        <v>0.86040833765678881</v>
      </c>
    </row>
    <row r="1448" spans="2:2">
      <c r="B1448" s="314">
        <v>0.24613177892391735</v>
      </c>
    </row>
    <row r="1449" spans="2:2">
      <c r="B1449" s="314">
        <v>0.6947233497116001</v>
      </c>
    </row>
    <row r="1450" spans="2:2">
      <c r="B1450" s="314">
        <v>0.17160557878353222</v>
      </c>
    </row>
    <row r="1451" spans="2:2">
      <c r="B1451" s="314">
        <v>0.85259559923093353</v>
      </c>
    </row>
    <row r="1452" spans="2:2">
      <c r="B1452" s="314">
        <v>0.2359996337778863</v>
      </c>
    </row>
    <row r="1453" spans="2:2">
      <c r="B1453" s="314">
        <v>2.2919400616473892E-2</v>
      </c>
    </row>
    <row r="1454" spans="2:2">
      <c r="B1454" s="314">
        <v>0.70162053285317549</v>
      </c>
    </row>
    <row r="1455" spans="2:2">
      <c r="B1455" s="314">
        <v>0.49403363139744255</v>
      </c>
    </row>
    <row r="1456" spans="2:2">
      <c r="B1456" s="314">
        <v>0.29114658040101321</v>
      </c>
    </row>
    <row r="1457" spans="2:2">
      <c r="B1457" s="314">
        <v>0.89776299325540942</v>
      </c>
    </row>
    <row r="1458" spans="2:2">
      <c r="B1458" s="314">
        <v>2.1027253028962065E-2</v>
      </c>
    </row>
    <row r="1459" spans="2:2">
      <c r="B1459" s="314">
        <v>0.51075777459028904</v>
      </c>
    </row>
    <row r="1460" spans="2:2">
      <c r="B1460" s="314">
        <v>0.89599291970580153</v>
      </c>
    </row>
    <row r="1461" spans="2:2">
      <c r="B1461" s="314">
        <v>0.37794122135074926</v>
      </c>
    </row>
    <row r="1462" spans="2:2">
      <c r="B1462" s="314">
        <v>0.91692861720633567</v>
      </c>
    </row>
    <row r="1463" spans="2:2">
      <c r="B1463" s="314">
        <v>0.15161595507675404</v>
      </c>
    </row>
    <row r="1464" spans="2:2">
      <c r="B1464" s="314">
        <v>0.97433393353068631</v>
      </c>
    </row>
    <row r="1465" spans="2:2">
      <c r="B1465" s="314">
        <v>0.18097476119266334</v>
      </c>
    </row>
    <row r="1466" spans="2:2">
      <c r="B1466" s="314">
        <v>0.27057710501419113</v>
      </c>
    </row>
    <row r="1467" spans="2:2">
      <c r="B1467" s="314">
        <v>0.17139194921720025</v>
      </c>
    </row>
    <row r="1468" spans="2:2">
      <c r="B1468" s="314">
        <v>0.56514175847651604</v>
      </c>
    </row>
    <row r="1469" spans="2:2">
      <c r="B1469" s="314">
        <v>0.78023621326334425</v>
      </c>
    </row>
    <row r="1470" spans="2:2">
      <c r="B1470" s="314">
        <v>0.39097262489700002</v>
      </c>
    </row>
    <row r="1471" spans="2:2">
      <c r="B1471" s="314">
        <v>0.95632801293984804</v>
      </c>
    </row>
    <row r="1472" spans="2:2">
      <c r="B1472" s="314">
        <v>7.0833460493789482E-2</v>
      </c>
    </row>
    <row r="1473" spans="2:2">
      <c r="B1473" s="314">
        <v>0.78542435987426373</v>
      </c>
    </row>
    <row r="1474" spans="2:2">
      <c r="B1474" s="314">
        <v>0.49809259315775017</v>
      </c>
    </row>
    <row r="1475" spans="2:2">
      <c r="B1475" s="314">
        <v>0.19849238563188573</v>
      </c>
    </row>
    <row r="1476" spans="2:2">
      <c r="B1476" s="314">
        <v>0.858821375164037</v>
      </c>
    </row>
    <row r="1477" spans="2:2">
      <c r="B1477" s="314">
        <v>0.26273384807885986</v>
      </c>
    </row>
    <row r="1478" spans="2:2">
      <c r="B1478" s="314">
        <v>0.38810388500625631</v>
      </c>
    </row>
    <row r="1479" spans="2:2">
      <c r="B1479" s="314">
        <v>2.5482955412457656E-2</v>
      </c>
    </row>
    <row r="1480" spans="2:2">
      <c r="B1480" s="314">
        <v>0.49803155613879818</v>
      </c>
    </row>
    <row r="1481" spans="2:2">
      <c r="B1481" s="314">
        <v>0.15033417767876217</v>
      </c>
    </row>
    <row r="1482" spans="2:2">
      <c r="B1482" s="314">
        <v>0.81145664845728938</v>
      </c>
    </row>
    <row r="1483" spans="2:2">
      <c r="B1483" s="314">
        <v>0.99121066927091284</v>
      </c>
    </row>
    <row r="1484" spans="2:2">
      <c r="B1484" s="314">
        <v>0.41142002624591817</v>
      </c>
    </row>
    <row r="1485" spans="2:2">
      <c r="B1485" s="314">
        <v>0.4260078737754448</v>
      </c>
    </row>
    <row r="1486" spans="2:2">
      <c r="B1486" s="314">
        <v>0.59501937925351722</v>
      </c>
    </row>
    <row r="1487" spans="2:2">
      <c r="B1487" s="314">
        <v>0.83413190099795531</v>
      </c>
    </row>
    <row r="1488" spans="2:2">
      <c r="B1488" s="314">
        <v>0.22565385906552324</v>
      </c>
    </row>
    <row r="1489" spans="2:2">
      <c r="B1489" s="314">
        <v>0.18295846430860316</v>
      </c>
    </row>
    <row r="1490" spans="2:2">
      <c r="B1490" s="314">
        <v>3.9735099337748346E-2</v>
      </c>
    </row>
    <row r="1491" spans="2:2">
      <c r="B1491" s="314">
        <v>0.40974150822473832</v>
      </c>
    </row>
    <row r="1492" spans="2:2">
      <c r="B1492" s="314">
        <v>0.59929197058015682</v>
      </c>
    </row>
    <row r="1493" spans="2:2">
      <c r="B1493" s="314">
        <v>0.27008880886257514</v>
      </c>
    </row>
    <row r="1494" spans="2:2">
      <c r="B1494" s="314">
        <v>0.62483596301156652</v>
      </c>
    </row>
    <row r="1495" spans="2:2">
      <c r="B1495" s="314">
        <v>0.70290231025116734</v>
      </c>
    </row>
    <row r="1496" spans="2:2">
      <c r="B1496" s="314">
        <v>0.81096835230567343</v>
      </c>
    </row>
    <row r="1497" spans="2:2">
      <c r="B1497" s="314">
        <v>0.65294351023895991</v>
      </c>
    </row>
    <row r="1498" spans="2:2">
      <c r="B1498" s="314">
        <v>0.54985198522904144</v>
      </c>
    </row>
    <row r="1499" spans="2:2">
      <c r="B1499" s="314">
        <v>0.32624286629840998</v>
      </c>
    </row>
    <row r="1500" spans="2:2">
      <c r="B1500" s="314">
        <v>0.88818018127994625</v>
      </c>
    </row>
    <row r="1501" spans="2:2">
      <c r="B1501" s="314">
        <v>0.15161595507675404</v>
      </c>
    </row>
    <row r="1502" spans="2:2">
      <c r="B1502" s="314">
        <v>0.14600054933317058</v>
      </c>
    </row>
    <row r="1503" spans="2:2">
      <c r="B1503" s="314">
        <v>0.41172521134067813</v>
      </c>
    </row>
    <row r="1504" spans="2:2">
      <c r="B1504" s="314">
        <v>0.55885494552446058</v>
      </c>
    </row>
    <row r="1505" spans="2:2">
      <c r="B1505" s="314">
        <v>0.71190527054658648</v>
      </c>
    </row>
    <row r="1506" spans="2:2">
      <c r="B1506" s="314">
        <v>0.68776512955107272</v>
      </c>
    </row>
    <row r="1507" spans="2:2">
      <c r="B1507" s="314">
        <v>0.30042420728171637</v>
      </c>
    </row>
    <row r="1508" spans="2:2">
      <c r="B1508" s="314">
        <v>0.80596331675160982</v>
      </c>
    </row>
    <row r="1509" spans="2:2">
      <c r="B1509" s="314">
        <v>0.86577959532456439</v>
      </c>
    </row>
    <row r="1510" spans="2:2">
      <c r="B1510" s="314">
        <v>0.63615833002716149</v>
      </c>
    </row>
    <row r="1511" spans="2:2">
      <c r="B1511" s="314">
        <v>0.93786431470686971</v>
      </c>
    </row>
    <row r="1512" spans="2:2">
      <c r="B1512" s="314">
        <v>0.30713827936643573</v>
      </c>
    </row>
    <row r="1513" spans="2:2">
      <c r="B1513" s="314">
        <v>0.53785821100497455</v>
      </c>
    </row>
    <row r="1514" spans="2:2">
      <c r="B1514" s="314">
        <v>0.84499649037141022</v>
      </c>
    </row>
    <row r="1515" spans="2:2">
      <c r="B1515" s="314">
        <v>0.38035218359935302</v>
      </c>
    </row>
    <row r="1516" spans="2:2">
      <c r="B1516" s="314">
        <v>0.54033021027253025</v>
      </c>
    </row>
    <row r="1517" spans="2:2">
      <c r="B1517" s="314">
        <v>0.85345011749626143</v>
      </c>
    </row>
    <row r="1518" spans="2:2">
      <c r="B1518" s="314">
        <v>0.761040070802942</v>
      </c>
    </row>
    <row r="1519" spans="2:2">
      <c r="B1519" s="314">
        <v>0.31916257209997861</v>
      </c>
    </row>
    <row r="1520" spans="2:2">
      <c r="B1520" s="314">
        <v>0.83657338175603502</v>
      </c>
    </row>
    <row r="1521" spans="2:2">
      <c r="B1521" s="314">
        <v>0.10498367259743034</v>
      </c>
    </row>
    <row r="1522" spans="2:2">
      <c r="B1522" s="314">
        <v>0.14993743705557422</v>
      </c>
    </row>
    <row r="1523" spans="2:2">
      <c r="B1523" s="314">
        <v>2.8351695303201391E-2</v>
      </c>
    </row>
    <row r="1524" spans="2:2">
      <c r="B1524" s="314">
        <v>0.16141239661854914</v>
      </c>
    </row>
    <row r="1525" spans="2:2">
      <c r="B1525" s="314">
        <v>0.5330973235267189</v>
      </c>
    </row>
    <row r="1526" spans="2:2">
      <c r="B1526" s="314">
        <v>0.3783989989928892</v>
      </c>
    </row>
    <row r="1527" spans="2:2">
      <c r="B1527" s="314">
        <v>0.64262825403607293</v>
      </c>
    </row>
    <row r="1528" spans="2:2">
      <c r="B1528" s="314">
        <v>0.90606402783288065</v>
      </c>
    </row>
    <row r="1529" spans="2:2">
      <c r="B1529" s="314">
        <v>7.7913754692220838E-2</v>
      </c>
    </row>
    <row r="1530" spans="2:2">
      <c r="B1530" s="314">
        <v>0.78450880458998384</v>
      </c>
    </row>
    <row r="1531" spans="2:2">
      <c r="B1531" s="314">
        <v>0.17169713431196021</v>
      </c>
    </row>
    <row r="1532" spans="2:2">
      <c r="B1532" s="314">
        <v>0.46946623126926479</v>
      </c>
    </row>
    <row r="1533" spans="2:2">
      <c r="B1533" s="314">
        <v>0.75795770134586626</v>
      </c>
    </row>
    <row r="1534" spans="2:2">
      <c r="B1534" s="314">
        <v>0.16693624683370464</v>
      </c>
    </row>
    <row r="1535" spans="2:2">
      <c r="B1535" s="314">
        <v>0.15723136082033753</v>
      </c>
    </row>
    <row r="1536" spans="2:2">
      <c r="B1536" s="314">
        <v>0.91286965544602805</v>
      </c>
    </row>
    <row r="1537" spans="2:2">
      <c r="B1537" s="314">
        <v>0.83144627216406752</v>
      </c>
    </row>
    <row r="1538" spans="2:2">
      <c r="B1538" s="314">
        <v>0.92513809625537891</v>
      </c>
    </row>
    <row r="1539" spans="2:2">
      <c r="B1539" s="314">
        <v>0.3783989989928892</v>
      </c>
    </row>
    <row r="1540" spans="2:2">
      <c r="B1540" s="314">
        <v>0.46748252815332497</v>
      </c>
    </row>
    <row r="1541" spans="2:2">
      <c r="B1541" s="314">
        <v>0.39790032654805141</v>
      </c>
    </row>
    <row r="1542" spans="2:2">
      <c r="B1542" s="314">
        <v>0.88018433179723499</v>
      </c>
    </row>
    <row r="1543" spans="2:2">
      <c r="B1543" s="314">
        <v>0.51268044068727681</v>
      </c>
    </row>
    <row r="1544" spans="2:2">
      <c r="B1544" s="314">
        <v>0.17758720664082767</v>
      </c>
    </row>
    <row r="1545" spans="2:2">
      <c r="B1545" s="314">
        <v>0.59486678670613724</v>
      </c>
    </row>
    <row r="1546" spans="2:2">
      <c r="B1546" s="314">
        <v>0.30957976012451555</v>
      </c>
    </row>
    <row r="1547" spans="2:2">
      <c r="B1547" s="314">
        <v>0.15796380504776147</v>
      </c>
    </row>
    <row r="1548" spans="2:2">
      <c r="B1548" s="314">
        <v>0.45887630848109379</v>
      </c>
    </row>
    <row r="1549" spans="2:2">
      <c r="B1549" s="314">
        <v>4.6662800988799706E-2</v>
      </c>
    </row>
    <row r="1550" spans="2:2">
      <c r="B1550" s="314">
        <v>0.22534867397076327</v>
      </c>
    </row>
    <row r="1551" spans="2:2">
      <c r="B1551" s="314">
        <v>0.12231818597979675</v>
      </c>
    </row>
    <row r="1552" spans="2:2">
      <c r="B1552" s="314">
        <v>0.8546098208563494</v>
      </c>
    </row>
    <row r="1553" spans="2:2">
      <c r="B1553" s="314">
        <v>0.72170171208838163</v>
      </c>
    </row>
    <row r="1554" spans="2:2">
      <c r="B1554" s="314">
        <v>0.42808313241981261</v>
      </c>
    </row>
    <row r="1555" spans="2:2">
      <c r="B1555" s="314">
        <v>0.38727988525040435</v>
      </c>
    </row>
    <row r="1556" spans="2:2">
      <c r="B1556" s="314">
        <v>0.77010406811731313</v>
      </c>
    </row>
    <row r="1557" spans="2:2">
      <c r="B1557" s="314">
        <v>0.85372478408154551</v>
      </c>
    </row>
    <row r="1558" spans="2:2">
      <c r="B1558" s="314">
        <v>0.3673512985625782</v>
      </c>
    </row>
    <row r="1559" spans="2:2">
      <c r="B1559" s="314">
        <v>0.65169225135044406</v>
      </c>
    </row>
    <row r="1560" spans="2:2">
      <c r="B1560" s="314">
        <v>0.46696371349223303</v>
      </c>
    </row>
    <row r="1561" spans="2:2">
      <c r="B1561" s="314">
        <v>8.4109012115848258E-2</v>
      </c>
    </row>
    <row r="1562" spans="2:2">
      <c r="B1562" s="314">
        <v>0.33994567705313272</v>
      </c>
    </row>
    <row r="1563" spans="2:2">
      <c r="B1563" s="314">
        <v>0.8613238929410687</v>
      </c>
    </row>
    <row r="1564" spans="2:2">
      <c r="B1564" s="314">
        <v>9.8361156041138945E-2</v>
      </c>
    </row>
    <row r="1565" spans="2:2">
      <c r="B1565" s="314">
        <v>0.4812768944364757</v>
      </c>
    </row>
    <row r="1566" spans="2:2">
      <c r="B1566" s="314">
        <v>5.7588427381206703E-2</v>
      </c>
    </row>
    <row r="1567" spans="2:2">
      <c r="B1567" s="314">
        <v>0.63158055360576193</v>
      </c>
    </row>
    <row r="1568" spans="2:2">
      <c r="B1568" s="314">
        <v>6.6652424695577875E-2</v>
      </c>
    </row>
    <row r="1569" spans="2:2">
      <c r="B1569" s="314">
        <v>0.59257789849543752</v>
      </c>
    </row>
    <row r="1570" spans="2:2">
      <c r="B1570" s="314">
        <v>0.11471907712027345</v>
      </c>
    </row>
    <row r="1571" spans="2:2">
      <c r="B1571" s="314">
        <v>0.96881008331553087</v>
      </c>
    </row>
    <row r="1572" spans="2:2">
      <c r="B1572" s="314">
        <v>0.48429822687459945</v>
      </c>
    </row>
    <row r="1573" spans="2:2">
      <c r="B1573" s="314">
        <v>0.18649861140781884</v>
      </c>
    </row>
    <row r="1574" spans="2:2">
      <c r="B1574" s="314">
        <v>0.38801232947782832</v>
      </c>
    </row>
    <row r="1575" spans="2:2">
      <c r="B1575" s="314">
        <v>0.19650868251594591</v>
      </c>
    </row>
    <row r="1576" spans="2:2">
      <c r="B1576" s="314">
        <v>1.9775994140446181E-2</v>
      </c>
    </row>
    <row r="1577" spans="2:2">
      <c r="B1577" s="314">
        <v>0.8401135288552507</v>
      </c>
    </row>
    <row r="1578" spans="2:2">
      <c r="B1578" s="314">
        <v>0.8988311410870693</v>
      </c>
    </row>
    <row r="1579" spans="2:2">
      <c r="B1579" s="314">
        <v>0.49327066866054264</v>
      </c>
    </row>
    <row r="1580" spans="2:2">
      <c r="B1580" s="314">
        <v>0.90951261940366834</v>
      </c>
    </row>
    <row r="1581" spans="2:2">
      <c r="B1581" s="314">
        <v>2.8412732322153387E-2</v>
      </c>
    </row>
    <row r="1582" spans="2:2">
      <c r="B1582" s="314">
        <v>0.16980498672444838</v>
      </c>
    </row>
    <row r="1583" spans="2:2">
      <c r="B1583" s="314">
        <v>0.94787438581499683</v>
      </c>
    </row>
    <row r="1584" spans="2:2">
      <c r="B1584" s="314">
        <v>0.41669972838526564</v>
      </c>
    </row>
    <row r="1585" spans="2:2">
      <c r="B1585" s="314">
        <v>0.87218848231452373</v>
      </c>
    </row>
    <row r="1586" spans="2:2">
      <c r="B1586" s="314">
        <v>0.60683004242072813</v>
      </c>
    </row>
    <row r="1587" spans="2:2">
      <c r="B1587" s="314">
        <v>0.53859065523239846</v>
      </c>
    </row>
    <row r="1588" spans="2:2">
      <c r="B1588" s="314">
        <v>0.51930295724356823</v>
      </c>
    </row>
    <row r="1589" spans="2:2">
      <c r="B1589" s="314">
        <v>0.19992675557725761</v>
      </c>
    </row>
    <row r="1590" spans="2:2">
      <c r="B1590" s="314">
        <v>0.93755912961210974</v>
      </c>
    </row>
    <row r="1591" spans="2:2">
      <c r="B1591" s="314">
        <v>0.94225898007141329</v>
      </c>
    </row>
    <row r="1592" spans="2:2">
      <c r="B1592" s="314">
        <v>0.10711996826075014</v>
      </c>
    </row>
    <row r="1593" spans="2:2">
      <c r="B1593" s="314">
        <v>8.0965605639820554E-2</v>
      </c>
    </row>
    <row r="1594" spans="2:2">
      <c r="B1594" s="314">
        <v>0.23795281838435012</v>
      </c>
    </row>
    <row r="1595" spans="2:2">
      <c r="B1595" s="314">
        <v>0.5798821985534226</v>
      </c>
    </row>
    <row r="1596" spans="2:2">
      <c r="B1596" s="314">
        <v>0.47041230506302073</v>
      </c>
    </row>
    <row r="1597" spans="2:2">
      <c r="B1597" s="314">
        <v>0.48493911557359537</v>
      </c>
    </row>
    <row r="1598" spans="2:2">
      <c r="B1598" s="314">
        <v>0.57792901394695884</v>
      </c>
    </row>
    <row r="1599" spans="2:2">
      <c r="B1599" s="314">
        <v>0.80474257637256996</v>
      </c>
    </row>
    <row r="1600" spans="2:2">
      <c r="B1600" s="314">
        <v>0.36036255989257487</v>
      </c>
    </row>
    <row r="1601" spans="2:2">
      <c r="B1601" s="314">
        <v>0.22498245185705129</v>
      </c>
    </row>
    <row r="1602" spans="2:2">
      <c r="B1602" s="314">
        <v>0.81734672078615678</v>
      </c>
    </row>
    <row r="1603" spans="2:2">
      <c r="B1603" s="314">
        <v>0.63927121799371323</v>
      </c>
    </row>
    <row r="1604" spans="2:2">
      <c r="B1604" s="314">
        <v>0.4034852137821589</v>
      </c>
    </row>
    <row r="1605" spans="2:2">
      <c r="B1605" s="314">
        <v>0.84023560289315469</v>
      </c>
    </row>
    <row r="1606" spans="2:2">
      <c r="B1606" s="314">
        <v>0.58366649372844626</v>
      </c>
    </row>
    <row r="1607" spans="2:2">
      <c r="B1607" s="314">
        <v>0.96719260231330306</v>
      </c>
    </row>
    <row r="1608" spans="2:2">
      <c r="B1608" s="314">
        <v>0.15039521469771416</v>
      </c>
    </row>
    <row r="1609" spans="2:2">
      <c r="B1609" s="314">
        <v>0.57368694112979524</v>
      </c>
    </row>
    <row r="1610" spans="2:2">
      <c r="B1610" s="314">
        <v>0.9625843073824274</v>
      </c>
    </row>
    <row r="1611" spans="2:2">
      <c r="B1611" s="314">
        <v>0.58665730765709401</v>
      </c>
    </row>
    <row r="1612" spans="2:2">
      <c r="B1612" s="314">
        <v>0.54087954344309819</v>
      </c>
    </row>
    <row r="1613" spans="2:2">
      <c r="B1613" s="314">
        <v>0.10263374736777856</v>
      </c>
    </row>
    <row r="1614" spans="2:2">
      <c r="B1614" s="314">
        <v>0.93258461256752223</v>
      </c>
    </row>
    <row r="1615" spans="2:2">
      <c r="B1615" s="314">
        <v>3.143406476027711E-2</v>
      </c>
    </row>
    <row r="1616" spans="2:2">
      <c r="B1616" s="314">
        <v>6.6103091525009913E-2</v>
      </c>
    </row>
    <row r="1617" spans="2:2">
      <c r="B1617" s="314">
        <v>0.17679372539445173</v>
      </c>
    </row>
    <row r="1618" spans="2:2">
      <c r="B1618" s="314">
        <v>7.5075533310953096E-2</v>
      </c>
    </row>
    <row r="1619" spans="2:2">
      <c r="B1619" s="314">
        <v>0.565477462080752</v>
      </c>
    </row>
    <row r="1620" spans="2:2">
      <c r="B1620" s="314">
        <v>0.40931424909207437</v>
      </c>
    </row>
    <row r="1621" spans="2:2">
      <c r="B1621" s="314">
        <v>0.82110049745170444</v>
      </c>
    </row>
    <row r="1622" spans="2:2">
      <c r="B1622" s="314">
        <v>0.59126560258796956</v>
      </c>
    </row>
    <row r="1623" spans="2:2">
      <c r="B1623" s="314">
        <v>0.25775933103427229</v>
      </c>
    </row>
    <row r="1624" spans="2:2">
      <c r="B1624" s="314">
        <v>0.84640034180730617</v>
      </c>
    </row>
    <row r="1625" spans="2:2">
      <c r="B1625" s="314">
        <v>0.25910214545121618</v>
      </c>
    </row>
    <row r="1626" spans="2:2">
      <c r="B1626" s="314">
        <v>0.1564683980834376</v>
      </c>
    </row>
    <row r="1627" spans="2:2">
      <c r="B1627" s="314">
        <v>0.54350413525803398</v>
      </c>
    </row>
    <row r="1628" spans="2:2">
      <c r="B1628" s="314">
        <v>0.18738364818262276</v>
      </c>
    </row>
    <row r="1629" spans="2:2">
      <c r="B1629" s="314">
        <v>0.21350749229407637</v>
      </c>
    </row>
    <row r="1630" spans="2:2">
      <c r="B1630" s="314">
        <v>0.64421521652882474</v>
      </c>
    </row>
    <row r="1631" spans="2:2">
      <c r="B1631" s="314">
        <v>0.17792291024506363</v>
      </c>
    </row>
    <row r="1632" spans="2:2">
      <c r="B1632" s="314">
        <v>0.54029969176305426</v>
      </c>
    </row>
    <row r="1633" spans="2:2">
      <c r="B1633" s="314">
        <v>0.7397381511886959</v>
      </c>
    </row>
    <row r="1634" spans="2:2">
      <c r="B1634" s="314">
        <v>0.250007629627369</v>
      </c>
    </row>
    <row r="1635" spans="2:2">
      <c r="B1635" s="314">
        <v>0.98870815149388103</v>
      </c>
    </row>
    <row r="1636" spans="2:2">
      <c r="B1636" s="314">
        <v>0.67842646565141762</v>
      </c>
    </row>
    <row r="1637" spans="2:2">
      <c r="B1637" s="314">
        <v>0.2489394817957091</v>
      </c>
    </row>
    <row r="1638" spans="2:2">
      <c r="B1638" s="314">
        <v>4.7517319254127631E-2</v>
      </c>
    </row>
    <row r="1639" spans="2:2">
      <c r="B1639" s="314">
        <v>0.33365886410107731</v>
      </c>
    </row>
    <row r="1640" spans="2:2">
      <c r="B1640" s="314">
        <v>0.29230628376110113</v>
      </c>
    </row>
    <row r="1641" spans="2:2">
      <c r="B1641" s="314">
        <v>0.87688833277382727</v>
      </c>
    </row>
    <row r="1642" spans="2:2">
      <c r="B1642" s="314">
        <v>0.50697347941526538</v>
      </c>
    </row>
    <row r="1643" spans="2:2">
      <c r="B1643" s="314">
        <v>0.66985076448866232</v>
      </c>
    </row>
    <row r="1644" spans="2:2">
      <c r="B1644" s="314">
        <v>0.90798669392986842</v>
      </c>
    </row>
    <row r="1645" spans="2:2">
      <c r="B1645" s="314">
        <v>0.85454878383739741</v>
      </c>
    </row>
    <row r="1646" spans="2:2">
      <c r="B1646" s="314">
        <v>7.9958494827112644E-3</v>
      </c>
    </row>
    <row r="1647" spans="2:2">
      <c r="B1647" s="314">
        <v>0.13986632892849513</v>
      </c>
    </row>
    <row r="1648" spans="2:2">
      <c r="B1648" s="314">
        <v>0.75225074007385484</v>
      </c>
    </row>
    <row r="1649" spans="2:2">
      <c r="B1649" s="314">
        <v>3.7202063051240575E-2</v>
      </c>
    </row>
    <row r="1650" spans="2:2">
      <c r="B1650" s="314">
        <v>0.87804803613391524</v>
      </c>
    </row>
    <row r="1651" spans="2:2">
      <c r="B1651" s="314">
        <v>0.5824457533494064</v>
      </c>
    </row>
    <row r="1652" spans="2:2">
      <c r="B1652" s="314">
        <v>0.34656819360942409</v>
      </c>
    </row>
    <row r="1653" spans="2:2">
      <c r="B1653" s="314">
        <v>0.24765770439771723</v>
      </c>
    </row>
    <row r="1654" spans="2:2">
      <c r="B1654" s="314">
        <v>0.98693807794427324</v>
      </c>
    </row>
    <row r="1655" spans="2:2">
      <c r="B1655" s="314">
        <v>0.87282937101351965</v>
      </c>
    </row>
    <row r="1656" spans="2:2">
      <c r="B1656" s="314">
        <v>0.11072115237891782</v>
      </c>
    </row>
    <row r="1657" spans="2:2">
      <c r="B1657" s="314">
        <v>0.59047212134159366</v>
      </c>
    </row>
    <row r="1658" spans="2:2">
      <c r="B1658" s="314">
        <v>0.42979216895046846</v>
      </c>
    </row>
    <row r="1659" spans="2:2">
      <c r="B1659" s="314">
        <v>0.99951170384838406</v>
      </c>
    </row>
    <row r="1660" spans="2:2">
      <c r="B1660" s="314">
        <v>0.75737784966582233</v>
      </c>
    </row>
    <row r="1661" spans="2:2">
      <c r="B1661" s="314">
        <v>0.39283425397503585</v>
      </c>
    </row>
    <row r="1662" spans="2:2">
      <c r="B1662" s="314">
        <v>0.32895901364177371</v>
      </c>
    </row>
    <row r="1663" spans="2:2">
      <c r="B1663" s="314">
        <v>0.78362376781517995</v>
      </c>
    </row>
    <row r="1664" spans="2:2">
      <c r="B1664" s="314">
        <v>0.75908688619647813</v>
      </c>
    </row>
    <row r="1665" spans="2:2">
      <c r="B1665" s="314">
        <v>0.92901394695883055</v>
      </c>
    </row>
    <row r="1666" spans="2:2">
      <c r="B1666" s="314">
        <v>0.28604998931852166</v>
      </c>
    </row>
    <row r="1667" spans="2:2">
      <c r="B1667" s="314">
        <v>0.64720603045747249</v>
      </c>
    </row>
    <row r="1668" spans="2:2">
      <c r="B1668" s="314">
        <v>0.66872157963805046</v>
      </c>
    </row>
    <row r="1669" spans="2:2">
      <c r="B1669" s="314">
        <v>0.58381908627582624</v>
      </c>
    </row>
    <row r="1670" spans="2:2">
      <c r="B1670" s="314">
        <v>0.5161290322580645</v>
      </c>
    </row>
    <row r="1671" spans="2:2">
      <c r="B1671" s="314">
        <v>0.33631397442548905</v>
      </c>
    </row>
    <row r="1672" spans="2:2">
      <c r="B1672" s="314">
        <v>0.57466353343302712</v>
      </c>
    </row>
    <row r="1673" spans="2:2">
      <c r="B1673" s="314">
        <v>0.6122318185979797</v>
      </c>
    </row>
    <row r="1674" spans="2:2">
      <c r="B1674" s="314">
        <v>0.19431134983367412</v>
      </c>
    </row>
    <row r="1675" spans="2:2">
      <c r="B1675" s="314">
        <v>5.7679982909634693E-3</v>
      </c>
    </row>
    <row r="1676" spans="2:2">
      <c r="B1676" s="314">
        <v>0.4719382305368206</v>
      </c>
    </row>
    <row r="1677" spans="2:2">
      <c r="B1677" s="314">
        <v>0.15057832575457014</v>
      </c>
    </row>
    <row r="1678" spans="2:2">
      <c r="B1678" s="314">
        <v>4.6754356517227702E-2</v>
      </c>
    </row>
    <row r="1679" spans="2:2">
      <c r="B1679" s="314">
        <v>0.57124546037171542</v>
      </c>
    </row>
    <row r="1680" spans="2:2">
      <c r="B1680" s="314">
        <v>0.83086642048402359</v>
      </c>
    </row>
    <row r="1681" spans="2:2">
      <c r="B1681" s="314">
        <v>0.63621936704611348</v>
      </c>
    </row>
    <row r="1682" spans="2:2">
      <c r="B1682" s="314">
        <v>0.71706289864803008</v>
      </c>
    </row>
    <row r="1683" spans="2:2">
      <c r="B1683" s="314">
        <v>0.73531296731467632</v>
      </c>
    </row>
    <row r="1684" spans="2:2">
      <c r="B1684" s="314">
        <v>0.14389477217932675</v>
      </c>
    </row>
    <row r="1685" spans="2:2">
      <c r="B1685" s="314">
        <v>0.29142124698629718</v>
      </c>
    </row>
    <row r="1686" spans="2:2">
      <c r="B1686" s="314">
        <v>0.93920712912381354</v>
      </c>
    </row>
    <row r="1687" spans="2:2">
      <c r="B1687" s="314">
        <v>0.59340189825128942</v>
      </c>
    </row>
    <row r="1688" spans="2:2">
      <c r="B1688" s="314">
        <v>0.73244422742393267</v>
      </c>
    </row>
    <row r="1689" spans="2:2">
      <c r="B1689" s="314">
        <v>0.82827234717856379</v>
      </c>
    </row>
    <row r="1690" spans="2:2">
      <c r="B1690" s="314">
        <v>4.8310800500503556E-2</v>
      </c>
    </row>
    <row r="1691" spans="2:2">
      <c r="B1691" s="314">
        <v>0.22638630329294718</v>
      </c>
    </row>
    <row r="1692" spans="2:2">
      <c r="B1692" s="314">
        <v>0.59468367564928126</v>
      </c>
    </row>
    <row r="1693" spans="2:2">
      <c r="B1693" s="314">
        <v>2.9999694814905241E-2</v>
      </c>
    </row>
    <row r="1694" spans="2:2">
      <c r="B1694" s="314">
        <v>0.86092715231788075</v>
      </c>
    </row>
    <row r="1695" spans="2:2">
      <c r="B1695" s="314">
        <v>0.18552201910458693</v>
      </c>
    </row>
    <row r="1696" spans="2:2">
      <c r="B1696" s="314">
        <v>0.57554857020783101</v>
      </c>
    </row>
    <row r="1697" spans="2:2">
      <c r="B1697" s="314">
        <v>0.36628315073091833</v>
      </c>
    </row>
    <row r="1698" spans="2:2">
      <c r="B1698" s="314">
        <v>0.45500045777764214</v>
      </c>
    </row>
    <row r="1699" spans="2:2">
      <c r="B1699" s="314">
        <v>0.27610095522934658</v>
      </c>
    </row>
    <row r="1700" spans="2:2">
      <c r="B1700" s="314">
        <v>0.6402783288064211</v>
      </c>
    </row>
    <row r="1701" spans="2:2">
      <c r="B1701" s="314">
        <v>0.29721976378673665</v>
      </c>
    </row>
    <row r="1702" spans="2:2">
      <c r="B1702" s="314">
        <v>0.88235114597003084</v>
      </c>
    </row>
    <row r="1703" spans="2:2">
      <c r="B1703" s="314">
        <v>0.54658650471510972</v>
      </c>
    </row>
    <row r="1704" spans="2:2">
      <c r="B1704" s="314">
        <v>0.53285317545091093</v>
      </c>
    </row>
    <row r="1705" spans="2:2">
      <c r="B1705" s="314">
        <v>0.42353587450788904</v>
      </c>
    </row>
    <row r="1706" spans="2:2">
      <c r="B1706" s="314">
        <v>0.34321115756706444</v>
      </c>
    </row>
    <row r="1707" spans="2:2">
      <c r="B1707" s="314">
        <v>0.88863795892208619</v>
      </c>
    </row>
    <row r="1708" spans="2:2">
      <c r="B1708" s="314">
        <v>0.60023804437391282</v>
      </c>
    </row>
    <row r="1709" spans="2:2">
      <c r="B1709" s="314">
        <v>0.13843195898312327</v>
      </c>
    </row>
    <row r="1710" spans="2:2">
      <c r="B1710" s="314">
        <v>0.85570848719748527</v>
      </c>
    </row>
    <row r="1711" spans="2:2">
      <c r="B1711" s="314">
        <v>0.15491195410016176</v>
      </c>
    </row>
    <row r="1712" spans="2:2">
      <c r="B1712" s="314">
        <v>6.3905758842738122E-2</v>
      </c>
    </row>
    <row r="1713" spans="2:2">
      <c r="B1713" s="314">
        <v>0.9379558702352977</v>
      </c>
    </row>
    <row r="1714" spans="2:2">
      <c r="B1714" s="314">
        <v>0.94988860744041259</v>
      </c>
    </row>
    <row r="1715" spans="2:2">
      <c r="B1715" s="314">
        <v>0.20096438489944152</v>
      </c>
    </row>
    <row r="1716" spans="2:2">
      <c r="B1716" s="314">
        <v>0.52021851252784812</v>
      </c>
    </row>
    <row r="1717" spans="2:2">
      <c r="B1717" s="314">
        <v>4.5411542100283822E-2</v>
      </c>
    </row>
    <row r="1718" spans="2:2">
      <c r="B1718" s="314">
        <v>0.41904965361491747</v>
      </c>
    </row>
    <row r="1719" spans="2:2">
      <c r="B1719" s="314">
        <v>0.75661488692892243</v>
      </c>
    </row>
    <row r="1720" spans="2:2">
      <c r="B1720" s="314">
        <v>0.95007171849726857</v>
      </c>
    </row>
    <row r="1721" spans="2:2">
      <c r="B1721" s="314">
        <v>0.5068514053773614</v>
      </c>
    </row>
    <row r="1722" spans="2:2">
      <c r="B1722" s="314">
        <v>0.65886410107730342</v>
      </c>
    </row>
    <row r="1723" spans="2:2">
      <c r="B1723" s="314">
        <v>0.5340433973204749</v>
      </c>
    </row>
    <row r="1724" spans="2:2">
      <c r="B1724" s="314">
        <v>1.9837031159398177E-2</v>
      </c>
    </row>
    <row r="1725" spans="2:2">
      <c r="B1725" s="314">
        <v>0.41331217383343</v>
      </c>
    </row>
    <row r="1726" spans="2:2">
      <c r="B1726" s="314">
        <v>0.62514114810632648</v>
      </c>
    </row>
    <row r="1727" spans="2:2">
      <c r="B1727" s="314">
        <v>0.47862178411206396</v>
      </c>
    </row>
    <row r="1728" spans="2:2">
      <c r="B1728" s="314">
        <v>0.95474105044709612</v>
      </c>
    </row>
    <row r="1729" spans="2:2">
      <c r="B1729" s="314">
        <v>0.40632343516342662</v>
      </c>
    </row>
    <row r="1730" spans="2:2">
      <c r="B1730" s="314">
        <v>0.94265572069460124</v>
      </c>
    </row>
    <row r="1731" spans="2:2">
      <c r="B1731" s="314">
        <v>0.56813257240516368</v>
      </c>
    </row>
    <row r="1732" spans="2:2">
      <c r="B1732" s="314">
        <v>0.76519058809167761</v>
      </c>
    </row>
    <row r="1733" spans="2:2">
      <c r="B1733" s="314">
        <v>0.12280648213141271</v>
      </c>
    </row>
    <row r="1734" spans="2:2">
      <c r="B1734" s="314">
        <v>0.19516586809900205</v>
      </c>
    </row>
    <row r="1735" spans="2:2">
      <c r="B1735" s="314">
        <v>6.7293313394573812E-2</v>
      </c>
    </row>
    <row r="1736" spans="2:2">
      <c r="B1736" s="314">
        <v>0.10855433820612201</v>
      </c>
    </row>
    <row r="1737" spans="2:2">
      <c r="B1737" s="314">
        <v>0.73586230048524426</v>
      </c>
    </row>
    <row r="1738" spans="2:2">
      <c r="B1738" s="314">
        <v>0.9285866878261666</v>
      </c>
    </row>
    <row r="1739" spans="2:2">
      <c r="B1739" s="314">
        <v>0.64381847590563679</v>
      </c>
    </row>
    <row r="1740" spans="2:2">
      <c r="B1740" s="314">
        <v>0.56648457289345988</v>
      </c>
    </row>
    <row r="1741" spans="2:2">
      <c r="B1741" s="314">
        <v>0.24707785271767327</v>
      </c>
    </row>
    <row r="1742" spans="2:2">
      <c r="B1742" s="314">
        <v>0.3979613635670034</v>
      </c>
    </row>
    <row r="1743" spans="2:2">
      <c r="B1743" s="314">
        <v>0.25150303659169287</v>
      </c>
    </row>
    <row r="1744" spans="2:2">
      <c r="B1744" s="314">
        <v>0.61958677938169504</v>
      </c>
    </row>
    <row r="1745" spans="2:2">
      <c r="B1745" s="314">
        <v>0.68779564806054871</v>
      </c>
    </row>
    <row r="1746" spans="2:2">
      <c r="B1746" s="314">
        <v>0.59035004730368967</v>
      </c>
    </row>
    <row r="1747" spans="2:2">
      <c r="B1747" s="314">
        <v>0.18774987029633472</v>
      </c>
    </row>
    <row r="1748" spans="2:2">
      <c r="B1748" s="314">
        <v>0.10080263679921872</v>
      </c>
    </row>
    <row r="1749" spans="2:2">
      <c r="B1749" s="314">
        <v>0.88387707144383065</v>
      </c>
    </row>
    <row r="1750" spans="2:2">
      <c r="B1750" s="314">
        <v>0.55369731742301709</v>
      </c>
    </row>
    <row r="1751" spans="2:2">
      <c r="B1751" s="314">
        <v>0.23084200567644275</v>
      </c>
    </row>
    <row r="1752" spans="2:2">
      <c r="B1752" s="314">
        <v>0.40833765678884243</v>
      </c>
    </row>
    <row r="1753" spans="2:2">
      <c r="B1753" s="314">
        <v>0.94195379497665332</v>
      </c>
    </row>
    <row r="1754" spans="2:2">
      <c r="B1754" s="314">
        <v>0.56431775872066403</v>
      </c>
    </row>
    <row r="1755" spans="2:2">
      <c r="B1755" s="314">
        <v>0.26349681081575976</v>
      </c>
    </row>
    <row r="1756" spans="2:2">
      <c r="B1756" s="314">
        <v>0.25968199713126011</v>
      </c>
    </row>
    <row r="1757" spans="2:2">
      <c r="B1757" s="314">
        <v>0.11233863338114566</v>
      </c>
    </row>
    <row r="1758" spans="2:2">
      <c r="B1758" s="314">
        <v>0.16281624805444503</v>
      </c>
    </row>
    <row r="1759" spans="2:2">
      <c r="B1759" s="314">
        <v>0.2891323587755974</v>
      </c>
    </row>
    <row r="1760" spans="2:2">
      <c r="B1760" s="314">
        <v>0.26801355021820733</v>
      </c>
    </row>
    <row r="1761" spans="2:2">
      <c r="B1761" s="314">
        <v>0.18509475997192298</v>
      </c>
    </row>
    <row r="1762" spans="2:2">
      <c r="B1762" s="314">
        <v>0.5909909360026856</v>
      </c>
    </row>
    <row r="1763" spans="2:2">
      <c r="B1763" s="314">
        <v>0.24707785271767327</v>
      </c>
    </row>
    <row r="1764" spans="2:2">
      <c r="B1764" s="314">
        <v>0.1218298898281808</v>
      </c>
    </row>
    <row r="1765" spans="2:2">
      <c r="B1765" s="314">
        <v>7.5472273934141063E-2</v>
      </c>
    </row>
    <row r="1766" spans="2:2">
      <c r="B1766" s="314">
        <v>0.65999328592791529</v>
      </c>
    </row>
    <row r="1767" spans="2:2">
      <c r="B1767" s="314">
        <v>0.53251747184667497</v>
      </c>
    </row>
    <row r="1768" spans="2:2">
      <c r="B1768" s="314">
        <v>0.64967802972502819</v>
      </c>
    </row>
    <row r="1769" spans="2:2">
      <c r="B1769" s="314">
        <v>0.75548570207831045</v>
      </c>
    </row>
    <row r="1770" spans="2:2">
      <c r="B1770" s="314">
        <v>0.58146916104617452</v>
      </c>
    </row>
    <row r="1771" spans="2:2">
      <c r="B1771" s="314">
        <v>0.62807092501602224</v>
      </c>
    </row>
    <row r="1772" spans="2:2">
      <c r="B1772" s="314">
        <v>0.55067598498489334</v>
      </c>
    </row>
    <row r="1773" spans="2:2">
      <c r="B1773" s="314">
        <v>0.18674275948362681</v>
      </c>
    </row>
    <row r="1774" spans="2:2">
      <c r="B1774" s="314">
        <v>0.79299295022431104</v>
      </c>
    </row>
    <row r="1775" spans="2:2">
      <c r="B1775" s="314">
        <v>0.75283059175389877</v>
      </c>
    </row>
    <row r="1776" spans="2:2">
      <c r="B1776" s="314">
        <v>7.235938596758934E-2</v>
      </c>
    </row>
    <row r="1777" spans="2:2">
      <c r="B1777" s="314">
        <v>0.41230506302072206</v>
      </c>
    </row>
    <row r="1778" spans="2:2">
      <c r="B1778" s="314">
        <v>0.3086642048402356</v>
      </c>
    </row>
    <row r="1779" spans="2:2">
      <c r="B1779" s="314">
        <v>0.93517868587298192</v>
      </c>
    </row>
    <row r="1780" spans="2:2">
      <c r="B1780" s="314">
        <v>0.41715750602740564</v>
      </c>
    </row>
    <row r="1781" spans="2:2">
      <c r="B1781" s="314">
        <v>0.46229438154240549</v>
      </c>
    </row>
    <row r="1782" spans="2:2">
      <c r="B1782" s="314">
        <v>0.62657551805169831</v>
      </c>
    </row>
    <row r="1783" spans="2:2">
      <c r="B1783" s="314">
        <v>0.41581469161046175</v>
      </c>
    </row>
    <row r="1784" spans="2:2">
      <c r="B1784" s="314">
        <v>0.15829950865199743</v>
      </c>
    </row>
    <row r="1785" spans="2:2">
      <c r="B1785" s="314">
        <v>0.2304757835627308</v>
      </c>
    </row>
    <row r="1786" spans="2:2">
      <c r="B1786" s="314">
        <v>0.72396008178960536</v>
      </c>
    </row>
    <row r="1787" spans="2:2">
      <c r="B1787" s="314">
        <v>0.78704184087649154</v>
      </c>
    </row>
    <row r="1788" spans="2:2">
      <c r="B1788" s="314">
        <v>0.44727927488021485</v>
      </c>
    </row>
    <row r="1789" spans="2:2">
      <c r="B1789" s="314">
        <v>0.97799615466780598</v>
      </c>
    </row>
    <row r="1790" spans="2:2">
      <c r="B1790" s="314">
        <v>0.17151402325510423</v>
      </c>
    </row>
    <row r="1791" spans="2:2">
      <c r="B1791" s="314">
        <v>0.77455977050080871</v>
      </c>
    </row>
    <row r="1792" spans="2:2">
      <c r="B1792" s="314">
        <v>0.29297769096957305</v>
      </c>
    </row>
    <row r="1793" spans="2:2">
      <c r="B1793" s="314">
        <v>0.61986144596697901</v>
      </c>
    </row>
    <row r="1794" spans="2:2">
      <c r="B1794" s="314">
        <v>0.89840388195440535</v>
      </c>
    </row>
    <row r="1795" spans="2:2">
      <c r="B1795" s="314">
        <v>6.811731315042574E-2</v>
      </c>
    </row>
    <row r="1796" spans="2:2">
      <c r="B1796" s="314">
        <v>0.69484542374950409</v>
      </c>
    </row>
    <row r="1797" spans="2:2">
      <c r="B1797" s="314">
        <v>0.45139927365947446</v>
      </c>
    </row>
    <row r="1798" spans="2:2">
      <c r="B1798" s="314">
        <v>0.63832514419995723</v>
      </c>
    </row>
    <row r="1799" spans="2:2">
      <c r="B1799" s="314">
        <v>0.10748619037446211</v>
      </c>
    </row>
    <row r="1800" spans="2:2">
      <c r="B1800" s="314">
        <v>0.91036713766899624</v>
      </c>
    </row>
    <row r="1801" spans="2:2">
      <c r="B1801" s="314">
        <v>0.46995452742088079</v>
      </c>
    </row>
    <row r="1802" spans="2:2">
      <c r="B1802" s="314">
        <v>0.58922086245307781</v>
      </c>
    </row>
    <row r="1803" spans="2:2">
      <c r="B1803" s="314">
        <v>0.22931608020264291</v>
      </c>
    </row>
    <row r="1804" spans="2:2">
      <c r="B1804" s="314">
        <v>0.63899655140842926</v>
      </c>
    </row>
    <row r="1805" spans="2:2">
      <c r="B1805" s="314">
        <v>0.94885097811822872</v>
      </c>
    </row>
    <row r="1806" spans="2:2">
      <c r="B1806" s="314">
        <v>0.3162938322092349</v>
      </c>
    </row>
    <row r="1807" spans="2:2">
      <c r="B1807" s="314">
        <v>8.197271645252846E-2</v>
      </c>
    </row>
    <row r="1808" spans="2:2">
      <c r="B1808" s="314">
        <v>0.40299691763054291</v>
      </c>
    </row>
    <row r="1809" spans="2:2">
      <c r="B1809" s="314">
        <v>0.41941587572862943</v>
      </c>
    </row>
    <row r="1810" spans="2:2">
      <c r="B1810" s="314">
        <v>0.43122653889584034</v>
      </c>
    </row>
    <row r="1811" spans="2:2">
      <c r="B1811" s="314">
        <v>0.71395001068147834</v>
      </c>
    </row>
    <row r="1812" spans="2:2">
      <c r="B1812" s="314">
        <v>0.90701010162663653</v>
      </c>
    </row>
    <row r="1813" spans="2:2">
      <c r="B1813" s="314">
        <v>0.71749015778069403</v>
      </c>
    </row>
    <row r="1814" spans="2:2">
      <c r="B1814" s="314">
        <v>7.7364421521652876E-2</v>
      </c>
    </row>
    <row r="1815" spans="2:2">
      <c r="B1815" s="314">
        <v>0.24240852076784569</v>
      </c>
    </row>
    <row r="1816" spans="2:2">
      <c r="B1816" s="314">
        <v>0.6572771385845515</v>
      </c>
    </row>
    <row r="1817" spans="2:2">
      <c r="B1817" s="314">
        <v>0.25061799981688893</v>
      </c>
    </row>
    <row r="1818" spans="2:2">
      <c r="B1818" s="314">
        <v>0.75322733237708672</v>
      </c>
    </row>
    <row r="1819" spans="2:2">
      <c r="B1819" s="314">
        <v>0.50828577532273322</v>
      </c>
    </row>
    <row r="1820" spans="2:2">
      <c r="B1820" s="314">
        <v>0.62190618610187076</v>
      </c>
    </row>
    <row r="1821" spans="2:2">
      <c r="B1821" s="314">
        <v>0.14221625415814693</v>
      </c>
    </row>
    <row r="1822" spans="2:2">
      <c r="B1822" s="314">
        <v>0.50498977629932551</v>
      </c>
    </row>
    <row r="1823" spans="2:2">
      <c r="B1823" s="314">
        <v>0.62355418561357467</v>
      </c>
    </row>
    <row r="1824" spans="2:2">
      <c r="B1824" s="314">
        <v>0.21344645527512437</v>
      </c>
    </row>
    <row r="1825" spans="2:2">
      <c r="B1825" s="314">
        <v>0.40907010101626634</v>
      </c>
    </row>
    <row r="1826" spans="2:2">
      <c r="B1826" s="314">
        <v>1.9318216498306222E-2</v>
      </c>
    </row>
    <row r="1827" spans="2:2">
      <c r="B1827" s="314">
        <v>0.81762138737144074</v>
      </c>
    </row>
    <row r="1828" spans="2:2">
      <c r="B1828" s="314">
        <v>0.37504196295052949</v>
      </c>
    </row>
    <row r="1829" spans="2:2">
      <c r="B1829" s="314">
        <v>0.82790612506485184</v>
      </c>
    </row>
    <row r="1830" spans="2:2">
      <c r="B1830" s="314">
        <v>0.64806054872280039</v>
      </c>
    </row>
    <row r="1831" spans="2:2">
      <c r="B1831" s="314">
        <v>0.48872341074861902</v>
      </c>
    </row>
    <row r="1832" spans="2:2">
      <c r="B1832" s="314">
        <v>5.0965910824915313E-2</v>
      </c>
    </row>
    <row r="1833" spans="2:2">
      <c r="B1833" s="314">
        <v>0.64809106723227639</v>
      </c>
    </row>
    <row r="1834" spans="2:2">
      <c r="B1834" s="314">
        <v>0.89547410504470959</v>
      </c>
    </row>
    <row r="1835" spans="2:2">
      <c r="B1835" s="314">
        <v>0.86675618762779627</v>
      </c>
    </row>
    <row r="1836" spans="2:2">
      <c r="B1836" s="314">
        <v>0.82381664479506822</v>
      </c>
    </row>
    <row r="1837" spans="2:2">
      <c r="B1837" s="314">
        <v>0.8061159092989898</v>
      </c>
    </row>
    <row r="1838" spans="2:2">
      <c r="B1838" s="314">
        <v>0.39988402966399123</v>
      </c>
    </row>
    <row r="1839" spans="2:2">
      <c r="B1839" s="314">
        <v>0.19330423902096622</v>
      </c>
    </row>
    <row r="1840" spans="2:2">
      <c r="B1840" s="314">
        <v>0.99838251899777219</v>
      </c>
    </row>
    <row r="1841" spans="2:2">
      <c r="B1841" s="314">
        <v>0.79821161534470653</v>
      </c>
    </row>
    <row r="1842" spans="2:2">
      <c r="B1842" s="314">
        <v>0.94076357310708947</v>
      </c>
    </row>
    <row r="1843" spans="2:2">
      <c r="B1843" s="314">
        <v>0.82607501449629195</v>
      </c>
    </row>
    <row r="1844" spans="2:2">
      <c r="B1844" s="314">
        <v>0.91436506241035187</v>
      </c>
    </row>
    <row r="1845" spans="2:2">
      <c r="B1845" s="314">
        <v>0.86748863185522018</v>
      </c>
    </row>
    <row r="1846" spans="2:2">
      <c r="B1846" s="314">
        <v>0.50202948088015387</v>
      </c>
    </row>
    <row r="1847" spans="2:2">
      <c r="B1847" s="314">
        <v>0.17276528214362011</v>
      </c>
    </row>
    <row r="1848" spans="2:2">
      <c r="B1848" s="314">
        <v>0.7687307351908933</v>
      </c>
    </row>
    <row r="1849" spans="2:2">
      <c r="B1849" s="314">
        <v>0.66176335947752307</v>
      </c>
    </row>
    <row r="1850" spans="2:2">
      <c r="B1850" s="314">
        <v>0.92391735587633905</v>
      </c>
    </row>
    <row r="1851" spans="2:2">
      <c r="B1851" s="314">
        <v>0.86202581865901673</v>
      </c>
    </row>
    <row r="1852" spans="2:2">
      <c r="B1852" s="314">
        <v>0.72911770989104896</v>
      </c>
    </row>
    <row r="1853" spans="2:2">
      <c r="B1853" s="314">
        <v>1.84636982329783E-2</v>
      </c>
    </row>
    <row r="1854" spans="2:2">
      <c r="B1854" s="314">
        <v>0.17319254127628406</v>
      </c>
    </row>
    <row r="1855" spans="2:2">
      <c r="B1855" s="314">
        <v>5.6093020416882841E-2</v>
      </c>
    </row>
    <row r="1856" spans="2:2">
      <c r="B1856" s="314">
        <v>0.61955626087221904</v>
      </c>
    </row>
    <row r="1857" spans="2:2">
      <c r="B1857" s="314">
        <v>3.2471694082461013E-2</v>
      </c>
    </row>
    <row r="1858" spans="2:2">
      <c r="B1858" s="314">
        <v>0.76464125492110968</v>
      </c>
    </row>
    <row r="1859" spans="2:2">
      <c r="B1859" s="314">
        <v>0.31315042573320717</v>
      </c>
    </row>
    <row r="1860" spans="2:2">
      <c r="B1860" s="314">
        <v>0.95959349345377976</v>
      </c>
    </row>
    <row r="1861" spans="2:2">
      <c r="B1861" s="314">
        <v>6.3631092257454142E-2</v>
      </c>
    </row>
    <row r="1862" spans="2:2">
      <c r="B1862" s="314">
        <v>0.36320078127384259</v>
      </c>
    </row>
    <row r="1863" spans="2:2">
      <c r="B1863" s="314">
        <v>0.90408032471694078</v>
      </c>
    </row>
    <row r="1864" spans="2:2">
      <c r="B1864" s="314">
        <v>0.63820307016205324</v>
      </c>
    </row>
    <row r="1865" spans="2:2">
      <c r="B1865" s="314">
        <v>0.83993041779839472</v>
      </c>
    </row>
    <row r="1866" spans="2:2">
      <c r="B1866" s="314">
        <v>0.1000396740623188</v>
      </c>
    </row>
    <row r="1867" spans="2:2">
      <c r="B1867" s="314">
        <v>0.99081392864772488</v>
      </c>
    </row>
    <row r="1868" spans="2:2">
      <c r="B1868" s="314">
        <v>3.8453321939756462E-3</v>
      </c>
    </row>
    <row r="1869" spans="2:2">
      <c r="B1869" s="314">
        <v>0.31247901852473525</v>
      </c>
    </row>
    <row r="1870" spans="2:2">
      <c r="B1870" s="314">
        <v>0.6318552201910459</v>
      </c>
    </row>
    <row r="1871" spans="2:2">
      <c r="B1871" s="314">
        <v>0.57243568224127939</v>
      </c>
    </row>
    <row r="1872" spans="2:2">
      <c r="B1872" s="314">
        <v>0.65175328836939606</v>
      </c>
    </row>
    <row r="1873" spans="2:2">
      <c r="B1873" s="314">
        <v>0.41898861659596548</v>
      </c>
    </row>
    <row r="1874" spans="2:2">
      <c r="B1874" s="314">
        <v>0.47608874782555621</v>
      </c>
    </row>
    <row r="1875" spans="2:2">
      <c r="B1875" s="314">
        <v>0.60478530228583638</v>
      </c>
    </row>
    <row r="1876" spans="2:2">
      <c r="B1876" s="314">
        <v>0.68944364757225252</v>
      </c>
    </row>
    <row r="1877" spans="2:2">
      <c r="B1877" s="314">
        <v>0.41148106326487016</v>
      </c>
    </row>
    <row r="1878" spans="2:2">
      <c r="B1878" s="314">
        <v>0.65276039918210393</v>
      </c>
    </row>
    <row r="1879" spans="2:2">
      <c r="B1879" s="314">
        <v>0.20032349620044557</v>
      </c>
    </row>
    <row r="1880" spans="2:2">
      <c r="B1880" s="314">
        <v>0.76244392223883783</v>
      </c>
    </row>
    <row r="1881" spans="2:2">
      <c r="B1881" s="314">
        <v>0.90462965788750882</v>
      </c>
    </row>
    <row r="1882" spans="2:2">
      <c r="B1882" s="314">
        <v>0.16391491439558092</v>
      </c>
    </row>
    <row r="1883" spans="2:2">
      <c r="B1883" s="314">
        <v>0.31431012909329509</v>
      </c>
    </row>
    <row r="1884" spans="2:2">
      <c r="B1884" s="314">
        <v>0.6207464827417829</v>
      </c>
    </row>
    <row r="1885" spans="2:2">
      <c r="B1885" s="314">
        <v>0.30127872554704427</v>
      </c>
    </row>
    <row r="1886" spans="2:2">
      <c r="B1886" s="314">
        <v>0.34247871333964047</v>
      </c>
    </row>
    <row r="1887" spans="2:2">
      <c r="B1887" s="314">
        <v>0.82348094119083226</v>
      </c>
    </row>
    <row r="1888" spans="2:2">
      <c r="B1888" s="314">
        <v>0.50758384960478531</v>
      </c>
    </row>
    <row r="1889" spans="2:2">
      <c r="B1889" s="314">
        <v>0.75109103671376687</v>
      </c>
    </row>
    <row r="1890" spans="2:2">
      <c r="B1890" s="314">
        <v>0.60130619220557269</v>
      </c>
    </row>
    <row r="1891" spans="2:2">
      <c r="B1891" s="314">
        <v>0.40369884334849088</v>
      </c>
    </row>
    <row r="1892" spans="2:2">
      <c r="B1892" s="314">
        <v>0.15182958464308602</v>
      </c>
    </row>
    <row r="1893" spans="2:2">
      <c r="B1893" s="314">
        <v>0.29856257820368054</v>
      </c>
    </row>
    <row r="1894" spans="2:2">
      <c r="B1894" s="314">
        <v>0.61415448469496747</v>
      </c>
    </row>
    <row r="1895" spans="2:2">
      <c r="B1895" s="314">
        <v>0.11249122592852565</v>
      </c>
    </row>
    <row r="1896" spans="2:2">
      <c r="B1896" s="314">
        <v>0.64491714224677266</v>
      </c>
    </row>
    <row r="1897" spans="2:2">
      <c r="B1897" s="314">
        <v>0.37675099948118534</v>
      </c>
    </row>
    <row r="1898" spans="2:2">
      <c r="B1898" s="314">
        <v>0.45905941953794976</v>
      </c>
    </row>
    <row r="1899" spans="2:2">
      <c r="B1899" s="314">
        <v>8.3162938322092345E-2</v>
      </c>
    </row>
    <row r="1900" spans="2:2">
      <c r="B1900" s="314">
        <v>0.98406933805352947</v>
      </c>
    </row>
    <row r="1901" spans="2:2">
      <c r="B1901" s="314">
        <v>0.3031403546250801</v>
      </c>
    </row>
    <row r="1902" spans="2:2">
      <c r="B1902" s="314">
        <v>0.75655384990997043</v>
      </c>
    </row>
    <row r="1903" spans="2:2">
      <c r="B1903" s="314">
        <v>0.23615222632526628</v>
      </c>
    </row>
    <row r="1904" spans="2:2">
      <c r="B1904" s="314">
        <v>0.56260872219000824</v>
      </c>
    </row>
    <row r="1905" spans="2:2">
      <c r="B1905" s="314">
        <v>0.93346964934232612</v>
      </c>
    </row>
    <row r="1906" spans="2:2">
      <c r="B1906" s="314">
        <v>0.3324381237220374</v>
      </c>
    </row>
    <row r="1907" spans="2:2">
      <c r="B1907" s="314">
        <v>0.41462446974089784</v>
      </c>
    </row>
    <row r="1908" spans="2:2">
      <c r="B1908" s="314">
        <v>0.38874477370525223</v>
      </c>
    </row>
    <row r="1909" spans="2:2">
      <c r="B1909" s="314">
        <v>0.13003936887722403</v>
      </c>
    </row>
    <row r="1910" spans="2:2">
      <c r="B1910" s="314">
        <v>0.43803216650898769</v>
      </c>
    </row>
    <row r="1911" spans="2:2">
      <c r="B1911" s="314">
        <v>0.84972685934018988</v>
      </c>
    </row>
    <row r="1912" spans="2:2">
      <c r="B1912" s="314">
        <v>0.31446272164067507</v>
      </c>
    </row>
    <row r="1913" spans="2:2">
      <c r="B1913" s="314">
        <v>0.2010864589373455</v>
      </c>
    </row>
    <row r="1914" spans="2:2">
      <c r="B1914" s="314">
        <v>5.752739036225471E-2</v>
      </c>
    </row>
    <row r="1915" spans="2:2">
      <c r="B1915" s="314">
        <v>0.36246833704641868</v>
      </c>
    </row>
    <row r="1916" spans="2:2">
      <c r="B1916" s="314">
        <v>5.4811243018890961E-2</v>
      </c>
    </row>
    <row r="1917" spans="2:2">
      <c r="B1917" s="314">
        <v>0.96649067659535504</v>
      </c>
    </row>
    <row r="1918" spans="2:2">
      <c r="B1918" s="314">
        <v>0.33527634510330517</v>
      </c>
    </row>
    <row r="1919" spans="2:2">
      <c r="B1919" s="314">
        <v>0.20810571611682485</v>
      </c>
    </row>
    <row r="1920" spans="2:2">
      <c r="B1920" s="314">
        <v>0.2801599169896542</v>
      </c>
    </row>
    <row r="1921" spans="2:2">
      <c r="B1921" s="314">
        <v>0.6071352275154881</v>
      </c>
    </row>
    <row r="1922" spans="2:2">
      <c r="B1922" s="314">
        <v>0.65269936216315194</v>
      </c>
    </row>
    <row r="1923" spans="2:2">
      <c r="B1923" s="314">
        <v>0.96929837946714681</v>
      </c>
    </row>
    <row r="1924" spans="2:2">
      <c r="B1924" s="314">
        <v>0.56141850032044438</v>
      </c>
    </row>
    <row r="1925" spans="2:2">
      <c r="B1925" s="314">
        <v>0.95376445814386424</v>
      </c>
    </row>
    <row r="1926" spans="2:2">
      <c r="B1926" s="314">
        <v>0.38737144077883234</v>
      </c>
    </row>
    <row r="1927" spans="2:2">
      <c r="B1927" s="314">
        <v>0.4043397320474868</v>
      </c>
    </row>
    <row r="1928" spans="2:2">
      <c r="B1928" s="314">
        <v>0.4503006073183386</v>
      </c>
    </row>
    <row r="1929" spans="2:2">
      <c r="B1929" s="314">
        <v>0.37116611224707785</v>
      </c>
    </row>
    <row r="1930" spans="2:2">
      <c r="B1930" s="314">
        <v>0.88491470076601464</v>
      </c>
    </row>
    <row r="1931" spans="2:2">
      <c r="B1931" s="314">
        <v>0.65678884243293556</v>
      </c>
    </row>
    <row r="1932" spans="2:2">
      <c r="B1932" s="314">
        <v>0.47560045167394027</v>
      </c>
    </row>
    <row r="1933" spans="2:2">
      <c r="B1933" s="314">
        <v>0.89461958677938169</v>
      </c>
    </row>
    <row r="1934" spans="2:2">
      <c r="B1934" s="314">
        <v>0.67464217047639397</v>
      </c>
    </row>
    <row r="1935" spans="2:2">
      <c r="B1935" s="314">
        <v>0.73262733848078865</v>
      </c>
    </row>
    <row r="1936" spans="2:2">
      <c r="B1936" s="314">
        <v>0.33658864101077302</v>
      </c>
    </row>
    <row r="1937" spans="2:2">
      <c r="B1937" s="314">
        <v>0.77443769646290472</v>
      </c>
    </row>
    <row r="1938" spans="2:2">
      <c r="B1938" s="314">
        <v>0.46122623371074556</v>
      </c>
    </row>
    <row r="1939" spans="2:2">
      <c r="B1939" s="314">
        <v>0.6513565477462081</v>
      </c>
    </row>
    <row r="1940" spans="2:2">
      <c r="B1940" s="314">
        <v>7.50450148014771E-2</v>
      </c>
    </row>
    <row r="1941" spans="2:2">
      <c r="B1941" s="314">
        <v>8.4963530381176183E-2</v>
      </c>
    </row>
    <row r="1942" spans="2:2">
      <c r="B1942" s="314">
        <v>0.92248298593096711</v>
      </c>
    </row>
    <row r="1943" spans="2:2">
      <c r="B1943" s="314">
        <v>0.17685476241340373</v>
      </c>
    </row>
    <row r="1944" spans="2:2">
      <c r="B1944" s="314">
        <v>0.50706503494369337</v>
      </c>
    </row>
    <row r="1945" spans="2:2">
      <c r="B1945" s="314">
        <v>0.55436872463148901</v>
      </c>
    </row>
    <row r="1946" spans="2:2">
      <c r="B1946" s="314">
        <v>0.8452406384472182</v>
      </c>
    </row>
    <row r="1947" spans="2:2">
      <c r="B1947" s="314">
        <v>0.53508102664265877</v>
      </c>
    </row>
    <row r="1948" spans="2:2">
      <c r="B1948" s="314">
        <v>0.69566942350535599</v>
      </c>
    </row>
    <row r="1949" spans="2:2">
      <c r="B1949" s="314">
        <v>0.27109591967528307</v>
      </c>
    </row>
    <row r="1950" spans="2:2">
      <c r="B1950" s="314">
        <v>0.63039033173619796</v>
      </c>
    </row>
    <row r="1951" spans="2:2">
      <c r="B1951" s="314">
        <v>2.3712881862849818E-2</v>
      </c>
    </row>
    <row r="1952" spans="2:2">
      <c r="B1952" s="314">
        <v>0.74608600115970336</v>
      </c>
    </row>
    <row r="1953" spans="2:2">
      <c r="B1953" s="314">
        <v>0.42405468916898098</v>
      </c>
    </row>
    <row r="1954" spans="2:2">
      <c r="B1954" s="314">
        <v>0.69829401532029178</v>
      </c>
    </row>
    <row r="1955" spans="2:2">
      <c r="B1955" s="314">
        <v>0.92138431958983125</v>
      </c>
    </row>
    <row r="1956" spans="2:2">
      <c r="B1956" s="314">
        <v>0.70418408764915918</v>
      </c>
    </row>
    <row r="1957" spans="2:2">
      <c r="B1957" s="314">
        <v>0.73165074617755665</v>
      </c>
    </row>
    <row r="1958" spans="2:2">
      <c r="B1958" s="314">
        <v>0.82580034791100798</v>
      </c>
    </row>
    <row r="1959" spans="2:2">
      <c r="B1959" s="314">
        <v>0.60109256263924071</v>
      </c>
    </row>
    <row r="1960" spans="2:2">
      <c r="B1960" s="314">
        <v>0.83974730674153875</v>
      </c>
    </row>
    <row r="1961" spans="2:2">
      <c r="B1961" s="314">
        <v>0.7169103061006501</v>
      </c>
    </row>
    <row r="1962" spans="2:2">
      <c r="B1962" s="314">
        <v>0.94613483077486493</v>
      </c>
    </row>
    <row r="1963" spans="2:2">
      <c r="B1963" s="314">
        <v>0.25580614642780847</v>
      </c>
    </row>
    <row r="1964" spans="2:2">
      <c r="B1964" s="314">
        <v>9.5889156773583173E-2</v>
      </c>
    </row>
    <row r="1965" spans="2:2">
      <c r="B1965" s="314">
        <v>0.48454237495040742</v>
      </c>
    </row>
    <row r="1966" spans="2:2">
      <c r="B1966" s="314">
        <v>0.44300668355357525</v>
      </c>
    </row>
    <row r="1967" spans="2:2">
      <c r="B1967" s="314">
        <v>0.14114810632648703</v>
      </c>
    </row>
    <row r="1968" spans="2:2">
      <c r="B1968" s="314">
        <v>0.98574785607470927</v>
      </c>
    </row>
    <row r="1969" spans="2:2">
      <c r="B1969" s="314">
        <v>0.15601062044129765</v>
      </c>
    </row>
    <row r="1970" spans="2:2">
      <c r="B1970" s="314">
        <v>0.47010711996826077</v>
      </c>
    </row>
    <row r="1971" spans="2:2">
      <c r="B1971" s="314">
        <v>0.74193548387096775</v>
      </c>
    </row>
    <row r="1972" spans="2:2">
      <c r="B1972" s="314">
        <v>0.71733756523331405</v>
      </c>
    </row>
    <row r="1973" spans="2:2">
      <c r="B1973" s="314">
        <v>0.61925107577745908</v>
      </c>
    </row>
    <row r="1974" spans="2:2">
      <c r="B1974" s="314">
        <v>0.32709738456373788</v>
      </c>
    </row>
    <row r="1975" spans="2:2">
      <c r="B1975" s="314">
        <v>0.76891384624774928</v>
      </c>
    </row>
    <row r="1976" spans="2:2">
      <c r="B1976" s="314">
        <v>0.82876064333017974</v>
      </c>
    </row>
    <row r="1977" spans="2:2">
      <c r="B1977" s="314">
        <v>0.74886318552201914</v>
      </c>
    </row>
    <row r="1978" spans="2:2">
      <c r="B1978" s="314">
        <v>0.42371898556474502</v>
      </c>
    </row>
    <row r="1979" spans="2:2">
      <c r="B1979" s="314">
        <v>0.39191869869075596</v>
      </c>
    </row>
    <row r="1980" spans="2:2">
      <c r="B1980" s="314">
        <v>0.11383404034546953</v>
      </c>
    </row>
    <row r="1981" spans="2:2">
      <c r="B1981" s="314">
        <v>0.75356303598132268</v>
      </c>
    </row>
    <row r="1982" spans="2:2">
      <c r="B1982" s="314">
        <v>0.86281929990539263</v>
      </c>
    </row>
    <row r="1983" spans="2:2">
      <c r="B1983" s="314">
        <v>0.61531418805505544</v>
      </c>
    </row>
    <row r="1984" spans="2:2">
      <c r="B1984" s="314">
        <v>0.12045655690176092</v>
      </c>
    </row>
    <row r="1985" spans="2:2">
      <c r="B1985" s="314">
        <v>0.80666524246955784</v>
      </c>
    </row>
    <row r="1986" spans="2:2">
      <c r="B1986" s="314">
        <v>0.173924985503708</v>
      </c>
    </row>
    <row r="1987" spans="2:2">
      <c r="B1987" s="314">
        <v>0.20252082888271736</v>
      </c>
    </row>
    <row r="1988" spans="2:2">
      <c r="B1988" s="314">
        <v>2.2583697012237922E-3</v>
      </c>
    </row>
    <row r="1989" spans="2:2">
      <c r="B1989" s="314">
        <v>0.61583300271614738</v>
      </c>
    </row>
    <row r="1990" spans="2:2">
      <c r="B1990" s="314">
        <v>0.22843104342783899</v>
      </c>
    </row>
    <row r="1991" spans="2:2">
      <c r="B1991" s="314">
        <v>5.551316873683889E-2</v>
      </c>
    </row>
    <row r="1992" spans="2:2">
      <c r="B1992" s="314">
        <v>4.8524430066835536E-3</v>
      </c>
    </row>
    <row r="1993" spans="2:2">
      <c r="B1993" s="314">
        <v>8.9022492141483806E-2</v>
      </c>
    </row>
    <row r="1994" spans="2:2">
      <c r="B1994" s="314">
        <v>0.86761070589312417</v>
      </c>
    </row>
    <row r="1995" spans="2:2">
      <c r="B1995" s="314">
        <v>0.45573290200506605</v>
      </c>
    </row>
    <row r="1996" spans="2:2">
      <c r="B1996" s="314">
        <v>0.3686330759605701</v>
      </c>
    </row>
    <row r="1997" spans="2:2">
      <c r="B1997" s="314">
        <v>0.75191503646961877</v>
      </c>
    </row>
    <row r="1998" spans="2:2">
      <c r="B1998" s="314">
        <v>0.27478865932187874</v>
      </c>
    </row>
    <row r="1999" spans="2:2">
      <c r="B1999" s="314">
        <v>7.2328867458113344E-2</v>
      </c>
    </row>
    <row r="2000" spans="2:2">
      <c r="B2000" s="314">
        <v>0.92822046571245465</v>
      </c>
    </row>
    <row r="2001" spans="2:2">
      <c r="B2001" s="314">
        <v>7.3580126346629235E-2</v>
      </c>
    </row>
    <row r="2002" spans="2:2">
      <c r="B2002" s="314">
        <v>0.62300485244300663</v>
      </c>
    </row>
    <row r="2003" spans="2:2">
      <c r="B2003" s="314">
        <v>0.14462721640675069</v>
      </c>
    </row>
    <row r="2004" spans="2:2">
      <c r="B2004" s="314">
        <v>0.19080172124393444</v>
      </c>
    </row>
    <row r="2005" spans="2:2">
      <c r="B2005" s="314">
        <v>0.35709707937864316</v>
      </c>
    </row>
    <row r="2006" spans="2:2">
      <c r="B2006" s="314">
        <v>2.9084139530625323E-2</v>
      </c>
    </row>
    <row r="2007" spans="2:2">
      <c r="B2007" s="314">
        <v>0.74428540910061958</v>
      </c>
    </row>
    <row r="2008" spans="2:2">
      <c r="B2008" s="314">
        <v>0.17429120761741995</v>
      </c>
    </row>
    <row r="2009" spans="2:2">
      <c r="B2009" s="314">
        <v>0.35023041474654376</v>
      </c>
    </row>
    <row r="2010" spans="2:2">
      <c r="B2010" s="314">
        <v>0.34595782341990416</v>
      </c>
    </row>
    <row r="2011" spans="2:2">
      <c r="B2011" s="314">
        <v>0.52409436323129976</v>
      </c>
    </row>
    <row r="2012" spans="2:2">
      <c r="B2012" s="314">
        <v>0.78612628559221165</v>
      </c>
    </row>
    <row r="2013" spans="2:2">
      <c r="B2013" s="314">
        <v>0.23337504196295053</v>
      </c>
    </row>
    <row r="2014" spans="2:2">
      <c r="B2014" s="314">
        <v>0.82381664479506822</v>
      </c>
    </row>
    <row r="2015" spans="2:2">
      <c r="B2015" s="314">
        <v>0.85906552323984497</v>
      </c>
    </row>
    <row r="2016" spans="2:2">
      <c r="B2016" s="314">
        <v>2.4658955656605731E-2</v>
      </c>
    </row>
    <row r="2017" spans="2:2">
      <c r="B2017" s="314">
        <v>0.14084292123172704</v>
      </c>
    </row>
    <row r="2018" spans="2:2">
      <c r="B2018" s="314">
        <v>0.17160557878353222</v>
      </c>
    </row>
    <row r="2019" spans="2:2">
      <c r="B2019" s="314">
        <v>0.78664510025330359</v>
      </c>
    </row>
    <row r="2020" spans="2:2">
      <c r="B2020" s="314">
        <v>0.7840205084383679</v>
      </c>
    </row>
    <row r="2021" spans="2:2">
      <c r="B2021" s="314">
        <v>0.87127292703024384</v>
      </c>
    </row>
    <row r="2022" spans="2:2">
      <c r="B2022" s="314">
        <v>5.0599688711203343E-2</v>
      </c>
    </row>
    <row r="2023" spans="2:2">
      <c r="B2023" s="314">
        <v>0.65175328836939606</v>
      </c>
    </row>
    <row r="2024" spans="2:2">
      <c r="B2024" s="314">
        <v>0.54362620929593797</v>
      </c>
    </row>
    <row r="2025" spans="2:2">
      <c r="B2025" s="314">
        <v>0.9439069795831172</v>
      </c>
    </row>
    <row r="2026" spans="2:2">
      <c r="B2026" s="314">
        <v>0.53044221320230722</v>
      </c>
    </row>
    <row r="2027" spans="2:2">
      <c r="B2027" s="314">
        <v>0.86324655903805658</v>
      </c>
    </row>
    <row r="2028" spans="2:2">
      <c r="B2028" s="314">
        <v>0.72377697073274938</v>
      </c>
    </row>
    <row r="2029" spans="2:2">
      <c r="B2029" s="314">
        <v>0.65691091647083955</v>
      </c>
    </row>
    <row r="2030" spans="2:2">
      <c r="B2030" s="314">
        <v>0.53938413647877437</v>
      </c>
    </row>
    <row r="2031" spans="2:2">
      <c r="B2031" s="314">
        <v>0.66805017242957854</v>
      </c>
    </row>
    <row r="2032" spans="2:2">
      <c r="B2032" s="314">
        <v>0.98852504043702505</v>
      </c>
    </row>
    <row r="2033" spans="2:2">
      <c r="B2033" s="314">
        <v>0.30375072481460008</v>
      </c>
    </row>
    <row r="2034" spans="2:2">
      <c r="B2034" s="314">
        <v>0.84005249183629871</v>
      </c>
    </row>
    <row r="2035" spans="2:2">
      <c r="B2035" s="314">
        <v>0.34894863734855192</v>
      </c>
    </row>
    <row r="2036" spans="2:2">
      <c r="B2036" s="314">
        <v>0.27701651051362652</v>
      </c>
    </row>
    <row r="2037" spans="2:2">
      <c r="B2037" s="314">
        <v>0.20410779137546922</v>
      </c>
    </row>
    <row r="2038" spans="2:2">
      <c r="B2038" s="314">
        <v>0.56187627796258433</v>
      </c>
    </row>
    <row r="2039" spans="2:2">
      <c r="B2039" s="314">
        <v>0.75264748069704279</v>
      </c>
    </row>
    <row r="2040" spans="2:2">
      <c r="B2040" s="314">
        <v>0.84478286080507825</v>
      </c>
    </row>
    <row r="2041" spans="2:2">
      <c r="B2041" s="314">
        <v>0.70543534653767515</v>
      </c>
    </row>
    <row r="2042" spans="2:2">
      <c r="B2042" s="314">
        <v>0.82125308999908442</v>
      </c>
    </row>
    <row r="2043" spans="2:2">
      <c r="B2043" s="314">
        <v>0.55388042847987307</v>
      </c>
    </row>
    <row r="2044" spans="2:2">
      <c r="B2044" s="314">
        <v>9.5614490188299206E-2</v>
      </c>
    </row>
    <row r="2045" spans="2:2">
      <c r="B2045" s="314">
        <v>0.81142612994781338</v>
      </c>
    </row>
    <row r="2046" spans="2:2">
      <c r="B2046" s="314">
        <v>0.4608600115970336</v>
      </c>
    </row>
    <row r="2047" spans="2:2">
      <c r="B2047" s="314">
        <v>0.16245002594073304</v>
      </c>
    </row>
    <row r="2048" spans="2:2">
      <c r="B2048" s="314">
        <v>0.48622089297158727</v>
      </c>
    </row>
    <row r="2049" spans="2:2">
      <c r="B2049" s="314">
        <v>0.59395123142185735</v>
      </c>
    </row>
    <row r="2050" spans="2:2">
      <c r="B2050" s="314">
        <v>0.43961912900173955</v>
      </c>
    </row>
    <row r="2051" spans="2:2">
      <c r="B2051" s="314">
        <v>0.67885372478408157</v>
      </c>
    </row>
    <row r="2052" spans="2:2">
      <c r="B2052" s="314">
        <v>0.28409680471205784</v>
      </c>
    </row>
    <row r="2053" spans="2:2">
      <c r="B2053" s="314">
        <v>4.4038209173863946E-2</v>
      </c>
    </row>
    <row r="2054" spans="2:2">
      <c r="B2054" s="314">
        <v>0.90392773216956079</v>
      </c>
    </row>
    <row r="2055" spans="2:2">
      <c r="B2055" s="314">
        <v>0.80498672444837793</v>
      </c>
    </row>
    <row r="2056" spans="2:2">
      <c r="B2056" s="314">
        <v>0.46012756736960969</v>
      </c>
    </row>
    <row r="2057" spans="2:2">
      <c r="B2057" s="314">
        <v>0.51899777214880827</v>
      </c>
    </row>
    <row r="2058" spans="2:2">
      <c r="B2058" s="314">
        <v>0.47199926755577259</v>
      </c>
    </row>
    <row r="2059" spans="2:2">
      <c r="B2059" s="314">
        <v>0.11621448408459731</v>
      </c>
    </row>
    <row r="2060" spans="2:2">
      <c r="B2060" s="314">
        <v>0.49742118594927826</v>
      </c>
    </row>
    <row r="2061" spans="2:2">
      <c r="B2061" s="314">
        <v>0.44099246192815944</v>
      </c>
    </row>
    <row r="2062" spans="2:2">
      <c r="B2062" s="314">
        <v>0.76238288521988584</v>
      </c>
    </row>
    <row r="2063" spans="2:2">
      <c r="B2063" s="314">
        <v>0.60133671071504868</v>
      </c>
    </row>
    <row r="2064" spans="2:2">
      <c r="B2064" s="314">
        <v>0.39728995635853143</v>
      </c>
    </row>
    <row r="2065" spans="2:2">
      <c r="B2065" s="314">
        <v>0.4043702505569628</v>
      </c>
    </row>
    <row r="2066" spans="2:2">
      <c r="B2066" s="314">
        <v>0.69768364513077186</v>
      </c>
    </row>
    <row r="2067" spans="2:2">
      <c r="B2067" s="314">
        <v>0.87566759239478742</v>
      </c>
    </row>
    <row r="2068" spans="2:2">
      <c r="B2068" s="314">
        <v>0.66368602557451095</v>
      </c>
    </row>
    <row r="2069" spans="2:2">
      <c r="B2069" s="314">
        <v>0.34702597125156409</v>
      </c>
    </row>
    <row r="2070" spans="2:2">
      <c r="B2070" s="314">
        <v>0.61516159550767535</v>
      </c>
    </row>
    <row r="2071" spans="2:2">
      <c r="B2071" s="314">
        <v>0.97488326670125436</v>
      </c>
    </row>
    <row r="2072" spans="2:2">
      <c r="B2072" s="314">
        <v>0.54741050447096162</v>
      </c>
    </row>
    <row r="2073" spans="2:2">
      <c r="B2073" s="314">
        <v>0.94262520218512524</v>
      </c>
    </row>
    <row r="2074" spans="2:2">
      <c r="B2074" s="314">
        <v>0.71498764000366222</v>
      </c>
    </row>
    <row r="2075" spans="2:2">
      <c r="B2075" s="314">
        <v>0.13486129337443159</v>
      </c>
    </row>
    <row r="2076" spans="2:2">
      <c r="B2076" s="314">
        <v>0.33158360545670951</v>
      </c>
    </row>
    <row r="2077" spans="2:2">
      <c r="B2077" s="314">
        <v>0.86974700155644402</v>
      </c>
    </row>
    <row r="2078" spans="2:2">
      <c r="B2078" s="314">
        <v>0.87777336954863128</v>
      </c>
    </row>
    <row r="2079" spans="2:2">
      <c r="B2079" s="314">
        <v>0.46424756614886931</v>
      </c>
    </row>
    <row r="2080" spans="2:2">
      <c r="B2080" s="314">
        <v>0.93902401806695757</v>
      </c>
    </row>
    <row r="2081" spans="2:2">
      <c r="B2081" s="314">
        <v>0.11435285500656148</v>
      </c>
    </row>
    <row r="2082" spans="2:2">
      <c r="B2082" s="314">
        <v>0.38254951628162481</v>
      </c>
    </row>
    <row r="2083" spans="2:2">
      <c r="B2083" s="314">
        <v>0.91555528427991573</v>
      </c>
    </row>
    <row r="2084" spans="2:2">
      <c r="B2084" s="314">
        <v>0.64333017975402085</v>
      </c>
    </row>
    <row r="2085" spans="2:2">
      <c r="B2085" s="314">
        <v>0.96160771507919551</v>
      </c>
    </row>
    <row r="2086" spans="2:2">
      <c r="B2086" s="314">
        <v>0.55619983520004879</v>
      </c>
    </row>
    <row r="2087" spans="2:2">
      <c r="B2087" s="314">
        <v>0.4617450483718375</v>
      </c>
    </row>
    <row r="2088" spans="2:2">
      <c r="B2088" s="314">
        <v>0.16476943266090885</v>
      </c>
    </row>
    <row r="2089" spans="2:2">
      <c r="B2089" s="314">
        <v>0.83312479018524732</v>
      </c>
    </row>
    <row r="2090" spans="2:2">
      <c r="B2090" s="314">
        <v>0.88589129306924652</v>
      </c>
    </row>
    <row r="2091" spans="2:2">
      <c r="B2091" s="314">
        <v>0.88393810846278265</v>
      </c>
    </row>
    <row r="2092" spans="2:2">
      <c r="B2092" s="314">
        <v>0.93212683492538229</v>
      </c>
    </row>
    <row r="2093" spans="2:2">
      <c r="B2093" s="314">
        <v>0.62688070314645827</v>
      </c>
    </row>
    <row r="2094" spans="2:2">
      <c r="B2094" s="314">
        <v>0.62569048127689442</v>
      </c>
    </row>
    <row r="2095" spans="2:2">
      <c r="B2095" s="314">
        <v>7.6570940275276958E-2</v>
      </c>
    </row>
    <row r="2096" spans="2:2">
      <c r="B2096" s="314">
        <v>0.79158909878841521</v>
      </c>
    </row>
    <row r="2097" spans="2:2">
      <c r="B2097" s="314">
        <v>0.71456038087099827</v>
      </c>
    </row>
    <row r="2098" spans="2:2">
      <c r="B2098" s="314">
        <v>0.42857142857142855</v>
      </c>
    </row>
    <row r="2099" spans="2:2">
      <c r="B2099" s="314">
        <v>0.27671132541886656</v>
      </c>
    </row>
    <row r="2100" spans="2:2">
      <c r="B2100" s="314">
        <v>0.94479201635792109</v>
      </c>
    </row>
    <row r="2101" spans="2:2">
      <c r="B2101" s="314">
        <v>0.25385296182134465</v>
      </c>
    </row>
    <row r="2102" spans="2:2">
      <c r="B2102" s="314">
        <v>3.4882656331064792E-2</v>
      </c>
    </row>
    <row r="2103" spans="2:2">
      <c r="B2103" s="314">
        <v>0.12314218573564867</v>
      </c>
    </row>
    <row r="2104" spans="2:2">
      <c r="B2104" s="314">
        <v>0.39576403088473161</v>
      </c>
    </row>
    <row r="2105" spans="2:2">
      <c r="B2105" s="314">
        <v>0.97122104556413469</v>
      </c>
    </row>
    <row r="2106" spans="2:2">
      <c r="B2106" s="314">
        <v>0.54893642994476155</v>
      </c>
    </row>
    <row r="2107" spans="2:2">
      <c r="B2107" s="314">
        <v>0.95190282906582846</v>
      </c>
    </row>
    <row r="2108" spans="2:2">
      <c r="B2108" s="314">
        <v>0.6896267586291086</v>
      </c>
    </row>
    <row r="2109" spans="2:2">
      <c r="B2109" s="314">
        <v>7.1657460249641411E-2</v>
      </c>
    </row>
    <row r="2110" spans="2:2">
      <c r="B2110" s="314">
        <v>0.33454390087588121</v>
      </c>
    </row>
    <row r="2111" spans="2:2">
      <c r="B2111" s="314">
        <v>0.23435163426618244</v>
      </c>
    </row>
    <row r="2112" spans="2:2">
      <c r="B2112" s="314">
        <v>0.22312082277901546</v>
      </c>
    </row>
    <row r="2113" spans="2:2">
      <c r="B2113" s="314">
        <v>0.43189794610431226</v>
      </c>
    </row>
    <row r="2114" spans="2:2">
      <c r="B2114" s="314">
        <v>6.1128574480422374E-2</v>
      </c>
    </row>
    <row r="2115" spans="2:2">
      <c r="B2115" s="314">
        <v>0.56431775872066403</v>
      </c>
    </row>
    <row r="2116" spans="2:2">
      <c r="B2116" s="314">
        <v>0.90887173070467242</v>
      </c>
    </row>
    <row r="2117" spans="2:2">
      <c r="B2117" s="314">
        <v>0.73253578295236066</v>
      </c>
    </row>
    <row r="2118" spans="2:2">
      <c r="B2118" s="314">
        <v>0.93145542771691026</v>
      </c>
    </row>
    <row r="2119" spans="2:2">
      <c r="B2119" s="314">
        <v>9.985656300546282E-2</v>
      </c>
    </row>
    <row r="2120" spans="2:2">
      <c r="B2120" s="314">
        <v>0.47425763725699638</v>
      </c>
    </row>
    <row r="2121" spans="2:2">
      <c r="B2121" s="314">
        <v>0.68636127811517689</v>
      </c>
    </row>
    <row r="2122" spans="2:2">
      <c r="B2122" s="314">
        <v>0.62190618610187076</v>
      </c>
    </row>
    <row r="2123" spans="2:2">
      <c r="B2123" s="314">
        <v>0.86675618762779627</v>
      </c>
    </row>
    <row r="2124" spans="2:2">
      <c r="B2124" s="314">
        <v>0.17642750328073978</v>
      </c>
    </row>
    <row r="2125" spans="2:2">
      <c r="B2125" s="314">
        <v>1.84942167424543E-2</v>
      </c>
    </row>
    <row r="2126" spans="2:2">
      <c r="B2126" s="314">
        <v>0.96746726889858703</v>
      </c>
    </row>
    <row r="2127" spans="2:2">
      <c r="B2127" s="314">
        <v>0.82937101351969966</v>
      </c>
    </row>
    <row r="2128" spans="2:2">
      <c r="B2128" s="314">
        <v>0.21457564012573627</v>
      </c>
    </row>
    <row r="2129" spans="2:2">
      <c r="B2129" s="314">
        <v>0.35465559862056339</v>
      </c>
    </row>
    <row r="2130" spans="2:2">
      <c r="B2130" s="314">
        <v>0.92165898617511521</v>
      </c>
    </row>
    <row r="2131" spans="2:2">
      <c r="B2131" s="314">
        <v>0.13541062654499955</v>
      </c>
    </row>
    <row r="2132" spans="2:2">
      <c r="B2132" s="314">
        <v>0.62059389019440292</v>
      </c>
    </row>
    <row r="2133" spans="2:2">
      <c r="B2133" s="314">
        <v>0.67387920773949406</v>
      </c>
    </row>
    <row r="2134" spans="2:2">
      <c r="B2134" s="314">
        <v>0.82329783013397628</v>
      </c>
    </row>
    <row r="2135" spans="2:2">
      <c r="B2135" s="314">
        <v>0.44087038789025546</v>
      </c>
    </row>
    <row r="2136" spans="2:2">
      <c r="B2136" s="314">
        <v>0.90957365642262034</v>
      </c>
    </row>
    <row r="2137" spans="2:2">
      <c r="B2137" s="314">
        <v>0.48188726462599568</v>
      </c>
    </row>
    <row r="2138" spans="2:2">
      <c r="B2138" s="314">
        <v>0.50108340708639787</v>
      </c>
    </row>
    <row r="2139" spans="2:2">
      <c r="B2139" s="314">
        <v>0.72096926786095772</v>
      </c>
    </row>
    <row r="2140" spans="2:2">
      <c r="B2140" s="314">
        <v>0.27149266029847102</v>
      </c>
    </row>
    <row r="2141" spans="2:2">
      <c r="B2141" s="314">
        <v>0.3617969298379467</v>
      </c>
    </row>
    <row r="2142" spans="2:2">
      <c r="B2142" s="314">
        <v>0.24741355632190923</v>
      </c>
    </row>
    <row r="2143" spans="2:2">
      <c r="B2143" s="314">
        <v>0.4740440076906644</v>
      </c>
    </row>
    <row r="2144" spans="2:2">
      <c r="B2144" s="314">
        <v>0.58485671559801022</v>
      </c>
    </row>
    <row r="2145" spans="2:2">
      <c r="B2145" s="314">
        <v>5.7496871852778714E-2</v>
      </c>
    </row>
    <row r="2146" spans="2:2">
      <c r="B2146" s="314">
        <v>0.19248023926511429</v>
      </c>
    </row>
    <row r="2147" spans="2:2">
      <c r="B2147" s="314">
        <v>0.72408215582750934</v>
      </c>
    </row>
    <row r="2148" spans="2:2">
      <c r="B2148" s="314">
        <v>3.4028138065736867E-2</v>
      </c>
    </row>
    <row r="2149" spans="2:2">
      <c r="B2149" s="314">
        <v>0.74675740836817528</v>
      </c>
    </row>
    <row r="2150" spans="2:2">
      <c r="B2150" s="314">
        <v>0.11004974517044587</v>
      </c>
    </row>
    <row r="2151" spans="2:2">
      <c r="B2151" s="314">
        <v>0.72835474715414894</v>
      </c>
    </row>
    <row r="2152" spans="2:2">
      <c r="B2152" s="314">
        <v>0.6114383373516038</v>
      </c>
    </row>
    <row r="2153" spans="2:2">
      <c r="B2153" s="314">
        <v>0.65999328592791529</v>
      </c>
    </row>
    <row r="2154" spans="2:2">
      <c r="B2154" s="314">
        <v>0.18619342631305888</v>
      </c>
    </row>
    <row r="2155" spans="2:2">
      <c r="B2155" s="314">
        <v>0.79641102328562274</v>
      </c>
    </row>
    <row r="2156" spans="2:2">
      <c r="B2156" s="314">
        <v>0.28537858211004974</v>
      </c>
    </row>
    <row r="2157" spans="2:2">
      <c r="B2157" s="314">
        <v>0.70110171819208345</v>
      </c>
    </row>
    <row r="2158" spans="2:2">
      <c r="B2158" s="314">
        <v>0.78206732383190403</v>
      </c>
    </row>
    <row r="2159" spans="2:2">
      <c r="B2159" s="314">
        <v>0.12652974028748437</v>
      </c>
    </row>
    <row r="2160" spans="2:2">
      <c r="B2160" s="314">
        <v>0.11572618793298135</v>
      </c>
    </row>
    <row r="2161" spans="2:2">
      <c r="B2161" s="314">
        <v>0.22632526627399518</v>
      </c>
    </row>
    <row r="2162" spans="2:2">
      <c r="B2162" s="314">
        <v>0.72206793420209359</v>
      </c>
    </row>
    <row r="2163" spans="2:2">
      <c r="B2163" s="314">
        <v>6.6255684072389909E-2</v>
      </c>
    </row>
    <row r="2164" spans="2:2">
      <c r="B2164" s="314">
        <v>9.753715628528703E-2</v>
      </c>
    </row>
    <row r="2165" spans="2:2">
      <c r="B2165" s="314">
        <v>0.63759269997253332</v>
      </c>
    </row>
    <row r="2166" spans="2:2">
      <c r="B2166" s="314">
        <v>0.13873714407788323</v>
      </c>
    </row>
    <row r="2167" spans="2:2">
      <c r="B2167" s="314">
        <v>0.70271919919431136</v>
      </c>
    </row>
    <row r="2168" spans="2:2">
      <c r="B2168" s="314">
        <v>1.4862514114810634E-2</v>
      </c>
    </row>
    <row r="2169" spans="2:2">
      <c r="B2169" s="314">
        <v>0.94659260841700488</v>
      </c>
    </row>
    <row r="2170" spans="2:2">
      <c r="B2170" s="314">
        <v>0.4056215094454787</v>
      </c>
    </row>
    <row r="2171" spans="2:2">
      <c r="B2171" s="314">
        <v>0.18942838831751457</v>
      </c>
    </row>
    <row r="2172" spans="2:2">
      <c r="B2172" s="314">
        <v>8.526871547593616E-2</v>
      </c>
    </row>
    <row r="2173" spans="2:2">
      <c r="B2173" s="314">
        <v>0.96600238044373909</v>
      </c>
    </row>
    <row r="2174" spans="2:2">
      <c r="B2174" s="314">
        <v>0.18887905514694661</v>
      </c>
    </row>
    <row r="2175" spans="2:2">
      <c r="B2175" s="314">
        <v>0.71575060274056213</v>
      </c>
    </row>
    <row r="2176" spans="2:2">
      <c r="B2176" s="314">
        <v>0.6768395031586657</v>
      </c>
    </row>
    <row r="2177" spans="2:2">
      <c r="B2177" s="314">
        <v>0.28342539750358592</v>
      </c>
    </row>
    <row r="2178" spans="2:2">
      <c r="B2178" s="314">
        <v>0.14981536301767021</v>
      </c>
    </row>
    <row r="2179" spans="2:2">
      <c r="B2179" s="314">
        <v>0.52491836298715167</v>
      </c>
    </row>
    <row r="2180" spans="2:2">
      <c r="B2180" s="314">
        <v>0.87853633228553119</v>
      </c>
    </row>
    <row r="2181" spans="2:2">
      <c r="B2181" s="314">
        <v>0.67540513321329387</v>
      </c>
    </row>
    <row r="2182" spans="2:2">
      <c r="B2182" s="314">
        <v>0.32856227301858576</v>
      </c>
    </row>
    <row r="2183" spans="2:2">
      <c r="B2183" s="314">
        <v>0.88753929258095032</v>
      </c>
    </row>
    <row r="2184" spans="2:2">
      <c r="B2184" s="314">
        <v>0.20545060579241309</v>
      </c>
    </row>
    <row r="2185" spans="2:2">
      <c r="B2185" s="314">
        <v>0.11655018768883328</v>
      </c>
    </row>
    <row r="2186" spans="2:2">
      <c r="B2186" s="314">
        <v>0.74114200262459184</v>
      </c>
    </row>
    <row r="2187" spans="2:2">
      <c r="B2187" s="314">
        <v>0.4358348338267159</v>
      </c>
    </row>
    <row r="2188" spans="2:2">
      <c r="B2188" s="314">
        <v>0.22009949034089174</v>
      </c>
    </row>
    <row r="2189" spans="2:2">
      <c r="B2189" s="314">
        <v>4.1108432264168215E-2</v>
      </c>
    </row>
    <row r="2190" spans="2:2">
      <c r="B2190" s="314">
        <v>0.22013000885036774</v>
      </c>
    </row>
    <row r="2191" spans="2:2">
      <c r="B2191" s="314">
        <v>0.76619769890438549</v>
      </c>
    </row>
    <row r="2192" spans="2:2">
      <c r="B2192" s="314">
        <v>0.35074922940763575</v>
      </c>
    </row>
    <row r="2193" spans="2:2">
      <c r="B2193" s="314">
        <v>1.2359996337778864E-2</v>
      </c>
    </row>
    <row r="2194" spans="2:2">
      <c r="B2194" s="314">
        <v>3.1189916684469132E-2</v>
      </c>
    </row>
    <row r="2195" spans="2:2">
      <c r="B2195" s="314">
        <v>0.71498764000366222</v>
      </c>
    </row>
    <row r="2196" spans="2:2">
      <c r="B2196" s="314">
        <v>0.68849757377849663</v>
      </c>
    </row>
    <row r="2197" spans="2:2">
      <c r="B2197" s="314">
        <v>0.45677053132724998</v>
      </c>
    </row>
    <row r="2198" spans="2:2">
      <c r="B2198" s="314">
        <v>0.29602954191717279</v>
      </c>
    </row>
    <row r="2199" spans="2:2">
      <c r="B2199" s="314">
        <v>0.21454512161626027</v>
      </c>
    </row>
    <row r="2200" spans="2:2">
      <c r="B2200" s="314">
        <v>4.3977172154911953E-2</v>
      </c>
    </row>
    <row r="2201" spans="2:2">
      <c r="B2201" s="314">
        <v>0.61848811304055906</v>
      </c>
    </row>
    <row r="2202" spans="2:2">
      <c r="B2202" s="314">
        <v>0.75310525833918274</v>
      </c>
    </row>
    <row r="2203" spans="2:2">
      <c r="B2203" s="314">
        <v>0.1358378856776635</v>
      </c>
    </row>
    <row r="2204" spans="2:2">
      <c r="B2204" s="314">
        <v>4.5289468062379837E-2</v>
      </c>
    </row>
    <row r="2205" spans="2:2">
      <c r="B2205" s="314">
        <v>0.39124729148228399</v>
      </c>
    </row>
    <row r="2206" spans="2:2">
      <c r="B2206" s="314">
        <v>0.88778344065675829</v>
      </c>
    </row>
    <row r="2207" spans="2:2">
      <c r="B2207" s="314">
        <v>2.3194067201757866E-2</v>
      </c>
    </row>
    <row r="2208" spans="2:2">
      <c r="B2208" s="314">
        <v>0.5578783532212287</v>
      </c>
    </row>
    <row r="2209" spans="2:2">
      <c r="B2209" s="314">
        <v>0.18311105685598317</v>
      </c>
    </row>
    <row r="2210" spans="2:2">
      <c r="B2210" s="314">
        <v>0.96273689992980738</v>
      </c>
    </row>
    <row r="2211" spans="2:2">
      <c r="B2211" s="314">
        <v>0.12823877681814019</v>
      </c>
    </row>
    <row r="2212" spans="2:2">
      <c r="B2212" s="314">
        <v>0.20813623462630085</v>
      </c>
    </row>
    <row r="2213" spans="2:2">
      <c r="B2213" s="314">
        <v>0.47087008270516068</v>
      </c>
    </row>
    <row r="2214" spans="2:2">
      <c r="B2214" s="314">
        <v>0.97985778374584187</v>
      </c>
    </row>
    <row r="2215" spans="2:2">
      <c r="B2215" s="314">
        <v>0.64885402996917629</v>
      </c>
    </row>
    <row r="2216" spans="2:2">
      <c r="B2216" s="314">
        <v>0.29172643208105714</v>
      </c>
    </row>
    <row r="2217" spans="2:2">
      <c r="B2217" s="314">
        <v>0.19983520004882963</v>
      </c>
    </row>
    <row r="2218" spans="2:2">
      <c r="B2218" s="314">
        <v>0.10528885769219032</v>
      </c>
    </row>
    <row r="2219" spans="2:2">
      <c r="B2219" s="314">
        <v>0.57921079134495068</v>
      </c>
    </row>
    <row r="2220" spans="2:2">
      <c r="B2220" s="314">
        <v>0.84804834131900997</v>
      </c>
    </row>
    <row r="2221" spans="2:2">
      <c r="B2221" s="314">
        <v>0.6862392040772729</v>
      </c>
    </row>
    <row r="2222" spans="2:2">
      <c r="B2222" s="314">
        <v>0.58854945524460589</v>
      </c>
    </row>
    <row r="2223" spans="2:2">
      <c r="B2223" s="314">
        <v>7.7669606616412853E-2</v>
      </c>
    </row>
    <row r="2224" spans="2:2">
      <c r="B2224" s="314">
        <v>0.1815851313821833</v>
      </c>
    </row>
    <row r="2225" spans="2:2">
      <c r="B2225" s="314">
        <v>0.17694631794183172</v>
      </c>
    </row>
    <row r="2226" spans="2:2">
      <c r="B2226" s="314">
        <v>0.70680867946409498</v>
      </c>
    </row>
    <row r="2227" spans="2:2">
      <c r="B2227" s="314">
        <v>0.75859859004486219</v>
      </c>
    </row>
    <row r="2228" spans="2:2">
      <c r="B2228" s="314">
        <v>0.61232337412640769</v>
      </c>
    </row>
    <row r="2229" spans="2:2">
      <c r="B2229" s="314">
        <v>0.7244483779412213</v>
      </c>
    </row>
    <row r="2230" spans="2:2">
      <c r="B2230" s="314">
        <v>0.76604510635700551</v>
      </c>
    </row>
    <row r="2231" spans="2:2">
      <c r="B2231" s="314">
        <v>0.81359294412060912</v>
      </c>
    </row>
    <row r="2232" spans="2:2">
      <c r="B2232" s="314">
        <v>0.73540452284310431</v>
      </c>
    </row>
    <row r="2233" spans="2:2">
      <c r="B2233" s="314">
        <v>0.53196813867610704</v>
      </c>
    </row>
    <row r="2234" spans="2:2">
      <c r="B2234" s="314">
        <v>0.69017609179967654</v>
      </c>
    </row>
    <row r="2235" spans="2:2">
      <c r="B2235" s="314">
        <v>0.37003692739646593</v>
      </c>
    </row>
    <row r="2236" spans="2:2">
      <c r="B2236" s="314">
        <v>0.97210608233893858</v>
      </c>
    </row>
    <row r="2237" spans="2:2">
      <c r="B2237" s="314">
        <v>0.42594683675649281</v>
      </c>
    </row>
    <row r="2238" spans="2:2">
      <c r="B2238" s="314">
        <v>0.22901089510788294</v>
      </c>
    </row>
    <row r="2239" spans="2:2">
      <c r="B2239" s="314">
        <v>0.99139378032776881</v>
      </c>
    </row>
    <row r="2240" spans="2:2">
      <c r="B2240" s="314">
        <v>0.69310586870937219</v>
      </c>
    </row>
    <row r="2241" spans="2:2">
      <c r="B2241" s="314">
        <v>0.61137730033265181</v>
      </c>
    </row>
    <row r="2242" spans="2:2">
      <c r="B2242" s="314">
        <v>0.31693472090823083</v>
      </c>
    </row>
    <row r="2243" spans="2:2">
      <c r="B2243" s="314">
        <v>0.72670674764244514</v>
      </c>
    </row>
    <row r="2244" spans="2:2">
      <c r="B2244" s="314">
        <v>0.69502853480636007</v>
      </c>
    </row>
    <row r="2245" spans="2:2">
      <c r="B2245" s="314">
        <v>0.36680196539201027</v>
      </c>
    </row>
    <row r="2246" spans="2:2">
      <c r="B2246" s="314">
        <v>0.61290322580645162</v>
      </c>
    </row>
    <row r="2247" spans="2:2">
      <c r="B2247" s="314">
        <v>0.61516159550767535</v>
      </c>
    </row>
    <row r="2248" spans="2:2">
      <c r="B2248" s="314">
        <v>0.31192968535416732</v>
      </c>
    </row>
    <row r="2249" spans="2:2">
      <c r="B2249" s="314">
        <v>0.83495590075380721</v>
      </c>
    </row>
    <row r="2250" spans="2:2">
      <c r="B2250" s="314">
        <v>0.75356303598132268</v>
      </c>
    </row>
    <row r="2251" spans="2:2">
      <c r="B2251" s="314">
        <v>5.1942503128147223E-2</v>
      </c>
    </row>
    <row r="2252" spans="2:2">
      <c r="B2252" s="314">
        <v>0.94289986877040921</v>
      </c>
    </row>
    <row r="2253" spans="2:2">
      <c r="B2253" s="314">
        <v>0.56541642506180001</v>
      </c>
    </row>
    <row r="2254" spans="2:2">
      <c r="B2254" s="314">
        <v>0.35047456282235173</v>
      </c>
    </row>
    <row r="2255" spans="2:2">
      <c r="B2255" s="314">
        <v>0.92162846766563922</v>
      </c>
    </row>
    <row r="2256" spans="2:2">
      <c r="B2256" s="314">
        <v>0.27649769585253459</v>
      </c>
    </row>
    <row r="2257" spans="2:2">
      <c r="B2257" s="314">
        <v>0.96539201025421917</v>
      </c>
    </row>
    <row r="2258" spans="2:2">
      <c r="B2258" s="314">
        <v>0.26270332956938386</v>
      </c>
    </row>
    <row r="2259" spans="2:2">
      <c r="B2259" s="314">
        <v>0.90533158360545674</v>
      </c>
    </row>
    <row r="2260" spans="2:2">
      <c r="B2260" s="314">
        <v>0.99435407574694057</v>
      </c>
    </row>
    <row r="2261" spans="2:2">
      <c r="B2261" s="314">
        <v>0.31485946226386302</v>
      </c>
    </row>
    <row r="2262" spans="2:2">
      <c r="B2262" s="314">
        <v>0.17596972563859981</v>
      </c>
    </row>
    <row r="2263" spans="2:2">
      <c r="B2263" s="314">
        <v>0.86822107608264409</v>
      </c>
    </row>
    <row r="2264" spans="2:2">
      <c r="B2264" s="314">
        <v>0.23386333811456647</v>
      </c>
    </row>
    <row r="2265" spans="2:2">
      <c r="B2265" s="314">
        <v>0.50276192510757778</v>
      </c>
    </row>
    <row r="2266" spans="2:2">
      <c r="B2266" s="314">
        <v>1.9837031159398177E-2</v>
      </c>
    </row>
    <row r="2267" spans="2:2">
      <c r="B2267" s="314">
        <v>0.7330545976134526</v>
      </c>
    </row>
    <row r="2268" spans="2:2">
      <c r="B2268" s="314">
        <v>0.59248634296700953</v>
      </c>
    </row>
    <row r="2269" spans="2:2">
      <c r="B2269" s="314">
        <v>0.13968321787163915</v>
      </c>
    </row>
    <row r="2270" spans="2:2">
      <c r="B2270" s="314">
        <v>0.25391399884029664</v>
      </c>
    </row>
    <row r="2271" spans="2:2">
      <c r="B2271" s="314">
        <v>0.74651326029236731</v>
      </c>
    </row>
    <row r="2272" spans="2:2">
      <c r="B2272" s="314">
        <v>0.95382549516281623</v>
      </c>
    </row>
    <row r="2273" spans="2:2">
      <c r="B2273" s="314">
        <v>0.20413830988494522</v>
      </c>
    </row>
    <row r="2274" spans="2:2">
      <c r="B2274" s="314">
        <v>0.55458235419782098</v>
      </c>
    </row>
    <row r="2275" spans="2:2">
      <c r="B2275" s="314">
        <v>0.54411450544755391</v>
      </c>
    </row>
    <row r="2276" spans="2:2">
      <c r="B2276" s="314">
        <v>0.9175389873958556</v>
      </c>
    </row>
    <row r="2277" spans="2:2">
      <c r="B2277" s="314">
        <v>0.87810907315286724</v>
      </c>
    </row>
    <row r="2278" spans="2:2">
      <c r="B2278" s="314">
        <v>0.93310342722861417</v>
      </c>
    </row>
    <row r="2279" spans="2:2">
      <c r="B2279" s="314">
        <v>0.92049928281502735</v>
      </c>
    </row>
    <row r="2280" spans="2:2">
      <c r="B2280" s="314">
        <v>0.11392559587389751</v>
      </c>
    </row>
    <row r="2281" spans="2:2">
      <c r="B2281" s="314">
        <v>0.72814111758781697</v>
      </c>
    </row>
    <row r="2282" spans="2:2">
      <c r="B2282" s="314">
        <v>0.81698049867244482</v>
      </c>
    </row>
    <row r="2283" spans="2:2">
      <c r="B2283" s="314">
        <v>0.71080660420545061</v>
      </c>
    </row>
    <row r="2284" spans="2:2">
      <c r="B2284" s="314">
        <v>0.18454542680135502</v>
      </c>
    </row>
    <row r="2285" spans="2:2">
      <c r="B2285" s="314">
        <v>0.88891262550737027</v>
      </c>
    </row>
    <row r="2286" spans="2:2">
      <c r="B2286" s="314">
        <v>0.12524796288949247</v>
      </c>
    </row>
    <row r="2287" spans="2:2">
      <c r="B2287" s="314">
        <v>0.68980986968596458</v>
      </c>
    </row>
    <row r="2288" spans="2:2">
      <c r="B2288" s="314">
        <v>0.70992156743064672</v>
      </c>
    </row>
    <row r="2289" spans="2:2">
      <c r="B2289" s="314">
        <v>0.4043092135380108</v>
      </c>
    </row>
    <row r="2290" spans="2:2">
      <c r="B2290" s="314">
        <v>0.86913663136692398</v>
      </c>
    </row>
    <row r="2291" spans="2:2">
      <c r="B2291" s="314">
        <v>0.89471114230780968</v>
      </c>
    </row>
    <row r="2292" spans="2:2">
      <c r="B2292" s="314">
        <v>0.86602374340037236</v>
      </c>
    </row>
    <row r="2293" spans="2:2">
      <c r="B2293" s="314">
        <v>0.38355662709433269</v>
      </c>
    </row>
    <row r="2294" spans="2:2">
      <c r="B2294" s="314">
        <v>0.30930509353923152</v>
      </c>
    </row>
    <row r="2295" spans="2:2">
      <c r="B2295" s="314">
        <v>0.2780541398358104</v>
      </c>
    </row>
    <row r="2296" spans="2:2">
      <c r="B2296" s="314">
        <v>9.0426343577379678E-2</v>
      </c>
    </row>
    <row r="2297" spans="2:2">
      <c r="B2297" s="314">
        <v>0.12771996215704826</v>
      </c>
    </row>
    <row r="2298" spans="2:2">
      <c r="B2298" s="314">
        <v>0.20136112552262947</v>
      </c>
    </row>
    <row r="2299" spans="2:2">
      <c r="B2299" s="314">
        <v>9.7201452681051057E-2</v>
      </c>
    </row>
    <row r="2300" spans="2:2">
      <c r="B2300" s="314">
        <v>0.53947569200720236</v>
      </c>
    </row>
    <row r="2301" spans="2:2">
      <c r="B2301" s="314">
        <v>0.88326670125431073</v>
      </c>
    </row>
    <row r="2302" spans="2:2">
      <c r="B2302" s="314">
        <v>0.16000854518265328</v>
      </c>
    </row>
    <row r="2303" spans="2:2">
      <c r="B2303" s="314">
        <v>0.94604327524643694</v>
      </c>
    </row>
    <row r="2304" spans="2:2">
      <c r="B2304" s="314">
        <v>0.61760307626575517</v>
      </c>
    </row>
    <row r="2305" spans="2:2">
      <c r="B2305" s="314">
        <v>0.37867366557817317</v>
      </c>
    </row>
    <row r="2306" spans="2:2">
      <c r="B2306" s="314">
        <v>0.67387920773949406</v>
      </c>
    </row>
    <row r="2307" spans="2:2">
      <c r="B2307" s="314">
        <v>0.83562730796227913</v>
      </c>
    </row>
    <row r="2308" spans="2:2">
      <c r="B2308" s="314">
        <v>0.36030152287362283</v>
      </c>
    </row>
    <row r="2309" spans="2:2">
      <c r="B2309" s="314">
        <v>0.80089724417859431</v>
      </c>
    </row>
    <row r="2310" spans="2:2">
      <c r="B2310" s="314">
        <v>0.80196539201025419</v>
      </c>
    </row>
    <row r="2311" spans="2:2">
      <c r="B2311" s="314">
        <v>0.23010956144901884</v>
      </c>
    </row>
    <row r="2312" spans="2:2">
      <c r="B2312" s="314">
        <v>0.95193334757530446</v>
      </c>
    </row>
    <row r="2313" spans="2:2">
      <c r="B2313" s="314">
        <v>0.36695455793939025</v>
      </c>
    </row>
    <row r="2314" spans="2:2">
      <c r="B2314" s="314">
        <v>8.2918790246284374E-2</v>
      </c>
    </row>
    <row r="2315" spans="2:2">
      <c r="B2315" s="314">
        <v>0.44367809076204717</v>
      </c>
    </row>
    <row r="2316" spans="2:2">
      <c r="B2316" s="314">
        <v>0.15921506393627735</v>
      </c>
    </row>
    <row r="2317" spans="2:2">
      <c r="B2317" s="314">
        <v>0.14807580797753839</v>
      </c>
    </row>
    <row r="2318" spans="2:2">
      <c r="B2318" s="314">
        <v>0.68855861079744862</v>
      </c>
    </row>
    <row r="2319" spans="2:2">
      <c r="B2319" s="314">
        <v>0.30536820581682789</v>
      </c>
    </row>
    <row r="2320" spans="2:2">
      <c r="B2320" s="314">
        <v>0.9625537888729514</v>
      </c>
    </row>
    <row r="2321" spans="2:2">
      <c r="B2321" s="314">
        <v>0.30155339213232824</v>
      </c>
    </row>
    <row r="2322" spans="2:2">
      <c r="B2322" s="314">
        <v>0.35242774742881555</v>
      </c>
    </row>
    <row r="2323" spans="2:2">
      <c r="B2323" s="314">
        <v>0.49745170445875425</v>
      </c>
    </row>
    <row r="2324" spans="2:2">
      <c r="B2324" s="314">
        <v>0.16507461775566881</v>
      </c>
    </row>
    <row r="2325" spans="2:2">
      <c r="B2325" s="314">
        <v>0.36729026154362621</v>
      </c>
    </row>
    <row r="2326" spans="2:2">
      <c r="B2326" s="314">
        <v>0.10568559831537827</v>
      </c>
    </row>
    <row r="2327" spans="2:2">
      <c r="B2327" s="314">
        <v>0.4740440076906644</v>
      </c>
    </row>
    <row r="2328" spans="2:2">
      <c r="B2328" s="314">
        <v>0.26236762596514784</v>
      </c>
    </row>
    <row r="2329" spans="2:2">
      <c r="B2329" s="314">
        <v>0.78511917477950377</v>
      </c>
    </row>
    <row r="2330" spans="2:2">
      <c r="B2330" s="314">
        <v>0.35016937772759177</v>
      </c>
    </row>
    <row r="2331" spans="2:2">
      <c r="B2331" s="314">
        <v>0.36610003967406229</v>
      </c>
    </row>
    <row r="2332" spans="2:2">
      <c r="B2332" s="314">
        <v>0.35242774742881555</v>
      </c>
    </row>
    <row r="2333" spans="2:2">
      <c r="B2333" s="314">
        <v>0.28876613666188544</v>
      </c>
    </row>
    <row r="2334" spans="2:2">
      <c r="B2334" s="314">
        <v>0.3009735404522843</v>
      </c>
    </row>
    <row r="2335" spans="2:2">
      <c r="B2335" s="314">
        <v>0.77871028778954432</v>
      </c>
    </row>
    <row r="2336" spans="2:2">
      <c r="B2336" s="314">
        <v>0.36829737235633414</v>
      </c>
    </row>
    <row r="2337" spans="2:2">
      <c r="B2337" s="314">
        <v>0.33347575304422133</v>
      </c>
    </row>
    <row r="2338" spans="2:2">
      <c r="B2338" s="314">
        <v>0.32938627277443772</v>
      </c>
    </row>
    <row r="2339" spans="2:2">
      <c r="B2339" s="314">
        <v>0.88766136661885431</v>
      </c>
    </row>
    <row r="2340" spans="2:2">
      <c r="B2340" s="314">
        <v>0.41419721060823389</v>
      </c>
    </row>
    <row r="2341" spans="2:2">
      <c r="B2341" s="314">
        <v>0.21259193700979645</v>
      </c>
    </row>
    <row r="2342" spans="2:2">
      <c r="B2342" s="314">
        <v>0.23737296670430616</v>
      </c>
    </row>
    <row r="2343" spans="2:2">
      <c r="B2343" s="314">
        <v>0.74053163243507192</v>
      </c>
    </row>
    <row r="2344" spans="2:2">
      <c r="B2344" s="314">
        <v>0.48625141148106327</v>
      </c>
    </row>
    <row r="2345" spans="2:2">
      <c r="B2345" s="314">
        <v>2.0233771782586139E-2</v>
      </c>
    </row>
    <row r="2346" spans="2:2">
      <c r="B2346" s="314">
        <v>0.99508651997436448</v>
      </c>
    </row>
    <row r="2347" spans="2:2">
      <c r="B2347" s="314">
        <v>0.16974394970549639</v>
      </c>
    </row>
    <row r="2348" spans="2:2">
      <c r="B2348" s="314">
        <v>0.35935544907986694</v>
      </c>
    </row>
    <row r="2349" spans="2:2">
      <c r="B2349" s="314">
        <v>0.11572618793298135</v>
      </c>
    </row>
    <row r="2350" spans="2:2">
      <c r="B2350" s="314">
        <v>0.97222815637684257</v>
      </c>
    </row>
    <row r="2351" spans="2:2">
      <c r="B2351" s="314">
        <v>0.22263252662739952</v>
      </c>
    </row>
    <row r="2352" spans="2:2">
      <c r="B2352" s="314">
        <v>0.92138431958983125</v>
      </c>
    </row>
    <row r="2353" spans="2:2">
      <c r="B2353" s="314">
        <v>0.24628437147129734</v>
      </c>
    </row>
    <row r="2354" spans="2:2">
      <c r="B2354" s="314">
        <v>0.19534897915585803</v>
      </c>
    </row>
    <row r="2355" spans="2:2">
      <c r="B2355" s="314">
        <v>0.51561021759697256</v>
      </c>
    </row>
    <row r="2356" spans="2:2">
      <c r="B2356" s="314">
        <v>0.73558763389996029</v>
      </c>
    </row>
    <row r="2357" spans="2:2">
      <c r="B2357" s="314">
        <v>0.98413037507248147</v>
      </c>
    </row>
    <row r="2358" spans="2:2">
      <c r="B2358" s="314">
        <v>0.66115298928800315</v>
      </c>
    </row>
    <row r="2359" spans="2:2">
      <c r="B2359" s="314">
        <v>0.4183782464064455</v>
      </c>
    </row>
    <row r="2360" spans="2:2">
      <c r="B2360" s="314">
        <v>0.11322367015594959</v>
      </c>
    </row>
    <row r="2361" spans="2:2">
      <c r="B2361" s="314">
        <v>0.6342967009491256</v>
      </c>
    </row>
    <row r="2362" spans="2:2">
      <c r="B2362" s="314">
        <v>0.23804437391277811</v>
      </c>
    </row>
    <row r="2363" spans="2:2">
      <c r="B2363" s="314">
        <v>0.47450178533280435</v>
      </c>
    </row>
    <row r="2364" spans="2:2">
      <c r="B2364" s="314">
        <v>0.47688222907193212</v>
      </c>
    </row>
    <row r="2365" spans="2:2">
      <c r="B2365" s="314">
        <v>0.26950895718253121</v>
      </c>
    </row>
    <row r="2366" spans="2:2">
      <c r="B2366" s="314">
        <v>0.1868953520310068</v>
      </c>
    </row>
    <row r="2367" spans="2:2">
      <c r="B2367" s="314">
        <v>0.96450697347941527</v>
      </c>
    </row>
    <row r="2368" spans="2:2">
      <c r="B2368" s="314">
        <v>0.29602954191717279</v>
      </c>
    </row>
    <row r="2369" spans="2:2">
      <c r="B2369" s="314">
        <v>4.8219244972075567E-2</v>
      </c>
    </row>
    <row r="2370" spans="2:2">
      <c r="B2370" s="314">
        <v>0.83193456831568346</v>
      </c>
    </row>
    <row r="2371" spans="2:2">
      <c r="B2371" s="314">
        <v>1.7731254005554368E-2</v>
      </c>
    </row>
    <row r="2372" spans="2:2">
      <c r="B2372" s="314">
        <v>0.3763237403485214</v>
      </c>
    </row>
    <row r="2373" spans="2:2">
      <c r="B2373" s="314">
        <v>0.47181615649891662</v>
      </c>
    </row>
    <row r="2374" spans="2:2">
      <c r="B2374" s="314">
        <v>0.41337321085238199</v>
      </c>
    </row>
    <row r="2375" spans="2:2">
      <c r="B2375" s="314">
        <v>0.17957090975676748</v>
      </c>
    </row>
    <row r="2376" spans="2:2">
      <c r="B2376" s="314">
        <v>0.78359324930570395</v>
      </c>
    </row>
    <row r="2377" spans="2:2">
      <c r="B2377" s="314">
        <v>0.73799859614856411</v>
      </c>
    </row>
    <row r="2378" spans="2:2">
      <c r="B2378" s="314">
        <v>0.65315713980529189</v>
      </c>
    </row>
    <row r="2379" spans="2:2">
      <c r="B2379" s="314">
        <v>0.83950315866573078</v>
      </c>
    </row>
    <row r="2380" spans="2:2">
      <c r="B2380" s="314">
        <v>0.18359935300759911</v>
      </c>
    </row>
    <row r="2381" spans="2:2">
      <c r="B2381" s="314">
        <v>0.84578997161778624</v>
      </c>
    </row>
    <row r="2382" spans="2:2">
      <c r="B2382" s="314">
        <v>6.4424573503830074E-2</v>
      </c>
    </row>
    <row r="2383" spans="2:2">
      <c r="B2383" s="314">
        <v>0.42722861415448471</v>
      </c>
    </row>
    <row r="2384" spans="2:2">
      <c r="B2384" s="314">
        <v>0.87960448011719106</v>
      </c>
    </row>
    <row r="2385" spans="2:2">
      <c r="B2385" s="314">
        <v>0.60881374553666801</v>
      </c>
    </row>
    <row r="2386" spans="2:2">
      <c r="B2386" s="314">
        <v>0.53675954466383857</v>
      </c>
    </row>
    <row r="2387" spans="2:2">
      <c r="B2387" s="314">
        <v>0.78240302743613999</v>
      </c>
    </row>
    <row r="2388" spans="2:2">
      <c r="B2388" s="314">
        <v>0.32770775475325786</v>
      </c>
    </row>
    <row r="2389" spans="2:2">
      <c r="B2389" s="314">
        <v>0.23322244941557055</v>
      </c>
    </row>
    <row r="2390" spans="2:2">
      <c r="B2390" s="314">
        <v>0.22779015472884304</v>
      </c>
    </row>
    <row r="2391" spans="2:2">
      <c r="B2391" s="314">
        <v>0.60438856166264843</v>
      </c>
    </row>
    <row r="2392" spans="2:2">
      <c r="B2392" s="314">
        <v>0.412793359172338</v>
      </c>
    </row>
    <row r="2393" spans="2:2">
      <c r="B2393" s="314">
        <v>0.61592455824457537</v>
      </c>
    </row>
    <row r="2394" spans="2:2">
      <c r="B2394" s="314">
        <v>0.29291665395062105</v>
      </c>
    </row>
    <row r="2395" spans="2:2">
      <c r="B2395" s="314">
        <v>0.38847010711996827</v>
      </c>
    </row>
    <row r="2396" spans="2:2">
      <c r="B2396" s="314">
        <v>0.26465651417584768</v>
      </c>
    </row>
    <row r="2397" spans="2:2">
      <c r="B2397" s="314">
        <v>2.0111697744682151E-2</v>
      </c>
    </row>
    <row r="2398" spans="2:2">
      <c r="B2398" s="314">
        <v>0.48399304177983948</v>
      </c>
    </row>
    <row r="2399" spans="2:2">
      <c r="B2399" s="314">
        <v>0.75460066530350656</v>
      </c>
    </row>
    <row r="2400" spans="2:2">
      <c r="B2400" s="314">
        <v>0.8971221045564135</v>
      </c>
    </row>
    <row r="2401" spans="2:2">
      <c r="B2401" s="314">
        <v>0.28394421216467786</v>
      </c>
    </row>
    <row r="2402" spans="2:2">
      <c r="B2402" s="314">
        <v>0.14850306711020234</v>
      </c>
    </row>
    <row r="2403" spans="2:2">
      <c r="B2403" s="314">
        <v>0.57487716299935909</v>
      </c>
    </row>
    <row r="2404" spans="2:2">
      <c r="B2404" s="314">
        <v>0.45008697775200657</v>
      </c>
    </row>
    <row r="2405" spans="2:2">
      <c r="B2405" s="314">
        <v>0.21845149082918791</v>
      </c>
    </row>
    <row r="2406" spans="2:2">
      <c r="B2406" s="314">
        <v>0.66032898953215124</v>
      </c>
    </row>
    <row r="2407" spans="2:2">
      <c r="B2407" s="314">
        <v>0.80626850184636978</v>
      </c>
    </row>
    <row r="2408" spans="2:2">
      <c r="B2408" s="314">
        <v>0.31681264687032684</v>
      </c>
    </row>
    <row r="2409" spans="2:2">
      <c r="B2409" s="314">
        <v>0.35151219214453566</v>
      </c>
    </row>
    <row r="2410" spans="2:2">
      <c r="B2410" s="314">
        <v>0.81337931455427714</v>
      </c>
    </row>
    <row r="2411" spans="2:2">
      <c r="B2411" s="314">
        <v>0.43458357493820005</v>
      </c>
    </row>
    <row r="2412" spans="2:2">
      <c r="B2412" s="314">
        <v>0.93691824091311382</v>
      </c>
    </row>
    <row r="2413" spans="2:2">
      <c r="B2413" s="314">
        <v>0.673390911587878</v>
      </c>
    </row>
    <row r="2414" spans="2:2">
      <c r="B2414" s="314">
        <v>0.20954008606219673</v>
      </c>
    </row>
    <row r="2415" spans="2:2">
      <c r="B2415" s="314">
        <v>0.43598742637409588</v>
      </c>
    </row>
    <row r="2416" spans="2:2">
      <c r="B2416" s="314">
        <v>0.53666798913541058</v>
      </c>
    </row>
    <row r="2417" spans="2:2">
      <c r="B2417" s="314">
        <v>0.5407879879146702</v>
      </c>
    </row>
    <row r="2418" spans="2:2">
      <c r="B2418" s="314">
        <v>0.17181920834986419</v>
      </c>
    </row>
    <row r="2419" spans="2:2">
      <c r="B2419" s="314">
        <v>0.16232795190282906</v>
      </c>
    </row>
    <row r="2420" spans="2:2">
      <c r="B2420" s="314">
        <v>0.59797967467268898</v>
      </c>
    </row>
    <row r="2421" spans="2:2">
      <c r="B2421" s="314">
        <v>0.39521469771416362</v>
      </c>
    </row>
    <row r="2422" spans="2:2">
      <c r="B2422" s="314">
        <v>0.21411786248359629</v>
      </c>
    </row>
    <row r="2423" spans="2:2">
      <c r="B2423" s="314">
        <v>5.6794946134830777E-2</v>
      </c>
    </row>
    <row r="2424" spans="2:2">
      <c r="B2424" s="314">
        <v>0.33701590014343702</v>
      </c>
    </row>
    <row r="2425" spans="2:2">
      <c r="B2425" s="314">
        <v>0.45197912533951839</v>
      </c>
    </row>
    <row r="2426" spans="2:2">
      <c r="B2426" s="314">
        <v>0.59904782250434885</v>
      </c>
    </row>
    <row r="2427" spans="2:2">
      <c r="B2427" s="314">
        <v>0.10534989471114231</v>
      </c>
    </row>
    <row r="2428" spans="2:2">
      <c r="B2428" s="314">
        <v>0.97381511886959438</v>
      </c>
    </row>
    <row r="2429" spans="2:2">
      <c r="B2429" s="314">
        <v>1.6388439588610491E-2</v>
      </c>
    </row>
    <row r="2430" spans="2:2">
      <c r="B2430" s="314">
        <v>1.4801477095858639E-2</v>
      </c>
    </row>
    <row r="2431" spans="2:2">
      <c r="B2431" s="314">
        <v>0.93151646473586225</v>
      </c>
    </row>
    <row r="2432" spans="2:2">
      <c r="B2432" s="314">
        <v>7.4129459517197183E-2</v>
      </c>
    </row>
    <row r="2433" spans="2:2">
      <c r="B2433" s="314">
        <v>0.58287301248207035</v>
      </c>
    </row>
    <row r="2434" spans="2:2">
      <c r="B2434" s="314">
        <v>0.90243232520523697</v>
      </c>
    </row>
    <row r="2435" spans="2:2">
      <c r="B2435" s="314">
        <v>0.93908505508590956</v>
      </c>
    </row>
    <row r="2436" spans="2:2">
      <c r="B2436" s="314">
        <v>0.74507889034699548</v>
      </c>
    </row>
    <row r="2437" spans="2:2">
      <c r="B2437" s="314">
        <v>0.3736991485335856</v>
      </c>
    </row>
    <row r="2438" spans="2:2">
      <c r="B2438" s="314">
        <v>0.46470534379100925</v>
      </c>
    </row>
    <row r="2439" spans="2:2">
      <c r="B2439" s="314">
        <v>0.41084017456587418</v>
      </c>
    </row>
    <row r="2440" spans="2:2">
      <c r="B2440" s="314">
        <v>0.9651478621784112</v>
      </c>
    </row>
    <row r="2441" spans="2:2">
      <c r="B2441" s="314">
        <v>0.47337260048219243</v>
      </c>
    </row>
    <row r="2442" spans="2:2">
      <c r="B2442" s="314">
        <v>0.88805810724204226</v>
      </c>
    </row>
    <row r="2443" spans="2:2">
      <c r="B2443" s="314">
        <v>0.96795556505020297</v>
      </c>
    </row>
    <row r="2444" spans="2:2">
      <c r="B2444" s="314">
        <v>0.83046967986083564</v>
      </c>
    </row>
    <row r="2445" spans="2:2">
      <c r="B2445" s="314">
        <v>0.21506393627735221</v>
      </c>
    </row>
    <row r="2446" spans="2:2">
      <c r="B2446" s="314">
        <v>0.80825220496230965</v>
      </c>
    </row>
    <row r="2447" spans="2:2">
      <c r="B2447" s="314">
        <v>0.29697561571092868</v>
      </c>
    </row>
    <row r="2448" spans="2:2">
      <c r="B2448" s="314">
        <v>0.9983214819788202</v>
      </c>
    </row>
    <row r="2449" spans="2:2">
      <c r="B2449" s="314">
        <v>0.97506637775811034</v>
      </c>
    </row>
    <row r="2450" spans="2:2">
      <c r="B2450" s="314">
        <v>0.55198828089236118</v>
      </c>
    </row>
    <row r="2451" spans="2:2">
      <c r="B2451" s="314">
        <v>0.55119479964598528</v>
      </c>
    </row>
    <row r="2452" spans="2:2">
      <c r="B2452" s="314">
        <v>0.10913418988616597</v>
      </c>
    </row>
    <row r="2453" spans="2:2">
      <c r="B2453" s="314">
        <v>3.1769768364513076E-2</v>
      </c>
    </row>
    <row r="2454" spans="2:2">
      <c r="B2454" s="314">
        <v>0.18482009338663899</v>
      </c>
    </row>
    <row r="2455" spans="2:2">
      <c r="B2455" s="314">
        <v>0.33149204992828152</v>
      </c>
    </row>
    <row r="2456" spans="2:2">
      <c r="B2456" s="314">
        <v>0.46824549089022494</v>
      </c>
    </row>
    <row r="2457" spans="2:2">
      <c r="B2457" s="314">
        <v>0.64561906796472057</v>
      </c>
    </row>
    <row r="2458" spans="2:2">
      <c r="B2458" s="314">
        <v>0.89690847499008153</v>
      </c>
    </row>
    <row r="2459" spans="2:2">
      <c r="B2459" s="314">
        <v>0.65373699148533582</v>
      </c>
    </row>
    <row r="2460" spans="2:2">
      <c r="B2460" s="314">
        <v>0.76860866115298931</v>
      </c>
    </row>
    <row r="2461" spans="2:2">
      <c r="B2461" s="314">
        <v>1.5411847285378583E-2</v>
      </c>
    </row>
    <row r="2462" spans="2:2">
      <c r="B2462" s="314">
        <v>0.75807977538377025</v>
      </c>
    </row>
    <row r="2463" spans="2:2">
      <c r="B2463" s="314">
        <v>0.80892361217078157</v>
      </c>
    </row>
    <row r="2464" spans="2:2">
      <c r="B2464" s="314">
        <v>0.13589892269661549</v>
      </c>
    </row>
    <row r="2465" spans="2:2">
      <c r="B2465" s="314">
        <v>0.26850184636982327</v>
      </c>
    </row>
    <row r="2466" spans="2:2">
      <c r="B2466" s="314">
        <v>0.37324137089144566</v>
      </c>
    </row>
    <row r="2467" spans="2:2">
      <c r="B2467" s="314">
        <v>0.52180547502060004</v>
      </c>
    </row>
    <row r="2468" spans="2:2">
      <c r="B2468" s="314">
        <v>0.27713858455153051</v>
      </c>
    </row>
    <row r="2469" spans="2:2">
      <c r="B2469" s="314">
        <v>0.13986632892849513</v>
      </c>
    </row>
    <row r="2470" spans="2:2">
      <c r="B2470" s="314">
        <v>0.46943571275978879</v>
      </c>
    </row>
    <row r="2471" spans="2:2">
      <c r="B2471" s="314">
        <v>0.31492049928281501</v>
      </c>
    </row>
    <row r="2472" spans="2:2">
      <c r="B2472" s="314">
        <v>1.3885921811578723E-2</v>
      </c>
    </row>
    <row r="2473" spans="2:2">
      <c r="B2473" s="314">
        <v>0.49739066743980226</v>
      </c>
    </row>
    <row r="2474" spans="2:2">
      <c r="B2474" s="314">
        <v>0.94576860866115298</v>
      </c>
    </row>
    <row r="2475" spans="2:2">
      <c r="B2475" s="314">
        <v>0.48374889370403151</v>
      </c>
    </row>
    <row r="2476" spans="2:2">
      <c r="B2476" s="314">
        <v>0.98168889431440165</v>
      </c>
    </row>
    <row r="2477" spans="2:2">
      <c r="B2477" s="314">
        <v>0.36851100192266611</v>
      </c>
    </row>
    <row r="2478" spans="2:2">
      <c r="B2478" s="314">
        <v>0.41731009857478563</v>
      </c>
    </row>
    <row r="2479" spans="2:2">
      <c r="B2479" s="314">
        <v>0.58955656605731377</v>
      </c>
    </row>
    <row r="2480" spans="2:2">
      <c r="B2480" s="314">
        <v>0.77651295510727258</v>
      </c>
    </row>
    <row r="2481" spans="2:2">
      <c r="B2481" s="314">
        <v>0.62572099978637041</v>
      </c>
    </row>
    <row r="2482" spans="2:2">
      <c r="B2482" s="314">
        <v>0.7849055452131718</v>
      </c>
    </row>
    <row r="2483" spans="2:2">
      <c r="B2483" s="314">
        <v>0.87594225898007139</v>
      </c>
    </row>
    <row r="2484" spans="2:2">
      <c r="B2484" s="314">
        <v>0.33017975402081362</v>
      </c>
    </row>
    <row r="2485" spans="2:2">
      <c r="B2485" s="314">
        <v>0.98602252265999324</v>
      </c>
    </row>
    <row r="2486" spans="2:2">
      <c r="B2486" s="314">
        <v>0.86086611529892876</v>
      </c>
    </row>
    <row r="2487" spans="2:2">
      <c r="B2487" s="314">
        <v>0.51561021759697256</v>
      </c>
    </row>
    <row r="2488" spans="2:2">
      <c r="B2488" s="314">
        <v>0.79497665334025092</v>
      </c>
    </row>
    <row r="2489" spans="2:2">
      <c r="B2489" s="314">
        <v>0.4812463759269997</v>
      </c>
    </row>
    <row r="2490" spans="2:2">
      <c r="B2490" s="314">
        <v>0.58320871608630631</v>
      </c>
    </row>
    <row r="2491" spans="2:2">
      <c r="B2491" s="314">
        <v>9.3386638996551405E-2</v>
      </c>
    </row>
    <row r="2492" spans="2:2">
      <c r="B2492" s="314">
        <v>0.71965697195348977</v>
      </c>
    </row>
    <row r="2493" spans="2:2">
      <c r="B2493" s="314">
        <v>5.551316873683889E-2</v>
      </c>
    </row>
    <row r="2494" spans="2:2">
      <c r="B2494" s="314">
        <v>0.84881130405590988</v>
      </c>
    </row>
    <row r="2495" spans="2:2">
      <c r="B2495" s="314">
        <v>0.23181859797967466</v>
      </c>
    </row>
    <row r="2496" spans="2:2">
      <c r="B2496" s="314">
        <v>0.7975707266457106</v>
      </c>
    </row>
    <row r="2497" spans="2:2">
      <c r="B2497" s="314">
        <v>0.445539719840083</v>
      </c>
    </row>
    <row r="2498" spans="2:2">
      <c r="B2498" s="314">
        <v>0.49671926023133028</v>
      </c>
    </row>
    <row r="2499" spans="2:2">
      <c r="B2499" s="314">
        <v>0.76564836573381756</v>
      </c>
    </row>
    <row r="2500" spans="2:2">
      <c r="B2500" s="314">
        <v>0.96847437971129491</v>
      </c>
    </row>
    <row r="2501" spans="2:2">
      <c r="B2501" s="314">
        <v>6.7140720847193823E-4</v>
      </c>
    </row>
    <row r="2502" spans="2:2">
      <c r="B2502" s="314">
        <v>0.47355571153904841</v>
      </c>
    </row>
    <row r="2503" spans="2:2">
      <c r="B2503" s="314">
        <v>0.37119663075655385</v>
      </c>
    </row>
    <row r="2504" spans="2:2">
      <c r="B2504" s="314">
        <v>0.15475936155278175</v>
      </c>
    </row>
    <row r="2505" spans="2:2">
      <c r="B2505" s="314">
        <v>0.59855952635273291</v>
      </c>
    </row>
    <row r="2506" spans="2:2">
      <c r="B2506" s="314">
        <v>0.71138645588549454</v>
      </c>
    </row>
    <row r="2507" spans="2:2">
      <c r="B2507" s="314">
        <v>5.746635334330271E-2</v>
      </c>
    </row>
    <row r="2508" spans="2:2">
      <c r="B2508" s="314">
        <v>0.41422772911770989</v>
      </c>
    </row>
    <row r="2509" spans="2:2">
      <c r="B2509" s="314">
        <v>0.31266212958159123</v>
      </c>
    </row>
    <row r="2510" spans="2:2">
      <c r="B2510" s="314">
        <v>0.749992370372631</v>
      </c>
    </row>
    <row r="2511" spans="2:2">
      <c r="B2511" s="314">
        <v>0.42432935575426495</v>
      </c>
    </row>
    <row r="2512" spans="2:2">
      <c r="B2512" s="314">
        <v>0.78945280312509536</v>
      </c>
    </row>
    <row r="2513" spans="2:2">
      <c r="B2513" s="314">
        <v>0.98815881832331309</v>
      </c>
    </row>
    <row r="2514" spans="2:2">
      <c r="B2514" s="314">
        <v>0.63447981200598158</v>
      </c>
    </row>
    <row r="2515" spans="2:2">
      <c r="B2515" s="314">
        <v>9.4821008941923274E-2</v>
      </c>
    </row>
    <row r="2516" spans="2:2">
      <c r="B2516" s="314">
        <v>0.63634144108401747</v>
      </c>
    </row>
    <row r="2517" spans="2:2">
      <c r="B2517" s="314">
        <v>0.38209173863948487</v>
      </c>
    </row>
    <row r="2518" spans="2:2">
      <c r="B2518" s="314">
        <v>0.11935789056062501</v>
      </c>
    </row>
    <row r="2519" spans="2:2">
      <c r="B2519" s="314">
        <v>0.22757652516251106</v>
      </c>
    </row>
    <row r="2520" spans="2:2">
      <c r="B2520" s="314">
        <v>0.71199682607501447</v>
      </c>
    </row>
    <row r="2521" spans="2:2">
      <c r="B2521" s="314">
        <v>2.4536881618701743E-2</v>
      </c>
    </row>
    <row r="2522" spans="2:2">
      <c r="B2522" s="314">
        <v>0.71092867824335459</v>
      </c>
    </row>
    <row r="2523" spans="2:2">
      <c r="B2523" s="314">
        <v>0.51536606952116459</v>
      </c>
    </row>
    <row r="2524" spans="2:2">
      <c r="B2524" s="314">
        <v>0.80373546555986208</v>
      </c>
    </row>
    <row r="2525" spans="2:2">
      <c r="B2525" s="314">
        <v>0.45628223517563404</v>
      </c>
    </row>
    <row r="2526" spans="2:2">
      <c r="B2526" s="314">
        <v>0.5782341990417188</v>
      </c>
    </row>
    <row r="2527" spans="2:2">
      <c r="B2527" s="314">
        <v>0.57643360698263502</v>
      </c>
    </row>
    <row r="2528" spans="2:2">
      <c r="B2528" s="314">
        <v>0.18042542802209541</v>
      </c>
    </row>
    <row r="2529" spans="2:2">
      <c r="B2529" s="314">
        <v>0</v>
      </c>
    </row>
    <row r="2530" spans="2:2">
      <c r="B2530" s="314">
        <v>0.86492507705923638</v>
      </c>
    </row>
    <row r="2531" spans="2:2">
      <c r="B2531" s="314">
        <v>0.14444410534989471</v>
      </c>
    </row>
    <row r="2532" spans="2:2">
      <c r="B2532" s="314">
        <v>0.64735862300485247</v>
      </c>
    </row>
    <row r="2533" spans="2:2">
      <c r="B2533" s="314">
        <v>0.72099978637043372</v>
      </c>
    </row>
    <row r="2534" spans="2:2">
      <c r="B2534" s="314">
        <v>0.4323557237464522</v>
      </c>
    </row>
    <row r="2535" spans="2:2">
      <c r="B2535" s="314">
        <v>0.96380504776146736</v>
      </c>
    </row>
    <row r="2536" spans="2:2">
      <c r="B2536" s="314">
        <v>0.48567155980101934</v>
      </c>
    </row>
    <row r="2537" spans="2:2">
      <c r="B2537" s="314">
        <v>0.73323770867030857</v>
      </c>
    </row>
    <row r="2538" spans="2:2">
      <c r="B2538" s="314">
        <v>0.56602679525131994</v>
      </c>
    </row>
    <row r="2539" spans="2:2">
      <c r="B2539" s="314">
        <v>0.79583117160557881</v>
      </c>
    </row>
    <row r="2540" spans="2:2">
      <c r="B2540" s="314">
        <v>5.8046205023346661E-2</v>
      </c>
    </row>
    <row r="2541" spans="2:2">
      <c r="B2541" s="314">
        <v>0.50773644215216529</v>
      </c>
    </row>
    <row r="2542" spans="2:2">
      <c r="B2542" s="314">
        <v>0.67561876277962585</v>
      </c>
    </row>
    <row r="2543" spans="2:2">
      <c r="B2543" s="314">
        <v>0.44315927610095524</v>
      </c>
    </row>
    <row r="2544" spans="2:2">
      <c r="B2544" s="314">
        <v>0.36161381878109072</v>
      </c>
    </row>
    <row r="2545" spans="2:2">
      <c r="B2545" s="314">
        <v>0.33893856624042484</v>
      </c>
    </row>
    <row r="2546" spans="2:2">
      <c r="B2546" s="314">
        <v>0.52085940122684404</v>
      </c>
    </row>
    <row r="2547" spans="2:2">
      <c r="B2547" s="314">
        <v>0.19736320078127384</v>
      </c>
    </row>
    <row r="2548" spans="2:2">
      <c r="B2548" s="314">
        <v>0.30912198248237555</v>
      </c>
    </row>
    <row r="2549" spans="2:2">
      <c r="B2549" s="314">
        <v>0.62562944425794242</v>
      </c>
    </row>
    <row r="2550" spans="2:2">
      <c r="B2550" s="314">
        <v>0.99386577959532452</v>
      </c>
    </row>
    <row r="2551" spans="2:2">
      <c r="B2551" s="314">
        <v>0.61705374309518723</v>
      </c>
    </row>
    <row r="2552" spans="2:2">
      <c r="B2552" s="314">
        <v>2.0294808801538132E-2</v>
      </c>
    </row>
    <row r="2553" spans="2:2">
      <c r="B2553" s="314">
        <v>0.12244026001770074</v>
      </c>
    </row>
    <row r="2554" spans="2:2">
      <c r="B2554" s="314">
        <v>0.98934904019287695</v>
      </c>
    </row>
    <row r="2555" spans="2:2">
      <c r="B2555" s="314">
        <v>4.2023987548448133E-2</v>
      </c>
    </row>
    <row r="2556" spans="2:2">
      <c r="B2556" s="314">
        <v>0.9038972136600848</v>
      </c>
    </row>
    <row r="2557" spans="2:2">
      <c r="B2557" s="314">
        <v>0.81853694265572075</v>
      </c>
    </row>
    <row r="2558" spans="2:2">
      <c r="B2558" s="314">
        <v>0.39393292031617178</v>
      </c>
    </row>
    <row r="2559" spans="2:2">
      <c r="B2559" s="314">
        <v>0.75023651844843897</v>
      </c>
    </row>
    <row r="2560" spans="2:2">
      <c r="B2560" s="314">
        <v>0.8120670186468093</v>
      </c>
    </row>
    <row r="2561" spans="2:2">
      <c r="B2561" s="314">
        <v>0.59910885952330084</v>
      </c>
    </row>
    <row r="2562" spans="2:2">
      <c r="B2562" s="314">
        <v>0.72612689596240121</v>
      </c>
    </row>
    <row r="2563" spans="2:2">
      <c r="B2563" s="314">
        <v>0.16339609973448896</v>
      </c>
    </row>
    <row r="2564" spans="2:2">
      <c r="B2564" s="314">
        <v>4.8432874538407542E-2</v>
      </c>
    </row>
    <row r="2565" spans="2:2">
      <c r="B2565" s="314">
        <v>0.3469344157231361</v>
      </c>
    </row>
    <row r="2566" spans="2:2">
      <c r="B2566" s="314">
        <v>0.4574419385357219</v>
      </c>
    </row>
    <row r="2567" spans="2:2">
      <c r="B2567" s="314">
        <v>7.8737754448072756E-3</v>
      </c>
    </row>
    <row r="2568" spans="2:2">
      <c r="B2568" s="314">
        <v>0.51072725608081304</v>
      </c>
    </row>
    <row r="2569" spans="2:2">
      <c r="B2569" s="314">
        <v>0.63890499588000127</v>
      </c>
    </row>
    <row r="2570" spans="2:2">
      <c r="B2570" s="314">
        <v>0.54704428235724967</v>
      </c>
    </row>
    <row r="2571" spans="2:2">
      <c r="B2571" s="314">
        <v>0.836695455793939</v>
      </c>
    </row>
    <row r="2572" spans="2:2">
      <c r="B2572" s="314">
        <v>0.74938200018311107</v>
      </c>
    </row>
    <row r="2573" spans="2:2">
      <c r="B2573" s="314">
        <v>0.69518112735374005</v>
      </c>
    </row>
    <row r="2574" spans="2:2">
      <c r="B2574" s="314">
        <v>0.21979430524613178</v>
      </c>
    </row>
    <row r="2575" spans="2:2">
      <c r="B2575" s="314">
        <v>0.81911679433576468</v>
      </c>
    </row>
    <row r="2576" spans="2:2">
      <c r="B2576" s="314">
        <v>0.22370067445905942</v>
      </c>
    </row>
    <row r="2577" spans="2:2">
      <c r="B2577" s="314">
        <v>0.73598437452314824</v>
      </c>
    </row>
    <row r="2578" spans="2:2">
      <c r="B2578" s="314">
        <v>0.52049317911313209</v>
      </c>
    </row>
    <row r="2579" spans="2:2">
      <c r="B2579" s="314">
        <v>0.2043214209418012</v>
      </c>
    </row>
    <row r="2580" spans="2:2">
      <c r="B2580" s="314">
        <v>0.53627124851222263</v>
      </c>
    </row>
    <row r="2581" spans="2:2">
      <c r="B2581" s="314">
        <v>0.40333262123477892</v>
      </c>
    </row>
    <row r="2582" spans="2:2">
      <c r="B2582" s="314">
        <v>0.67403180028687404</v>
      </c>
    </row>
    <row r="2583" spans="2:2">
      <c r="B2583" s="314">
        <v>0.36497085482345043</v>
      </c>
    </row>
    <row r="2584" spans="2:2">
      <c r="B2584" s="314">
        <v>0.92721335489974666</v>
      </c>
    </row>
    <row r="2585" spans="2:2">
      <c r="B2585" s="314">
        <v>0.40311899166844689</v>
      </c>
    </row>
    <row r="2586" spans="2:2">
      <c r="B2586" s="314">
        <v>0.78386791589098792</v>
      </c>
    </row>
    <row r="2587" spans="2:2">
      <c r="B2587" s="314">
        <v>0.82692953276161996</v>
      </c>
    </row>
    <row r="2588" spans="2:2">
      <c r="B2588" s="314">
        <v>0.80944242683187351</v>
      </c>
    </row>
    <row r="2589" spans="2:2">
      <c r="B2589" s="314">
        <v>2.4323252052369761E-2</v>
      </c>
    </row>
    <row r="2590" spans="2:2">
      <c r="B2590" s="314">
        <v>0.8996246223334452</v>
      </c>
    </row>
    <row r="2591" spans="2:2">
      <c r="B2591" s="314">
        <v>0.19193090609454636</v>
      </c>
    </row>
    <row r="2592" spans="2:2">
      <c r="B2592" s="314">
        <v>0.62633136997589034</v>
      </c>
    </row>
    <row r="2593" spans="2:2">
      <c r="B2593" s="314">
        <v>0.6913663136692404</v>
      </c>
    </row>
    <row r="2594" spans="2:2">
      <c r="B2594" s="314">
        <v>0.98486281929990538</v>
      </c>
    </row>
    <row r="2595" spans="2:2">
      <c r="B2595" s="314">
        <v>0.358867152928251</v>
      </c>
    </row>
    <row r="2596" spans="2:2">
      <c r="B2596" s="314">
        <v>0.81264687032685323</v>
      </c>
    </row>
    <row r="2597" spans="2:2">
      <c r="B2597" s="314">
        <v>0.20587786492507706</v>
      </c>
    </row>
    <row r="2598" spans="2:2">
      <c r="B2598" s="314">
        <v>0.81667531357768486</v>
      </c>
    </row>
    <row r="2599" spans="2:2">
      <c r="B2599" s="314">
        <v>0.95013275551622056</v>
      </c>
    </row>
    <row r="2600" spans="2:2">
      <c r="B2600" s="314">
        <v>0.1403241065706351</v>
      </c>
    </row>
    <row r="2601" spans="2:2">
      <c r="B2601" s="314">
        <v>0.83443708609271527</v>
      </c>
    </row>
    <row r="2602" spans="2:2">
      <c r="B2602" s="314">
        <v>0.34800256355479597</v>
      </c>
    </row>
    <row r="2603" spans="2:2">
      <c r="B2603" s="314">
        <v>0.34928434095278788</v>
      </c>
    </row>
    <row r="2604" spans="2:2">
      <c r="B2604" s="314">
        <v>0.23056733909115879</v>
      </c>
    </row>
    <row r="2605" spans="2:2">
      <c r="B2605" s="314">
        <v>0.89770195623645743</v>
      </c>
    </row>
    <row r="2606" spans="2:2">
      <c r="B2606" s="314">
        <v>0.56450086977752012</v>
      </c>
    </row>
    <row r="2607" spans="2:2">
      <c r="B2607" s="314">
        <v>0.25653859065523238</v>
      </c>
    </row>
    <row r="2608" spans="2:2">
      <c r="B2608" s="314">
        <v>0.51268044068727681</v>
      </c>
    </row>
    <row r="2609" spans="2:2">
      <c r="B2609" s="314">
        <v>1.8341624195074312E-2</v>
      </c>
    </row>
    <row r="2610" spans="2:2">
      <c r="B2610" s="314">
        <v>0.3660390026551103</v>
      </c>
    </row>
    <row r="2611" spans="2:2">
      <c r="B2611" s="314">
        <v>0.16769920957060458</v>
      </c>
    </row>
    <row r="2612" spans="2:2">
      <c r="B2612" s="314">
        <v>0.41175572985015413</v>
      </c>
    </row>
    <row r="2613" spans="2:2">
      <c r="B2613" s="314">
        <v>0.68324839014862515</v>
      </c>
    </row>
    <row r="2614" spans="2:2">
      <c r="B2614" s="314">
        <v>0.50575273903622542</v>
      </c>
    </row>
    <row r="2615" spans="2:2">
      <c r="B2615" s="314">
        <v>0.68343150120548113</v>
      </c>
    </row>
    <row r="2616" spans="2:2">
      <c r="B2616" s="314">
        <v>4.6174504837183751E-2</v>
      </c>
    </row>
    <row r="2617" spans="2:2">
      <c r="B2617" s="314">
        <v>0.27597888119144259</v>
      </c>
    </row>
    <row r="2618" spans="2:2">
      <c r="B2618" s="314">
        <v>0.1162450025940733</v>
      </c>
    </row>
    <row r="2619" spans="2:2">
      <c r="B2619" s="314">
        <v>5.4811243018890961E-2</v>
      </c>
    </row>
    <row r="2620" spans="2:2">
      <c r="B2620" s="314">
        <v>0.21594897305215613</v>
      </c>
    </row>
    <row r="2621" spans="2:2">
      <c r="B2621" s="314">
        <v>0.2370372631000702</v>
      </c>
    </row>
    <row r="2622" spans="2:2">
      <c r="B2622" s="314">
        <v>0.85531174657429732</v>
      </c>
    </row>
    <row r="2623" spans="2:2">
      <c r="B2623" s="314">
        <v>0.87151707510605181</v>
      </c>
    </row>
    <row r="2624" spans="2:2">
      <c r="B2624" s="314">
        <v>0.96331675160985142</v>
      </c>
    </row>
    <row r="2625" spans="2:2">
      <c r="B2625" s="314">
        <v>0.50648518326364944</v>
      </c>
    </row>
    <row r="2626" spans="2:2">
      <c r="B2626" s="314">
        <v>0.20194097720267343</v>
      </c>
    </row>
    <row r="2627" spans="2:2">
      <c r="B2627" s="314">
        <v>0.29844050416577655</v>
      </c>
    </row>
    <row r="2628" spans="2:2">
      <c r="B2628" s="314">
        <v>0.48701437421796318</v>
      </c>
    </row>
    <row r="2629" spans="2:2">
      <c r="B2629" s="314">
        <v>0.90655232398449659</v>
      </c>
    </row>
    <row r="2630" spans="2:2">
      <c r="B2630" s="314">
        <v>0.93401898251289406</v>
      </c>
    </row>
    <row r="2631" spans="2:2">
      <c r="B2631" s="314">
        <v>0.76821192052980136</v>
      </c>
    </row>
    <row r="2632" spans="2:2">
      <c r="B2632" s="314">
        <v>0.69118320261238442</v>
      </c>
    </row>
    <row r="2633" spans="2:2">
      <c r="B2633" s="314">
        <v>0.61983092745750301</v>
      </c>
    </row>
    <row r="2634" spans="2:2">
      <c r="B2634" s="314">
        <v>0.31882686849574265</v>
      </c>
    </row>
    <row r="2635" spans="2:2">
      <c r="B2635" s="314">
        <v>0.5340433973204749</v>
      </c>
    </row>
    <row r="2636" spans="2:2">
      <c r="B2636" s="314">
        <v>0.15036469618823817</v>
      </c>
    </row>
    <row r="2637" spans="2:2">
      <c r="B2637" s="314">
        <v>0.41923276467177345</v>
      </c>
    </row>
    <row r="2638" spans="2:2">
      <c r="B2638" s="314">
        <v>4.7761467329935609E-2</v>
      </c>
    </row>
    <row r="2639" spans="2:2">
      <c r="B2639" s="314">
        <v>0.99105807672353285</v>
      </c>
    </row>
    <row r="2640" spans="2:2">
      <c r="B2640" s="314">
        <v>0.77175206762901705</v>
      </c>
    </row>
    <row r="2641" spans="2:2">
      <c r="B2641" s="314">
        <v>0.80648213141270175</v>
      </c>
    </row>
    <row r="2642" spans="2:2">
      <c r="B2642" s="314">
        <v>0.44642475661488695</v>
      </c>
    </row>
    <row r="2643" spans="2:2">
      <c r="B2643" s="314">
        <v>0.1707205420087283</v>
      </c>
    </row>
    <row r="2644" spans="2:2">
      <c r="B2644" s="314">
        <v>0.93588061159092995</v>
      </c>
    </row>
    <row r="2645" spans="2:2">
      <c r="B2645" s="314">
        <v>0.71462141788995026</v>
      </c>
    </row>
    <row r="2646" spans="2:2">
      <c r="B2646" s="314">
        <v>0.99133274330881682</v>
      </c>
    </row>
    <row r="2647" spans="2:2">
      <c r="B2647" s="314">
        <v>0.31589709158604695</v>
      </c>
    </row>
    <row r="2648" spans="2:2">
      <c r="B2648" s="314">
        <v>0.39707632679219945</v>
      </c>
    </row>
    <row r="2649" spans="2:2">
      <c r="B2649" s="314">
        <v>0.93173009430219433</v>
      </c>
    </row>
    <row r="2650" spans="2:2">
      <c r="B2650" s="314">
        <v>0.66451002533036285</v>
      </c>
    </row>
    <row r="2651" spans="2:2">
      <c r="B2651" s="314">
        <v>0.94189275795770133</v>
      </c>
    </row>
    <row r="2652" spans="2:2">
      <c r="B2652" s="314">
        <v>0.72524185918759732</v>
      </c>
    </row>
    <row r="2653" spans="2:2">
      <c r="B2653" s="314">
        <v>0.90124210333567312</v>
      </c>
    </row>
    <row r="2654" spans="2:2">
      <c r="B2654" s="314">
        <v>0.17725150303659171</v>
      </c>
    </row>
    <row r="2655" spans="2:2">
      <c r="B2655" s="314">
        <v>0.29013946958830533</v>
      </c>
    </row>
    <row r="2656" spans="2:2">
      <c r="B2656" s="314">
        <v>0.56935331278420365</v>
      </c>
    </row>
    <row r="2657" spans="2:2">
      <c r="B2657" s="314">
        <v>5.5421613208410901E-2</v>
      </c>
    </row>
    <row r="2658" spans="2:2">
      <c r="B2658" s="314">
        <v>0.5944090090639973</v>
      </c>
    </row>
    <row r="2659" spans="2:2">
      <c r="B2659" s="314">
        <v>0.58104190191351057</v>
      </c>
    </row>
    <row r="2660" spans="2:2">
      <c r="B2660" s="314">
        <v>0.52494888149662766</v>
      </c>
    </row>
    <row r="2661" spans="2:2">
      <c r="B2661" s="314">
        <v>0.33875545518356881</v>
      </c>
    </row>
    <row r="2662" spans="2:2">
      <c r="B2662" s="314">
        <v>0.38987395855586415</v>
      </c>
    </row>
    <row r="2663" spans="2:2">
      <c r="B2663" s="314">
        <v>0.97119052705465869</v>
      </c>
    </row>
    <row r="2664" spans="2:2">
      <c r="B2664" s="314">
        <v>0.88613544114505449</v>
      </c>
    </row>
    <row r="2665" spans="2:2">
      <c r="B2665" s="314">
        <v>7.635731070894497E-2</v>
      </c>
    </row>
    <row r="2666" spans="2:2">
      <c r="B2666" s="314">
        <v>0.46555986205633715</v>
      </c>
    </row>
    <row r="2667" spans="2:2">
      <c r="B2667" s="314">
        <v>0.62266914883877067</v>
      </c>
    </row>
    <row r="2668" spans="2:2">
      <c r="B2668" s="314">
        <v>6.3631092257454142E-2</v>
      </c>
    </row>
    <row r="2669" spans="2:2">
      <c r="B2669" s="314">
        <v>0.84502700888088622</v>
      </c>
    </row>
    <row r="2670" spans="2:2">
      <c r="B2670" s="314">
        <v>0.16400646992400891</v>
      </c>
    </row>
    <row r="2671" spans="2:2">
      <c r="B2671" s="314">
        <v>0.78948332163457136</v>
      </c>
    </row>
    <row r="2672" spans="2:2">
      <c r="B2672" s="314">
        <v>0.95040742210150453</v>
      </c>
    </row>
    <row r="2673" spans="2:2">
      <c r="B2673" s="314">
        <v>0.50187688833277377</v>
      </c>
    </row>
    <row r="2674" spans="2:2">
      <c r="B2674" s="314">
        <v>0.80681783501693782</v>
      </c>
    </row>
    <row r="2675" spans="2:2">
      <c r="B2675" s="314">
        <v>0.32789086581011384</v>
      </c>
    </row>
    <row r="2676" spans="2:2">
      <c r="B2676" s="314">
        <v>1.5015106662190619E-2</v>
      </c>
    </row>
    <row r="2677" spans="2:2">
      <c r="B2677" s="314">
        <v>2.7954954680013428E-2</v>
      </c>
    </row>
    <row r="2678" spans="2:2">
      <c r="B2678" s="314">
        <v>0.7891476180303354</v>
      </c>
    </row>
    <row r="2679" spans="2:2">
      <c r="B2679" s="314">
        <v>0.53697317423017055</v>
      </c>
    </row>
    <row r="2680" spans="2:2">
      <c r="B2680" s="314">
        <v>0.40586565752128667</v>
      </c>
    </row>
    <row r="2681" spans="2:2">
      <c r="B2681" s="314">
        <v>0.3422650837733085</v>
      </c>
    </row>
    <row r="2682" spans="2:2">
      <c r="B2682" s="314">
        <v>0.76281014435254979</v>
      </c>
    </row>
    <row r="2683" spans="2:2">
      <c r="B2683" s="314">
        <v>0.73531296731467632</v>
      </c>
    </row>
    <row r="2684" spans="2:2">
      <c r="B2684" s="314">
        <v>0.84536271248512218</v>
      </c>
    </row>
    <row r="2685" spans="2:2">
      <c r="B2685" s="314">
        <v>0.74272896511734365</v>
      </c>
    </row>
    <row r="2686" spans="2:2">
      <c r="B2686" s="314">
        <v>0.93801690725424969</v>
      </c>
    </row>
    <row r="2687" spans="2:2">
      <c r="B2687" s="314">
        <v>0.48039185766167181</v>
      </c>
    </row>
    <row r="2688" spans="2:2">
      <c r="B2688" s="314">
        <v>0.59703360087893309</v>
      </c>
    </row>
    <row r="2689" spans="2:2">
      <c r="B2689" s="314">
        <v>0.130497146519364</v>
      </c>
    </row>
    <row r="2690" spans="2:2">
      <c r="B2690" s="314">
        <v>3.5523545030060735E-2</v>
      </c>
    </row>
    <row r="2691" spans="2:2">
      <c r="B2691" s="314">
        <v>0.836756492812891</v>
      </c>
    </row>
    <row r="2692" spans="2:2">
      <c r="B2692" s="314">
        <v>0.28604998931852166</v>
      </c>
    </row>
    <row r="2693" spans="2:2">
      <c r="B2693" s="314">
        <v>0.67369609668263797</v>
      </c>
    </row>
    <row r="2694" spans="2:2">
      <c r="B2694" s="314">
        <v>0.92080446790978732</v>
      </c>
    </row>
    <row r="2695" spans="2:2">
      <c r="B2695" s="314">
        <v>0.59935300759910881</v>
      </c>
    </row>
    <row r="2696" spans="2:2">
      <c r="B2696" s="314">
        <v>0.85433515427106543</v>
      </c>
    </row>
    <row r="2697" spans="2:2">
      <c r="B2697" s="314">
        <v>6.6652424695577875E-2</v>
      </c>
    </row>
    <row r="2698" spans="2:2">
      <c r="B2698" s="314">
        <v>0.45057527390362256</v>
      </c>
    </row>
    <row r="2699" spans="2:2">
      <c r="B2699" s="314">
        <v>0.87810907315286724</v>
      </c>
    </row>
    <row r="2700" spans="2:2">
      <c r="B2700" s="314">
        <v>0.43165379802850429</v>
      </c>
    </row>
    <row r="2701" spans="2:2">
      <c r="B2701" s="314">
        <v>4.1505172887356181E-2</v>
      </c>
    </row>
    <row r="2702" spans="2:2">
      <c r="B2702" s="314">
        <v>0.56392101809747608</v>
      </c>
    </row>
    <row r="2703" spans="2:2">
      <c r="B2703" s="314">
        <v>0.94994964445936458</v>
      </c>
    </row>
    <row r="2704" spans="2:2">
      <c r="B2704" s="314">
        <v>0.4043092135380108</v>
      </c>
    </row>
    <row r="2705" spans="2:2">
      <c r="B2705" s="314">
        <v>0.28745384075441754</v>
      </c>
    </row>
    <row r="2706" spans="2:2">
      <c r="B2706" s="314">
        <v>0.14856410412915433</v>
      </c>
    </row>
    <row r="2707" spans="2:2">
      <c r="B2707" s="314">
        <v>0.78499710074159978</v>
      </c>
    </row>
    <row r="2708" spans="2:2">
      <c r="B2708" s="314">
        <v>0.46208075197607351</v>
      </c>
    </row>
    <row r="2709" spans="2:2">
      <c r="B2709" s="314">
        <v>0.43507187108981599</v>
      </c>
    </row>
    <row r="2710" spans="2:2">
      <c r="B2710" s="314">
        <v>0.71388897366252635</v>
      </c>
    </row>
    <row r="2711" spans="2:2">
      <c r="B2711" s="314">
        <v>0.15262306588946195</v>
      </c>
    </row>
    <row r="2712" spans="2:2">
      <c r="B2712" s="314">
        <v>0.90484328745384079</v>
      </c>
    </row>
    <row r="2713" spans="2:2">
      <c r="B2713" s="314">
        <v>0.26075014496292004</v>
      </c>
    </row>
    <row r="2714" spans="2:2">
      <c r="B2714" s="314">
        <v>0.40168462172307506</v>
      </c>
    </row>
    <row r="2715" spans="2:2">
      <c r="B2715" s="314">
        <v>0.71376689962462236</v>
      </c>
    </row>
    <row r="2716" spans="2:2">
      <c r="B2716" s="314">
        <v>0.99056978057191691</v>
      </c>
    </row>
    <row r="2717" spans="2:2">
      <c r="B2717" s="314">
        <v>0.76860866115298931</v>
      </c>
    </row>
    <row r="2718" spans="2:2">
      <c r="B2718" s="314">
        <v>0.36628315073091833</v>
      </c>
    </row>
    <row r="2719" spans="2:2">
      <c r="B2719" s="314">
        <v>5.8595538193914609E-3</v>
      </c>
    </row>
    <row r="2720" spans="2:2">
      <c r="B2720" s="314">
        <v>0.60518204290902433</v>
      </c>
    </row>
    <row r="2721" spans="2:2">
      <c r="B2721" s="314">
        <v>0.30515457625049591</v>
      </c>
    </row>
    <row r="2722" spans="2:2">
      <c r="B2722" s="314">
        <v>5.4872280037842953E-2</v>
      </c>
    </row>
    <row r="2723" spans="2:2">
      <c r="B2723" s="314">
        <v>0.72698141422772911</v>
      </c>
    </row>
    <row r="2724" spans="2:2">
      <c r="B2724" s="314">
        <v>3.6225470748008665E-2</v>
      </c>
    </row>
    <row r="2725" spans="2:2">
      <c r="B2725" s="314">
        <v>0.36371959593493453</v>
      </c>
    </row>
    <row r="2726" spans="2:2">
      <c r="B2726" s="314">
        <v>0.4196295052949614</v>
      </c>
    </row>
    <row r="2727" spans="2:2">
      <c r="B2727" s="314">
        <v>0.22425000762962738</v>
      </c>
    </row>
    <row r="2728" spans="2:2">
      <c r="B2728" s="314">
        <v>0.13116855372783592</v>
      </c>
    </row>
    <row r="2729" spans="2:2">
      <c r="B2729" s="314">
        <v>0.23447370830408643</v>
      </c>
    </row>
    <row r="2730" spans="2:2">
      <c r="B2730" s="314">
        <v>0.59248634296700953</v>
      </c>
    </row>
    <row r="2731" spans="2:2">
      <c r="B2731" s="314">
        <v>0.59450056459242528</v>
      </c>
    </row>
    <row r="2732" spans="2:2">
      <c r="B2732" s="314">
        <v>0.62175359355449078</v>
      </c>
    </row>
    <row r="2733" spans="2:2">
      <c r="B2733" s="314">
        <v>0.15637684255500961</v>
      </c>
    </row>
    <row r="2734" spans="2:2">
      <c r="B2734" s="314">
        <v>5.4322946867275006E-2</v>
      </c>
    </row>
    <row r="2735" spans="2:2">
      <c r="B2735" s="314">
        <v>0.30173650318918421</v>
      </c>
    </row>
    <row r="2736" spans="2:2">
      <c r="B2736" s="314">
        <v>0.89547410504470959</v>
      </c>
    </row>
    <row r="2737" spans="2:2">
      <c r="B2737" s="314">
        <v>0.12735374004333627</v>
      </c>
    </row>
    <row r="2738" spans="2:2">
      <c r="B2738" s="314">
        <v>0.82943205053865166</v>
      </c>
    </row>
    <row r="2739" spans="2:2">
      <c r="B2739" s="314">
        <v>0.71901608325449384</v>
      </c>
    </row>
    <row r="2740" spans="2:2">
      <c r="B2740" s="314">
        <v>0.99594103823969238</v>
      </c>
    </row>
    <row r="2741" spans="2:2">
      <c r="B2741" s="314">
        <v>2.8931546983245338E-2</v>
      </c>
    </row>
    <row r="2742" spans="2:2">
      <c r="B2742" s="314">
        <v>0.73653370769371629</v>
      </c>
    </row>
    <row r="2743" spans="2:2">
      <c r="B2743" s="314">
        <v>0.499984740745262</v>
      </c>
    </row>
    <row r="2744" spans="2:2">
      <c r="B2744" s="314">
        <v>0.13251136814477982</v>
      </c>
    </row>
    <row r="2745" spans="2:2">
      <c r="B2745" s="314">
        <v>0.22165593432416761</v>
      </c>
    </row>
    <row r="2746" spans="2:2">
      <c r="B2746" s="314">
        <v>0.22782067323831903</v>
      </c>
    </row>
    <row r="2747" spans="2:2">
      <c r="B2747" s="314">
        <v>0.18695638904995879</v>
      </c>
    </row>
    <row r="2748" spans="2:2">
      <c r="B2748" s="314">
        <v>0.48146000549333173</v>
      </c>
    </row>
    <row r="2749" spans="2:2">
      <c r="B2749" s="314">
        <v>0.26722006897183143</v>
      </c>
    </row>
    <row r="2750" spans="2:2">
      <c r="B2750" s="314">
        <v>0.84710226752525408</v>
      </c>
    </row>
    <row r="2751" spans="2:2">
      <c r="B2751" s="314">
        <v>0.96166875209814751</v>
      </c>
    </row>
    <row r="2752" spans="2:2">
      <c r="B2752" s="314">
        <v>0.55891598254341257</v>
      </c>
    </row>
    <row r="2753" spans="2:2">
      <c r="B2753" s="314">
        <v>0.93414105655079804</v>
      </c>
    </row>
    <row r="2754" spans="2:2">
      <c r="B2754" s="314">
        <v>0.83825189977721493</v>
      </c>
    </row>
    <row r="2755" spans="2:2">
      <c r="B2755" s="314">
        <v>0.94436475722525715</v>
      </c>
    </row>
    <row r="2756" spans="2:2">
      <c r="B2756" s="314">
        <v>0.94759971922971287</v>
      </c>
    </row>
    <row r="2757" spans="2:2">
      <c r="B2757" s="314">
        <v>0.14249092074343089</v>
      </c>
    </row>
    <row r="2758" spans="2:2">
      <c r="B2758" s="314">
        <v>0.93542283394878989</v>
      </c>
    </row>
    <row r="2759" spans="2:2">
      <c r="B2759" s="314">
        <v>0.94866786706137274</v>
      </c>
    </row>
    <row r="2760" spans="2:2">
      <c r="B2760" s="314">
        <v>0.65837580492568748</v>
      </c>
    </row>
    <row r="2761" spans="2:2">
      <c r="B2761" s="314">
        <v>4.8524430066835536E-3</v>
      </c>
    </row>
    <row r="2762" spans="2:2">
      <c r="B2762" s="314">
        <v>0.86611529892880035</v>
      </c>
    </row>
    <row r="2763" spans="2:2">
      <c r="B2763" s="314">
        <v>9.7293008209479045E-2</v>
      </c>
    </row>
    <row r="2764" spans="2:2">
      <c r="B2764" s="314">
        <v>0.90768150883510845</v>
      </c>
    </row>
    <row r="2765" spans="2:2">
      <c r="B2765" s="314">
        <v>0.61861018707846305</v>
      </c>
    </row>
    <row r="2766" spans="2:2">
      <c r="B2766" s="314">
        <v>0.59837641529587693</v>
      </c>
    </row>
    <row r="2767" spans="2:2">
      <c r="B2767" s="314">
        <v>0.20548112430188908</v>
      </c>
    </row>
    <row r="2768" spans="2:2">
      <c r="B2768" s="314">
        <v>0.59208960234382157</v>
      </c>
    </row>
    <row r="2769" spans="2:2">
      <c r="B2769" s="314">
        <v>0.76689962462233341</v>
      </c>
    </row>
    <row r="2770" spans="2:2">
      <c r="B2770" s="314">
        <v>0.86327707754753258</v>
      </c>
    </row>
    <row r="2771" spans="2:2">
      <c r="B2771" s="314">
        <v>0.33817560350352488</v>
      </c>
    </row>
    <row r="2772" spans="2:2">
      <c r="B2772" s="314">
        <v>0.24185918759727776</v>
      </c>
    </row>
    <row r="2773" spans="2:2">
      <c r="B2773" s="314">
        <v>0.18384350108340708</v>
      </c>
    </row>
    <row r="2774" spans="2:2">
      <c r="B2774" s="314">
        <v>0.98428296761986145</v>
      </c>
    </row>
    <row r="2775" spans="2:2">
      <c r="B2775" s="314">
        <v>0.44743186742759483</v>
      </c>
    </row>
    <row r="2776" spans="2:2">
      <c r="B2776" s="314">
        <v>0.73369548631244852</v>
      </c>
    </row>
    <row r="2777" spans="2:2">
      <c r="B2777" s="314">
        <v>0.54060487685781422</v>
      </c>
    </row>
    <row r="2778" spans="2:2">
      <c r="B2778" s="314">
        <v>0.54423657948545789</v>
      </c>
    </row>
    <row r="2779" spans="2:2">
      <c r="B2779" s="314">
        <v>0.49607837153233436</v>
      </c>
    </row>
    <row r="2780" spans="2:2">
      <c r="B2780" s="314">
        <v>0.54487746818445382</v>
      </c>
    </row>
    <row r="2781" spans="2:2">
      <c r="B2781" s="314">
        <v>0.80813013092440567</v>
      </c>
    </row>
    <row r="2782" spans="2:2">
      <c r="B2782" s="314">
        <v>0.92172002319406721</v>
      </c>
    </row>
    <row r="2783" spans="2:2">
      <c r="B2783" s="314">
        <v>0.97390667439802237</v>
      </c>
    </row>
    <row r="2784" spans="2:2">
      <c r="B2784" s="314">
        <v>0.82955412457655564</v>
      </c>
    </row>
    <row r="2785" spans="2:2">
      <c r="B2785" s="314">
        <v>0.15338602862636189</v>
      </c>
    </row>
    <row r="2786" spans="2:2">
      <c r="B2786" s="314">
        <v>0.22760704367198706</v>
      </c>
    </row>
    <row r="2787" spans="2:2">
      <c r="B2787" s="314">
        <v>0.21271401104770044</v>
      </c>
    </row>
    <row r="2788" spans="2:2">
      <c r="B2788" s="314">
        <v>9.8483230079042944E-2</v>
      </c>
    </row>
    <row r="2789" spans="2:2">
      <c r="B2789" s="314">
        <v>2.4933622241889705E-2</v>
      </c>
    </row>
    <row r="2790" spans="2:2">
      <c r="B2790" s="314">
        <v>0.67348246711630599</v>
      </c>
    </row>
    <row r="2791" spans="2:2">
      <c r="B2791" s="314">
        <v>0.40659810174871058</v>
      </c>
    </row>
    <row r="2792" spans="2:2">
      <c r="B2792" s="314">
        <v>0.78377636036255993</v>
      </c>
    </row>
    <row r="2793" spans="2:2">
      <c r="B2793" s="314">
        <v>0.58412427137058631</v>
      </c>
    </row>
    <row r="2794" spans="2:2">
      <c r="B2794" s="314">
        <v>0.90261543626209295</v>
      </c>
    </row>
    <row r="2795" spans="2:2">
      <c r="B2795" s="314">
        <v>0.74327829828791159</v>
      </c>
    </row>
    <row r="2796" spans="2:2">
      <c r="B2796" s="314">
        <v>0.46931363872188481</v>
      </c>
    </row>
    <row r="2797" spans="2:2">
      <c r="B2797" s="314">
        <v>0.13840144047364727</v>
      </c>
    </row>
    <row r="2798" spans="2:2">
      <c r="B2798" s="314">
        <v>0.31543931394390701</v>
      </c>
    </row>
    <row r="2799" spans="2:2">
      <c r="B2799" s="314">
        <v>0.55305642872402117</v>
      </c>
    </row>
    <row r="2800" spans="2:2">
      <c r="B2800" s="314">
        <v>6.8605609302041695E-2</v>
      </c>
    </row>
    <row r="2801" spans="2:2">
      <c r="B2801" s="314">
        <v>0.73271889400921664</v>
      </c>
    </row>
    <row r="2802" spans="2:2">
      <c r="B2802" s="314">
        <v>0.92028565324869538</v>
      </c>
    </row>
    <row r="2803" spans="2:2">
      <c r="B2803" s="314">
        <v>0.88204596087527087</v>
      </c>
    </row>
    <row r="2804" spans="2:2">
      <c r="B2804" s="314">
        <v>0.73137607959227269</v>
      </c>
    </row>
    <row r="2805" spans="2:2">
      <c r="B2805" s="314">
        <v>0.55531479842524489</v>
      </c>
    </row>
    <row r="2806" spans="2:2">
      <c r="B2806" s="314">
        <v>0.74056215094454791</v>
      </c>
    </row>
    <row r="2807" spans="2:2">
      <c r="B2807" s="314">
        <v>0.39466536454359569</v>
      </c>
    </row>
    <row r="2808" spans="2:2">
      <c r="B2808" s="314">
        <v>0.75936155278176209</v>
      </c>
    </row>
    <row r="2809" spans="2:2">
      <c r="B2809" s="314">
        <v>0.31455427716910306</v>
      </c>
    </row>
    <row r="2810" spans="2:2">
      <c r="B2810" s="314">
        <v>0.31012909329508348</v>
      </c>
    </row>
    <row r="2811" spans="2:2">
      <c r="B2811" s="314">
        <v>1.3336588641010774E-2</v>
      </c>
    </row>
    <row r="2812" spans="2:2">
      <c r="B2812" s="314">
        <v>0.31379131443220315</v>
      </c>
    </row>
    <row r="2813" spans="2:2">
      <c r="B2813" s="314">
        <v>0.24216437269203772</v>
      </c>
    </row>
    <row r="2814" spans="2:2">
      <c r="B2814" s="314">
        <v>0.28763695181127352</v>
      </c>
    </row>
    <row r="2815" spans="2:2">
      <c r="B2815" s="314">
        <v>0.2000488296151616</v>
      </c>
    </row>
    <row r="2816" spans="2:2">
      <c r="B2816" s="314">
        <v>0.19464705343791008</v>
      </c>
    </row>
    <row r="2817" spans="2:2">
      <c r="B2817" s="314">
        <v>0.88021485030671098</v>
      </c>
    </row>
    <row r="2818" spans="2:2">
      <c r="B2818" s="314">
        <v>0.72133548997466967</v>
      </c>
    </row>
    <row r="2819" spans="2:2">
      <c r="B2819" s="314">
        <v>0.28720969267860957</v>
      </c>
    </row>
    <row r="2820" spans="2:2">
      <c r="B2820" s="314">
        <v>0.47352519302957241</v>
      </c>
    </row>
    <row r="2821" spans="2:2">
      <c r="B2821" s="314">
        <v>0.30713827936643573</v>
      </c>
    </row>
    <row r="2822" spans="2:2">
      <c r="B2822" s="314">
        <v>0.99539170506912444</v>
      </c>
    </row>
    <row r="2823" spans="2:2">
      <c r="B2823" s="314">
        <v>0.76335947752311772</v>
      </c>
    </row>
    <row r="2824" spans="2:2">
      <c r="B2824" s="314">
        <v>0.26154362620929594</v>
      </c>
    </row>
    <row r="2825" spans="2:2">
      <c r="B2825" s="314">
        <v>0.95980712302011173</v>
      </c>
    </row>
    <row r="2826" spans="2:2">
      <c r="B2826" s="314">
        <v>0.98928800317392496</v>
      </c>
    </row>
    <row r="2827" spans="2:2">
      <c r="B2827" s="314">
        <v>0.92025513473921938</v>
      </c>
    </row>
    <row r="2828" spans="2:2">
      <c r="B2828" s="314">
        <v>0.39286477248451185</v>
      </c>
    </row>
    <row r="2829" spans="2:2">
      <c r="B2829" s="314">
        <v>0.70720542008728293</v>
      </c>
    </row>
    <row r="2830" spans="2:2">
      <c r="B2830" s="314">
        <v>0.48118533890804771</v>
      </c>
    </row>
    <row r="2831" spans="2:2">
      <c r="B2831" s="314">
        <v>0.76754051332132933</v>
      </c>
    </row>
    <row r="2832" spans="2:2">
      <c r="B2832" s="314">
        <v>0.30576494644001589</v>
      </c>
    </row>
    <row r="2833" spans="2:2">
      <c r="B2833" s="314">
        <v>0.33262123477889338</v>
      </c>
    </row>
    <row r="2834" spans="2:2">
      <c r="B2834" s="314">
        <v>0.32685323648792991</v>
      </c>
    </row>
    <row r="2835" spans="2:2">
      <c r="B2835" s="314">
        <v>0.62129581591235084</v>
      </c>
    </row>
    <row r="2836" spans="2:2">
      <c r="B2836" s="314">
        <v>0.902188177129429</v>
      </c>
    </row>
    <row r="2837" spans="2:2">
      <c r="B2837" s="314">
        <v>8.0111087374492629E-2</v>
      </c>
    </row>
    <row r="2838" spans="2:2">
      <c r="B2838" s="314">
        <v>0.44508194219794306</v>
      </c>
    </row>
    <row r="2839" spans="2:2">
      <c r="B2839" s="314">
        <v>0.27259132663960695</v>
      </c>
    </row>
    <row r="2840" spans="2:2">
      <c r="B2840" s="314">
        <v>0.66682943205053868</v>
      </c>
    </row>
    <row r="2841" spans="2:2">
      <c r="B2841" s="314">
        <v>0.42164372692037722</v>
      </c>
    </row>
    <row r="2842" spans="2:2">
      <c r="B2842" s="314">
        <v>0.14099551377910702</v>
      </c>
    </row>
    <row r="2843" spans="2:2">
      <c r="B2843" s="314">
        <v>0.14233832819605091</v>
      </c>
    </row>
    <row r="2844" spans="2:2">
      <c r="B2844" s="314">
        <v>0.82760093997009188</v>
      </c>
    </row>
    <row r="2845" spans="2:2">
      <c r="B2845" s="314">
        <v>0.70140690328684352</v>
      </c>
    </row>
    <row r="2846" spans="2:2">
      <c r="B2846" s="314">
        <v>0.79866939298684647</v>
      </c>
    </row>
    <row r="2847" spans="2:2">
      <c r="B2847" s="314">
        <v>0.32889797662282172</v>
      </c>
    </row>
    <row r="2848" spans="2:2">
      <c r="B2848" s="314">
        <v>0.83809930722983494</v>
      </c>
    </row>
    <row r="2849" spans="2:2">
      <c r="B2849" s="314">
        <v>0.81304361095004118</v>
      </c>
    </row>
    <row r="2850" spans="2:2">
      <c r="B2850" s="314">
        <v>0.47395245216223642</v>
      </c>
    </row>
    <row r="2851" spans="2:2">
      <c r="B2851" s="314">
        <v>0.95425275429548018</v>
      </c>
    </row>
    <row r="2852" spans="2:2">
      <c r="B2852" s="314">
        <v>0.96362193670461138</v>
      </c>
    </row>
    <row r="2853" spans="2:2">
      <c r="B2853" s="314">
        <v>0.56651509140293588</v>
      </c>
    </row>
    <row r="2854" spans="2:2">
      <c r="B2854" s="314">
        <v>0.41898861659596548</v>
      </c>
    </row>
    <row r="2855" spans="2:2">
      <c r="B2855" s="314">
        <v>0.71547593615527816</v>
      </c>
    </row>
    <row r="2856" spans="2:2">
      <c r="B2856" s="314">
        <v>0.2520828882717368</v>
      </c>
    </row>
    <row r="2857" spans="2:2">
      <c r="B2857" s="314">
        <v>0.90069277016510518</v>
      </c>
    </row>
    <row r="2858" spans="2:2">
      <c r="B2858" s="314">
        <v>6.9734794152653587E-2</v>
      </c>
    </row>
    <row r="2859" spans="2:2">
      <c r="B2859" s="314">
        <v>4.7486800744651635E-2</v>
      </c>
    </row>
    <row r="2860" spans="2:2">
      <c r="B2860" s="314">
        <v>0.67079683828241832</v>
      </c>
    </row>
    <row r="2861" spans="2:2">
      <c r="B2861" s="314">
        <v>0.59773552659688101</v>
      </c>
    </row>
    <row r="2862" spans="2:2">
      <c r="B2862" s="314">
        <v>0.52748191778313547</v>
      </c>
    </row>
    <row r="2863" spans="2:2">
      <c r="B2863" s="314">
        <v>0.80327768791772214</v>
      </c>
    </row>
    <row r="2864" spans="2:2">
      <c r="B2864" s="314">
        <v>0.69054231391338849</v>
      </c>
    </row>
    <row r="2865" spans="2:2">
      <c r="B2865" s="314">
        <v>0.65581225012970368</v>
      </c>
    </row>
    <row r="2866" spans="2:2">
      <c r="B2866" s="314">
        <v>6.5675832392345965E-2</v>
      </c>
    </row>
    <row r="2867" spans="2:2">
      <c r="B2867" s="314">
        <v>0.8579973754081851</v>
      </c>
    </row>
    <row r="2868" spans="2:2">
      <c r="B2868" s="314">
        <v>9.8300119022186952E-2</v>
      </c>
    </row>
    <row r="2869" spans="2:2">
      <c r="B2869" s="314">
        <v>0.97625659962767419</v>
      </c>
    </row>
    <row r="2870" spans="2:2">
      <c r="B2870" s="314">
        <v>0.69377727591784422</v>
      </c>
    </row>
    <row r="2871" spans="2:2">
      <c r="B2871" s="314">
        <v>0.543351542710654</v>
      </c>
    </row>
    <row r="2872" spans="2:2">
      <c r="B2872" s="314">
        <v>0.31958983123264262</v>
      </c>
    </row>
    <row r="2873" spans="2:2">
      <c r="B2873" s="314">
        <v>0.52134769737845998</v>
      </c>
    </row>
    <row r="2874" spans="2:2">
      <c r="B2874" s="314">
        <v>0.30854213080233162</v>
      </c>
    </row>
    <row r="2875" spans="2:2">
      <c r="B2875" s="314">
        <v>0.31791131321146276</v>
      </c>
    </row>
    <row r="2876" spans="2:2">
      <c r="B2876" s="314">
        <v>3.1800286873989073E-2</v>
      </c>
    </row>
    <row r="2877" spans="2:2">
      <c r="B2877" s="314">
        <v>0.59920041505172883</v>
      </c>
    </row>
    <row r="2878" spans="2:2">
      <c r="B2878" s="314">
        <v>0.46476638080996124</v>
      </c>
    </row>
    <row r="2879" spans="2:2">
      <c r="B2879" s="314">
        <v>0.58040101321451465</v>
      </c>
    </row>
    <row r="2880" spans="2:2">
      <c r="B2880" s="314">
        <v>0.34995574816125979</v>
      </c>
    </row>
    <row r="2881" spans="2:2">
      <c r="B2881" s="314">
        <v>0.43162327951902829</v>
      </c>
    </row>
    <row r="2882" spans="2:2">
      <c r="B2882" s="314">
        <v>0.29618213446455277</v>
      </c>
    </row>
    <row r="2883" spans="2:2">
      <c r="B2883" s="314">
        <v>3.1403546250801113E-2</v>
      </c>
    </row>
    <row r="2884" spans="2:2">
      <c r="B2884" s="314">
        <v>0.36585589159825432</v>
      </c>
    </row>
    <row r="2885" spans="2:2">
      <c r="B2885" s="314">
        <v>0.66173284096804708</v>
      </c>
    </row>
    <row r="2886" spans="2:2">
      <c r="B2886" s="314">
        <v>0.61833552049317908</v>
      </c>
    </row>
    <row r="2887" spans="2:2">
      <c r="B2887" s="314">
        <v>0.49073763237403484</v>
      </c>
    </row>
    <row r="2888" spans="2:2">
      <c r="B2888" s="314">
        <v>0.32203131199072238</v>
      </c>
    </row>
    <row r="2889" spans="2:2">
      <c r="B2889" s="314">
        <v>0.95687734611041597</v>
      </c>
    </row>
    <row r="2890" spans="2:2">
      <c r="B2890" s="314">
        <v>0.74388866847743151</v>
      </c>
    </row>
    <row r="2891" spans="2:2">
      <c r="B2891" s="314">
        <v>0.57539597766045103</v>
      </c>
    </row>
    <row r="2892" spans="2:2">
      <c r="B2892" s="314">
        <v>0.20172734763634145</v>
      </c>
    </row>
    <row r="2893" spans="2:2">
      <c r="B2893" s="314">
        <v>0.3639027069917905</v>
      </c>
    </row>
    <row r="2894" spans="2:2">
      <c r="B2894" s="314">
        <v>4.2420728171636099E-2</v>
      </c>
    </row>
    <row r="2895" spans="2:2">
      <c r="B2895" s="314">
        <v>0.14578691976683858</v>
      </c>
    </row>
    <row r="2896" spans="2:2">
      <c r="B2896" s="314">
        <v>1.6083254493850521E-2</v>
      </c>
    </row>
    <row r="2897" spans="2:2">
      <c r="B2897" s="314">
        <v>0.57258827478865937</v>
      </c>
    </row>
    <row r="2898" spans="2:2">
      <c r="B2898" s="314">
        <v>0.77565843684194469</v>
      </c>
    </row>
    <row r="2899" spans="2:2">
      <c r="B2899" s="314">
        <v>0.92538224433118688</v>
      </c>
    </row>
    <row r="2900" spans="2:2">
      <c r="B2900" s="314">
        <v>0.56999420148319957</v>
      </c>
    </row>
    <row r="2901" spans="2:2">
      <c r="B2901" s="314">
        <v>0.74297311319315162</v>
      </c>
    </row>
    <row r="2902" spans="2:2">
      <c r="B2902" s="314">
        <v>0.23883785515915404</v>
      </c>
    </row>
    <row r="2903" spans="2:2">
      <c r="B2903" s="314">
        <v>0.20035401470992156</v>
      </c>
    </row>
    <row r="2904" spans="2:2">
      <c r="B2904" s="314">
        <v>0.98745689260536518</v>
      </c>
    </row>
    <row r="2905" spans="2:2">
      <c r="B2905" s="314">
        <v>5.4292428357799002E-2</v>
      </c>
    </row>
    <row r="2906" spans="2:2">
      <c r="B2906" s="314">
        <v>0.74077578051087989</v>
      </c>
    </row>
    <row r="2907" spans="2:2">
      <c r="B2907" s="314">
        <v>6.1037018951994385E-3</v>
      </c>
    </row>
    <row r="2908" spans="2:2">
      <c r="B2908" s="314">
        <v>0.77822199163792838</v>
      </c>
    </row>
    <row r="2909" spans="2:2">
      <c r="B2909" s="314">
        <v>0.63011566515091399</v>
      </c>
    </row>
    <row r="2910" spans="2:2">
      <c r="B2910" s="314">
        <v>0.45219275490585042</v>
      </c>
    </row>
    <row r="2911" spans="2:2">
      <c r="B2911" s="314">
        <v>0.70574053163243511</v>
      </c>
    </row>
    <row r="2912" spans="2:2">
      <c r="B2912" s="314">
        <v>0.72658467360454115</v>
      </c>
    </row>
    <row r="2913" spans="2:2">
      <c r="B2913" s="314">
        <v>0.99700918607135225</v>
      </c>
    </row>
    <row r="2914" spans="2:2">
      <c r="B2914" s="314">
        <v>0.65517136143070775</v>
      </c>
    </row>
    <row r="2915" spans="2:2">
      <c r="B2915" s="314">
        <v>0.36759544663838617</v>
      </c>
    </row>
    <row r="2916" spans="2:2">
      <c r="B2916" s="314">
        <v>0.38361766411328468</v>
      </c>
    </row>
    <row r="2917" spans="2:2">
      <c r="B2917" s="314">
        <v>0.73262733848078865</v>
      </c>
    </row>
    <row r="2918" spans="2:2">
      <c r="B2918" s="314">
        <v>0.42378002258369701</v>
      </c>
    </row>
    <row r="2919" spans="2:2">
      <c r="B2919" s="314">
        <v>0.84817041535691395</v>
      </c>
    </row>
    <row r="2920" spans="2:2">
      <c r="B2920" s="314">
        <v>0.4442884609515671</v>
      </c>
    </row>
    <row r="2921" spans="2:2">
      <c r="B2921" s="314">
        <v>0.4595782341990417</v>
      </c>
    </row>
    <row r="2922" spans="2:2">
      <c r="B2922" s="314">
        <v>0.26776940214239936</v>
      </c>
    </row>
    <row r="2923" spans="2:2">
      <c r="B2923" s="314">
        <v>0.98571733756523328</v>
      </c>
    </row>
    <row r="2924" spans="2:2">
      <c r="B2924" s="314">
        <v>0.79064302499465922</v>
      </c>
    </row>
    <row r="2925" spans="2:2">
      <c r="B2925" s="314">
        <v>0.8409985656300546</v>
      </c>
    </row>
    <row r="2926" spans="2:2">
      <c r="B2926" s="314">
        <v>0.77050080874050109</v>
      </c>
    </row>
    <row r="2927" spans="2:2">
      <c r="B2927" s="314">
        <v>0.8120670186468093</v>
      </c>
    </row>
    <row r="2928" spans="2:2">
      <c r="B2928" s="314">
        <v>0.48191778313547168</v>
      </c>
    </row>
    <row r="2929" spans="2:2">
      <c r="B2929" s="314">
        <v>0.73455000457777642</v>
      </c>
    </row>
    <row r="2930" spans="2:2">
      <c r="B2930" s="314">
        <v>0.75194555497909477</v>
      </c>
    </row>
    <row r="2931" spans="2:2">
      <c r="B2931" s="314">
        <v>0.1879024628437147</v>
      </c>
    </row>
    <row r="2932" spans="2:2">
      <c r="B2932" s="314">
        <v>0.47370830408642844</v>
      </c>
    </row>
    <row r="2933" spans="2:2">
      <c r="B2933" s="314">
        <v>0.16083254493850521</v>
      </c>
    </row>
    <row r="2934" spans="2:2">
      <c r="B2934" s="314">
        <v>0.98879970702230902</v>
      </c>
    </row>
    <row r="2935" spans="2:2">
      <c r="B2935" s="314">
        <v>0.76827295754875335</v>
      </c>
    </row>
    <row r="2936" spans="2:2">
      <c r="B2936" s="314">
        <v>0.34641560106204411</v>
      </c>
    </row>
    <row r="2937" spans="2:2">
      <c r="B2937" s="314">
        <v>0.24240852076784569</v>
      </c>
    </row>
    <row r="2938" spans="2:2">
      <c r="B2938" s="314">
        <v>2.1881771294289986E-2</v>
      </c>
    </row>
    <row r="2939" spans="2:2">
      <c r="B2939" s="314">
        <v>0.70424512466811118</v>
      </c>
    </row>
    <row r="2940" spans="2:2">
      <c r="B2940" s="314">
        <v>0.82491531113620409</v>
      </c>
    </row>
    <row r="2941" spans="2:2">
      <c r="B2941" s="314">
        <v>0.76995147556993315</v>
      </c>
    </row>
    <row r="2942" spans="2:2">
      <c r="B2942" s="314">
        <v>8.3468123416852322E-2</v>
      </c>
    </row>
    <row r="2943" spans="2:2">
      <c r="B2943" s="314">
        <v>0.98739585558641318</v>
      </c>
    </row>
    <row r="2944" spans="2:2">
      <c r="B2944" s="314">
        <v>0.37052522354808193</v>
      </c>
    </row>
    <row r="2945" spans="2:2">
      <c r="B2945" s="314">
        <v>0.55131687368388926</v>
      </c>
    </row>
    <row r="2946" spans="2:2">
      <c r="B2946" s="314">
        <v>0.67415387432477802</v>
      </c>
    </row>
    <row r="2947" spans="2:2">
      <c r="B2947" s="314">
        <v>0.84295175023651847</v>
      </c>
    </row>
    <row r="2948" spans="2:2">
      <c r="B2948" s="314">
        <v>0.62651448103274632</v>
      </c>
    </row>
    <row r="2949" spans="2:2">
      <c r="B2949" s="314">
        <v>0.20038453321939756</v>
      </c>
    </row>
    <row r="2950" spans="2:2">
      <c r="B2950" s="314">
        <v>0.82183294167912835</v>
      </c>
    </row>
    <row r="2951" spans="2:2">
      <c r="B2951" s="314">
        <v>7.8005310220648827E-2</v>
      </c>
    </row>
    <row r="2952" spans="2:2">
      <c r="B2952" s="314">
        <v>0.99804681539353612</v>
      </c>
    </row>
    <row r="2953" spans="2:2">
      <c r="B2953" s="314">
        <v>0.52140873439741198</v>
      </c>
    </row>
    <row r="2954" spans="2:2">
      <c r="B2954" s="314">
        <v>0.55375835444196908</v>
      </c>
    </row>
    <row r="2955" spans="2:2">
      <c r="B2955" s="314">
        <v>0.79131443220313125</v>
      </c>
    </row>
    <row r="2956" spans="2:2">
      <c r="B2956" s="314">
        <v>0.14865565965758232</v>
      </c>
    </row>
    <row r="2957" spans="2:2">
      <c r="B2957" s="314">
        <v>0.14539017914365063</v>
      </c>
    </row>
    <row r="2958" spans="2:2">
      <c r="B2958" s="314">
        <v>0.6122318185979797</v>
      </c>
    </row>
    <row r="2959" spans="2:2">
      <c r="B2959" s="314">
        <v>0.35007782219916378</v>
      </c>
    </row>
    <row r="2960" spans="2:2">
      <c r="B2960" s="314">
        <v>0.69374675740836822</v>
      </c>
    </row>
    <row r="2961" spans="2:2">
      <c r="B2961" s="314">
        <v>0.57460249641407513</v>
      </c>
    </row>
    <row r="2962" spans="2:2">
      <c r="B2962" s="314">
        <v>0.94598223822748495</v>
      </c>
    </row>
    <row r="2963" spans="2:2">
      <c r="B2963" s="314">
        <v>4.1352580339976193E-2</v>
      </c>
    </row>
    <row r="2964" spans="2:2">
      <c r="B2964" s="314">
        <v>0.87224951933347572</v>
      </c>
    </row>
    <row r="2965" spans="2:2">
      <c r="B2965" s="314">
        <v>0.29157383953367716</v>
      </c>
    </row>
    <row r="2966" spans="2:2">
      <c r="B2966" s="314">
        <v>8.1789605395672475E-3</v>
      </c>
    </row>
    <row r="2967" spans="2:2">
      <c r="B2967" s="314">
        <v>0.30298776207770012</v>
      </c>
    </row>
    <row r="2968" spans="2:2">
      <c r="B2968" s="314">
        <v>0.47877437665944395</v>
      </c>
    </row>
    <row r="2969" spans="2:2">
      <c r="B2969" s="314">
        <v>8.890041810357982E-2</v>
      </c>
    </row>
    <row r="2970" spans="2:2">
      <c r="B2970" s="314">
        <v>0.3924069948423719</v>
      </c>
    </row>
    <row r="2971" spans="2:2">
      <c r="B2971" s="314">
        <v>0.94088564714499345</v>
      </c>
    </row>
    <row r="2972" spans="2:2">
      <c r="B2972" s="314">
        <v>0.83617664113284706</v>
      </c>
    </row>
    <row r="2973" spans="2:2">
      <c r="B2973" s="314">
        <v>0.27582628864406261</v>
      </c>
    </row>
    <row r="2974" spans="2:2">
      <c r="B2974" s="314">
        <v>0.83742790002136291</v>
      </c>
    </row>
    <row r="2975" spans="2:2">
      <c r="B2975" s="314">
        <v>0.23911252174443801</v>
      </c>
    </row>
    <row r="2976" spans="2:2">
      <c r="B2976" s="314">
        <v>9.0670491653187663E-2</v>
      </c>
    </row>
    <row r="2977" spans="2:2">
      <c r="B2977" s="314">
        <v>0.91811883907589953</v>
      </c>
    </row>
    <row r="2978" spans="2:2">
      <c r="B2978" s="314">
        <v>0.1326334421826838</v>
      </c>
    </row>
    <row r="2979" spans="2:2">
      <c r="B2979" s="314">
        <v>0.36881618701742608</v>
      </c>
    </row>
    <row r="2980" spans="2:2">
      <c r="B2980" s="314">
        <v>0.61040070802941981</v>
      </c>
    </row>
    <row r="2981" spans="2:2">
      <c r="B2981" s="314">
        <v>0.76738792077394935</v>
      </c>
    </row>
    <row r="2982" spans="2:2">
      <c r="B2982" s="314">
        <v>0.95538193914609215</v>
      </c>
    </row>
    <row r="2983" spans="2:2">
      <c r="B2983" s="314">
        <v>1.8921475875118259E-3</v>
      </c>
    </row>
    <row r="2984" spans="2:2">
      <c r="B2984" s="314">
        <v>0.76863917966246531</v>
      </c>
    </row>
    <row r="2985" spans="2:2">
      <c r="B2985" s="314">
        <v>3.6164433729056672E-2</v>
      </c>
    </row>
    <row r="2986" spans="2:2">
      <c r="B2986" s="314">
        <v>0.17047639393292033</v>
      </c>
    </row>
    <row r="2987" spans="2:2">
      <c r="B2987" s="314">
        <v>0.53639332255012662</v>
      </c>
    </row>
    <row r="2988" spans="2:2">
      <c r="B2988" s="314">
        <v>0.89330729087191385</v>
      </c>
    </row>
    <row r="2989" spans="2:2">
      <c r="B2989" s="314">
        <v>0.67485580004272594</v>
      </c>
    </row>
    <row r="2990" spans="2:2">
      <c r="B2990" s="314">
        <v>0.62456129642628255</v>
      </c>
    </row>
    <row r="2991" spans="2:2">
      <c r="B2991" s="314">
        <v>0.83922849208044681</v>
      </c>
    </row>
    <row r="2992" spans="2:2">
      <c r="B2992" s="314">
        <v>0.66350291451765497</v>
      </c>
    </row>
    <row r="2993" spans="2:2">
      <c r="B2993" s="314">
        <v>0.30683309427167577</v>
      </c>
    </row>
    <row r="2994" spans="2:2">
      <c r="B2994" s="314">
        <v>0.96542252876369516</v>
      </c>
    </row>
    <row r="2995" spans="2:2">
      <c r="B2995" s="314">
        <v>0.91280861842707606</v>
      </c>
    </row>
    <row r="2996" spans="2:2">
      <c r="B2996" s="314">
        <v>0.73455000457777642</v>
      </c>
    </row>
    <row r="2997" spans="2:2">
      <c r="B2997" s="314">
        <v>0.47825556199835201</v>
      </c>
    </row>
    <row r="2998" spans="2:2">
      <c r="B2998" s="314">
        <v>0.51811273537400437</v>
      </c>
    </row>
    <row r="2999" spans="2:2">
      <c r="B2999" s="314">
        <v>0.39167455061494799</v>
      </c>
    </row>
    <row r="3000" spans="2:2">
      <c r="B3000" s="314">
        <v>0.87304300057985162</v>
      </c>
    </row>
    <row r="3001" spans="2:2">
      <c r="B3001" s="314">
        <v>0.37818536942655723</v>
      </c>
    </row>
  </sheetData>
  <sortState xmlns:xlrd2="http://schemas.microsoft.com/office/spreadsheetml/2017/richdata2" ref="J4:J8">
    <sortCondition ref="J4"/>
  </sortState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07431-D763-4B5D-ABBB-E01960347F31}">
  <dimension ref="B1:K3001"/>
  <sheetViews>
    <sheetView workbookViewId="0">
      <selection activeCell="N1" sqref="N1"/>
    </sheetView>
  </sheetViews>
  <sheetFormatPr defaultRowHeight="14.5"/>
  <cols>
    <col min="2" max="2" width="16.1796875" customWidth="1"/>
    <col min="4" max="4" width="9.54296875" bestFit="1" customWidth="1"/>
    <col min="7" max="8" width="14.36328125" customWidth="1"/>
    <col min="10" max="10" width="13.08984375" bestFit="1" customWidth="1"/>
  </cols>
  <sheetData>
    <row r="1" spans="2:11" ht="15" thickBot="1">
      <c r="B1" s="89" t="s">
        <v>506</v>
      </c>
    </row>
    <row r="2" spans="2:11">
      <c r="B2">
        <v>-2.2136009647510946</v>
      </c>
      <c r="D2" s="86" t="s">
        <v>494</v>
      </c>
      <c r="E2">
        <f>MAX(MyRN_Normal)</f>
        <v>3.2971729524433613</v>
      </c>
      <c r="G2" s="89" t="s">
        <v>504</v>
      </c>
      <c r="H2" s="89" t="s">
        <v>505</v>
      </c>
      <c r="J2" s="367" t="s">
        <v>348</v>
      </c>
      <c r="K2" s="367" t="s">
        <v>353</v>
      </c>
    </row>
    <row r="3" spans="2:11">
      <c r="B3">
        <v>0.20565380509651732</v>
      </c>
      <c r="D3" s="86" t="s">
        <v>495</v>
      </c>
      <c r="E3">
        <f>MIN(MyRN_Normal)</f>
        <v>-9.5367431640625</v>
      </c>
      <c r="F3">
        <v>1</v>
      </c>
      <c r="G3" s="363">
        <f>E3</f>
        <v>-9.5367431640625</v>
      </c>
      <c r="H3" s="363">
        <f>G3+$E$10</f>
        <v>-8.8950473582372069</v>
      </c>
      <c r="J3" s="364">
        <v>-8.8950473582372069</v>
      </c>
      <c r="K3" s="365">
        <v>1</v>
      </c>
    </row>
    <row r="4" spans="2:11">
      <c r="B4">
        <v>0.53656094678444788</v>
      </c>
      <c r="D4" s="86" t="s">
        <v>496</v>
      </c>
      <c r="E4">
        <f>E2-E3</f>
        <v>12.833916116505861</v>
      </c>
      <c r="F4">
        <v>2</v>
      </c>
      <c r="G4" s="363">
        <f>H3</f>
        <v>-8.8950473582372069</v>
      </c>
      <c r="H4" s="363">
        <f t="shared" ref="H4:H22" si="0">G4+$E$10</f>
        <v>-8.2533515524119139</v>
      </c>
      <c r="J4" s="364">
        <v>-8.2533515524119139</v>
      </c>
      <c r="K4" s="365">
        <v>0</v>
      </c>
    </row>
    <row r="5" spans="2:11">
      <c r="B5">
        <v>-0.25356825972266961</v>
      </c>
      <c r="D5" s="86" t="s">
        <v>497</v>
      </c>
      <c r="E5">
        <f>COUNT(MyRN_Normal)</f>
        <v>3000</v>
      </c>
      <c r="F5">
        <v>3</v>
      </c>
      <c r="G5" s="363">
        <f t="shared" ref="G5:G22" si="1">H4</f>
        <v>-8.2533515524119139</v>
      </c>
      <c r="H5" s="363">
        <f t="shared" si="0"/>
        <v>-7.6116557465866208</v>
      </c>
      <c r="J5" s="364">
        <v>-7.6116557465866208</v>
      </c>
      <c r="K5" s="365">
        <v>0</v>
      </c>
    </row>
    <row r="6" spans="2:11">
      <c r="B6">
        <v>2.2467065718956292</v>
      </c>
      <c r="D6" s="86" t="s">
        <v>498</v>
      </c>
      <c r="E6">
        <f>AVERAGE(MyRN_Normal)</f>
        <v>3.6289591965517808E-2</v>
      </c>
      <c r="F6">
        <v>4</v>
      </c>
      <c r="G6" s="363">
        <f t="shared" si="1"/>
        <v>-7.6116557465866208</v>
      </c>
      <c r="H6" s="363">
        <f t="shared" si="0"/>
        <v>-6.9699599407613277</v>
      </c>
      <c r="J6" s="364">
        <v>-6.9699599407613277</v>
      </c>
      <c r="K6" s="365">
        <v>0</v>
      </c>
    </row>
    <row r="7" spans="2:11">
      <c r="B7">
        <v>-1.2835880625061691</v>
      </c>
      <c r="D7" s="86" t="s">
        <v>499</v>
      </c>
      <c r="E7">
        <f>VARA(MyRN_Normal)</f>
        <v>0.99813027718156289</v>
      </c>
      <c r="F7">
        <v>5</v>
      </c>
      <c r="G7" s="363">
        <f t="shared" si="1"/>
        <v>-6.9699599407613277</v>
      </c>
      <c r="H7" s="363">
        <f t="shared" si="0"/>
        <v>-6.3282641349360347</v>
      </c>
      <c r="J7" s="364">
        <v>-6.3282641349360347</v>
      </c>
      <c r="K7" s="365">
        <v>0</v>
      </c>
    </row>
    <row r="8" spans="2:11">
      <c r="B8">
        <v>1.5415935195051134</v>
      </c>
      <c r="D8" s="86" t="s">
        <v>507</v>
      </c>
      <c r="E8">
        <f>SQRT(E7)</f>
        <v>0.99906470119885771</v>
      </c>
      <c r="F8">
        <v>6</v>
      </c>
      <c r="G8" s="363">
        <f t="shared" si="1"/>
        <v>-6.3282641349360347</v>
      </c>
      <c r="H8" s="363">
        <f t="shared" si="0"/>
        <v>-5.6865683291107416</v>
      </c>
      <c r="J8" s="364">
        <v>-5.6865683291107416</v>
      </c>
      <c r="K8" s="365">
        <v>0</v>
      </c>
    </row>
    <row r="9" spans="2:11">
      <c r="B9">
        <v>2.7802161639556289</v>
      </c>
      <c r="D9" s="86" t="s">
        <v>501</v>
      </c>
      <c r="E9">
        <v>20</v>
      </c>
      <c r="F9">
        <v>7</v>
      </c>
      <c r="G9" s="363">
        <f t="shared" si="1"/>
        <v>-5.6865683291107416</v>
      </c>
      <c r="H9" s="363">
        <f t="shared" si="0"/>
        <v>-5.0448725232854486</v>
      </c>
      <c r="J9" s="364">
        <v>-5.0448725232854486</v>
      </c>
      <c r="K9" s="365">
        <v>0</v>
      </c>
    </row>
    <row r="10" spans="2:11">
      <c r="B10">
        <v>-0.53056282922625542</v>
      </c>
      <c r="D10" s="86" t="s">
        <v>502</v>
      </c>
      <c r="E10">
        <f>E4/E9</f>
        <v>0.64169580582529306</v>
      </c>
      <c r="F10">
        <v>8</v>
      </c>
      <c r="G10" s="363">
        <f t="shared" si="1"/>
        <v>-5.0448725232854486</v>
      </c>
      <c r="H10" s="363">
        <f t="shared" si="0"/>
        <v>-4.4031767174601555</v>
      </c>
      <c r="J10" s="364">
        <v>-4.4031767174601555</v>
      </c>
      <c r="K10" s="365">
        <v>0</v>
      </c>
    </row>
    <row r="11" spans="2:11">
      <c r="B11">
        <v>1.0645999282132834</v>
      </c>
      <c r="F11">
        <v>9</v>
      </c>
      <c r="G11" s="363">
        <f t="shared" si="1"/>
        <v>-4.4031767174601555</v>
      </c>
      <c r="H11" s="363">
        <f t="shared" si="0"/>
        <v>-3.7614809116348624</v>
      </c>
      <c r="J11" s="364">
        <v>-3.7614809116348624</v>
      </c>
      <c r="K11" s="365">
        <v>0</v>
      </c>
    </row>
    <row r="12" spans="2:11">
      <c r="B12">
        <v>0.31458739613299258</v>
      </c>
      <c r="F12">
        <v>10</v>
      </c>
      <c r="G12" s="363">
        <f t="shared" si="1"/>
        <v>-3.7614809116348624</v>
      </c>
      <c r="H12" s="363">
        <f t="shared" si="0"/>
        <v>-3.1197851058095694</v>
      </c>
      <c r="J12" s="364">
        <v>-3.1197851058095694</v>
      </c>
      <c r="K12" s="365">
        <v>1</v>
      </c>
    </row>
    <row r="13" spans="2:11">
      <c r="B13">
        <v>-1.997432264033705</v>
      </c>
      <c r="F13">
        <v>11</v>
      </c>
      <c r="G13" s="363">
        <f t="shared" si="1"/>
        <v>-3.1197851058095694</v>
      </c>
      <c r="H13" s="363">
        <f t="shared" si="0"/>
        <v>-2.4780892999842763</v>
      </c>
      <c r="J13" s="364">
        <v>-2.4780892999842763</v>
      </c>
      <c r="K13" s="365">
        <v>14</v>
      </c>
    </row>
    <row r="14" spans="2:11">
      <c r="B14">
        <v>-1.0951612239296082</v>
      </c>
      <c r="F14">
        <v>12</v>
      </c>
      <c r="G14" s="363">
        <f t="shared" si="1"/>
        <v>-2.4780892999842763</v>
      </c>
      <c r="H14" s="363">
        <f t="shared" si="0"/>
        <v>-1.8363934941589832</v>
      </c>
      <c r="J14" s="364">
        <v>-1.8363934941589832</v>
      </c>
      <c r="K14" s="365">
        <v>76</v>
      </c>
    </row>
    <row r="15" spans="2:11">
      <c r="B15">
        <v>-1.1855854609166272</v>
      </c>
      <c r="F15">
        <v>13</v>
      </c>
      <c r="G15" s="363">
        <f t="shared" si="1"/>
        <v>-1.8363934941589832</v>
      </c>
      <c r="H15" s="363">
        <f t="shared" si="0"/>
        <v>-1.1946976883336902</v>
      </c>
      <c r="J15" s="364">
        <v>-1.1946976883336902</v>
      </c>
      <c r="K15" s="365">
        <v>223</v>
      </c>
    </row>
    <row r="16" spans="2:11">
      <c r="B16">
        <v>1.4657916835858487</v>
      </c>
      <c r="F16">
        <v>14</v>
      </c>
      <c r="G16" s="363">
        <f t="shared" si="1"/>
        <v>-1.1946976883336902</v>
      </c>
      <c r="H16" s="363">
        <f t="shared" si="0"/>
        <v>-0.5530018825083971</v>
      </c>
      <c r="J16" s="364">
        <v>-0.5530018825083971</v>
      </c>
      <c r="K16" s="365">
        <v>505</v>
      </c>
    </row>
    <row r="17" spans="2:11">
      <c r="B17">
        <v>0.16929334378801286</v>
      </c>
      <c r="F17">
        <v>15</v>
      </c>
      <c r="G17" s="363">
        <f t="shared" si="1"/>
        <v>-0.5530018825083971</v>
      </c>
      <c r="H17" s="363">
        <f t="shared" si="0"/>
        <v>8.8693923316895962E-2</v>
      </c>
      <c r="J17" s="364">
        <v>8.8693923316895962E-2</v>
      </c>
      <c r="K17" s="365">
        <v>726</v>
      </c>
    </row>
    <row r="18" spans="2:11">
      <c r="B18">
        <v>1.5438536138390191</v>
      </c>
      <c r="F18">
        <v>16</v>
      </c>
      <c r="G18" s="363">
        <f t="shared" si="1"/>
        <v>8.8693923316895962E-2</v>
      </c>
      <c r="H18" s="363">
        <f t="shared" si="0"/>
        <v>0.73038972914218903</v>
      </c>
      <c r="J18" s="364">
        <v>0.73038972914218903</v>
      </c>
      <c r="K18" s="365">
        <v>733</v>
      </c>
    </row>
    <row r="19" spans="2:11">
      <c r="B19">
        <v>1.8020637071458623</v>
      </c>
      <c r="F19">
        <v>17</v>
      </c>
      <c r="G19" s="363">
        <f t="shared" si="1"/>
        <v>0.73038972914218903</v>
      </c>
      <c r="H19" s="363">
        <f t="shared" si="0"/>
        <v>1.3720855349674821</v>
      </c>
      <c r="J19" s="364">
        <v>1.3720855349674821</v>
      </c>
      <c r="K19" s="365">
        <v>451</v>
      </c>
    </row>
    <row r="20" spans="2:11">
      <c r="B20">
        <v>1.7913043848238885</v>
      </c>
      <c r="F20">
        <v>18</v>
      </c>
      <c r="G20" s="363">
        <f t="shared" si="1"/>
        <v>1.3720855349674821</v>
      </c>
      <c r="H20" s="363">
        <f t="shared" si="0"/>
        <v>2.0137813407927752</v>
      </c>
      <c r="J20" s="364">
        <v>2.0137813407927752</v>
      </c>
      <c r="K20" s="365">
        <v>205</v>
      </c>
    </row>
    <row r="21" spans="2:11">
      <c r="B21">
        <v>0.67975634010508657</v>
      </c>
      <c r="F21">
        <v>19</v>
      </c>
      <c r="G21" s="363">
        <f t="shared" si="1"/>
        <v>2.0137813407927752</v>
      </c>
      <c r="H21" s="363">
        <f t="shared" si="0"/>
        <v>2.6554771466180682</v>
      </c>
      <c r="J21" s="364">
        <v>2.6554771466180682</v>
      </c>
      <c r="K21" s="365">
        <v>55</v>
      </c>
    </row>
    <row r="22" spans="2:11">
      <c r="B22">
        <v>-2.4826931621646509E-2</v>
      </c>
      <c r="F22">
        <v>20</v>
      </c>
      <c r="G22" s="363">
        <f t="shared" si="1"/>
        <v>2.6554771466180682</v>
      </c>
      <c r="H22" s="363">
        <f t="shared" si="0"/>
        <v>3.2971729524433613</v>
      </c>
      <c r="J22" s="364">
        <v>3.2971729524433613</v>
      </c>
      <c r="K22" s="365">
        <v>10</v>
      </c>
    </row>
    <row r="23" spans="2:11" ht="15" thickBot="1">
      <c r="B23">
        <v>-1.3823137123836204</v>
      </c>
      <c r="J23" s="366" t="s">
        <v>352</v>
      </c>
      <c r="K23" s="366">
        <v>0</v>
      </c>
    </row>
    <row r="24" spans="2:11">
      <c r="B24">
        <v>-2.0245897758286446</v>
      </c>
    </row>
    <row r="25" spans="2:11">
      <c r="B25">
        <v>-1.1698216439981479</v>
      </c>
    </row>
    <row r="26" spans="2:11">
      <c r="B26">
        <v>-0.31097215469344519</v>
      </c>
    </row>
    <row r="27" spans="2:11">
      <c r="B27">
        <v>0.12898908607894555</v>
      </c>
    </row>
    <row r="28" spans="2:11">
      <c r="B28">
        <v>1.1099109542556107</v>
      </c>
    </row>
    <row r="29" spans="2:11">
      <c r="B29">
        <v>1.3567159840022214</v>
      </c>
    </row>
    <row r="30" spans="2:11">
      <c r="B30">
        <v>0.86689851741539314</v>
      </c>
    </row>
    <row r="31" spans="2:11">
      <c r="B31">
        <v>9.2950358521193266E-3</v>
      </c>
    </row>
    <row r="32" spans="2:11">
      <c r="B32">
        <v>-0.41469547795713879</v>
      </c>
    </row>
    <row r="33" spans="2:2">
      <c r="B33">
        <v>-0.36328628993942402</v>
      </c>
    </row>
    <row r="34" spans="2:2">
      <c r="B34">
        <v>-0.4732055458589457</v>
      </c>
    </row>
    <row r="35" spans="2:2">
      <c r="B35">
        <v>-1.2368786883598659</v>
      </c>
    </row>
    <row r="36" spans="2:2">
      <c r="B36">
        <v>-1.4855640984023921</v>
      </c>
    </row>
    <row r="37" spans="2:2">
      <c r="B37">
        <v>0.45853994379285723</v>
      </c>
    </row>
    <row r="38" spans="2:2">
      <c r="B38">
        <v>-0.15820660337340087</v>
      </c>
    </row>
    <row r="39" spans="2:2">
      <c r="B39">
        <v>0.64244431996485218</v>
      </c>
    </row>
    <row r="40" spans="2:2">
      <c r="B40">
        <v>0.17185470824188087</v>
      </c>
    </row>
    <row r="41" spans="2:2">
      <c r="B41">
        <v>1.3464205039781518</v>
      </c>
    </row>
    <row r="42" spans="2:2">
      <c r="B42">
        <v>0.80040763350552879</v>
      </c>
    </row>
    <row r="43" spans="2:2">
      <c r="B43">
        <v>0.73728074312384706</v>
      </c>
    </row>
    <row r="44" spans="2:2">
      <c r="B44">
        <v>-7.6113337854621932E-3</v>
      </c>
    </row>
    <row r="45" spans="2:2">
      <c r="B45">
        <v>-0.62114963839121629</v>
      </c>
    </row>
    <row r="46" spans="2:2">
      <c r="B46">
        <v>0.52335622058308218</v>
      </c>
    </row>
    <row r="47" spans="2:2">
      <c r="B47">
        <v>1.1236124919378199</v>
      </c>
    </row>
    <row r="48" spans="2:2">
      <c r="B48">
        <v>-0.33401988730474841</v>
      </c>
    </row>
    <row r="49" spans="2:2">
      <c r="B49">
        <v>-1.2076543498551473</v>
      </c>
    </row>
    <row r="50" spans="2:2">
      <c r="B50">
        <v>0.97800011644721963</v>
      </c>
    </row>
    <row r="51" spans="2:2">
      <c r="B51">
        <v>-0.70258465711958706</v>
      </c>
    </row>
    <row r="52" spans="2:2">
      <c r="B52">
        <v>-2.031129042734392E-2</v>
      </c>
    </row>
    <row r="53" spans="2:2">
      <c r="B53">
        <v>-0.54994870879454538</v>
      </c>
    </row>
    <row r="54" spans="2:2">
      <c r="B54">
        <v>1.209562014992116</v>
      </c>
    </row>
    <row r="55" spans="2:2">
      <c r="B55">
        <v>0.45641627366421744</v>
      </c>
    </row>
    <row r="56" spans="2:2">
      <c r="B56">
        <v>-0.22201220417628065</v>
      </c>
    </row>
    <row r="57" spans="2:2">
      <c r="B57">
        <v>1.2678810890065506</v>
      </c>
    </row>
    <row r="58" spans="2:2">
      <c r="B58">
        <v>1.0072994882648345</v>
      </c>
    </row>
    <row r="59" spans="2:2">
      <c r="B59">
        <v>1.0348708201490808</v>
      </c>
    </row>
    <row r="60" spans="2:2">
      <c r="B60">
        <v>0.40031409298535436</v>
      </c>
    </row>
    <row r="61" spans="2:2">
      <c r="B61">
        <v>-0.85459873844229151</v>
      </c>
    </row>
    <row r="62" spans="2:2">
      <c r="B62">
        <v>1.2429836715455167</v>
      </c>
    </row>
    <row r="63" spans="2:2">
      <c r="B63">
        <v>0.70955366027192213</v>
      </c>
    </row>
    <row r="64" spans="2:2">
      <c r="B64">
        <v>-1.7901629689731635</v>
      </c>
    </row>
    <row r="65" spans="2:2">
      <c r="B65">
        <v>0.87932903625187464</v>
      </c>
    </row>
    <row r="66" spans="2:2">
      <c r="B66">
        <v>-8.0985955719370395E-2</v>
      </c>
    </row>
    <row r="67" spans="2:2">
      <c r="B67">
        <v>0.5788353973912308</v>
      </c>
    </row>
    <row r="68" spans="2:2">
      <c r="B68">
        <v>-0.45700971895712428</v>
      </c>
    </row>
    <row r="69" spans="2:2">
      <c r="B69">
        <v>1.0528083294047974</v>
      </c>
    </row>
    <row r="70" spans="2:2">
      <c r="B70">
        <v>-7.7685626820311882E-2</v>
      </c>
    </row>
    <row r="71" spans="2:2">
      <c r="B71">
        <v>0.78230641520349309</v>
      </c>
    </row>
    <row r="72" spans="2:2">
      <c r="B72">
        <v>9.3425569502869621E-2</v>
      </c>
    </row>
    <row r="73" spans="2:2">
      <c r="B73">
        <v>-0.99241788120707497</v>
      </c>
    </row>
    <row r="74" spans="2:2">
      <c r="B74">
        <v>-0.80568725024932064</v>
      </c>
    </row>
    <row r="75" spans="2:2">
      <c r="B75">
        <v>-1.4786837709834799</v>
      </c>
    </row>
    <row r="76" spans="2:2">
      <c r="B76">
        <v>0.42480337469896767</v>
      </c>
    </row>
    <row r="77" spans="2:2">
      <c r="B77">
        <v>-0.63036054598342162</v>
      </c>
    </row>
    <row r="78" spans="2:2">
      <c r="B78">
        <v>-1.2795908332918771</v>
      </c>
    </row>
    <row r="79" spans="2:2">
      <c r="B79">
        <v>0.91653646450140513</v>
      </c>
    </row>
    <row r="80" spans="2:2">
      <c r="B80">
        <v>-1.4551278582075611</v>
      </c>
    </row>
    <row r="81" spans="2:2">
      <c r="B81">
        <v>-0.56280896387761459</v>
      </c>
    </row>
    <row r="82" spans="2:2">
      <c r="B82">
        <v>0.26575321498967241</v>
      </c>
    </row>
    <row r="83" spans="2:2">
      <c r="B83">
        <v>0.37885683923377655</v>
      </c>
    </row>
    <row r="84" spans="2:2">
      <c r="B84">
        <v>-0.2545948518672958</v>
      </c>
    </row>
    <row r="85" spans="2:2">
      <c r="B85">
        <v>-0.27734131435863674</v>
      </c>
    </row>
    <row r="86" spans="2:2">
      <c r="B86">
        <v>2.8728663892252371E-2</v>
      </c>
    </row>
    <row r="87" spans="2:2">
      <c r="B87">
        <v>1.0792746252263896</v>
      </c>
    </row>
    <row r="88" spans="2:2">
      <c r="B88">
        <v>-0.83200120570836589</v>
      </c>
    </row>
    <row r="89" spans="2:2">
      <c r="B89">
        <v>1.6753028830862604</v>
      </c>
    </row>
    <row r="90" spans="2:2">
      <c r="B90">
        <v>-1.8012906366493553</v>
      </c>
    </row>
    <row r="91" spans="2:2">
      <c r="B91">
        <v>-0.6070172275940422</v>
      </c>
    </row>
    <row r="92" spans="2:2">
      <c r="B92">
        <v>-1.0244730219710618</v>
      </c>
    </row>
    <row r="93" spans="2:2">
      <c r="B93">
        <v>-1.1988208825641777</v>
      </c>
    </row>
    <row r="94" spans="2:2">
      <c r="B94">
        <v>0.82241513155167922</v>
      </c>
    </row>
    <row r="95" spans="2:2">
      <c r="B95">
        <v>-0.22821041056886315</v>
      </c>
    </row>
    <row r="96" spans="2:2">
      <c r="B96">
        <v>-1.6818739823065698</v>
      </c>
    </row>
    <row r="97" spans="2:2">
      <c r="B97">
        <v>1.114740371122025</v>
      </c>
    </row>
    <row r="98" spans="2:2">
      <c r="B98">
        <v>-0.91735046225949191</v>
      </c>
    </row>
    <row r="99" spans="2:2">
      <c r="B99">
        <v>3.0260025596362539E-2</v>
      </c>
    </row>
    <row r="100" spans="2:2">
      <c r="B100">
        <v>-0.19410322238400113</v>
      </c>
    </row>
    <row r="101" spans="2:2">
      <c r="B101">
        <v>-0.46492232286254875</v>
      </c>
    </row>
    <row r="102" spans="2:2">
      <c r="B102">
        <v>-0.97960537459584884</v>
      </c>
    </row>
    <row r="103" spans="2:2">
      <c r="B103">
        <v>-0.71112935984274372</v>
      </c>
    </row>
    <row r="104" spans="2:2">
      <c r="B104">
        <v>-1.4885699783917516</v>
      </c>
    </row>
    <row r="105" spans="2:2">
      <c r="B105">
        <v>-0.44718149183609057</v>
      </c>
    </row>
    <row r="106" spans="2:2">
      <c r="B106">
        <v>-1.4773149814573117</v>
      </c>
    </row>
    <row r="107" spans="2:2">
      <c r="B107">
        <v>-2.9035618354100734E-2</v>
      </c>
    </row>
    <row r="108" spans="2:2">
      <c r="B108">
        <v>-0.91142510427744128</v>
      </c>
    </row>
    <row r="109" spans="2:2">
      <c r="B109">
        <v>-1.2869077181676403</v>
      </c>
    </row>
    <row r="110" spans="2:2">
      <c r="B110">
        <v>-0.43083900891360827</v>
      </c>
    </row>
    <row r="111" spans="2:2">
      <c r="B111">
        <v>-0.71448198468715418</v>
      </c>
    </row>
    <row r="112" spans="2:2">
      <c r="B112">
        <v>-2.7657733880914748E-2</v>
      </c>
    </row>
    <row r="113" spans="2:2">
      <c r="B113">
        <v>2.2712265490554273</v>
      </c>
    </row>
    <row r="114" spans="2:2">
      <c r="B114">
        <v>0.80748804975883104</v>
      </c>
    </row>
    <row r="115" spans="2:2">
      <c r="B115">
        <v>0.83460008681868203</v>
      </c>
    </row>
    <row r="116" spans="2:2">
      <c r="B116">
        <v>-1.3244016372482292</v>
      </c>
    </row>
    <row r="117" spans="2:2">
      <c r="B117">
        <v>-1.3990120351081714</v>
      </c>
    </row>
    <row r="118" spans="2:2">
      <c r="B118">
        <v>5.6677436077734455E-2</v>
      </c>
    </row>
    <row r="119" spans="2:2">
      <c r="B119">
        <v>-0.22868107407703064</v>
      </c>
    </row>
    <row r="120" spans="2:2">
      <c r="B120">
        <v>-0.47012690629344434</v>
      </c>
    </row>
    <row r="121" spans="2:2">
      <c r="B121">
        <v>0.70444684752146713</v>
      </c>
    </row>
    <row r="122" spans="2:2">
      <c r="B122">
        <v>0.80780637290445156</v>
      </c>
    </row>
    <row r="123" spans="2:2">
      <c r="B123">
        <v>0.1647936187509913</v>
      </c>
    </row>
    <row r="124" spans="2:2">
      <c r="B124">
        <v>-0.34139020499424078</v>
      </c>
    </row>
    <row r="125" spans="2:2">
      <c r="B125">
        <v>1.2543273442133795</v>
      </c>
    </row>
    <row r="126" spans="2:2">
      <c r="B126">
        <v>-1.3783483154838905</v>
      </c>
    </row>
    <row r="127" spans="2:2">
      <c r="B127">
        <v>2.105844032485038</v>
      </c>
    </row>
    <row r="128" spans="2:2">
      <c r="B128">
        <v>-2.0439802028704435</v>
      </c>
    </row>
    <row r="129" spans="2:2">
      <c r="B129">
        <v>0.92225491243880242</v>
      </c>
    </row>
    <row r="130" spans="2:2">
      <c r="B130">
        <v>0.94102915682015009</v>
      </c>
    </row>
    <row r="131" spans="2:2">
      <c r="B131">
        <v>0.30143269214022439</v>
      </c>
    </row>
    <row r="132" spans="2:2">
      <c r="B132">
        <v>-0.75252501119393855</v>
      </c>
    </row>
    <row r="133" spans="2:2">
      <c r="B133">
        <v>0.6730260793119669</v>
      </c>
    </row>
    <row r="134" spans="2:2">
      <c r="B134">
        <v>0.6983805178606417</v>
      </c>
    </row>
    <row r="135" spans="2:2">
      <c r="B135">
        <v>0.37606355363095645</v>
      </c>
    </row>
    <row r="136" spans="2:2">
      <c r="B136">
        <v>0.80876020547293592</v>
      </c>
    </row>
    <row r="137" spans="2:2">
      <c r="B137">
        <v>0.75222033046884462</v>
      </c>
    </row>
    <row r="138" spans="2:2">
      <c r="B138">
        <v>7.3773662734311074E-2</v>
      </c>
    </row>
    <row r="139" spans="2:2">
      <c r="B139">
        <v>0.80241079558618367</v>
      </c>
    </row>
    <row r="140" spans="2:2">
      <c r="B140">
        <v>-2.4218388716690242</v>
      </c>
    </row>
    <row r="141" spans="2:2">
      <c r="B141">
        <v>-1.0886355994443875</v>
      </c>
    </row>
    <row r="142" spans="2:2">
      <c r="B142">
        <v>0.12335931387497112</v>
      </c>
    </row>
    <row r="143" spans="2:2">
      <c r="B143">
        <v>1.3986073099658825</v>
      </c>
    </row>
    <row r="144" spans="2:2">
      <c r="B144">
        <v>-6.6794427766581066E-2</v>
      </c>
    </row>
    <row r="145" spans="2:2">
      <c r="B145">
        <v>1.2890131984022446</v>
      </c>
    </row>
    <row r="146" spans="2:2">
      <c r="B146">
        <v>0.23779989533068147</v>
      </c>
    </row>
    <row r="147" spans="2:2">
      <c r="B147">
        <v>-0.41728071664692834</v>
      </c>
    </row>
    <row r="148" spans="2:2">
      <c r="B148">
        <v>1.1961583368247375</v>
      </c>
    </row>
    <row r="149" spans="2:2">
      <c r="B149">
        <v>0.44938133214600384</v>
      </c>
    </row>
    <row r="150" spans="2:2">
      <c r="B150">
        <v>-0.72270267992280424</v>
      </c>
    </row>
    <row r="151" spans="2:2">
      <c r="B151">
        <v>0.3351522082084557</v>
      </c>
    </row>
    <row r="152" spans="2:2">
      <c r="B152">
        <v>-1.3181761460145935</v>
      </c>
    </row>
    <row r="153" spans="2:2">
      <c r="B153">
        <v>0.17604861568543129</v>
      </c>
    </row>
    <row r="154" spans="2:2">
      <c r="B154">
        <v>0.24607061277492903</v>
      </c>
    </row>
    <row r="155" spans="2:2">
      <c r="B155">
        <v>2.2148469724925235E-2</v>
      </c>
    </row>
    <row r="156" spans="2:2">
      <c r="B156">
        <v>-0.80452309703105129</v>
      </c>
    </row>
    <row r="157" spans="2:2">
      <c r="B157">
        <v>-1.71788087754976</v>
      </c>
    </row>
    <row r="158" spans="2:2">
      <c r="B158">
        <v>-2.4214159566326998E-2</v>
      </c>
    </row>
    <row r="159" spans="2:2">
      <c r="B159">
        <v>0.10711119102779776</v>
      </c>
    </row>
    <row r="160" spans="2:2">
      <c r="B160">
        <v>-2.0947300072293729</v>
      </c>
    </row>
    <row r="161" spans="2:2">
      <c r="B161">
        <v>0.6644154382229317</v>
      </c>
    </row>
    <row r="162" spans="2:2">
      <c r="B162">
        <v>-0.15417981558130123</v>
      </c>
    </row>
    <row r="163" spans="2:2">
      <c r="B163">
        <v>-0.84450221038423479</v>
      </c>
    </row>
    <row r="164" spans="2:2">
      <c r="B164">
        <v>-4.3985437514493242E-3</v>
      </c>
    </row>
    <row r="165" spans="2:2">
      <c r="B165">
        <v>-1.3301246326591354</v>
      </c>
    </row>
    <row r="166" spans="2:2">
      <c r="B166">
        <v>0.36794745028601028</v>
      </c>
    </row>
    <row r="167" spans="2:2">
      <c r="B167">
        <v>-1.4142369764158502</v>
      </c>
    </row>
    <row r="168" spans="2:2">
      <c r="B168">
        <v>0.64216237660730258</v>
      </c>
    </row>
    <row r="169" spans="2:2">
      <c r="B169">
        <v>0.37007680475653615</v>
      </c>
    </row>
    <row r="170" spans="2:2">
      <c r="B170">
        <v>-0.23370944290945772</v>
      </c>
    </row>
    <row r="171" spans="2:2">
      <c r="B171">
        <v>0.72280045060324483</v>
      </c>
    </row>
    <row r="172" spans="2:2">
      <c r="B172">
        <v>-2.257329470012337</v>
      </c>
    </row>
    <row r="173" spans="2:2">
      <c r="B173">
        <v>-1.8921309674624354</v>
      </c>
    </row>
    <row r="174" spans="2:2">
      <c r="B174">
        <v>-1.6020976545405574</v>
      </c>
    </row>
    <row r="175" spans="2:2">
      <c r="B175">
        <v>-0.86233967522275634</v>
      </c>
    </row>
    <row r="176" spans="2:2">
      <c r="B176">
        <v>-0.55922782848938368</v>
      </c>
    </row>
    <row r="177" spans="2:2">
      <c r="B177">
        <v>-2.6203679226455279E-2</v>
      </c>
    </row>
    <row r="178" spans="2:2">
      <c r="B178">
        <v>1.1428028301452287</v>
      </c>
    </row>
    <row r="179" spans="2:2">
      <c r="B179">
        <v>1.5998921298887581</v>
      </c>
    </row>
    <row r="180" spans="2:2">
      <c r="B180">
        <v>2.4547262000851333</v>
      </c>
    </row>
    <row r="181" spans="2:2">
      <c r="B181">
        <v>0.71043928073777352</v>
      </c>
    </row>
    <row r="182" spans="2:2">
      <c r="B182">
        <v>-1.1782026376749855</v>
      </c>
    </row>
    <row r="183" spans="2:2">
      <c r="B183">
        <v>-0.35317157198733184</v>
      </c>
    </row>
    <row r="184" spans="2:2">
      <c r="B184">
        <v>-0.628122052148683</v>
      </c>
    </row>
    <row r="185" spans="2:2">
      <c r="B185">
        <v>-0.20502852748904843</v>
      </c>
    </row>
    <row r="186" spans="2:2">
      <c r="B186">
        <v>0.261080685959314</v>
      </c>
    </row>
    <row r="187" spans="2:2">
      <c r="B187">
        <v>1.3521230357582681</v>
      </c>
    </row>
    <row r="188" spans="2:2">
      <c r="B188">
        <v>1.472699295845814E-2</v>
      </c>
    </row>
    <row r="189" spans="2:2">
      <c r="B189">
        <v>-0.39327915146714076</v>
      </c>
    </row>
    <row r="190" spans="2:2">
      <c r="B190">
        <v>1.272337613045238</v>
      </c>
    </row>
    <row r="191" spans="2:2">
      <c r="B191">
        <v>0.4831531441595871</v>
      </c>
    </row>
    <row r="192" spans="2:2">
      <c r="B192">
        <v>1.0747953638201579E-2</v>
      </c>
    </row>
    <row r="193" spans="2:2">
      <c r="B193">
        <v>-7.0758687797933817E-3</v>
      </c>
    </row>
    <row r="194" spans="2:2">
      <c r="B194">
        <v>0.52889163271174766</v>
      </c>
    </row>
    <row r="195" spans="2:2">
      <c r="B195">
        <v>-0.13346380001166835</v>
      </c>
    </row>
    <row r="196" spans="2:2">
      <c r="B196">
        <v>1.3548014976549894</v>
      </c>
    </row>
    <row r="197" spans="2:2">
      <c r="B197">
        <v>0.20526272237475496</v>
      </c>
    </row>
    <row r="198" spans="2:2">
      <c r="B198">
        <v>-0.32997832022374496</v>
      </c>
    </row>
    <row r="199" spans="2:2">
      <c r="B199">
        <v>-1.0911298886639997</v>
      </c>
    </row>
    <row r="200" spans="2:2">
      <c r="B200">
        <v>-0.36688334148493595</v>
      </c>
    </row>
    <row r="201" spans="2:2">
      <c r="B201">
        <v>1.0952999218716286</v>
      </c>
    </row>
    <row r="202" spans="2:2">
      <c r="B202">
        <v>-0.91828269432880916</v>
      </c>
    </row>
    <row r="203" spans="2:2">
      <c r="B203">
        <v>-0.69789166445843875</v>
      </c>
    </row>
    <row r="204" spans="2:2">
      <c r="B204">
        <v>1.846487975853961</v>
      </c>
    </row>
    <row r="205" spans="2:2">
      <c r="B205">
        <v>0.52818677431787364</v>
      </c>
    </row>
    <row r="206" spans="2:2">
      <c r="B206">
        <v>-0.48745732783572748</v>
      </c>
    </row>
    <row r="207" spans="2:2">
      <c r="B207">
        <v>1.4310717233456671</v>
      </c>
    </row>
    <row r="208" spans="2:2">
      <c r="B208">
        <v>0.25601821107557043</v>
      </c>
    </row>
    <row r="209" spans="2:2">
      <c r="B209">
        <v>2.9880902729928493</v>
      </c>
    </row>
    <row r="210" spans="2:2">
      <c r="B210">
        <v>-1.0687881513149478</v>
      </c>
    </row>
    <row r="211" spans="2:2">
      <c r="B211">
        <v>-0.44785792852053419</v>
      </c>
    </row>
    <row r="212" spans="2:2">
      <c r="B212">
        <v>0.11119027476524934</v>
      </c>
    </row>
    <row r="213" spans="2:2">
      <c r="B213">
        <v>-0.77639924711547792</v>
      </c>
    </row>
    <row r="214" spans="2:2">
      <c r="B214">
        <v>0.85283659245760646</v>
      </c>
    </row>
    <row r="215" spans="2:2">
      <c r="B215">
        <v>1.883945515146479</v>
      </c>
    </row>
    <row r="216" spans="2:2">
      <c r="B216">
        <v>2.0082370610907674</v>
      </c>
    </row>
    <row r="217" spans="2:2">
      <c r="B217">
        <v>-1.1657380127871875</v>
      </c>
    </row>
    <row r="218" spans="2:2">
      <c r="B218">
        <v>0.28131807994213887</v>
      </c>
    </row>
    <row r="219" spans="2:2">
      <c r="B219">
        <v>0.29383613764366601</v>
      </c>
    </row>
    <row r="220" spans="2:2">
      <c r="B220">
        <v>2.0372317521832883</v>
      </c>
    </row>
    <row r="221" spans="2:2">
      <c r="B221">
        <v>1.1604697647271678</v>
      </c>
    </row>
    <row r="222" spans="2:2">
      <c r="B222">
        <v>-0.38692405723850243</v>
      </c>
    </row>
    <row r="223" spans="2:2">
      <c r="B223">
        <v>9.3348262453218922E-2</v>
      </c>
    </row>
    <row r="224" spans="2:2">
      <c r="B224">
        <v>-0.38453435990959406</v>
      </c>
    </row>
    <row r="225" spans="2:2">
      <c r="B225">
        <v>0.55039436119841412</v>
      </c>
    </row>
    <row r="226" spans="2:2">
      <c r="B226">
        <v>1.718217390589416</v>
      </c>
    </row>
    <row r="227" spans="2:2">
      <c r="B227">
        <v>0.21597770683001727</v>
      </c>
    </row>
    <row r="228" spans="2:2">
      <c r="B228">
        <v>-1.6825015336507931</v>
      </c>
    </row>
    <row r="229" spans="2:2">
      <c r="B229">
        <v>0.62226263253251091</v>
      </c>
    </row>
    <row r="230" spans="2:2">
      <c r="B230">
        <v>0.37024051380285528</v>
      </c>
    </row>
    <row r="231" spans="2:2">
      <c r="B231">
        <v>1.7222464521182701</v>
      </c>
    </row>
    <row r="232" spans="2:2">
      <c r="B232">
        <v>-2.436763679725118E-2</v>
      </c>
    </row>
    <row r="233" spans="2:2">
      <c r="B233">
        <v>-1.092935235647019</v>
      </c>
    </row>
    <row r="234" spans="2:2">
      <c r="B234">
        <v>1.9684830476762727</v>
      </c>
    </row>
    <row r="235" spans="2:2">
      <c r="B235">
        <v>-1.4179886420606636</v>
      </c>
    </row>
    <row r="236" spans="2:2">
      <c r="B236">
        <v>0.13662884157383814</v>
      </c>
    </row>
    <row r="237" spans="2:2">
      <c r="B237">
        <v>-0.34650270208658185</v>
      </c>
    </row>
    <row r="238" spans="2:2">
      <c r="B238">
        <v>1.585749487276189</v>
      </c>
    </row>
    <row r="239" spans="2:2">
      <c r="B239">
        <v>-1.3392309483606368E-3</v>
      </c>
    </row>
    <row r="240" spans="2:2">
      <c r="B240">
        <v>-3.2708840080886148E-2</v>
      </c>
    </row>
    <row r="241" spans="2:2">
      <c r="B241">
        <v>-0.11319116310914978</v>
      </c>
    </row>
    <row r="242" spans="2:2">
      <c r="B242">
        <v>0.18055629880109336</v>
      </c>
    </row>
    <row r="243" spans="2:2">
      <c r="B243">
        <v>-0.76006017479812726</v>
      </c>
    </row>
    <row r="244" spans="2:2">
      <c r="B244">
        <v>0.17542674868309405</v>
      </c>
    </row>
    <row r="245" spans="2:2">
      <c r="B245">
        <v>-0.83666009231819771</v>
      </c>
    </row>
    <row r="246" spans="2:2">
      <c r="B246">
        <v>-1.4786837709834799</v>
      </c>
    </row>
    <row r="247" spans="2:2">
      <c r="B247">
        <v>-0.37048607737233397</v>
      </c>
    </row>
    <row r="248" spans="2:2">
      <c r="B248">
        <v>0.78199491326813586</v>
      </c>
    </row>
    <row r="249" spans="2:2">
      <c r="B249">
        <v>-0.59473677538335323</v>
      </c>
    </row>
    <row r="250" spans="2:2">
      <c r="B250">
        <v>-1.4067882148083299</v>
      </c>
    </row>
    <row r="251" spans="2:2">
      <c r="B251">
        <v>-1.9317667465656996E-2</v>
      </c>
    </row>
    <row r="252" spans="2:2">
      <c r="B252">
        <v>-0.63278775996877812</v>
      </c>
    </row>
    <row r="253" spans="2:2">
      <c r="B253">
        <v>2.1400592231657356</v>
      </c>
    </row>
    <row r="254" spans="2:2">
      <c r="B254">
        <v>-1.7393540474586189</v>
      </c>
    </row>
    <row r="255" spans="2:2">
      <c r="B255">
        <v>0.69078623710083775</v>
      </c>
    </row>
    <row r="256" spans="2:2">
      <c r="B256">
        <v>0.96939857030520216</v>
      </c>
    </row>
    <row r="257" spans="2:2">
      <c r="B257">
        <v>0.83948634710395709</v>
      </c>
    </row>
    <row r="258" spans="2:2">
      <c r="B258">
        <v>-0.82843826021417044</v>
      </c>
    </row>
    <row r="259" spans="2:2">
      <c r="B259">
        <v>1.1267820809734985</v>
      </c>
    </row>
    <row r="260" spans="2:2">
      <c r="B260">
        <v>-0.29263787837408017</v>
      </c>
    </row>
    <row r="261" spans="2:2">
      <c r="B261">
        <v>-0.40346549212699756</v>
      </c>
    </row>
    <row r="262" spans="2:2">
      <c r="B262">
        <v>-0.45065007725497708</v>
      </c>
    </row>
    <row r="263" spans="2:2">
      <c r="B263">
        <v>-0.82919314081664197</v>
      </c>
    </row>
    <row r="264" spans="2:2">
      <c r="B264">
        <v>-0.26876591618929524</v>
      </c>
    </row>
    <row r="265" spans="2:2">
      <c r="B265">
        <v>1.6815602066344582</v>
      </c>
    </row>
    <row r="266" spans="2:2">
      <c r="B266">
        <v>0.2111255525960587</v>
      </c>
    </row>
    <row r="267" spans="2:2">
      <c r="B267">
        <v>-0.99655608210014179</v>
      </c>
    </row>
    <row r="268" spans="2:2">
      <c r="B268">
        <v>-0.36255073609936517</v>
      </c>
    </row>
    <row r="269" spans="2:2">
      <c r="B269">
        <v>2.5820554583333433E-2</v>
      </c>
    </row>
    <row r="270" spans="2:2">
      <c r="B270">
        <v>0.58908653954858892</v>
      </c>
    </row>
    <row r="271" spans="2:2">
      <c r="B271">
        <v>1.012776920106262</v>
      </c>
    </row>
    <row r="272" spans="2:2">
      <c r="B272">
        <v>-0.18530158740759362</v>
      </c>
    </row>
    <row r="273" spans="2:2">
      <c r="B273">
        <v>0.4304195044824155</v>
      </c>
    </row>
    <row r="274" spans="2:2">
      <c r="B274">
        <v>2.2261883714236319</v>
      </c>
    </row>
    <row r="275" spans="2:2">
      <c r="B275">
        <v>-0.23945290195115376</v>
      </c>
    </row>
    <row r="276" spans="2:2">
      <c r="B276">
        <v>-2.4689870770089328</v>
      </c>
    </row>
    <row r="277" spans="2:2">
      <c r="B277">
        <v>-1.0538747119426262</v>
      </c>
    </row>
    <row r="278" spans="2:2">
      <c r="B278">
        <v>1.0739495337475091</v>
      </c>
    </row>
    <row r="279" spans="2:2">
      <c r="B279">
        <v>1.6338117347913794</v>
      </c>
    </row>
    <row r="280" spans="2:2">
      <c r="B280">
        <v>0.35260200093034655</v>
      </c>
    </row>
    <row r="281" spans="2:2">
      <c r="B281">
        <v>-0.64507958086323924</v>
      </c>
    </row>
    <row r="282" spans="2:2">
      <c r="B282">
        <v>-1.1482575246191118</v>
      </c>
    </row>
    <row r="283" spans="2:2">
      <c r="B283">
        <v>-0.13678345567313954</v>
      </c>
    </row>
    <row r="284" spans="2:2">
      <c r="B284">
        <v>1.2706209417956416</v>
      </c>
    </row>
    <row r="285" spans="2:2">
      <c r="B285">
        <v>-0.5263405000732746</v>
      </c>
    </row>
    <row r="286" spans="2:2">
      <c r="B286">
        <v>-0.4485343652049778</v>
      </c>
    </row>
    <row r="287" spans="2:2">
      <c r="B287">
        <v>7.0551777753280476E-2</v>
      </c>
    </row>
    <row r="288" spans="2:2">
      <c r="B288">
        <v>0.35471884984872304</v>
      </c>
    </row>
    <row r="289" spans="2:2">
      <c r="B289">
        <v>1.8377249944023788</v>
      </c>
    </row>
    <row r="290" spans="2:2">
      <c r="B290">
        <v>-1.3049793778918684</v>
      </c>
    </row>
    <row r="291" spans="2:2">
      <c r="B291">
        <v>0.21981691133987624</v>
      </c>
    </row>
    <row r="292" spans="2:2">
      <c r="B292">
        <v>-0.47038383854669519</v>
      </c>
    </row>
    <row r="293" spans="2:2">
      <c r="B293">
        <v>-2.6968791644321755E-2</v>
      </c>
    </row>
    <row r="294" spans="2:2">
      <c r="B294">
        <v>-0.16673311620252207</v>
      </c>
    </row>
    <row r="295" spans="2:2">
      <c r="B295">
        <v>-1.4595525499316864</v>
      </c>
    </row>
    <row r="296" spans="2:2">
      <c r="B296">
        <v>0.60839738580398262</v>
      </c>
    </row>
    <row r="297" spans="2:2">
      <c r="B297">
        <v>0.20549691726046149</v>
      </c>
    </row>
    <row r="298" spans="2:2">
      <c r="B298">
        <v>-0.1326156962022651</v>
      </c>
    </row>
    <row r="299" spans="2:2">
      <c r="B299">
        <v>-0.2379567831667373</v>
      </c>
    </row>
    <row r="300" spans="2:2">
      <c r="B300">
        <v>1.1381121112208348</v>
      </c>
    </row>
    <row r="301" spans="2:2">
      <c r="B301">
        <v>1.3494582162820734</v>
      </c>
    </row>
    <row r="302" spans="2:2">
      <c r="B302">
        <v>0.20276274881325662</v>
      </c>
    </row>
    <row r="303" spans="2:2">
      <c r="B303">
        <v>-0.22005224309395999</v>
      </c>
    </row>
    <row r="304" spans="2:2">
      <c r="B304">
        <v>-0.50562903197715059</v>
      </c>
    </row>
    <row r="305" spans="2:2">
      <c r="B305">
        <v>-0.76384367275750265</v>
      </c>
    </row>
    <row r="306" spans="2:2">
      <c r="B306">
        <v>1.1324300430715084</v>
      </c>
    </row>
    <row r="307" spans="2:2">
      <c r="B307">
        <v>0.45209048948890995</v>
      </c>
    </row>
    <row r="308" spans="2:2">
      <c r="B308">
        <v>0.52353243518155068</v>
      </c>
    </row>
    <row r="309" spans="2:2">
      <c r="B309">
        <v>0.74039689934579656</v>
      </c>
    </row>
    <row r="310" spans="2:2">
      <c r="B310">
        <v>-0.62514345700037666</v>
      </c>
    </row>
    <row r="311" spans="2:2">
      <c r="B311">
        <v>0.56039084483927581</v>
      </c>
    </row>
    <row r="312" spans="2:2">
      <c r="B312">
        <v>1.3167186807550024</v>
      </c>
    </row>
    <row r="313" spans="2:2">
      <c r="B313">
        <v>-0.7338712748605758</v>
      </c>
    </row>
    <row r="314" spans="2:2">
      <c r="B314">
        <v>4.8939909902401268E-2</v>
      </c>
    </row>
    <row r="315" spans="2:2">
      <c r="B315">
        <v>-0.22671883925795555</v>
      </c>
    </row>
    <row r="316" spans="2:2">
      <c r="B316">
        <v>-0.44388684727891814</v>
      </c>
    </row>
    <row r="317" spans="2:2">
      <c r="B317">
        <v>0.63419065554626286</v>
      </c>
    </row>
    <row r="318" spans="2:2">
      <c r="B318">
        <v>0.5742276698583737</v>
      </c>
    </row>
    <row r="319" spans="2:2">
      <c r="B319">
        <v>0.19192157196812332</v>
      </c>
    </row>
    <row r="320" spans="2:2">
      <c r="B320">
        <v>1.0572148312348872</v>
      </c>
    </row>
    <row r="321" spans="2:2">
      <c r="B321">
        <v>-0.87292846728814766</v>
      </c>
    </row>
    <row r="322" spans="2:2">
      <c r="B322">
        <v>1.594416971784085</v>
      </c>
    </row>
    <row r="323" spans="2:2">
      <c r="B323">
        <v>-1.6082003639894538</v>
      </c>
    </row>
    <row r="324" spans="2:2">
      <c r="B324">
        <v>-1.0545409168116748</v>
      </c>
    </row>
    <row r="325" spans="2:2">
      <c r="B325">
        <v>7.4232957558706403E-2</v>
      </c>
    </row>
    <row r="326" spans="2:2">
      <c r="B326">
        <v>-1.0740859579527751</v>
      </c>
    </row>
    <row r="327" spans="2:2">
      <c r="B327">
        <v>-0.54932570492383093</v>
      </c>
    </row>
    <row r="328" spans="2:2">
      <c r="B328">
        <v>0.15201294445432723</v>
      </c>
    </row>
    <row r="329" spans="2:2">
      <c r="B329">
        <v>-1.4718671081936918</v>
      </c>
    </row>
    <row r="330" spans="2:2">
      <c r="B330">
        <v>0.42966462387994397</v>
      </c>
    </row>
    <row r="331" spans="2:2">
      <c r="B331">
        <v>0.73217051976826042</v>
      </c>
    </row>
    <row r="332" spans="2:2">
      <c r="B332">
        <v>-1.273747329832986E-2</v>
      </c>
    </row>
    <row r="333" spans="2:2">
      <c r="B333">
        <v>0.31016952561913058</v>
      </c>
    </row>
    <row r="334" spans="2:2">
      <c r="B334">
        <v>0.27027340365748387</v>
      </c>
    </row>
    <row r="335" spans="2:2">
      <c r="B335">
        <v>-0.87561829786864109</v>
      </c>
    </row>
    <row r="336" spans="2:2">
      <c r="B336">
        <v>-0.20081188267795369</v>
      </c>
    </row>
    <row r="337" spans="2:2">
      <c r="B337">
        <v>-1.7328147805528715E-2</v>
      </c>
    </row>
    <row r="338" spans="2:2">
      <c r="B338">
        <v>-0.34926642911159433</v>
      </c>
    </row>
    <row r="339" spans="2:2">
      <c r="B339">
        <v>1.0980920706060715</v>
      </c>
    </row>
    <row r="340" spans="2:2">
      <c r="B340">
        <v>-0.2568879153841408</v>
      </c>
    </row>
    <row r="341" spans="2:2">
      <c r="B341">
        <v>-1.4457100405707024</v>
      </c>
    </row>
    <row r="342" spans="2:2">
      <c r="B342">
        <v>0.1102660007745726</v>
      </c>
    </row>
    <row r="343" spans="2:2">
      <c r="B343">
        <v>-1.082705693988828</v>
      </c>
    </row>
    <row r="344" spans="2:2">
      <c r="B344">
        <v>-0.36573851502907928</v>
      </c>
    </row>
    <row r="345" spans="2:2">
      <c r="B345">
        <v>-1.1124643606308382</v>
      </c>
    </row>
    <row r="346" spans="2:2">
      <c r="B346">
        <v>0.49591676543059293</v>
      </c>
    </row>
    <row r="347" spans="2:2">
      <c r="B347">
        <v>-0.37852714740438387</v>
      </c>
    </row>
    <row r="348" spans="2:2">
      <c r="B348">
        <v>1.3209182725404389</v>
      </c>
    </row>
    <row r="349" spans="2:2">
      <c r="B349">
        <v>-2.1535697669605725E-2</v>
      </c>
    </row>
    <row r="350" spans="2:2">
      <c r="B350">
        <v>1.1642305253189988</v>
      </c>
    </row>
    <row r="351" spans="2:2">
      <c r="B351">
        <v>-1.0353937796026003</v>
      </c>
    </row>
    <row r="352" spans="2:2">
      <c r="B352">
        <v>2.0275729184504598</v>
      </c>
    </row>
    <row r="353" spans="2:2">
      <c r="B353">
        <v>-0.72707962317508645</v>
      </c>
    </row>
    <row r="354" spans="2:2">
      <c r="B354">
        <v>0.57269517128588632</v>
      </c>
    </row>
    <row r="355" spans="2:2">
      <c r="B355">
        <v>0.30463638722721953</v>
      </c>
    </row>
    <row r="356" spans="2:2">
      <c r="B356">
        <v>-1.4867191566736437</v>
      </c>
    </row>
    <row r="357" spans="2:2">
      <c r="B357">
        <v>-1.2576947483466938</v>
      </c>
    </row>
    <row r="358" spans="2:2">
      <c r="B358">
        <v>0.76990090747131035</v>
      </c>
    </row>
    <row r="359" spans="2:2">
      <c r="B359">
        <v>-1.1745351002900861</v>
      </c>
    </row>
    <row r="360" spans="2:2">
      <c r="B360">
        <v>-0.3515435764711583</v>
      </c>
    </row>
    <row r="361" spans="2:2">
      <c r="B361">
        <v>-0.66728034653351642</v>
      </c>
    </row>
    <row r="362" spans="2:2">
      <c r="B362">
        <v>2.7260830393061042</v>
      </c>
    </row>
    <row r="363" spans="2:2">
      <c r="B363">
        <v>-0.74826857598964125</v>
      </c>
    </row>
    <row r="364" spans="2:2">
      <c r="B364">
        <v>7.7302502177190036E-2</v>
      </c>
    </row>
    <row r="365" spans="2:2">
      <c r="B365">
        <v>1.9890649127773941</v>
      </c>
    </row>
    <row r="366" spans="2:2">
      <c r="B366">
        <v>-1.6958847481873818</v>
      </c>
    </row>
    <row r="367" spans="2:2">
      <c r="B367">
        <v>0.50832568376790732</v>
      </c>
    </row>
    <row r="368" spans="2:2">
      <c r="B368">
        <v>-8.1445250543765724E-2</v>
      </c>
    </row>
    <row r="369" spans="2:2">
      <c r="B369">
        <v>0.33191781767527573</v>
      </c>
    </row>
    <row r="370" spans="2:2">
      <c r="B370">
        <v>-0.64753066908451729</v>
      </c>
    </row>
    <row r="371" spans="2:2">
      <c r="B371">
        <v>0.9881705409497954</v>
      </c>
    </row>
    <row r="372" spans="2:2">
      <c r="B372">
        <v>0.706702394381864</v>
      </c>
    </row>
    <row r="373" spans="2:2">
      <c r="B373">
        <v>-0.41911789594450966</v>
      </c>
    </row>
    <row r="374" spans="2:2">
      <c r="B374">
        <v>-1.2764735402015503</v>
      </c>
    </row>
    <row r="375" spans="2:2">
      <c r="B375">
        <v>-0.659273382552783</v>
      </c>
    </row>
    <row r="376" spans="2:2">
      <c r="B376">
        <v>-0.9635414244257845</v>
      </c>
    </row>
    <row r="377" spans="2:2">
      <c r="B377">
        <v>0.48375568439951167</v>
      </c>
    </row>
    <row r="378" spans="2:2">
      <c r="B378">
        <v>0.58617729337129276</v>
      </c>
    </row>
    <row r="379" spans="2:2">
      <c r="B379">
        <v>-0.61439095588866621</v>
      </c>
    </row>
    <row r="380" spans="2:2">
      <c r="B380">
        <v>1.230005182151217</v>
      </c>
    </row>
    <row r="381" spans="2:2">
      <c r="B381">
        <v>-1.7707543520373292</v>
      </c>
    </row>
    <row r="382" spans="2:2">
      <c r="B382">
        <v>0.33628566598054022</v>
      </c>
    </row>
    <row r="383" spans="2:2">
      <c r="B383">
        <v>-1.8373066268395633</v>
      </c>
    </row>
    <row r="384" spans="2:2">
      <c r="B384">
        <v>1.3588328329205979</v>
      </c>
    </row>
    <row r="385" spans="2:2">
      <c r="B385">
        <v>0.34755885280901566</v>
      </c>
    </row>
    <row r="386" spans="2:2">
      <c r="B386">
        <v>-1.8079117580782622</v>
      </c>
    </row>
    <row r="387" spans="2:2">
      <c r="B387">
        <v>0.4246362550475169</v>
      </c>
    </row>
    <row r="388" spans="2:2">
      <c r="B388">
        <v>-0.85272631622501649</v>
      </c>
    </row>
    <row r="389" spans="2:2">
      <c r="B389">
        <v>-1.1060956239816733</v>
      </c>
    </row>
    <row r="390" spans="2:2">
      <c r="B390">
        <v>0.9704990588943474</v>
      </c>
    </row>
    <row r="391" spans="2:2">
      <c r="B391">
        <v>-0.38906819099793211</v>
      </c>
    </row>
    <row r="392" spans="2:2">
      <c r="B392">
        <v>-2.1919549908488989</v>
      </c>
    </row>
    <row r="393" spans="2:2">
      <c r="B393">
        <v>0.64112782638403587</v>
      </c>
    </row>
    <row r="394" spans="2:2">
      <c r="B394">
        <v>1.0411645234853495</v>
      </c>
    </row>
    <row r="395" spans="2:2">
      <c r="B395">
        <v>0.82930228018085472</v>
      </c>
    </row>
    <row r="396" spans="2:2">
      <c r="B396">
        <v>-0.87303988038911484</v>
      </c>
    </row>
    <row r="397" spans="2:2">
      <c r="B397">
        <v>0.23370944290945772</v>
      </c>
    </row>
    <row r="398" spans="2:2">
      <c r="B398">
        <v>-0.53497160479309969</v>
      </c>
    </row>
    <row r="399" spans="2:2">
      <c r="B399">
        <v>1.9150775187881663</v>
      </c>
    </row>
    <row r="400" spans="2:2">
      <c r="B400">
        <v>0.13469957593770232</v>
      </c>
    </row>
    <row r="401" spans="2:2">
      <c r="B401">
        <v>0.16650005818519276</v>
      </c>
    </row>
    <row r="402" spans="2:2">
      <c r="B402">
        <v>-2.3953907657414675</v>
      </c>
    </row>
    <row r="403" spans="2:2">
      <c r="B403">
        <v>-1.5568275557598099E-2</v>
      </c>
    </row>
    <row r="404" spans="2:2">
      <c r="B404">
        <v>-0.39394080886268057</v>
      </c>
    </row>
    <row r="405" spans="2:2">
      <c r="B405">
        <v>-1.1628753782133572</v>
      </c>
    </row>
    <row r="406" spans="2:2">
      <c r="B406">
        <v>4.1688963392516598E-3</v>
      </c>
    </row>
    <row r="407" spans="2:2">
      <c r="B407">
        <v>0.29080183594487607</v>
      </c>
    </row>
    <row r="408" spans="2:2">
      <c r="B408">
        <v>1.4008492144057527</v>
      </c>
    </row>
    <row r="409" spans="2:2">
      <c r="B409">
        <v>-0.2717808911256725</v>
      </c>
    </row>
    <row r="410" spans="2:2">
      <c r="B410">
        <v>-0.37639210859197192</v>
      </c>
    </row>
    <row r="411" spans="2:2">
      <c r="B411">
        <v>-0.87865373643580824</v>
      </c>
    </row>
    <row r="412" spans="2:2">
      <c r="B412">
        <v>-0.13933231457485817</v>
      </c>
    </row>
    <row r="413" spans="2:2">
      <c r="B413">
        <v>-1.103701379179256</v>
      </c>
    </row>
    <row r="414" spans="2:2">
      <c r="B414">
        <v>1.7205638869199902</v>
      </c>
    </row>
    <row r="415" spans="2:2">
      <c r="B415">
        <v>9.6191570264636539E-2</v>
      </c>
    </row>
    <row r="416" spans="2:2">
      <c r="B416">
        <v>1.8286937120137736</v>
      </c>
    </row>
    <row r="417" spans="2:2">
      <c r="B417">
        <v>0.58826799431699328</v>
      </c>
    </row>
    <row r="418" spans="2:2">
      <c r="B418">
        <v>-0.91421043180162087</v>
      </c>
    </row>
    <row r="419" spans="2:2">
      <c r="B419">
        <v>0.25222561816917732</v>
      </c>
    </row>
    <row r="420" spans="2:2">
      <c r="B420">
        <v>0.1175044417323079</v>
      </c>
    </row>
    <row r="421" spans="2:2">
      <c r="B421">
        <v>0.92424670583568513</v>
      </c>
    </row>
    <row r="422" spans="2:2">
      <c r="B422">
        <v>1.6312060324708</v>
      </c>
    </row>
    <row r="423" spans="2:2">
      <c r="B423">
        <v>-0.52889163271174766</v>
      </c>
    </row>
    <row r="424" spans="2:2">
      <c r="B424">
        <v>0.84395651356317103</v>
      </c>
    </row>
    <row r="425" spans="2:2">
      <c r="B425">
        <v>1.441590029571671</v>
      </c>
    </row>
    <row r="426" spans="2:2">
      <c r="B426">
        <v>-0.53065150495967828</v>
      </c>
    </row>
    <row r="427" spans="2:2">
      <c r="B427">
        <v>5.07782260683598E-2</v>
      </c>
    </row>
    <row r="428" spans="2:2">
      <c r="B428">
        <v>0.2375634267082205</v>
      </c>
    </row>
    <row r="429" spans="2:2">
      <c r="B429">
        <v>-0.34033519114018418</v>
      </c>
    </row>
    <row r="430" spans="2:2">
      <c r="B430">
        <v>1.3887074601370841</v>
      </c>
    </row>
    <row r="431" spans="2:2">
      <c r="B431">
        <v>0.26258476282237098</v>
      </c>
    </row>
    <row r="432" spans="2:2">
      <c r="B432">
        <v>-0.87595481090829708</v>
      </c>
    </row>
    <row r="433" spans="2:2">
      <c r="B433">
        <v>-2.1577670850092545</v>
      </c>
    </row>
    <row r="434" spans="2:2">
      <c r="B434">
        <v>0.5830918325955281</v>
      </c>
    </row>
    <row r="435" spans="2:2">
      <c r="B435">
        <v>0.69633188104489818</v>
      </c>
    </row>
    <row r="436" spans="2:2">
      <c r="B436">
        <v>0.32602201827103272</v>
      </c>
    </row>
    <row r="437" spans="2:2">
      <c r="B437">
        <v>-0.607200263402774</v>
      </c>
    </row>
    <row r="438" spans="2:2">
      <c r="B438">
        <v>-8.2520728028612211E-2</v>
      </c>
    </row>
    <row r="439" spans="2:2">
      <c r="B439">
        <v>-0.50945800467161462</v>
      </c>
    </row>
    <row r="440" spans="2:2">
      <c r="B440">
        <v>0.25578174245310947</v>
      </c>
    </row>
    <row r="441" spans="2:2">
      <c r="B441">
        <v>9.7805923360283487E-2</v>
      </c>
    </row>
    <row r="442" spans="2:2">
      <c r="B442">
        <v>2.1281266526784748</v>
      </c>
    </row>
    <row r="443" spans="2:2">
      <c r="B443">
        <v>-0.94138613349059597</v>
      </c>
    </row>
    <row r="444" spans="2:2">
      <c r="B444">
        <v>0.35626726457849145</v>
      </c>
    </row>
    <row r="445" spans="2:2">
      <c r="B445">
        <v>0.91304855232010596</v>
      </c>
    </row>
    <row r="446" spans="2:2">
      <c r="B446">
        <v>2.3202846932690591</v>
      </c>
    </row>
    <row r="447" spans="2:2">
      <c r="B447">
        <v>2.7350779419066384E-2</v>
      </c>
    </row>
    <row r="448" spans="2:2">
      <c r="B448">
        <v>1.0532085070735775</v>
      </c>
    </row>
    <row r="449" spans="2:2">
      <c r="B449">
        <v>0.24299652068293653</v>
      </c>
    </row>
    <row r="450" spans="2:2">
      <c r="B450">
        <v>-1.3572935131378472</v>
      </c>
    </row>
    <row r="451" spans="2:2">
      <c r="B451">
        <v>1.1155952961416915</v>
      </c>
    </row>
    <row r="452" spans="2:2">
      <c r="B452">
        <v>-1.7488036974100396</v>
      </c>
    </row>
    <row r="453" spans="2:2">
      <c r="B453">
        <v>0.3899754119629506</v>
      </c>
    </row>
    <row r="454" spans="2:2">
      <c r="B454">
        <v>1.4173633644531947</v>
      </c>
    </row>
    <row r="455" spans="2:2">
      <c r="B455">
        <v>0.92448090072139166</v>
      </c>
    </row>
    <row r="456" spans="2:2">
      <c r="B456">
        <v>-0.21840605768375099</v>
      </c>
    </row>
    <row r="457" spans="2:2">
      <c r="B457">
        <v>2.1786399884149432</v>
      </c>
    </row>
    <row r="458" spans="2:2">
      <c r="B458">
        <v>-1.5390878616017289</v>
      </c>
    </row>
    <row r="459" spans="2:2">
      <c r="B459">
        <v>-6.5874701249413192E-2</v>
      </c>
    </row>
    <row r="460" spans="2:2">
      <c r="B460">
        <v>0.71329850470647216</v>
      </c>
    </row>
    <row r="461" spans="2:2">
      <c r="B461">
        <v>-5.3153144108364359E-2</v>
      </c>
    </row>
    <row r="462" spans="2:2">
      <c r="B462">
        <v>0.30984892873675562</v>
      </c>
    </row>
    <row r="463" spans="2:2">
      <c r="B463">
        <v>0.52142695494694635</v>
      </c>
    </row>
    <row r="464" spans="2:2">
      <c r="B464">
        <v>-0.53417807066580281</v>
      </c>
    </row>
    <row r="465" spans="2:2">
      <c r="B465">
        <v>-6.6487473304732703E-2</v>
      </c>
    </row>
    <row r="466" spans="2:2">
      <c r="B466">
        <v>-1.0031135388999246</v>
      </c>
    </row>
    <row r="467" spans="2:2">
      <c r="B467">
        <v>0.21731011656811461</v>
      </c>
    </row>
    <row r="468" spans="2:2">
      <c r="B468">
        <v>2.0198604033794254</v>
      </c>
    </row>
    <row r="469" spans="2:2">
      <c r="B469">
        <v>1.3411363397608511</v>
      </c>
    </row>
    <row r="470" spans="2:2">
      <c r="B470">
        <v>1.1476663530629594</v>
      </c>
    </row>
    <row r="471" spans="2:2">
      <c r="B471">
        <v>1.6054173102020286</v>
      </c>
    </row>
    <row r="472" spans="2:2">
      <c r="B472">
        <v>0.27201849661651067</v>
      </c>
    </row>
    <row r="473" spans="2:2">
      <c r="B473">
        <v>-0.87955413619056344</v>
      </c>
    </row>
    <row r="474" spans="2:2">
      <c r="B474">
        <v>0.42388251131342258</v>
      </c>
    </row>
    <row r="475" spans="2:2">
      <c r="B475">
        <v>-0.49315076466882601</v>
      </c>
    </row>
    <row r="476" spans="2:2">
      <c r="B476">
        <v>-0.12274313121451996</v>
      </c>
    </row>
    <row r="477" spans="2:2">
      <c r="B477">
        <v>-0.22389372134057339</v>
      </c>
    </row>
    <row r="478" spans="2:2">
      <c r="B478">
        <v>-2.0458355720620602</v>
      </c>
    </row>
    <row r="479" spans="2:2">
      <c r="B479">
        <v>-0.4480273219087394</v>
      </c>
    </row>
    <row r="480" spans="2:2">
      <c r="B480">
        <v>0.51591314331744798</v>
      </c>
    </row>
    <row r="481" spans="2:2">
      <c r="B481">
        <v>-1.0605640454741661</v>
      </c>
    </row>
    <row r="482" spans="2:2">
      <c r="B482">
        <v>-0.38939788282732479</v>
      </c>
    </row>
    <row r="483" spans="2:2">
      <c r="B483">
        <v>1.5779960449435748</v>
      </c>
    </row>
    <row r="484" spans="2:2">
      <c r="B484">
        <v>1.3960743672214448E-2</v>
      </c>
    </row>
    <row r="485" spans="2:2">
      <c r="B485">
        <v>-0.28577801458595786</v>
      </c>
    </row>
    <row r="486" spans="2:2">
      <c r="B486">
        <v>0.55075020100048278</v>
      </c>
    </row>
    <row r="487" spans="2:2">
      <c r="B487">
        <v>-0.51154984248569235</v>
      </c>
    </row>
    <row r="488" spans="2:2">
      <c r="B488">
        <v>1.6536023395019583</v>
      </c>
    </row>
    <row r="489" spans="2:2">
      <c r="B489">
        <v>1.1538963917701039</v>
      </c>
    </row>
    <row r="490" spans="2:2">
      <c r="B490">
        <v>6.0967977333348244E-2</v>
      </c>
    </row>
    <row r="491" spans="2:2">
      <c r="B491">
        <v>0.7183382422226714</v>
      </c>
    </row>
    <row r="492" spans="2:2">
      <c r="B492">
        <v>0.3215882315998897</v>
      </c>
    </row>
    <row r="493" spans="2:2">
      <c r="B493">
        <v>-0.28299041332502384</v>
      </c>
    </row>
    <row r="494" spans="2:2">
      <c r="B494">
        <v>-0.58844989325734787</v>
      </c>
    </row>
    <row r="495" spans="2:2">
      <c r="B495">
        <v>1.2832401807827409</v>
      </c>
    </row>
    <row r="496" spans="2:2">
      <c r="B496">
        <v>-0.85492956714006141</v>
      </c>
    </row>
    <row r="497" spans="2:2">
      <c r="B497">
        <v>-0.78324205787794199</v>
      </c>
    </row>
    <row r="498" spans="2:2">
      <c r="B498">
        <v>0.64932351051538717</v>
      </c>
    </row>
    <row r="499" spans="2:2">
      <c r="B499">
        <v>1.8907576304627582</v>
      </c>
    </row>
    <row r="500" spans="2:2">
      <c r="B500">
        <v>0.46696868594153784</v>
      </c>
    </row>
    <row r="501" spans="2:2">
      <c r="B501">
        <v>-0.14466422726400197</v>
      </c>
    </row>
    <row r="502" spans="2:2">
      <c r="B502">
        <v>0.69701400207122788</v>
      </c>
    </row>
    <row r="503" spans="2:2">
      <c r="B503">
        <v>0.48384208639618009</v>
      </c>
    </row>
    <row r="504" spans="2:2">
      <c r="B504">
        <v>0.64056393966893665</v>
      </c>
    </row>
    <row r="505" spans="2:2">
      <c r="B505">
        <v>-0.87192120190593414</v>
      </c>
    </row>
    <row r="506" spans="2:2">
      <c r="B506">
        <v>-1.253488335350994</v>
      </c>
    </row>
    <row r="507" spans="2:2">
      <c r="B507">
        <v>0.59830199461430311</v>
      </c>
    </row>
    <row r="508" spans="2:2">
      <c r="B508">
        <v>0.71794147515902296</v>
      </c>
    </row>
    <row r="509" spans="2:2">
      <c r="B509">
        <v>2.9647253541043028E-2</v>
      </c>
    </row>
    <row r="510" spans="2:2">
      <c r="B510">
        <v>-8.453753252979368E-3</v>
      </c>
    </row>
    <row r="511" spans="2:2">
      <c r="B511">
        <v>1.2498048818088137</v>
      </c>
    </row>
    <row r="512" spans="2:2">
      <c r="B512">
        <v>-1.9885192159563303</v>
      </c>
    </row>
    <row r="513" spans="2:2">
      <c r="B513">
        <v>-1.8190030459663831</v>
      </c>
    </row>
    <row r="514" spans="2:2">
      <c r="B514">
        <v>-0.79945948527893052</v>
      </c>
    </row>
    <row r="515" spans="2:2">
      <c r="B515">
        <v>-0.44076614358345978</v>
      </c>
    </row>
    <row r="516" spans="2:2">
      <c r="B516">
        <v>0.46083414417807944</v>
      </c>
    </row>
    <row r="517" spans="2:2">
      <c r="B517">
        <v>-1.4336319509311579</v>
      </c>
    </row>
    <row r="518" spans="2:2">
      <c r="B518">
        <v>-0.1966759555216413</v>
      </c>
    </row>
    <row r="519" spans="2:2">
      <c r="B519">
        <v>0.41252860683016479</v>
      </c>
    </row>
    <row r="520" spans="2:2">
      <c r="B520">
        <v>1.3835096979164518</v>
      </c>
    </row>
    <row r="521" spans="2:2">
      <c r="B521">
        <v>-0.42890974327747244</v>
      </c>
    </row>
    <row r="522" spans="2:2">
      <c r="B522">
        <v>0.59027001952927094</v>
      </c>
    </row>
    <row r="523" spans="2:2">
      <c r="B523">
        <v>7.0474470703629777E-2</v>
      </c>
    </row>
    <row r="524" spans="2:2">
      <c r="B524">
        <v>-2.0169318304397166</v>
      </c>
    </row>
    <row r="525" spans="2:2">
      <c r="B525">
        <v>0.98480995802674443</v>
      </c>
    </row>
    <row r="526" spans="2:2">
      <c r="B526">
        <v>1.3565249901148491</v>
      </c>
    </row>
    <row r="527" spans="2:2">
      <c r="B527">
        <v>-0.30391447580768727</v>
      </c>
    </row>
    <row r="528" spans="2:2">
      <c r="B528">
        <v>0.30615865398431197</v>
      </c>
    </row>
    <row r="529" spans="2:2">
      <c r="B529">
        <v>-0.51547658586059697</v>
      </c>
    </row>
    <row r="530" spans="2:2">
      <c r="B530">
        <v>0.1221269485540688</v>
      </c>
    </row>
    <row r="531" spans="2:2">
      <c r="B531">
        <v>1.4878742149448954</v>
      </c>
    </row>
    <row r="532" spans="2:2">
      <c r="B532">
        <v>1.404737304255832</v>
      </c>
    </row>
    <row r="533" spans="2:2">
      <c r="B533">
        <v>0.14087731869949494</v>
      </c>
    </row>
    <row r="534" spans="2:2">
      <c r="B534">
        <v>-0.51067786444036756</v>
      </c>
    </row>
    <row r="535" spans="2:2">
      <c r="B535">
        <v>-0.82048700278392062</v>
      </c>
    </row>
    <row r="536" spans="2:2">
      <c r="B536">
        <v>-0.82757651398424059</v>
      </c>
    </row>
    <row r="537" spans="2:2">
      <c r="B537">
        <v>-0.94102915682015009</v>
      </c>
    </row>
    <row r="538" spans="2:2">
      <c r="B538">
        <v>0.44380158215062693</v>
      </c>
    </row>
    <row r="539" spans="2:2">
      <c r="B539">
        <v>0.17511638361611404</v>
      </c>
    </row>
    <row r="540" spans="2:2">
      <c r="B540">
        <v>-0.34293066164536867</v>
      </c>
    </row>
    <row r="541" spans="2:2">
      <c r="B541">
        <v>-2.7875648811459541</v>
      </c>
    </row>
    <row r="542" spans="2:2">
      <c r="B542">
        <v>-2.0105380826862529</v>
      </c>
    </row>
    <row r="543" spans="2:2">
      <c r="B543">
        <v>0.38890334508323576</v>
      </c>
    </row>
    <row r="544" spans="2:2">
      <c r="B544">
        <v>0.72817556429072283</v>
      </c>
    </row>
    <row r="545" spans="2:2">
      <c r="B545">
        <v>0.56657654567970894</v>
      </c>
    </row>
    <row r="546" spans="2:2">
      <c r="B546">
        <v>0.20823222257604357</v>
      </c>
    </row>
    <row r="547" spans="2:2">
      <c r="B547">
        <v>0.16386366041842848</v>
      </c>
    </row>
    <row r="548" spans="2:2">
      <c r="B548">
        <v>-0.85250576375983655</v>
      </c>
    </row>
    <row r="549" spans="2:2">
      <c r="B549">
        <v>-1.7053025658242404</v>
      </c>
    </row>
    <row r="550" spans="2:2">
      <c r="B550">
        <v>-0.44414036892703734</v>
      </c>
    </row>
    <row r="551" spans="2:2">
      <c r="B551">
        <v>-0.42480337469896767</v>
      </c>
    </row>
    <row r="552" spans="2:2">
      <c r="B552">
        <v>-0.76712467489414848</v>
      </c>
    </row>
    <row r="553" spans="2:2">
      <c r="B553">
        <v>1.1701240509864874</v>
      </c>
    </row>
    <row r="554" spans="2:2">
      <c r="B554">
        <v>-0.385275598091539</v>
      </c>
    </row>
    <row r="555" spans="2:2">
      <c r="B555">
        <v>1.5227897165459581</v>
      </c>
    </row>
    <row r="556" spans="2:2">
      <c r="B556">
        <v>0.50128733164456207</v>
      </c>
    </row>
    <row r="557" spans="2:2">
      <c r="B557">
        <v>1.0305666364729404</v>
      </c>
    </row>
    <row r="558" spans="2:2">
      <c r="B558">
        <v>0.54408474170486443</v>
      </c>
    </row>
    <row r="559" spans="2:2">
      <c r="B559">
        <v>1.0122653293365147</v>
      </c>
    </row>
    <row r="560" spans="2:2">
      <c r="B560">
        <v>0.54036377150623593</v>
      </c>
    </row>
    <row r="561" spans="2:2">
      <c r="B561">
        <v>0.18071204976877198</v>
      </c>
    </row>
    <row r="562" spans="2:2">
      <c r="B562">
        <v>-0.49436039262218401</v>
      </c>
    </row>
    <row r="563" spans="2:2">
      <c r="B563">
        <v>5.2157247409923002E-2</v>
      </c>
    </row>
    <row r="564" spans="2:2">
      <c r="B564">
        <v>0.81642269833537284</v>
      </c>
    </row>
    <row r="565" spans="2:2">
      <c r="B565">
        <v>-0.77691538535873406</v>
      </c>
    </row>
    <row r="566" spans="2:2">
      <c r="B566">
        <v>1.0961366569972597</v>
      </c>
    </row>
    <row r="567" spans="2:2">
      <c r="B567">
        <v>0.5788353973912308</v>
      </c>
    </row>
    <row r="568" spans="2:2">
      <c r="B568">
        <v>0.29327679840207566</v>
      </c>
    </row>
    <row r="569" spans="2:2">
      <c r="B569">
        <v>0.11088218343502376</v>
      </c>
    </row>
    <row r="570" spans="2:2">
      <c r="B570">
        <v>-0.29231841836008243</v>
      </c>
    </row>
    <row r="571" spans="2:2">
      <c r="B571">
        <v>-1.8995160644408315</v>
      </c>
    </row>
    <row r="572" spans="2:2">
      <c r="B572">
        <v>1.6784224499133416</v>
      </c>
    </row>
    <row r="573" spans="2:2">
      <c r="B573">
        <v>-1.6718877304811031</v>
      </c>
    </row>
    <row r="574" spans="2:2">
      <c r="B574">
        <v>-0.36606593312171753</v>
      </c>
    </row>
    <row r="575" spans="2:2">
      <c r="B575">
        <v>0.17146703612525016</v>
      </c>
    </row>
    <row r="576" spans="2:2">
      <c r="B576">
        <v>-0.62142817114363424</v>
      </c>
    </row>
    <row r="577" spans="2:2">
      <c r="B577">
        <v>-0.21668256522389129</v>
      </c>
    </row>
    <row r="578" spans="2:2">
      <c r="B578">
        <v>-2.0415063772816211</v>
      </c>
    </row>
    <row r="579" spans="2:2">
      <c r="B579">
        <v>-0.78428229244309478</v>
      </c>
    </row>
    <row r="580" spans="2:2">
      <c r="B580">
        <v>0.28187514544697478</v>
      </c>
    </row>
    <row r="581" spans="2:2">
      <c r="B581">
        <v>1.2865575627074577</v>
      </c>
    </row>
    <row r="582" spans="2:2">
      <c r="B582">
        <v>1.0471012501511723</v>
      </c>
    </row>
    <row r="583" spans="2:2">
      <c r="B583">
        <v>-0.499467205372639</v>
      </c>
    </row>
    <row r="584" spans="2:2">
      <c r="B584">
        <v>-0.90818502940237522</v>
      </c>
    </row>
    <row r="585" spans="2:2">
      <c r="B585">
        <v>0.88079332272172906</v>
      </c>
    </row>
    <row r="586" spans="2:2">
      <c r="B586">
        <v>0.69584530137944967</v>
      </c>
    </row>
    <row r="587" spans="2:2">
      <c r="B587">
        <v>-0.88497245087637566</v>
      </c>
    </row>
    <row r="588" spans="2:2">
      <c r="B588">
        <v>-0.56828412198228762</v>
      </c>
    </row>
    <row r="589" spans="2:2">
      <c r="B589">
        <v>0.59930925999651663</v>
      </c>
    </row>
    <row r="590" spans="2:2">
      <c r="B590">
        <v>3.1066883821040392</v>
      </c>
    </row>
    <row r="591" spans="2:2">
      <c r="B591">
        <v>6.7484506871551275E-2</v>
      </c>
    </row>
    <row r="592" spans="2:2">
      <c r="B592">
        <v>2.592714736238122</v>
      </c>
    </row>
    <row r="593" spans="2:2">
      <c r="B593">
        <v>0.36614665077649988</v>
      </c>
    </row>
    <row r="594" spans="2:2">
      <c r="B594">
        <v>-0.21050027498858981</v>
      </c>
    </row>
    <row r="595" spans="2:2">
      <c r="B595">
        <v>0.92132040663273074</v>
      </c>
    </row>
    <row r="596" spans="2:2">
      <c r="B596">
        <v>-0.52792302085435949</v>
      </c>
    </row>
    <row r="597" spans="2:2">
      <c r="B597">
        <v>0.46645709517179057</v>
      </c>
    </row>
    <row r="598" spans="2:2">
      <c r="B598">
        <v>1.5169598555075936</v>
      </c>
    </row>
    <row r="599" spans="2:2">
      <c r="B599">
        <v>1.8414630176266655</v>
      </c>
    </row>
    <row r="600" spans="2:2">
      <c r="B600">
        <v>2.4562905309721828</v>
      </c>
    </row>
    <row r="601" spans="2:2">
      <c r="B601">
        <v>-1.3349108485272154E-2</v>
      </c>
    </row>
    <row r="602" spans="2:2">
      <c r="B602">
        <v>1.431712917110417</v>
      </c>
    </row>
    <row r="603" spans="2:2">
      <c r="B603">
        <v>-0.47055436880327761</v>
      </c>
    </row>
    <row r="604" spans="2:2">
      <c r="B604">
        <v>-1.1357769835740328</v>
      </c>
    </row>
    <row r="605" spans="2:2">
      <c r="B605">
        <v>-1.33925823320169</v>
      </c>
    </row>
    <row r="606" spans="2:2">
      <c r="B606">
        <v>-0.20760694496857468</v>
      </c>
    </row>
    <row r="607" spans="2:2">
      <c r="B607">
        <v>-1.0548092177486978</v>
      </c>
    </row>
    <row r="608" spans="2:2">
      <c r="B608">
        <v>-0.60968659454374574</v>
      </c>
    </row>
    <row r="609" spans="2:2">
      <c r="B609">
        <v>-1.0593566912575625</v>
      </c>
    </row>
    <row r="610" spans="2:2">
      <c r="B610">
        <v>0.6542427399836015</v>
      </c>
    </row>
    <row r="611" spans="2:2">
      <c r="B611">
        <v>1.188682290376164</v>
      </c>
    </row>
    <row r="612" spans="2:2">
      <c r="B612">
        <v>-0.32416778594779316</v>
      </c>
    </row>
    <row r="613" spans="2:2">
      <c r="B613">
        <v>9.058339855982922E-2</v>
      </c>
    </row>
    <row r="614" spans="2:2">
      <c r="B614">
        <v>0.1874036570370663</v>
      </c>
    </row>
    <row r="615" spans="2:2">
      <c r="B615">
        <v>-1.3486965144693386</v>
      </c>
    </row>
    <row r="616" spans="2:2">
      <c r="B616">
        <v>5.200377017899882E-2</v>
      </c>
    </row>
    <row r="617" spans="2:2">
      <c r="B617">
        <v>-0.80452309703105129</v>
      </c>
    </row>
    <row r="618" spans="2:2">
      <c r="B618">
        <v>1.6329431673511863</v>
      </c>
    </row>
    <row r="619" spans="2:2">
      <c r="B619">
        <v>3.9751739677740261E-2</v>
      </c>
    </row>
    <row r="620" spans="2:2">
      <c r="B620">
        <v>-0.36966639527236111</v>
      </c>
    </row>
    <row r="621" spans="2:2">
      <c r="B621">
        <v>-1.611551851965487</v>
      </c>
    </row>
    <row r="622" spans="2:2">
      <c r="B622">
        <v>-0.57215402193833143</v>
      </c>
    </row>
    <row r="623" spans="2:2">
      <c r="B623">
        <v>-0.85846295405644923</v>
      </c>
    </row>
    <row r="624" spans="2:2">
      <c r="B624">
        <v>-0.15379214346467052</v>
      </c>
    </row>
    <row r="625" spans="2:2">
      <c r="B625">
        <v>1.3935368770034984</v>
      </c>
    </row>
    <row r="626" spans="2:2">
      <c r="B626">
        <v>1.3542239685193636</v>
      </c>
    </row>
    <row r="627" spans="2:2">
      <c r="B627">
        <v>1.6291824067593552</v>
      </c>
    </row>
    <row r="628" spans="2:2">
      <c r="B628">
        <v>-0.40114400690072216</v>
      </c>
    </row>
    <row r="629" spans="2:2">
      <c r="B629">
        <v>-7.6918240665690973E-2</v>
      </c>
    </row>
    <row r="630" spans="2:2">
      <c r="B630">
        <v>-0.91980155048076995</v>
      </c>
    </row>
    <row r="631" spans="2:2">
      <c r="B631">
        <v>-0.75130856203031726</v>
      </c>
    </row>
    <row r="632" spans="2:2">
      <c r="B632">
        <v>0.71556769398739561</v>
      </c>
    </row>
    <row r="633" spans="2:2">
      <c r="B633">
        <v>2.738888724707067</v>
      </c>
    </row>
    <row r="634" spans="2:2">
      <c r="B634">
        <v>0.31121317078941502</v>
      </c>
    </row>
    <row r="635" spans="2:2">
      <c r="B635">
        <v>0.48883521230891347</v>
      </c>
    </row>
    <row r="636" spans="2:2">
      <c r="B636">
        <v>-0.25870690478768665</v>
      </c>
    </row>
    <row r="637" spans="2:2">
      <c r="B637">
        <v>1.0687881513149478</v>
      </c>
    </row>
    <row r="638" spans="2:2">
      <c r="B638">
        <v>-0.59318608691683039</v>
      </c>
    </row>
    <row r="639" spans="2:2">
      <c r="B639">
        <v>-0.20971810954506509</v>
      </c>
    </row>
    <row r="640" spans="2:2">
      <c r="B640">
        <v>1.4828037819825113</v>
      </c>
    </row>
    <row r="641" spans="2:2">
      <c r="B641">
        <v>0.51923734645242803</v>
      </c>
    </row>
    <row r="642" spans="2:2">
      <c r="B642">
        <v>0.31732270144857466</v>
      </c>
    </row>
    <row r="643" spans="2:2">
      <c r="B643">
        <v>-0.86344925875891931</v>
      </c>
    </row>
    <row r="644" spans="2:2">
      <c r="B644">
        <v>1.0045073395303916</v>
      </c>
    </row>
    <row r="645" spans="2:2">
      <c r="B645">
        <v>-1.1705810720741283</v>
      </c>
    </row>
    <row r="646" spans="2:2">
      <c r="B646">
        <v>-0.73687942858668976</v>
      </c>
    </row>
    <row r="647" spans="2:2">
      <c r="B647">
        <v>0.57053284763242118</v>
      </c>
    </row>
    <row r="648" spans="2:2">
      <c r="B648">
        <v>-0.3391198788449401</v>
      </c>
    </row>
    <row r="649" spans="2:2">
      <c r="B649">
        <v>1.5630303096259013</v>
      </c>
    </row>
    <row r="650" spans="2:2">
      <c r="B650">
        <v>0.22350150175043382</v>
      </c>
    </row>
    <row r="651" spans="2:2">
      <c r="B651">
        <v>-0.90679804998217151</v>
      </c>
    </row>
    <row r="652" spans="2:2">
      <c r="B652">
        <v>-0.34309323382331058</v>
      </c>
    </row>
    <row r="653" spans="2:2">
      <c r="B653">
        <v>0.52186578614055179</v>
      </c>
    </row>
    <row r="654" spans="2:2">
      <c r="B654">
        <v>-0.80219933806802146</v>
      </c>
    </row>
    <row r="655" spans="2:2">
      <c r="B655">
        <v>-1.0465714694873895</v>
      </c>
    </row>
    <row r="656" spans="2:2">
      <c r="B656">
        <v>-0.27360670173948165</v>
      </c>
    </row>
    <row r="657" spans="2:2">
      <c r="B657">
        <v>0.20362222130643204</v>
      </c>
    </row>
    <row r="658" spans="2:2">
      <c r="B658">
        <v>-3.8630787457805127E-3</v>
      </c>
    </row>
    <row r="659" spans="2:2">
      <c r="B659">
        <v>-1.6756121112848632</v>
      </c>
    </row>
    <row r="660" spans="2:2">
      <c r="B660">
        <v>0.64875621319515631</v>
      </c>
    </row>
    <row r="661" spans="2:2">
      <c r="B661">
        <v>-0.25396275304956362</v>
      </c>
    </row>
    <row r="662" spans="2:2">
      <c r="B662">
        <v>-0.23103780222299974</v>
      </c>
    </row>
    <row r="663" spans="2:2">
      <c r="B663">
        <v>-0.51941242418251932</v>
      </c>
    </row>
    <row r="664" spans="2:2">
      <c r="B664">
        <v>0.69769725996593479</v>
      </c>
    </row>
    <row r="665" spans="2:2">
      <c r="B665">
        <v>0.85581177700078115</v>
      </c>
    </row>
    <row r="666" spans="2:2">
      <c r="B666">
        <v>-7.4310264608357102E-2</v>
      </c>
    </row>
    <row r="667" spans="2:2">
      <c r="B667">
        <v>-0.22012955014361069</v>
      </c>
    </row>
    <row r="668" spans="2:2">
      <c r="B668">
        <v>-0.92565642262343317</v>
      </c>
    </row>
    <row r="669" spans="2:2">
      <c r="B669">
        <v>-0.36958454074920155</v>
      </c>
    </row>
    <row r="670" spans="2:2">
      <c r="B670">
        <v>-0.98543296189745888</v>
      </c>
    </row>
    <row r="671" spans="2:2">
      <c r="B671">
        <v>1.6004423741833307</v>
      </c>
    </row>
    <row r="672" spans="2:2">
      <c r="B672">
        <v>0.86200770965660922</v>
      </c>
    </row>
    <row r="673" spans="2:2">
      <c r="B673">
        <v>0.38025405046937522</v>
      </c>
    </row>
    <row r="674" spans="2:2">
      <c r="B674">
        <v>-0.86689851741539314</v>
      </c>
    </row>
    <row r="675" spans="2:2">
      <c r="B675">
        <v>0.8838424037094228</v>
      </c>
    </row>
    <row r="676" spans="2:2">
      <c r="B676">
        <v>-0.5671154212905094</v>
      </c>
    </row>
    <row r="677" spans="2:2">
      <c r="B677">
        <v>-1.2390182746457867</v>
      </c>
    </row>
    <row r="678" spans="2:2">
      <c r="B678">
        <v>0.56567955653008539</v>
      </c>
    </row>
    <row r="679" spans="2:2">
      <c r="B679">
        <v>0.71112935984274372</v>
      </c>
    </row>
    <row r="680" spans="2:2">
      <c r="B680">
        <v>-0.65329572862538043</v>
      </c>
    </row>
    <row r="681" spans="2:2">
      <c r="B681">
        <v>0.37392965168692172</v>
      </c>
    </row>
    <row r="682" spans="2:2">
      <c r="B682">
        <v>2.5354529498144984</v>
      </c>
    </row>
    <row r="683" spans="2:2">
      <c r="B683">
        <v>-4.6259174268925563E-2</v>
      </c>
    </row>
    <row r="684" spans="2:2">
      <c r="B684">
        <v>0.47388994062202983</v>
      </c>
    </row>
    <row r="685" spans="2:2">
      <c r="B685">
        <v>0.87775333668105304</v>
      </c>
    </row>
    <row r="686" spans="2:2">
      <c r="B686">
        <v>0.22428594093071297</v>
      </c>
    </row>
    <row r="687" spans="2:2">
      <c r="B687">
        <v>-0.79535993791068904</v>
      </c>
    </row>
    <row r="688" spans="2:2">
      <c r="B688">
        <v>0.29791181077598594</v>
      </c>
    </row>
    <row r="689" spans="2:2">
      <c r="B689">
        <v>0.23850816432968713</v>
      </c>
    </row>
    <row r="690" spans="2:2">
      <c r="B690">
        <v>8.328811418323312E-2</v>
      </c>
    </row>
    <row r="691" spans="2:2">
      <c r="B691">
        <v>-0.54089468903839588</v>
      </c>
    </row>
    <row r="692" spans="2:2">
      <c r="B692">
        <v>-0.80462996265850961</v>
      </c>
    </row>
    <row r="693" spans="2:2">
      <c r="B693">
        <v>0.1606849764357321</v>
      </c>
    </row>
    <row r="694" spans="2:2">
      <c r="B694">
        <v>0.24228711481555365</v>
      </c>
    </row>
    <row r="695" spans="2:2">
      <c r="B695">
        <v>7.7302502177190036E-2</v>
      </c>
    </row>
    <row r="696" spans="2:2">
      <c r="B696">
        <v>-0.78970288086566143</v>
      </c>
    </row>
    <row r="697" spans="2:2">
      <c r="B697">
        <v>-0.12505552149377763</v>
      </c>
    </row>
    <row r="698" spans="2:2">
      <c r="B698">
        <v>-1.1991346582362894</v>
      </c>
    </row>
    <row r="699" spans="2:2">
      <c r="B699">
        <v>0.85945885075489059</v>
      </c>
    </row>
    <row r="700" spans="2:2">
      <c r="B700">
        <v>0.79525307228323072</v>
      </c>
    </row>
    <row r="701" spans="2:2">
      <c r="B701">
        <v>1.1448628356447443</v>
      </c>
    </row>
    <row r="702" spans="2:2">
      <c r="B702">
        <v>-0.1009584593703039</v>
      </c>
    </row>
    <row r="703" spans="2:2">
      <c r="B703">
        <v>0.9373434295412153</v>
      </c>
    </row>
    <row r="704" spans="2:2">
      <c r="B704">
        <v>1.0817439033417031</v>
      </c>
    </row>
    <row r="705" spans="2:2">
      <c r="B705">
        <v>-0.38741859498259146</v>
      </c>
    </row>
    <row r="706" spans="2:2">
      <c r="B706">
        <v>0.34495997169869952</v>
      </c>
    </row>
    <row r="707" spans="2:2">
      <c r="B707">
        <v>-0.18086780073645059</v>
      </c>
    </row>
    <row r="708" spans="2:2">
      <c r="B708">
        <v>1.1445672498666681</v>
      </c>
    </row>
    <row r="709" spans="2:2">
      <c r="B709">
        <v>-0.73858700488926843</v>
      </c>
    </row>
    <row r="710" spans="2:2">
      <c r="B710">
        <v>-1.446144324290799</v>
      </c>
    </row>
    <row r="711" spans="2:2">
      <c r="B711">
        <v>-0.44397097553883214</v>
      </c>
    </row>
    <row r="712" spans="2:2">
      <c r="B712">
        <v>-1.1216025086469017</v>
      </c>
    </row>
    <row r="713" spans="2:2">
      <c r="B713">
        <v>0.67456085162120871</v>
      </c>
    </row>
    <row r="714" spans="2:2">
      <c r="B714">
        <v>-1.0739495337475091</v>
      </c>
    </row>
    <row r="715" spans="2:2">
      <c r="B715">
        <v>0.64075265981955454</v>
      </c>
    </row>
    <row r="716" spans="2:2">
      <c r="B716">
        <v>0.19893832359230146</v>
      </c>
    </row>
    <row r="717" spans="2:2">
      <c r="B717">
        <v>0.89668901637196541</v>
      </c>
    </row>
    <row r="718" spans="2:2">
      <c r="B718">
        <v>-0.30752289603697136</v>
      </c>
    </row>
    <row r="719" spans="2:2">
      <c r="B719">
        <v>0.68265080699347891</v>
      </c>
    </row>
    <row r="720" spans="2:2">
      <c r="B720">
        <v>-0.57729835134523455</v>
      </c>
    </row>
    <row r="721" spans="2:2">
      <c r="B721">
        <v>0.53709072744823061</v>
      </c>
    </row>
    <row r="722" spans="2:2">
      <c r="B722">
        <v>-1.8767786968965083</v>
      </c>
    </row>
    <row r="723" spans="2:2">
      <c r="B723">
        <v>1.2742293620249256</v>
      </c>
    </row>
    <row r="724" spans="2:2">
      <c r="B724">
        <v>-0.31659737942391075</v>
      </c>
    </row>
    <row r="725" spans="2:2">
      <c r="B725">
        <v>-0.42396663957333658</v>
      </c>
    </row>
    <row r="726" spans="2:2">
      <c r="B726">
        <v>1.1136035027448088</v>
      </c>
    </row>
    <row r="727" spans="2:2">
      <c r="B727">
        <v>0.77846834756201133</v>
      </c>
    </row>
    <row r="728" spans="2:2">
      <c r="B728">
        <v>0.77309323387453333</v>
      </c>
    </row>
    <row r="729" spans="2:2">
      <c r="B729">
        <v>-0.66976781454286538</v>
      </c>
    </row>
    <row r="730" spans="2:2">
      <c r="B730">
        <v>1.0792746252263896</v>
      </c>
    </row>
    <row r="731" spans="2:2">
      <c r="B731">
        <v>-0.82488668340374716</v>
      </c>
    </row>
    <row r="732" spans="2:2">
      <c r="B732">
        <v>-0.11796601029345766</v>
      </c>
    </row>
    <row r="733" spans="2:2">
      <c r="B733">
        <v>2.076549208140932</v>
      </c>
    </row>
    <row r="734" spans="2:2">
      <c r="B734">
        <v>0.55502823670394719</v>
      </c>
    </row>
    <row r="735" spans="2:2">
      <c r="B735">
        <v>0.48031893129518721</v>
      </c>
    </row>
    <row r="736" spans="2:2">
      <c r="B736">
        <v>-8.4669409261550754E-2</v>
      </c>
    </row>
    <row r="737" spans="2:2">
      <c r="B737">
        <v>1.5343539416790009</v>
      </c>
    </row>
    <row r="738" spans="2:2">
      <c r="B738">
        <v>0.81439566201879643</v>
      </c>
    </row>
    <row r="739" spans="2:2">
      <c r="B739">
        <v>0.73157025326509029</v>
      </c>
    </row>
    <row r="740" spans="2:2">
      <c r="B740">
        <v>0.48513129513594322</v>
      </c>
    </row>
    <row r="741" spans="2:2">
      <c r="B741">
        <v>7.5351636041887105E-3</v>
      </c>
    </row>
    <row r="742" spans="2:2">
      <c r="B742">
        <v>3.9215137803694233E-2</v>
      </c>
    </row>
    <row r="743" spans="2:2">
      <c r="B743">
        <v>-1.6352669263142161</v>
      </c>
    </row>
    <row r="744" spans="2:2">
      <c r="B744">
        <v>-0.41836528907879256</v>
      </c>
    </row>
    <row r="745" spans="2:2">
      <c r="B745">
        <v>-0.10041958375950344</v>
      </c>
    </row>
    <row r="746" spans="2:2">
      <c r="B746">
        <v>0.41436123865423724</v>
      </c>
    </row>
    <row r="747" spans="2:2">
      <c r="B747">
        <v>-0.49099185162049253</v>
      </c>
    </row>
    <row r="748" spans="2:2">
      <c r="B748">
        <v>-0.7206176633189898</v>
      </c>
    </row>
    <row r="749" spans="2:2">
      <c r="B749">
        <v>-0.19028448150493205</v>
      </c>
    </row>
    <row r="750" spans="2:2">
      <c r="B750">
        <v>0.53056282922625542</v>
      </c>
    </row>
    <row r="751" spans="2:2">
      <c r="B751">
        <v>0.40612349039292894</v>
      </c>
    </row>
    <row r="752" spans="2:2">
      <c r="B752">
        <v>1.7616548575460911</v>
      </c>
    </row>
    <row r="753" spans="2:2">
      <c r="B753">
        <v>-0.15696741684223525</v>
      </c>
    </row>
    <row r="754" spans="2:2">
      <c r="B754">
        <v>0.41227849578717723</v>
      </c>
    </row>
    <row r="755" spans="2:2">
      <c r="B755">
        <v>-1.2835880625061691</v>
      </c>
    </row>
    <row r="756" spans="2:2">
      <c r="B756">
        <v>0.73547425927245058</v>
      </c>
    </row>
    <row r="757" spans="2:2">
      <c r="B757">
        <v>-0.32860498322406784</v>
      </c>
    </row>
    <row r="758" spans="2:2">
      <c r="B758">
        <v>1.6868852981133386E-2</v>
      </c>
    </row>
    <row r="759" spans="2:2">
      <c r="B759">
        <v>-0.1141916072811</v>
      </c>
    </row>
    <row r="760" spans="2:2">
      <c r="B760">
        <v>1.1359588825143874E-2</v>
      </c>
    </row>
    <row r="761" spans="2:2">
      <c r="B761">
        <v>-0.51120082389388699</v>
      </c>
    </row>
    <row r="762" spans="2:2">
      <c r="B762">
        <v>0.42103920350200497</v>
      </c>
    </row>
    <row r="763" spans="2:2">
      <c r="B763">
        <v>2.1593405108433217</v>
      </c>
    </row>
    <row r="764" spans="2:2">
      <c r="B764">
        <v>-0.49790742195909843</v>
      </c>
    </row>
    <row r="765" spans="2:2">
      <c r="B765">
        <v>7.0858732215128839E-2</v>
      </c>
    </row>
    <row r="766" spans="2:2">
      <c r="B766">
        <v>0.28458316592150368</v>
      </c>
    </row>
    <row r="767" spans="2:2">
      <c r="B767">
        <v>0.46517698137904517</v>
      </c>
    </row>
    <row r="768" spans="2:2">
      <c r="B768">
        <v>-0.25056806407519616</v>
      </c>
    </row>
    <row r="769" spans="2:2">
      <c r="B769">
        <v>-0.4393325525597902</v>
      </c>
    </row>
    <row r="770" spans="2:2">
      <c r="B770">
        <v>-0.9809673429117538</v>
      </c>
    </row>
    <row r="771" spans="2:2">
      <c r="B771">
        <v>0.21558662410825491</v>
      </c>
    </row>
    <row r="772" spans="2:2">
      <c r="B772">
        <v>0.54506131164089311</v>
      </c>
    </row>
    <row r="773" spans="2:2">
      <c r="B773">
        <v>-0.76353671829565428</v>
      </c>
    </row>
    <row r="774" spans="2:2">
      <c r="B774">
        <v>-0.25230519895558245</v>
      </c>
    </row>
    <row r="775" spans="2:2">
      <c r="B775">
        <v>-1.3154453881725203</v>
      </c>
    </row>
    <row r="776" spans="2:2">
      <c r="B776">
        <v>0.335637651005527</v>
      </c>
    </row>
    <row r="777" spans="2:2">
      <c r="B777">
        <v>0.7169523996708449</v>
      </c>
    </row>
    <row r="778" spans="2:2">
      <c r="B778">
        <v>0.99266799225006253</v>
      </c>
    </row>
    <row r="779" spans="2:2">
      <c r="B779">
        <v>0.22044332581572235</v>
      </c>
    </row>
    <row r="780" spans="2:2">
      <c r="B780">
        <v>0.63906327341101132</v>
      </c>
    </row>
    <row r="781" spans="2:2">
      <c r="B781">
        <v>0.33175638236571103</v>
      </c>
    </row>
    <row r="782" spans="2:2">
      <c r="B782">
        <v>0.96646544989198446</v>
      </c>
    </row>
    <row r="783" spans="2:2">
      <c r="B783">
        <v>-0.38132384361233562</v>
      </c>
    </row>
    <row r="784" spans="2:2">
      <c r="B784">
        <v>0.34504068935348187</v>
      </c>
    </row>
    <row r="785" spans="2:2">
      <c r="B785">
        <v>-1.270791472052224</v>
      </c>
    </row>
    <row r="786" spans="2:2">
      <c r="B786">
        <v>0.66986331148655154</v>
      </c>
    </row>
    <row r="787" spans="2:2">
      <c r="B787">
        <v>-0.96256826509488747</v>
      </c>
    </row>
    <row r="788" spans="2:2">
      <c r="B788">
        <v>0.94568349595647305</v>
      </c>
    </row>
    <row r="789" spans="2:2">
      <c r="B789">
        <v>0.27106693778478075</v>
      </c>
    </row>
    <row r="790" spans="2:2">
      <c r="B790">
        <v>1.6831336324685253</v>
      </c>
    </row>
    <row r="791" spans="2:2">
      <c r="B791">
        <v>-5.0624748837435618E-2</v>
      </c>
    </row>
    <row r="792" spans="2:2">
      <c r="B792">
        <v>1.0152075446967501</v>
      </c>
    </row>
    <row r="793" spans="2:2">
      <c r="B793">
        <v>-3.0642013371107168E-2</v>
      </c>
    </row>
    <row r="794" spans="2:2">
      <c r="B794">
        <v>-1.0765393199108075</v>
      </c>
    </row>
    <row r="795" spans="2:2">
      <c r="B795">
        <v>0.12073996913386509</v>
      </c>
    </row>
    <row r="796" spans="2:2">
      <c r="B796">
        <v>-0.26702082323026843</v>
      </c>
    </row>
    <row r="797" spans="2:2">
      <c r="B797">
        <v>0.37869199331908021</v>
      </c>
    </row>
    <row r="798" spans="2:2">
      <c r="B798">
        <v>-2.098859113175422</v>
      </c>
    </row>
    <row r="799" spans="2:2">
      <c r="B799">
        <v>-4.3985437514493242E-3</v>
      </c>
    </row>
    <row r="800" spans="2:2">
      <c r="B800">
        <v>1.0305666364729404</v>
      </c>
    </row>
    <row r="801" spans="2:2">
      <c r="B801">
        <v>-0.75272851063346025</v>
      </c>
    </row>
    <row r="802" spans="2:2">
      <c r="B802">
        <v>1.2965983842150308</v>
      </c>
    </row>
    <row r="803" spans="2:2">
      <c r="B803">
        <v>0.43243517211521976</v>
      </c>
    </row>
    <row r="804" spans="2:2">
      <c r="B804">
        <v>0.94424876806442626</v>
      </c>
    </row>
    <row r="805" spans="2:2">
      <c r="B805">
        <v>1.8282844393979758</v>
      </c>
    </row>
    <row r="806" spans="2:2">
      <c r="B806">
        <v>-0.68632516558864154</v>
      </c>
    </row>
    <row r="807" spans="2:2">
      <c r="B807">
        <v>-1.0171311259909999</v>
      </c>
    </row>
    <row r="808" spans="2:2">
      <c r="B808">
        <v>-0.94592223831568845</v>
      </c>
    </row>
    <row r="809" spans="2:2">
      <c r="B809">
        <v>-0.17977981769945472</v>
      </c>
    </row>
    <row r="810" spans="2:2">
      <c r="B810">
        <v>0.3096079126407858</v>
      </c>
    </row>
    <row r="811" spans="2:2">
      <c r="B811">
        <v>2.1664800442522392</v>
      </c>
    </row>
    <row r="812" spans="2:2">
      <c r="B812">
        <v>-1.402686393703334</v>
      </c>
    </row>
    <row r="813" spans="2:2">
      <c r="B813">
        <v>0.53576627578877378</v>
      </c>
    </row>
    <row r="814" spans="2:2">
      <c r="B814">
        <v>-0.82757651398424059</v>
      </c>
    </row>
    <row r="815" spans="2:2">
      <c r="B815">
        <v>0.80114432421396486</v>
      </c>
    </row>
    <row r="816" spans="2:2">
      <c r="B816">
        <v>0.49868731366586871</v>
      </c>
    </row>
    <row r="817" spans="2:2">
      <c r="B817">
        <v>0.79368078331754077</v>
      </c>
    </row>
    <row r="818" spans="2:2">
      <c r="B818">
        <v>-0.5867218533239793</v>
      </c>
    </row>
    <row r="819" spans="2:2">
      <c r="B819">
        <v>-0.23929487724672072</v>
      </c>
    </row>
    <row r="820" spans="2:2">
      <c r="B820">
        <v>1.2614145816769451</v>
      </c>
    </row>
    <row r="821" spans="2:2">
      <c r="B821">
        <v>-0.64140976974158548</v>
      </c>
    </row>
    <row r="822" spans="2:2">
      <c r="B822">
        <v>0.85757847045897506</v>
      </c>
    </row>
    <row r="823" spans="2:2">
      <c r="B823">
        <v>-0.46833406486257445</v>
      </c>
    </row>
    <row r="824" spans="2:2">
      <c r="B824">
        <v>0.42647798181860708</v>
      </c>
    </row>
    <row r="825" spans="2:2">
      <c r="B825">
        <v>-9.9420276455930434E-2</v>
      </c>
    </row>
    <row r="826" spans="2:2">
      <c r="B826">
        <v>0.16270064406853635</v>
      </c>
    </row>
    <row r="827" spans="2:2">
      <c r="B827">
        <v>-0.44009084376739338</v>
      </c>
    </row>
    <row r="828" spans="2:2">
      <c r="B828">
        <v>0.3987406671512872</v>
      </c>
    </row>
    <row r="829" spans="2:2">
      <c r="B829">
        <v>0.68149347498547286</v>
      </c>
    </row>
    <row r="830" spans="2:2">
      <c r="B830">
        <v>1.5408386389026418</v>
      </c>
    </row>
    <row r="831" spans="2:2">
      <c r="B831">
        <v>-0.35333414416527376</v>
      </c>
    </row>
    <row r="832" spans="2:2">
      <c r="B832">
        <v>-0.25609779186197557</v>
      </c>
    </row>
    <row r="833" spans="2:2">
      <c r="B833">
        <v>-1.2588770914589986</v>
      </c>
    </row>
    <row r="834" spans="2:2">
      <c r="B834">
        <v>0.91898300524917431</v>
      </c>
    </row>
    <row r="835" spans="2:2">
      <c r="B835">
        <v>0.95916902864701115</v>
      </c>
    </row>
    <row r="836" spans="2:2">
      <c r="B836">
        <v>1.0123949323315173</v>
      </c>
    </row>
    <row r="837" spans="2:2">
      <c r="B837">
        <v>0.23410279936797451</v>
      </c>
    </row>
    <row r="838" spans="2:2">
      <c r="B838">
        <v>0.60444335758802481</v>
      </c>
    </row>
    <row r="839" spans="2:2">
      <c r="B839">
        <v>-0.10049689080915414</v>
      </c>
    </row>
    <row r="840" spans="2:2">
      <c r="B840">
        <v>6.6794427766581066E-2</v>
      </c>
    </row>
    <row r="841" spans="2:2">
      <c r="B841">
        <v>-2.5025656213983893</v>
      </c>
    </row>
    <row r="842" spans="2:2">
      <c r="B842">
        <v>0.27051100914832205</v>
      </c>
    </row>
    <row r="843" spans="2:2">
      <c r="B843">
        <v>1.6958847481873818</v>
      </c>
    </row>
    <row r="844" spans="2:2">
      <c r="B844">
        <v>-0.99643102657864802</v>
      </c>
    </row>
    <row r="845" spans="2:2">
      <c r="B845">
        <v>-0.83992176769243088</v>
      </c>
    </row>
    <row r="846" spans="2:2">
      <c r="B846">
        <v>-0.2459137249388732</v>
      </c>
    </row>
    <row r="847" spans="2:2">
      <c r="B847">
        <v>-0.11527049537107814</v>
      </c>
    </row>
    <row r="848" spans="2:2">
      <c r="B848">
        <v>1.4200850273482502</v>
      </c>
    </row>
    <row r="849" spans="2:2">
      <c r="B849">
        <v>-0.35545212995202746</v>
      </c>
    </row>
    <row r="850" spans="2:2">
      <c r="B850">
        <v>1.2235113899805583</v>
      </c>
    </row>
    <row r="851" spans="2:2">
      <c r="B851">
        <v>-1.055877874023281</v>
      </c>
    </row>
    <row r="852" spans="2:2">
      <c r="B852">
        <v>-0.7557787284895312</v>
      </c>
    </row>
    <row r="853" spans="2:2">
      <c r="B853">
        <v>0.9619589036446996</v>
      </c>
    </row>
    <row r="854" spans="2:2">
      <c r="B854">
        <v>0.88090700955945067</v>
      </c>
    </row>
    <row r="855" spans="2:2">
      <c r="B855">
        <v>1.8507125787436962</v>
      </c>
    </row>
    <row r="856" spans="2:2">
      <c r="B856">
        <v>-0.72349621405010112</v>
      </c>
    </row>
    <row r="857" spans="2:2">
      <c r="B857">
        <v>0.42103920350200497</v>
      </c>
    </row>
    <row r="858" spans="2:2">
      <c r="B858">
        <v>1.0915459824900609</v>
      </c>
    </row>
    <row r="859" spans="2:2">
      <c r="B859">
        <v>0.82854626271000598</v>
      </c>
    </row>
    <row r="860" spans="2:2">
      <c r="B860">
        <v>1.5698151401011273</v>
      </c>
    </row>
    <row r="861" spans="2:2">
      <c r="B861">
        <v>9.2657046479871497E-2</v>
      </c>
    </row>
    <row r="862" spans="2:2">
      <c r="B862">
        <v>9.888253771350719E-2</v>
      </c>
    </row>
    <row r="863" spans="2:2">
      <c r="B863">
        <v>-2.0275729184504598</v>
      </c>
    </row>
    <row r="864" spans="2:2">
      <c r="B864">
        <v>-1.6608464648015797</v>
      </c>
    </row>
    <row r="865" spans="2:2">
      <c r="B865">
        <v>-0.75242382990836632</v>
      </c>
    </row>
    <row r="866" spans="2:2">
      <c r="B866">
        <v>-0.29144075597287156</v>
      </c>
    </row>
    <row r="867" spans="2:2">
      <c r="B867">
        <v>1.4474517229245976</v>
      </c>
    </row>
    <row r="868" spans="2:2">
      <c r="B868">
        <v>-9.7729753179010004E-2</v>
      </c>
    </row>
    <row r="869" spans="2:2">
      <c r="B869">
        <v>-0.70170358412724454</v>
      </c>
    </row>
    <row r="870" spans="2:2">
      <c r="B870">
        <v>0.44997250370215625</v>
      </c>
    </row>
    <row r="871" spans="2:2">
      <c r="B871">
        <v>0.73697947300388478</v>
      </c>
    </row>
    <row r="872" spans="2:2">
      <c r="B872">
        <v>0.43386307879700325</v>
      </c>
    </row>
    <row r="873" spans="2:2">
      <c r="B873">
        <v>0.94305505626834929</v>
      </c>
    </row>
    <row r="874" spans="2:2">
      <c r="B874">
        <v>-1.6376043276977725</v>
      </c>
    </row>
    <row r="875" spans="2:2">
      <c r="B875">
        <v>2.0427432900760323</v>
      </c>
    </row>
    <row r="876" spans="2:2">
      <c r="B876">
        <v>0.77567619882756844</v>
      </c>
    </row>
    <row r="877" spans="2:2">
      <c r="B877">
        <v>1.6933154256548733</v>
      </c>
    </row>
    <row r="878" spans="2:2">
      <c r="B878">
        <v>-0.93746166385244578</v>
      </c>
    </row>
    <row r="879" spans="2:2">
      <c r="B879">
        <v>-0.34414824767736718</v>
      </c>
    </row>
    <row r="880" spans="2:2">
      <c r="B880">
        <v>7.0322130341082811E-2</v>
      </c>
    </row>
    <row r="881" spans="2:2">
      <c r="B881">
        <v>-5.499146027432289E-2</v>
      </c>
    </row>
    <row r="882" spans="2:2">
      <c r="B882">
        <v>1.1546399036888033</v>
      </c>
    </row>
    <row r="883" spans="2:2">
      <c r="B883">
        <v>0.68294184529804625</v>
      </c>
    </row>
    <row r="884" spans="2:2">
      <c r="B884">
        <v>1.8785613065119833</v>
      </c>
    </row>
    <row r="885" spans="2:2">
      <c r="B885">
        <v>-1.2745749700115994</v>
      </c>
    </row>
    <row r="886" spans="2:2">
      <c r="B886">
        <v>1.1821930456790142</v>
      </c>
    </row>
    <row r="887" spans="2:2">
      <c r="B887">
        <v>1.6329431673511863</v>
      </c>
    </row>
    <row r="888" spans="2:2">
      <c r="B888">
        <v>-0.73959199653472751</v>
      </c>
    </row>
    <row r="889" spans="2:2">
      <c r="B889">
        <v>-0.47346247811219655</v>
      </c>
    </row>
    <row r="890" spans="2:2">
      <c r="B890">
        <v>0.30175215215422213</v>
      </c>
    </row>
    <row r="891" spans="2:2">
      <c r="B891">
        <v>-0.13948692867415957</v>
      </c>
    </row>
    <row r="892" spans="2:2">
      <c r="B892">
        <v>-2.2198400984052569</v>
      </c>
    </row>
    <row r="893" spans="2:2">
      <c r="B893">
        <v>2.0036623027408496</v>
      </c>
    </row>
    <row r="894" spans="2:2">
      <c r="B894">
        <v>-1.0639269021339715</v>
      </c>
    </row>
    <row r="895" spans="2:2">
      <c r="B895">
        <v>0.70287796916090883</v>
      </c>
    </row>
    <row r="896" spans="2:2">
      <c r="B896">
        <v>-0.84330167737789452</v>
      </c>
    </row>
    <row r="897" spans="2:2">
      <c r="B897">
        <v>0.34155164030380547</v>
      </c>
    </row>
    <row r="898" spans="2:2">
      <c r="B898">
        <v>0.58028263083542697</v>
      </c>
    </row>
    <row r="899" spans="2:2">
      <c r="B899">
        <v>0.96208168542943895</v>
      </c>
    </row>
    <row r="900" spans="2:2">
      <c r="B900">
        <v>-0.56119688451872207</v>
      </c>
    </row>
    <row r="901" spans="2:2">
      <c r="B901">
        <v>-0.42865849536610767</v>
      </c>
    </row>
    <row r="902" spans="2:2">
      <c r="B902">
        <v>-1.4606621334678493</v>
      </c>
    </row>
    <row r="903" spans="2:2">
      <c r="B903">
        <v>-0.32336174626834691</v>
      </c>
    </row>
    <row r="904" spans="2:2">
      <c r="B904">
        <v>1.9574508769437671</v>
      </c>
    </row>
    <row r="905" spans="2:2">
      <c r="B905">
        <v>-2.6445923140272498</v>
      </c>
    </row>
    <row r="906" spans="2:2">
      <c r="B906">
        <v>1.1097699825768359</v>
      </c>
    </row>
    <row r="907" spans="2:2">
      <c r="B907">
        <v>0.17907950677908957</v>
      </c>
    </row>
    <row r="908" spans="2:2">
      <c r="B908">
        <v>0.4017238097731024</v>
      </c>
    </row>
    <row r="909" spans="2:2">
      <c r="B909">
        <v>-1.3835096979164518</v>
      </c>
    </row>
    <row r="910" spans="2:2">
      <c r="B910">
        <v>-0.20518427845672704</v>
      </c>
    </row>
    <row r="911" spans="2:2">
      <c r="B911">
        <v>-1.4739043763256632</v>
      </c>
    </row>
    <row r="912" spans="2:2">
      <c r="B912">
        <v>-1.2044893082929775</v>
      </c>
    </row>
    <row r="913" spans="2:2">
      <c r="B913">
        <v>0.1762816737027606</v>
      </c>
    </row>
    <row r="914" spans="2:2">
      <c r="B914">
        <v>-0.88011802290566266</v>
      </c>
    </row>
    <row r="915" spans="2:2">
      <c r="B915">
        <v>0.31241825126926415</v>
      </c>
    </row>
    <row r="916" spans="2:2">
      <c r="B916">
        <v>-0.86367208496085368</v>
      </c>
    </row>
    <row r="917" spans="2:2">
      <c r="B917">
        <v>-1.1249085218878463</v>
      </c>
    </row>
    <row r="918" spans="2:2">
      <c r="B918">
        <v>-1.3992166714160703</v>
      </c>
    </row>
    <row r="919" spans="2:2">
      <c r="B919">
        <v>-0.47243474909919314</v>
      </c>
    </row>
    <row r="920" spans="2:2">
      <c r="B920">
        <v>0.62068579609331209</v>
      </c>
    </row>
    <row r="921" spans="2:2">
      <c r="B921">
        <v>-0.18148966773878783</v>
      </c>
    </row>
    <row r="922" spans="2:2">
      <c r="B922">
        <v>-1.450730451324489</v>
      </c>
    </row>
    <row r="923" spans="2:2">
      <c r="B923">
        <v>0.85272631622501649</v>
      </c>
    </row>
    <row r="924" spans="2:2">
      <c r="B924">
        <v>8.4517068899003789E-2</v>
      </c>
    </row>
    <row r="925" spans="2:2">
      <c r="B925">
        <v>-0.43764885049313307</v>
      </c>
    </row>
    <row r="926" spans="2:2">
      <c r="B926">
        <v>-0.73878709372365847</v>
      </c>
    </row>
    <row r="927" spans="2:2">
      <c r="B927">
        <v>-0.28338831725704949</v>
      </c>
    </row>
    <row r="928" spans="2:2">
      <c r="B928">
        <v>0.41594603317207657</v>
      </c>
    </row>
    <row r="929" spans="2:2">
      <c r="B929">
        <v>-1.0334338185202796</v>
      </c>
    </row>
    <row r="930" spans="2:2">
      <c r="B930">
        <v>0.25815324988798238</v>
      </c>
    </row>
    <row r="931" spans="2:2">
      <c r="B931">
        <v>-9.9804537967429496E-2</v>
      </c>
    </row>
    <row r="932" spans="2:2">
      <c r="B932">
        <v>0.99029193734168075</v>
      </c>
    </row>
    <row r="933" spans="2:2">
      <c r="B933">
        <v>0.18359060049988329</v>
      </c>
    </row>
    <row r="934" spans="2:2">
      <c r="B934">
        <v>-1.5114255802473053</v>
      </c>
    </row>
    <row r="935" spans="2:2">
      <c r="B935">
        <v>-1.3234830475994386</v>
      </c>
    </row>
    <row r="936" spans="2:2">
      <c r="B936">
        <v>-0.72867351263994351</v>
      </c>
    </row>
    <row r="937" spans="2:2">
      <c r="B937">
        <v>-0.17426145859644748</v>
      </c>
    </row>
    <row r="938" spans="2:2">
      <c r="B938">
        <v>0.31121317078941502</v>
      </c>
    </row>
    <row r="939" spans="2:2">
      <c r="B939">
        <v>-0.60059164752601646</v>
      </c>
    </row>
    <row r="940" spans="2:2">
      <c r="B940">
        <v>-0.24812152332742698</v>
      </c>
    </row>
    <row r="941" spans="2:2">
      <c r="B941">
        <v>2.1370487957028672</v>
      </c>
    </row>
    <row r="942" spans="2:2">
      <c r="B942">
        <v>-0.86645286501152441</v>
      </c>
    </row>
    <row r="943" spans="2:2">
      <c r="B943">
        <v>0.380337041860912</v>
      </c>
    </row>
    <row r="944" spans="2:2">
      <c r="B944">
        <v>0.50363041737000458</v>
      </c>
    </row>
    <row r="945" spans="2:2">
      <c r="B945">
        <v>1.0403755368315615</v>
      </c>
    </row>
    <row r="946" spans="2:2">
      <c r="B946">
        <v>-0.15681280274293385</v>
      </c>
    </row>
    <row r="947" spans="2:2">
      <c r="B947">
        <v>-0.90633648142102174</v>
      </c>
    </row>
    <row r="948" spans="2:2">
      <c r="B948">
        <v>1.108355718315579</v>
      </c>
    </row>
    <row r="949" spans="2:2">
      <c r="B949">
        <v>-0.6367190508171916</v>
      </c>
    </row>
    <row r="950" spans="2:2">
      <c r="B950">
        <v>0.33248397812712938</v>
      </c>
    </row>
    <row r="951" spans="2:2">
      <c r="B951">
        <v>0.42271153688488994</v>
      </c>
    </row>
    <row r="952" spans="2:2">
      <c r="B952">
        <v>-0.73317096394021064</v>
      </c>
    </row>
    <row r="953" spans="2:2">
      <c r="B953">
        <v>0.7644598554179538</v>
      </c>
    </row>
    <row r="954" spans="2:2">
      <c r="B954">
        <v>-1.1562815416255035</v>
      </c>
    </row>
    <row r="955" spans="2:2">
      <c r="B955">
        <v>-0.17162165022455156</v>
      </c>
    </row>
    <row r="956" spans="2:2">
      <c r="B956">
        <v>-1.4496345102088526</v>
      </c>
    </row>
    <row r="957" spans="2:2">
      <c r="B957">
        <v>-1.1008933142875321</v>
      </c>
    </row>
    <row r="958" spans="2:2">
      <c r="B958">
        <v>-0.16797457647044212</v>
      </c>
    </row>
    <row r="959" spans="2:2">
      <c r="B959">
        <v>-0.659273382552783</v>
      </c>
    </row>
    <row r="960" spans="2:2">
      <c r="B960">
        <v>0.38165239857335109</v>
      </c>
    </row>
    <row r="961" spans="2:2">
      <c r="B961">
        <v>-0.30055161914788187</v>
      </c>
    </row>
    <row r="962" spans="2:2">
      <c r="B962">
        <v>-7.7147888077888638E-2</v>
      </c>
    </row>
    <row r="963" spans="2:2">
      <c r="B963">
        <v>0.6857453627162613</v>
      </c>
    </row>
    <row r="964" spans="2:2">
      <c r="B964">
        <v>9.5731138571863994E-2</v>
      </c>
    </row>
    <row r="965" spans="2:2">
      <c r="B965">
        <v>1.5664136299164966</v>
      </c>
    </row>
    <row r="966" spans="2:2">
      <c r="B966">
        <v>1.6703415894880891</v>
      </c>
    </row>
    <row r="967" spans="2:2">
      <c r="B967">
        <v>-0.57955958254751749</v>
      </c>
    </row>
    <row r="968" spans="2:2">
      <c r="B968">
        <v>0.34317395147809293</v>
      </c>
    </row>
    <row r="969" spans="2:2">
      <c r="B969">
        <v>0.78043740359134972</v>
      </c>
    </row>
    <row r="970" spans="2:2">
      <c r="B970">
        <v>0.10765006663859822</v>
      </c>
    </row>
    <row r="971" spans="2:2">
      <c r="B971">
        <v>0.42304577618779149</v>
      </c>
    </row>
    <row r="972" spans="2:2">
      <c r="B972">
        <v>0.10703388397814706</v>
      </c>
    </row>
    <row r="973" spans="2:2">
      <c r="B973">
        <v>-0.42622787077561952</v>
      </c>
    </row>
    <row r="974" spans="2:2">
      <c r="B974">
        <v>0.5552965376409702</v>
      </c>
    </row>
    <row r="975" spans="2:2">
      <c r="B975">
        <v>0.55244299801415764</v>
      </c>
    </row>
    <row r="976" spans="2:2">
      <c r="B976">
        <v>0.47269168135244399</v>
      </c>
    </row>
    <row r="977" spans="2:2">
      <c r="B977">
        <v>-0.47817366066738032</v>
      </c>
    </row>
    <row r="978" spans="2:2">
      <c r="B978">
        <v>1.1989777704002336</v>
      </c>
    </row>
    <row r="979" spans="2:2">
      <c r="B979">
        <v>1.2277268979232758</v>
      </c>
    </row>
    <row r="980" spans="2:2">
      <c r="B980">
        <v>1.0883604772971012</v>
      </c>
    </row>
    <row r="981" spans="2:2">
      <c r="B981">
        <v>-1.169669303635601</v>
      </c>
    </row>
    <row r="982" spans="2:2">
      <c r="B982">
        <v>1.3203680282458663</v>
      </c>
    </row>
    <row r="983" spans="2:2">
      <c r="B983">
        <v>-1.2624332157429308</v>
      </c>
    </row>
    <row r="984" spans="2:2">
      <c r="B984">
        <v>0.31049125936988275</v>
      </c>
    </row>
    <row r="985" spans="2:2">
      <c r="B985">
        <v>1.4964916772441939</v>
      </c>
    </row>
    <row r="986" spans="2:2">
      <c r="B986">
        <v>-0.46049535740166903</v>
      </c>
    </row>
    <row r="987" spans="2:2">
      <c r="B987">
        <v>1.4179886420606636</v>
      </c>
    </row>
    <row r="988" spans="2:2">
      <c r="B988">
        <v>-1.2273994798306376</v>
      </c>
    </row>
    <row r="989" spans="2:2">
      <c r="B989">
        <v>-0.80314976003137417</v>
      </c>
    </row>
    <row r="990" spans="2:2">
      <c r="B990">
        <v>0.11272959454800002</v>
      </c>
    </row>
    <row r="991" spans="2:2">
      <c r="B991">
        <v>-0.72449097388016526</v>
      </c>
    </row>
    <row r="992" spans="2:2">
      <c r="B992">
        <v>0.78230641520349309</v>
      </c>
    </row>
    <row r="993" spans="2:2">
      <c r="B993">
        <v>0.56244971347041428</v>
      </c>
    </row>
    <row r="994" spans="2:2">
      <c r="B994">
        <v>-0.21879827727389056</v>
      </c>
    </row>
    <row r="995" spans="2:2">
      <c r="B995">
        <v>0.48392848839284852</v>
      </c>
    </row>
    <row r="996" spans="2:2">
      <c r="B996">
        <v>0.56262933867401443</v>
      </c>
    </row>
    <row r="997" spans="2:2">
      <c r="B997">
        <v>0.5375329692469677</v>
      </c>
    </row>
    <row r="998" spans="2:2">
      <c r="B998">
        <v>-0.88169599621323869</v>
      </c>
    </row>
    <row r="999" spans="2:2">
      <c r="B999">
        <v>0.92342588686733507</v>
      </c>
    </row>
    <row r="1000" spans="2:2">
      <c r="B1000">
        <v>0.75955085776513442</v>
      </c>
    </row>
    <row r="1001" spans="2:2">
      <c r="B1001">
        <v>3.7914560380158946E-2</v>
      </c>
    </row>
    <row r="1002" spans="2:2">
      <c r="B1002">
        <v>2.4060682335402817E-2</v>
      </c>
    </row>
    <row r="1003" spans="2:2">
      <c r="B1003">
        <v>-0.39294945963774808</v>
      </c>
    </row>
    <row r="1004" spans="2:2">
      <c r="B1004">
        <v>1.9470007828203961E-2</v>
      </c>
    </row>
    <row r="1005" spans="2:2">
      <c r="B1005">
        <v>-1.2969530871487223</v>
      </c>
    </row>
    <row r="1006" spans="2:2">
      <c r="B1006">
        <v>-0.41078010326600634</v>
      </c>
    </row>
    <row r="1007" spans="2:2">
      <c r="B1007">
        <v>-0.26218913262709975</v>
      </c>
    </row>
    <row r="1008" spans="2:2">
      <c r="B1008">
        <v>1.3156272871128749</v>
      </c>
    </row>
    <row r="1009" spans="2:2">
      <c r="B1009">
        <v>0.65159156292793341</v>
      </c>
    </row>
    <row r="1010" spans="2:2">
      <c r="B1010">
        <v>-0.12420741768437438</v>
      </c>
    </row>
    <row r="1011" spans="2:2">
      <c r="B1011">
        <v>-0.7206176633189898</v>
      </c>
    </row>
    <row r="1012" spans="2:2">
      <c r="B1012">
        <v>1.7785123418434523</v>
      </c>
    </row>
    <row r="1013" spans="2:2">
      <c r="B1013">
        <v>0.28601789381355047</v>
      </c>
    </row>
    <row r="1014" spans="2:2">
      <c r="B1014">
        <v>-0.14211423149390612</v>
      </c>
    </row>
    <row r="1015" spans="2:2">
      <c r="B1015">
        <v>-0.56227122513519134</v>
      </c>
    </row>
    <row r="1016" spans="2:2">
      <c r="B1016">
        <v>-0.82682163338176906</v>
      </c>
    </row>
    <row r="1017" spans="2:2">
      <c r="B1017">
        <v>-0.70631017479172442</v>
      </c>
    </row>
    <row r="1018" spans="2:2">
      <c r="B1018">
        <v>1.1704287317115813</v>
      </c>
    </row>
    <row r="1019" spans="2:2">
      <c r="B1019">
        <v>1.256175892194733</v>
      </c>
    </row>
    <row r="1020" spans="2:2">
      <c r="B1020">
        <v>-1.9522758520906791</v>
      </c>
    </row>
    <row r="1021" spans="2:2">
      <c r="B1021">
        <v>0.4072035153512843</v>
      </c>
    </row>
    <row r="1022" spans="2:2">
      <c r="B1022">
        <v>3.0642013371107168E-2</v>
      </c>
    </row>
    <row r="1023" spans="2:2">
      <c r="B1023">
        <v>0.6265395313675981</v>
      </c>
    </row>
    <row r="1024" spans="2:2">
      <c r="B1024">
        <v>-1.3291992218000814</v>
      </c>
    </row>
    <row r="1025" spans="2:2">
      <c r="B1025">
        <v>-0.49125105761049781</v>
      </c>
    </row>
    <row r="1026" spans="2:2">
      <c r="B1026">
        <v>-0.90552930487319827</v>
      </c>
    </row>
    <row r="1027" spans="2:2">
      <c r="B1027">
        <v>-0.63718744058860466</v>
      </c>
    </row>
    <row r="1028" spans="2:2">
      <c r="B1028">
        <v>0.24985752133943606</v>
      </c>
    </row>
    <row r="1029" spans="2:2">
      <c r="B1029">
        <v>-0.2313515778951114</v>
      </c>
    </row>
    <row r="1030" spans="2:2">
      <c r="B1030">
        <v>-0.2892068096116418</v>
      </c>
    </row>
    <row r="1031" spans="2:2">
      <c r="B1031">
        <v>-1.1216025086469017</v>
      </c>
    </row>
    <row r="1032" spans="2:2">
      <c r="B1032">
        <v>0.42103920350200497</v>
      </c>
    </row>
    <row r="1033" spans="2:2">
      <c r="B1033">
        <v>1.1101951713499147</v>
      </c>
    </row>
    <row r="1034" spans="2:2">
      <c r="B1034">
        <v>-1.5570867617498152</v>
      </c>
    </row>
    <row r="1035" spans="2:2">
      <c r="B1035">
        <v>1.7736965673975646</v>
      </c>
    </row>
    <row r="1036" spans="2:2">
      <c r="B1036">
        <v>0.34163349482696503</v>
      </c>
    </row>
    <row r="1037" spans="2:2">
      <c r="B1037">
        <v>3.0642013371107168E-2</v>
      </c>
    </row>
    <row r="1038" spans="2:2">
      <c r="B1038">
        <v>0.27607029551290907</v>
      </c>
    </row>
    <row r="1039" spans="2:2">
      <c r="B1039">
        <v>-0.30007186069269665</v>
      </c>
    </row>
    <row r="1040" spans="2:2">
      <c r="B1040">
        <v>0.24197220227506477</v>
      </c>
    </row>
    <row r="1041" spans="2:2">
      <c r="B1041">
        <v>0.49004256652551703</v>
      </c>
    </row>
    <row r="1042" spans="2:2">
      <c r="B1042">
        <v>0.5585116014117375</v>
      </c>
    </row>
    <row r="1043" spans="2:2">
      <c r="B1043">
        <v>0.64112782638403587</v>
      </c>
    </row>
    <row r="1044" spans="2:2">
      <c r="B1044">
        <v>1.0604298950056545</v>
      </c>
    </row>
    <row r="1045" spans="2:2">
      <c r="B1045">
        <v>1.4280976756708696</v>
      </c>
    </row>
    <row r="1046" spans="2:2">
      <c r="B1046">
        <v>1.4800525605096482</v>
      </c>
    </row>
    <row r="1047" spans="2:2">
      <c r="B1047">
        <v>-0.26535644792602398</v>
      </c>
    </row>
    <row r="1048" spans="2:2">
      <c r="B1048">
        <v>0.48401375352113973</v>
      </c>
    </row>
    <row r="1049" spans="2:2">
      <c r="B1049">
        <v>0.94520601123804227</v>
      </c>
    </row>
    <row r="1050" spans="2:2">
      <c r="B1050">
        <v>0.40911572796176188</v>
      </c>
    </row>
    <row r="1051" spans="2:2">
      <c r="B1051">
        <v>-2.5025656213983893</v>
      </c>
    </row>
    <row r="1052" spans="2:2">
      <c r="B1052">
        <v>-1.2277268979232758</v>
      </c>
    </row>
    <row r="1053" spans="2:2">
      <c r="B1053">
        <v>1.07544792626868</v>
      </c>
    </row>
    <row r="1054" spans="2:2">
      <c r="B1054">
        <v>-0.15332830116676632</v>
      </c>
    </row>
    <row r="1055" spans="2:2">
      <c r="B1055">
        <v>0.50702055887086317</v>
      </c>
    </row>
    <row r="1056" spans="2:2">
      <c r="B1056">
        <v>-2.3567918105982244</v>
      </c>
    </row>
    <row r="1057" spans="2:2">
      <c r="B1057">
        <v>-1.1458951121312566</v>
      </c>
    </row>
    <row r="1058" spans="2:2">
      <c r="B1058">
        <v>-0.91026549853268079</v>
      </c>
    </row>
    <row r="1059" spans="2:2">
      <c r="B1059">
        <v>4.6718469093320891E-2</v>
      </c>
    </row>
    <row r="1060" spans="2:2">
      <c r="B1060">
        <v>-0.42480337469896767</v>
      </c>
    </row>
    <row r="1061" spans="2:2">
      <c r="B1061">
        <v>1.1783549780375324</v>
      </c>
    </row>
    <row r="1062" spans="2:2">
      <c r="B1062">
        <v>-0.4899561645288486</v>
      </c>
    </row>
    <row r="1063" spans="2:2">
      <c r="B1063">
        <v>-1.0176427167607471</v>
      </c>
    </row>
    <row r="1064" spans="2:2">
      <c r="B1064">
        <v>0.53992152970749885</v>
      </c>
    </row>
    <row r="1065" spans="2:2">
      <c r="B1065">
        <v>1.06002744360012</v>
      </c>
    </row>
    <row r="1066" spans="2:2">
      <c r="B1066">
        <v>-0.2875322024920024</v>
      </c>
    </row>
    <row r="1067" spans="2:2">
      <c r="B1067">
        <v>-0.92565642262343317</v>
      </c>
    </row>
    <row r="1068" spans="2:2">
      <c r="B1068">
        <v>-0.98319787866785191</v>
      </c>
    </row>
    <row r="1069" spans="2:2">
      <c r="B1069">
        <v>-1.2683949535130523</v>
      </c>
    </row>
    <row r="1070" spans="2:2">
      <c r="B1070">
        <v>-0.85294686869019642</v>
      </c>
    </row>
    <row r="1071" spans="2:2">
      <c r="B1071">
        <v>1.128514668380376</v>
      </c>
    </row>
    <row r="1072" spans="2:2">
      <c r="B1072">
        <v>-0.28450358513509855</v>
      </c>
    </row>
    <row r="1073" spans="2:2">
      <c r="B1073">
        <v>-2.1994992494001053E-2</v>
      </c>
    </row>
    <row r="1074" spans="2:2">
      <c r="B1074">
        <v>1.2863847587141208</v>
      </c>
    </row>
    <row r="1075" spans="2:2">
      <c r="B1075">
        <v>1.6777994460426271</v>
      </c>
    </row>
    <row r="1076" spans="2:2">
      <c r="B1076">
        <v>-1.1015936252078973</v>
      </c>
    </row>
    <row r="1077" spans="2:2">
      <c r="B1077">
        <v>5.3995563575881533E-2</v>
      </c>
    </row>
    <row r="1078" spans="2:2">
      <c r="B1078">
        <v>-0.79347046266775578</v>
      </c>
    </row>
    <row r="1079" spans="2:2">
      <c r="B1079">
        <v>-1.0769508662633598</v>
      </c>
    </row>
    <row r="1080" spans="2:2">
      <c r="B1080">
        <v>-0.91421043180162087</v>
      </c>
    </row>
    <row r="1081" spans="2:2">
      <c r="B1081">
        <v>0.26702082323026843</v>
      </c>
    </row>
    <row r="1082" spans="2:2">
      <c r="B1082">
        <v>-0.902766714716563</v>
      </c>
    </row>
    <row r="1083" spans="2:2">
      <c r="B1083">
        <v>1.545367922517471</v>
      </c>
    </row>
    <row r="1084" spans="2:2">
      <c r="B1084">
        <v>0.14667421055492014</v>
      </c>
    </row>
    <row r="1085" spans="2:2">
      <c r="B1085">
        <v>-5.820993465022184E-2</v>
      </c>
    </row>
    <row r="1086" spans="2:2">
      <c r="B1086">
        <v>0.21590039978036657</v>
      </c>
    </row>
    <row r="1087" spans="2:2">
      <c r="B1087">
        <v>0.20870174921583384</v>
      </c>
    </row>
    <row r="1088" spans="2:2">
      <c r="B1088">
        <v>-0.31852891879680101</v>
      </c>
    </row>
    <row r="1089" spans="2:2">
      <c r="B1089">
        <v>1.2044893082929775</v>
      </c>
    </row>
    <row r="1090" spans="2:2">
      <c r="B1090">
        <v>-7.4003310146508738E-2</v>
      </c>
    </row>
    <row r="1091" spans="2:2">
      <c r="B1091">
        <v>5.8516889112070203E-2</v>
      </c>
    </row>
    <row r="1092" spans="2:2">
      <c r="B1092">
        <v>1.8935043044621125</v>
      </c>
    </row>
    <row r="1093" spans="2:2">
      <c r="B1093">
        <v>-0.73999444794026203</v>
      </c>
    </row>
    <row r="1094" spans="2:2">
      <c r="B1094">
        <v>1.2301666174607817</v>
      </c>
    </row>
    <row r="1095" spans="2:2">
      <c r="B1095">
        <v>-0.33151309253298678</v>
      </c>
    </row>
    <row r="1096" spans="2:2">
      <c r="B1096">
        <v>0.58173213801637758</v>
      </c>
    </row>
    <row r="1097" spans="2:2">
      <c r="B1097">
        <v>-0.57747911341721192</v>
      </c>
    </row>
    <row r="1098" spans="2:2">
      <c r="B1098">
        <v>-0.41011389839695767</v>
      </c>
    </row>
    <row r="1099" spans="2:2">
      <c r="B1099">
        <v>0.5065862751507666</v>
      </c>
    </row>
    <row r="1100" spans="2:2">
      <c r="B1100">
        <v>-0.69438328864634968</v>
      </c>
    </row>
    <row r="1101" spans="2:2">
      <c r="B1101">
        <v>0.44447688196669333</v>
      </c>
    </row>
    <row r="1102" spans="2:2">
      <c r="B1102">
        <v>1.5814612197573297</v>
      </c>
    </row>
    <row r="1103" spans="2:2">
      <c r="B1103">
        <v>0.24638666218379512</v>
      </c>
    </row>
    <row r="1104" spans="2:2">
      <c r="B1104">
        <v>-0.45014303395873867</v>
      </c>
    </row>
    <row r="1105" spans="2:2">
      <c r="B1105">
        <v>-0.6041682354407385</v>
      </c>
    </row>
    <row r="1106" spans="2:2">
      <c r="B1106">
        <v>1.3211001714807935</v>
      </c>
    </row>
    <row r="1107" spans="2:2">
      <c r="B1107">
        <v>-9.8267491921433248E-2</v>
      </c>
    </row>
    <row r="1108" spans="2:2">
      <c r="B1108">
        <v>-0.51853703553206287</v>
      </c>
    </row>
    <row r="1109" spans="2:2">
      <c r="B1109">
        <v>-1.0097164704347961</v>
      </c>
    </row>
    <row r="1110" spans="2:2">
      <c r="B1110">
        <v>-0.53797521104570478</v>
      </c>
    </row>
    <row r="1111" spans="2:2">
      <c r="B1111">
        <v>0.72747752710711211</v>
      </c>
    </row>
    <row r="1112" spans="2:2">
      <c r="B1112">
        <v>-0.81514144767425023</v>
      </c>
    </row>
    <row r="1113" spans="2:2">
      <c r="B1113">
        <v>-0.632976480119396</v>
      </c>
    </row>
    <row r="1114" spans="2:2">
      <c r="B1114">
        <v>0.3338573151268065</v>
      </c>
    </row>
    <row r="1115" spans="2:2">
      <c r="B1115">
        <v>-0.22875951799505856</v>
      </c>
    </row>
    <row r="1116" spans="2:2">
      <c r="B1116">
        <v>-6.7943801695946604E-2</v>
      </c>
    </row>
    <row r="1117" spans="2:2">
      <c r="B1117">
        <v>-0.10965095498249866</v>
      </c>
    </row>
    <row r="1118" spans="2:2">
      <c r="B1118">
        <v>-0.33806713872763794</v>
      </c>
    </row>
    <row r="1119" spans="2:2">
      <c r="B1119">
        <v>-0.24859446057234891</v>
      </c>
    </row>
    <row r="1120" spans="2:2">
      <c r="B1120">
        <v>-0.16184799278562423</v>
      </c>
    </row>
    <row r="1121" spans="2:2">
      <c r="B1121">
        <v>-1.2694226825260557</v>
      </c>
    </row>
    <row r="1122" spans="2:2">
      <c r="B1122">
        <v>0.72917373472591862</v>
      </c>
    </row>
    <row r="1123" spans="2:2">
      <c r="B1123">
        <v>-0.31893137020233553</v>
      </c>
    </row>
    <row r="1124" spans="2:2">
      <c r="B1124">
        <v>-0.1054183940141229</v>
      </c>
    </row>
    <row r="1125" spans="2:2">
      <c r="B1125">
        <v>1.016874193737749</v>
      </c>
    </row>
    <row r="1126" spans="2:2">
      <c r="B1126">
        <v>-0.83351551438681781</v>
      </c>
    </row>
    <row r="1127" spans="2:2">
      <c r="B1127">
        <v>0.79651499618194066</v>
      </c>
    </row>
    <row r="1128" spans="2:2">
      <c r="B1128">
        <v>1.4664647096651606</v>
      </c>
    </row>
    <row r="1129" spans="2:2">
      <c r="B1129">
        <v>0.60398406276362948</v>
      </c>
    </row>
    <row r="1130" spans="2:2">
      <c r="B1130">
        <v>-0.18195578377344646</v>
      </c>
    </row>
    <row r="1131" spans="2:2">
      <c r="B1131">
        <v>-0.69672182689828333</v>
      </c>
    </row>
    <row r="1132" spans="2:2">
      <c r="B1132">
        <v>1.4867191566736437</v>
      </c>
    </row>
    <row r="1133" spans="2:2">
      <c r="B1133">
        <v>-0.50902258408314083</v>
      </c>
    </row>
    <row r="1134" spans="2:2">
      <c r="B1134">
        <v>1.0022290553024504</v>
      </c>
    </row>
    <row r="1135" spans="2:2">
      <c r="B1135">
        <v>0.95204313765862025</v>
      </c>
    </row>
    <row r="1136" spans="2:2">
      <c r="B1136">
        <v>1.0802341421367601</v>
      </c>
    </row>
    <row r="1137" spans="2:2">
      <c r="B1137">
        <v>1.5104660633369349</v>
      </c>
    </row>
    <row r="1138" spans="2:2">
      <c r="B1138">
        <v>-0.59857711676158942</v>
      </c>
    </row>
    <row r="1139" spans="2:2">
      <c r="B1139">
        <v>1.157625320047373</v>
      </c>
    </row>
    <row r="1140" spans="2:2">
      <c r="B1140">
        <v>0.71319846028927714</v>
      </c>
    </row>
    <row r="1141" spans="2:2">
      <c r="B1141">
        <v>1.0725875654316042</v>
      </c>
    </row>
    <row r="1142" spans="2:2">
      <c r="B1142">
        <v>-0.43000000005122274</v>
      </c>
    </row>
    <row r="1143" spans="2:2">
      <c r="B1143">
        <v>-1.6712692740838975</v>
      </c>
    </row>
    <row r="1144" spans="2:2">
      <c r="B1144">
        <v>0.50545622798381373</v>
      </c>
    </row>
    <row r="1145" spans="2:2">
      <c r="B1145">
        <v>-0.60104866861365736</v>
      </c>
    </row>
    <row r="1146" spans="2:2">
      <c r="B1146">
        <v>0.97541260402067564</v>
      </c>
    </row>
    <row r="1147" spans="2:2">
      <c r="B1147">
        <v>-0.97209522209595889</v>
      </c>
    </row>
    <row r="1148" spans="2:2">
      <c r="B1148">
        <v>1.0875282896449789</v>
      </c>
    </row>
    <row r="1149" spans="2:2">
      <c r="B1149">
        <v>-1.9896287994924933</v>
      </c>
    </row>
    <row r="1150" spans="2:2">
      <c r="B1150">
        <v>-0.36336814446258359</v>
      </c>
    </row>
    <row r="1151" spans="2:2">
      <c r="B1151">
        <v>0.47894559429551009</v>
      </c>
    </row>
    <row r="1152" spans="2:2">
      <c r="B1152">
        <v>1.0102257874677889</v>
      </c>
    </row>
    <row r="1153" spans="2:2">
      <c r="B1153">
        <v>-1.4967281458666548</v>
      </c>
    </row>
    <row r="1154" spans="2:2">
      <c r="B1154">
        <v>-0.14010538507136516</v>
      </c>
    </row>
    <row r="1155" spans="2:2">
      <c r="B1155">
        <v>-0.82908627518918365</v>
      </c>
    </row>
    <row r="1156" spans="2:2">
      <c r="B1156">
        <v>0.40346549212699756</v>
      </c>
    </row>
    <row r="1157" spans="2:2">
      <c r="B1157">
        <v>-0.25601821107557043</v>
      </c>
    </row>
    <row r="1158" spans="2:2">
      <c r="B1158">
        <v>-4.1435441744397394E-2</v>
      </c>
    </row>
    <row r="1159" spans="2:2">
      <c r="B1159">
        <v>1.6051399143179879</v>
      </c>
    </row>
    <row r="1160" spans="2:2">
      <c r="B1160">
        <v>1.7736965673975646</v>
      </c>
    </row>
    <row r="1161" spans="2:2">
      <c r="B1161">
        <v>0.1350076672679279</v>
      </c>
    </row>
    <row r="1162" spans="2:2">
      <c r="B1162">
        <v>0.87820353655843064</v>
      </c>
    </row>
    <row r="1163" spans="2:2">
      <c r="B1163">
        <v>0.22216909201233648</v>
      </c>
    </row>
    <row r="1164" spans="2:2">
      <c r="B1164">
        <v>-0.88848764789872803</v>
      </c>
    </row>
    <row r="1165" spans="2:2">
      <c r="B1165">
        <v>-0.33207925298484042</v>
      </c>
    </row>
    <row r="1166" spans="2:2">
      <c r="B1166">
        <v>-1.7085858416976407</v>
      </c>
    </row>
    <row r="1167" spans="2:2">
      <c r="B1167">
        <v>-0.34495997169869952</v>
      </c>
    </row>
    <row r="1168" spans="2:2">
      <c r="B1168">
        <v>1.0139274309040047</v>
      </c>
    </row>
    <row r="1169" spans="2:2">
      <c r="B1169">
        <v>-0.99869566838606261</v>
      </c>
    </row>
    <row r="1170" spans="2:2">
      <c r="B1170">
        <v>-0.81995040090987459</v>
      </c>
    </row>
    <row r="1171" spans="2:2">
      <c r="B1171">
        <v>1.0191865840170067</v>
      </c>
    </row>
    <row r="1172" spans="2:2">
      <c r="B1172">
        <v>0.9476002560404595</v>
      </c>
    </row>
    <row r="1173" spans="2:2">
      <c r="B1173">
        <v>1.5473915482289158</v>
      </c>
    </row>
    <row r="1174" spans="2:2">
      <c r="B1174">
        <v>0.36762003219337203</v>
      </c>
    </row>
    <row r="1175" spans="2:2">
      <c r="B1175">
        <v>-0.55601049098186195</v>
      </c>
    </row>
    <row r="1176" spans="2:2">
      <c r="B1176">
        <v>1.8844002624973655</v>
      </c>
    </row>
    <row r="1177" spans="2:2">
      <c r="B1177">
        <v>1.2269129001651891</v>
      </c>
    </row>
    <row r="1178" spans="2:2">
      <c r="B1178">
        <v>-0.56092858358169906</v>
      </c>
    </row>
    <row r="1179" spans="2:2">
      <c r="B1179">
        <v>2.1819323592353612</v>
      </c>
    </row>
    <row r="1180" spans="2:2">
      <c r="B1180">
        <v>0.35496327654982451</v>
      </c>
    </row>
    <row r="1181" spans="2:2">
      <c r="B1181">
        <v>0.48135007091332227</v>
      </c>
    </row>
    <row r="1182" spans="2:2">
      <c r="B1182">
        <v>-0.56594899433548562</v>
      </c>
    </row>
    <row r="1183" spans="2:2">
      <c r="B1183">
        <v>-1.7863612811197527E-2</v>
      </c>
    </row>
    <row r="1184" spans="2:2">
      <c r="B1184">
        <v>0.40736949813435785</v>
      </c>
    </row>
    <row r="1185" spans="2:2">
      <c r="B1185">
        <v>1.0564122021605726</v>
      </c>
    </row>
    <row r="1186" spans="2:2">
      <c r="B1186">
        <v>7.9758137871976942E-2</v>
      </c>
    </row>
    <row r="1187" spans="2:2">
      <c r="B1187">
        <v>-0.95192262961063534</v>
      </c>
    </row>
    <row r="1188" spans="2:2">
      <c r="B1188">
        <v>-0.43251930037513375</v>
      </c>
    </row>
    <row r="1189" spans="2:2">
      <c r="B1189">
        <v>1.0061557986773551</v>
      </c>
    </row>
    <row r="1190" spans="2:2">
      <c r="B1190">
        <v>-1.1401607480365783</v>
      </c>
    </row>
    <row r="1191" spans="2:2">
      <c r="B1191">
        <v>1.388307282468304</v>
      </c>
    </row>
    <row r="1192" spans="2:2">
      <c r="B1192">
        <v>1.0561439012235496</v>
      </c>
    </row>
    <row r="1193" spans="2:2">
      <c r="B1193">
        <v>1.3136309462424833</v>
      </c>
    </row>
    <row r="1194" spans="2:2">
      <c r="B1194">
        <v>-0.50649873628572095</v>
      </c>
    </row>
    <row r="1195" spans="2:2">
      <c r="B1195">
        <v>5.6984390539582819E-2</v>
      </c>
    </row>
    <row r="1196" spans="2:2">
      <c r="B1196">
        <v>1.166492893389659</v>
      </c>
    </row>
    <row r="1197" spans="2:2">
      <c r="B1197">
        <v>3.2632669899612665E-2</v>
      </c>
    </row>
    <row r="1198" spans="2:2">
      <c r="B1198">
        <v>1.0615030987537466</v>
      </c>
    </row>
    <row r="1199" spans="2:2">
      <c r="B1199">
        <v>8.3902023106929846E-2</v>
      </c>
    </row>
    <row r="1200" spans="2:2">
      <c r="B1200">
        <v>0.1064950083673466</v>
      </c>
    </row>
    <row r="1201" spans="2:2">
      <c r="B1201">
        <v>-0.22656195142189972</v>
      </c>
    </row>
    <row r="1202" spans="2:2">
      <c r="B1202">
        <v>0.14760189515072852</v>
      </c>
    </row>
    <row r="1203" spans="2:2">
      <c r="B1203">
        <v>-1.6828198567964137</v>
      </c>
    </row>
    <row r="1204" spans="2:2">
      <c r="B1204">
        <v>0.58173213801637758</v>
      </c>
    </row>
    <row r="1205" spans="2:2">
      <c r="B1205">
        <v>2.4035762180574238</v>
      </c>
    </row>
    <row r="1206" spans="2:2">
      <c r="B1206">
        <v>0.5118977242091205</v>
      </c>
    </row>
    <row r="1207" spans="2:2">
      <c r="B1207">
        <v>-0.44270564103499055</v>
      </c>
    </row>
    <row r="1208" spans="2:2">
      <c r="B1208">
        <v>0.76057176556787454</v>
      </c>
    </row>
    <row r="1209" spans="2:2">
      <c r="B1209">
        <v>-1.0525423022045288</v>
      </c>
    </row>
    <row r="1210" spans="2:2">
      <c r="B1210">
        <v>-1.1082147466368042</v>
      </c>
    </row>
    <row r="1211" spans="2:2">
      <c r="B1211">
        <v>0.46500645112246275</v>
      </c>
    </row>
    <row r="1212" spans="2:2">
      <c r="B1212">
        <v>0.31796616895007901</v>
      </c>
    </row>
    <row r="1213" spans="2:2">
      <c r="B1213">
        <v>-0.7412018021568656</v>
      </c>
    </row>
    <row r="1214" spans="2:2">
      <c r="B1214">
        <v>-1.8071295926347375</v>
      </c>
    </row>
    <row r="1215" spans="2:2">
      <c r="B1215">
        <v>-0.19316757970955223</v>
      </c>
    </row>
    <row r="1216" spans="2:2">
      <c r="B1216">
        <v>-0.4021387667307863</v>
      </c>
    </row>
    <row r="1217" spans="2:2">
      <c r="B1217">
        <v>-0.47072489905986004</v>
      </c>
    </row>
    <row r="1218" spans="2:2">
      <c r="B1218">
        <v>0.56891394706326537</v>
      </c>
    </row>
    <row r="1219" spans="2:2">
      <c r="B1219">
        <v>-7.8682660387130454E-2</v>
      </c>
    </row>
    <row r="1220" spans="2:2">
      <c r="B1220">
        <v>-1.0022290553024504</v>
      </c>
    </row>
    <row r="1221" spans="2:2">
      <c r="B1221">
        <v>-0.22609128791373223</v>
      </c>
    </row>
    <row r="1222" spans="2:2">
      <c r="B1222">
        <v>0.47397520575032104</v>
      </c>
    </row>
    <row r="1223" spans="2:2">
      <c r="B1223">
        <v>-0.50980588639504276</v>
      </c>
    </row>
    <row r="1224" spans="2:2">
      <c r="B1224">
        <v>-1.6620651877019554</v>
      </c>
    </row>
    <row r="1225" spans="2:2">
      <c r="B1225">
        <v>0.54621523304376751</v>
      </c>
    </row>
    <row r="1226" spans="2:2">
      <c r="B1226">
        <v>-0.27622945708571933</v>
      </c>
    </row>
    <row r="1227" spans="2:2">
      <c r="B1227">
        <v>1.1401607480365783</v>
      </c>
    </row>
    <row r="1228" spans="2:2">
      <c r="B1228">
        <v>0.76712467489414848</v>
      </c>
    </row>
    <row r="1229" spans="2:2">
      <c r="B1229">
        <v>0.42246028897352517</v>
      </c>
    </row>
    <row r="1230" spans="2:2">
      <c r="B1230">
        <v>0.64611640482326038</v>
      </c>
    </row>
    <row r="1231" spans="2:2">
      <c r="B1231">
        <v>-0.85901547208777629</v>
      </c>
    </row>
    <row r="1232" spans="2:2">
      <c r="B1232">
        <v>0.30912701731722336</v>
      </c>
    </row>
    <row r="1233" spans="2:2">
      <c r="B1233">
        <v>1.5073601389303803</v>
      </c>
    </row>
    <row r="1234" spans="2:2">
      <c r="B1234">
        <v>1.0203439160250127</v>
      </c>
    </row>
    <row r="1235" spans="2:2">
      <c r="B1235">
        <v>-0.89440618467051536</v>
      </c>
    </row>
    <row r="1236" spans="2:2">
      <c r="B1236">
        <v>0.15425712263095193</v>
      </c>
    </row>
    <row r="1237" spans="2:2">
      <c r="B1237">
        <v>1.231146598001942</v>
      </c>
    </row>
    <row r="1238" spans="2:2">
      <c r="B1238">
        <v>-1.1877500583068468</v>
      </c>
    </row>
    <row r="1239" spans="2:2">
      <c r="B1239">
        <v>8.8894012151286006E-2</v>
      </c>
    </row>
    <row r="1240" spans="2:2">
      <c r="B1240">
        <v>-0.65225435719185043</v>
      </c>
    </row>
    <row r="1241" spans="2:2">
      <c r="B1241">
        <v>1.0723169907578267</v>
      </c>
    </row>
    <row r="1242" spans="2:2">
      <c r="B1242">
        <v>-0.92448090072139166</v>
      </c>
    </row>
    <row r="1243" spans="2:2">
      <c r="B1243">
        <v>-1.3571025192504749</v>
      </c>
    </row>
    <row r="1244" spans="2:2">
      <c r="B1244">
        <v>0.11696442925313022</v>
      </c>
    </row>
    <row r="1245" spans="2:2">
      <c r="B1245">
        <v>0.60123284129076637</v>
      </c>
    </row>
    <row r="1246" spans="2:2">
      <c r="B1246">
        <v>0.38091229725978337</v>
      </c>
    </row>
    <row r="1247" spans="2:2">
      <c r="B1247">
        <v>0.25799408831517212</v>
      </c>
    </row>
    <row r="1248" spans="2:2">
      <c r="B1248">
        <v>0.74604258770705201</v>
      </c>
    </row>
    <row r="1249" spans="2:2">
      <c r="B1249">
        <v>-1.303546923736576</v>
      </c>
    </row>
    <row r="1250" spans="2:2">
      <c r="B1250">
        <v>-0.42095507524209097</v>
      </c>
    </row>
    <row r="1251" spans="2:2">
      <c r="B1251">
        <v>-0.46313289203681052</v>
      </c>
    </row>
    <row r="1252" spans="2:2">
      <c r="B1252">
        <v>0.55743953453202266</v>
      </c>
    </row>
    <row r="1253" spans="2:2">
      <c r="B1253">
        <v>0.29799139156239107</v>
      </c>
    </row>
    <row r="1254" spans="2:2">
      <c r="B1254">
        <v>1.0545409168116748</v>
      </c>
    </row>
    <row r="1255" spans="2:2">
      <c r="B1255">
        <v>-0.69769725996593479</v>
      </c>
    </row>
    <row r="1256" spans="2:2">
      <c r="B1256">
        <v>-0.27678538572217803</v>
      </c>
    </row>
    <row r="1257" spans="2:2">
      <c r="B1257">
        <v>0.42916099118883722</v>
      </c>
    </row>
    <row r="1258" spans="2:2">
      <c r="B1258">
        <v>-0.85592205323337112</v>
      </c>
    </row>
    <row r="1259" spans="2:2">
      <c r="B1259">
        <v>-1.2430518836481497E-2</v>
      </c>
    </row>
    <row r="1260" spans="2:2">
      <c r="B1260">
        <v>0.17053480405593291</v>
      </c>
    </row>
    <row r="1261" spans="2:2">
      <c r="B1261">
        <v>-1.852836248872336</v>
      </c>
    </row>
    <row r="1262" spans="2:2">
      <c r="B1262">
        <v>-0.47166622607619502</v>
      </c>
    </row>
    <row r="1263" spans="2:2">
      <c r="B1263">
        <v>0.64989080783561803</v>
      </c>
    </row>
    <row r="1264" spans="2:2">
      <c r="B1264">
        <v>-1.01086243375903</v>
      </c>
    </row>
    <row r="1265" spans="2:2">
      <c r="B1265">
        <v>0.69594193519151304</v>
      </c>
    </row>
    <row r="1266" spans="2:2">
      <c r="B1266">
        <v>-0.70975033850118052</v>
      </c>
    </row>
    <row r="1267" spans="2:2">
      <c r="B1267">
        <v>-2.6988345780409873</v>
      </c>
    </row>
    <row r="1268" spans="2:2">
      <c r="B1268">
        <v>-0.29287775760167278</v>
      </c>
    </row>
    <row r="1269" spans="2:2">
      <c r="B1269">
        <v>0.81173539001611061</v>
      </c>
    </row>
    <row r="1270" spans="2:2">
      <c r="B1270">
        <v>0.502675447933143</v>
      </c>
    </row>
    <row r="1271" spans="2:2">
      <c r="B1271">
        <v>0.87057969722081907</v>
      </c>
    </row>
    <row r="1272" spans="2:2">
      <c r="B1272">
        <v>1.7871298041427508</v>
      </c>
    </row>
    <row r="1273" spans="2:2">
      <c r="B1273">
        <v>0.31282070267479867</v>
      </c>
    </row>
    <row r="1274" spans="2:2">
      <c r="B1274">
        <v>1.1643805919447914</v>
      </c>
    </row>
    <row r="1275" spans="2:2">
      <c r="B1275">
        <v>-1.3863018466508947</v>
      </c>
    </row>
    <row r="1276" spans="2:2">
      <c r="B1276">
        <v>-1.7841193766798824</v>
      </c>
    </row>
    <row r="1277" spans="2:2">
      <c r="B1277">
        <v>6.5950871430686675E-2</v>
      </c>
    </row>
    <row r="1278" spans="2:2">
      <c r="B1278">
        <v>-0.46160039346432313</v>
      </c>
    </row>
    <row r="1279" spans="2:2">
      <c r="B1279">
        <v>0.48332594815292396</v>
      </c>
    </row>
    <row r="1280" spans="2:2">
      <c r="B1280">
        <v>-0.7694893611187581</v>
      </c>
    </row>
    <row r="1281" spans="2:2">
      <c r="B1281">
        <v>0.26290081223123707</v>
      </c>
    </row>
    <row r="1282" spans="2:2">
      <c r="B1282">
        <v>-0.26670477382140234</v>
      </c>
    </row>
    <row r="1283" spans="2:2">
      <c r="B1283">
        <v>2.1625055524054915</v>
      </c>
    </row>
    <row r="1284" spans="2:2">
      <c r="B1284">
        <v>-5.7443685363978148E-2</v>
      </c>
    </row>
    <row r="1285" spans="2:2">
      <c r="B1285">
        <v>-0.64762389229144901</v>
      </c>
    </row>
    <row r="1286" spans="2:2">
      <c r="B1286">
        <v>1.1207248462596908E-2</v>
      </c>
    </row>
    <row r="1287" spans="2:2">
      <c r="B1287">
        <v>-0.26496081773075275</v>
      </c>
    </row>
    <row r="1288" spans="2:2">
      <c r="B1288">
        <v>-1.0946041584247723</v>
      </c>
    </row>
    <row r="1289" spans="2:2">
      <c r="B1289">
        <v>-0.61670220929954667</v>
      </c>
    </row>
    <row r="1290" spans="2:2">
      <c r="B1290">
        <v>2.0235120246070437E-2</v>
      </c>
    </row>
    <row r="1291" spans="2:2">
      <c r="B1291">
        <v>-0.59127160056959838</v>
      </c>
    </row>
    <row r="1292" spans="2:2">
      <c r="B1292">
        <v>0.96256826509488747</v>
      </c>
    </row>
    <row r="1293" spans="2:2">
      <c r="B1293">
        <v>-1.2293526197026949</v>
      </c>
    </row>
    <row r="1294" spans="2:2">
      <c r="B1294">
        <v>-0.34650270208658185</v>
      </c>
    </row>
    <row r="1295" spans="2:2">
      <c r="B1295">
        <v>-1.2967757356818765</v>
      </c>
    </row>
    <row r="1296" spans="2:2">
      <c r="B1296">
        <v>0.32424850360257551</v>
      </c>
    </row>
    <row r="1297" spans="2:2">
      <c r="B1297">
        <v>0.48513129513594322</v>
      </c>
    </row>
    <row r="1298" spans="2:2">
      <c r="B1298">
        <v>0.15921386875561439</v>
      </c>
    </row>
    <row r="1299" spans="2:2">
      <c r="B1299">
        <v>-0.61060745792929083</v>
      </c>
    </row>
    <row r="1300" spans="2:2">
      <c r="B1300">
        <v>-1.1363590601831675</v>
      </c>
    </row>
    <row r="1301" spans="2:2">
      <c r="B1301">
        <v>-1.1233260011067614</v>
      </c>
    </row>
    <row r="1302" spans="2:2">
      <c r="B1302">
        <v>-0.35830566957884002</v>
      </c>
    </row>
    <row r="1303" spans="2:2">
      <c r="B1303">
        <v>0.19589606381487101</v>
      </c>
    </row>
    <row r="1304" spans="2:2">
      <c r="B1304">
        <v>1.0427424967929255</v>
      </c>
    </row>
    <row r="1305" spans="2:2">
      <c r="B1305">
        <v>0.90841467681457289</v>
      </c>
    </row>
    <row r="1306" spans="2:2">
      <c r="B1306">
        <v>-0.38502776078530587</v>
      </c>
    </row>
    <row r="1307" spans="2:2">
      <c r="B1307">
        <v>0.17364072846248746</v>
      </c>
    </row>
    <row r="1308" spans="2:2">
      <c r="B1308">
        <v>0.34780214264173992</v>
      </c>
    </row>
    <row r="1309" spans="2:2">
      <c r="B1309">
        <v>-0.63774905356694944</v>
      </c>
    </row>
    <row r="1310" spans="2:2">
      <c r="B1310">
        <v>-0.2259344000776764</v>
      </c>
    </row>
    <row r="1311" spans="2:2">
      <c r="B1311">
        <v>1.0957182894344442</v>
      </c>
    </row>
    <row r="1312" spans="2:2">
      <c r="B1312">
        <v>-0.32239427127933595</v>
      </c>
    </row>
    <row r="1313" spans="2:2">
      <c r="B1313">
        <v>-1.7527008822071366</v>
      </c>
    </row>
    <row r="1314" spans="2:2">
      <c r="B1314">
        <v>0.10980443221342284</v>
      </c>
    </row>
    <row r="1315" spans="2:2">
      <c r="B1315">
        <v>0.65623453338048421</v>
      </c>
    </row>
    <row r="1316" spans="2:2">
      <c r="B1316">
        <v>1.0199573807767592</v>
      </c>
    </row>
    <row r="1317" spans="2:2">
      <c r="B1317">
        <v>-0.22130620891402941</v>
      </c>
    </row>
    <row r="1318" spans="2:2">
      <c r="B1318">
        <v>0.38807797864137683</v>
      </c>
    </row>
    <row r="1319" spans="2:2">
      <c r="B1319">
        <v>1.7516322259325534</v>
      </c>
    </row>
    <row r="1320" spans="2:2">
      <c r="B1320">
        <v>1.609873834240716</v>
      </c>
    </row>
    <row r="1321" spans="2:2">
      <c r="B1321">
        <v>0.78657308222318534</v>
      </c>
    </row>
    <row r="1322" spans="2:2">
      <c r="B1322">
        <v>0.74200670496793464</v>
      </c>
    </row>
    <row r="1323" spans="2:2">
      <c r="B1323">
        <v>-1.087391865439713</v>
      </c>
    </row>
    <row r="1324" spans="2:2">
      <c r="B1324">
        <v>-1.5208388504106551</v>
      </c>
    </row>
    <row r="1325" spans="2:2">
      <c r="B1325">
        <v>0.4367223027657019</v>
      </c>
    </row>
    <row r="1326" spans="2:2">
      <c r="B1326">
        <v>0.87966554929153062</v>
      </c>
    </row>
    <row r="1327" spans="2:2">
      <c r="B1327">
        <v>0.56882413446146529</v>
      </c>
    </row>
    <row r="1328" spans="2:2">
      <c r="B1328">
        <v>1.4159013517200947</v>
      </c>
    </row>
    <row r="1329" spans="2:2">
      <c r="B1329">
        <v>-0.49150912673212588</v>
      </c>
    </row>
    <row r="1330" spans="2:2">
      <c r="B1330">
        <v>-0.51906226872233674</v>
      </c>
    </row>
    <row r="1331" spans="2:2">
      <c r="B1331">
        <v>0.80410018199472688</v>
      </c>
    </row>
    <row r="1332" spans="2:2">
      <c r="B1332">
        <v>0.34414824767736718</v>
      </c>
    </row>
    <row r="1333" spans="2:2">
      <c r="B1333">
        <v>0.32207253752858378</v>
      </c>
    </row>
    <row r="1334" spans="2:2">
      <c r="B1334">
        <v>-0.78417770055239089</v>
      </c>
    </row>
    <row r="1335" spans="2:2">
      <c r="B1335">
        <v>0.86545014710281976</v>
      </c>
    </row>
    <row r="1336" spans="2:2">
      <c r="B1336">
        <v>-0.56514068091928493</v>
      </c>
    </row>
    <row r="1337" spans="2:2">
      <c r="B1337">
        <v>0.26321799850848038</v>
      </c>
    </row>
    <row r="1338" spans="2:2">
      <c r="B1338">
        <v>-0.3422007921471959</v>
      </c>
    </row>
    <row r="1339" spans="2:2">
      <c r="B1339">
        <v>-4.8939909902401268E-2</v>
      </c>
    </row>
    <row r="1340" spans="2:2">
      <c r="B1340">
        <v>0.80114432421396486</v>
      </c>
    </row>
    <row r="1341" spans="2:2">
      <c r="B1341">
        <v>1.0197004485235084</v>
      </c>
    </row>
    <row r="1342" spans="2:2">
      <c r="B1342">
        <v>-0.19254457583883777</v>
      </c>
    </row>
    <row r="1343" spans="2:2">
      <c r="B1343">
        <v>1.059222540789051</v>
      </c>
    </row>
    <row r="1344" spans="2:2">
      <c r="B1344">
        <v>-0.46628656491520815</v>
      </c>
    </row>
    <row r="1345" spans="2:2">
      <c r="B1345">
        <v>-0.29383613764366601</v>
      </c>
    </row>
    <row r="1346" spans="2:2">
      <c r="B1346">
        <v>-1.314901965088211</v>
      </c>
    </row>
    <row r="1347" spans="2:2">
      <c r="B1347">
        <v>1.3897124517825432</v>
      </c>
    </row>
    <row r="1348" spans="2:2">
      <c r="B1348">
        <v>-1.1975657798757311</v>
      </c>
    </row>
    <row r="1349" spans="2:2">
      <c r="B1349">
        <v>-0.15797354535607155</v>
      </c>
    </row>
    <row r="1350" spans="2:2">
      <c r="B1350">
        <v>-8.0755171438795514E-2</v>
      </c>
    </row>
    <row r="1351" spans="2:2">
      <c r="B1351">
        <v>0.42396663957333658</v>
      </c>
    </row>
    <row r="1352" spans="2:2">
      <c r="B1352">
        <v>1.2049622455378994</v>
      </c>
    </row>
    <row r="1353" spans="2:2">
      <c r="B1353">
        <v>-0.6352206582960207</v>
      </c>
    </row>
    <row r="1354" spans="2:2">
      <c r="B1354">
        <v>-1.3753879102296196</v>
      </c>
    </row>
    <row r="1355" spans="2:2">
      <c r="B1355">
        <v>-1.8912123778136447</v>
      </c>
    </row>
    <row r="1356" spans="2:2">
      <c r="B1356">
        <v>0.41928387872758321</v>
      </c>
    </row>
    <row r="1357" spans="2:2">
      <c r="B1357">
        <v>0.71942849899642169</v>
      </c>
    </row>
    <row r="1358" spans="2:2">
      <c r="B1358">
        <v>0.657753389532445</v>
      </c>
    </row>
    <row r="1359" spans="2:2">
      <c r="B1359">
        <v>0.20549691726046149</v>
      </c>
    </row>
    <row r="1360" spans="2:2">
      <c r="B1360">
        <v>-0.43268642002658453</v>
      </c>
    </row>
    <row r="1361" spans="2:2">
      <c r="B1361">
        <v>-2.738888724707067</v>
      </c>
    </row>
    <row r="1362" spans="2:2">
      <c r="B1362">
        <v>0.23693473849561997</v>
      </c>
    </row>
    <row r="1363" spans="2:2">
      <c r="B1363">
        <v>-0.27281316761218477</v>
      </c>
    </row>
    <row r="1364" spans="2:2">
      <c r="B1364">
        <v>0.39932047002366744</v>
      </c>
    </row>
    <row r="1365" spans="2:2">
      <c r="B1365">
        <v>-0.58963223636965267</v>
      </c>
    </row>
    <row r="1366" spans="2:2">
      <c r="B1366">
        <v>3.4546019378467463E-2</v>
      </c>
    </row>
    <row r="1367" spans="2:2">
      <c r="B1367">
        <v>2.2622407414019108</v>
      </c>
    </row>
    <row r="1368" spans="2:2">
      <c r="B1368">
        <v>-1.7939737517735921</v>
      </c>
    </row>
    <row r="1369" spans="2:2">
      <c r="B1369">
        <v>1.4076135812501889</v>
      </c>
    </row>
    <row r="1370" spans="2:2">
      <c r="B1370">
        <v>-0.37516088013944682</v>
      </c>
    </row>
    <row r="1371" spans="2:2">
      <c r="B1371">
        <v>0.78438688433379866</v>
      </c>
    </row>
    <row r="1372" spans="2:2">
      <c r="B1372">
        <v>1.0213739187747706</v>
      </c>
    </row>
    <row r="1373" spans="2:2">
      <c r="B1373">
        <v>-6.641130312345922E-2</v>
      </c>
    </row>
    <row r="1374" spans="2:2">
      <c r="B1374">
        <v>-1.9174785848008469</v>
      </c>
    </row>
    <row r="1375" spans="2:2">
      <c r="B1375">
        <v>1.3557564670918509</v>
      </c>
    </row>
    <row r="1376" spans="2:2">
      <c r="B1376">
        <v>0.14597844710806385</v>
      </c>
    </row>
    <row r="1377" spans="2:2">
      <c r="B1377">
        <v>-0.25744157028384507</v>
      </c>
    </row>
    <row r="1378" spans="2:2">
      <c r="B1378">
        <v>-2.2091808205004781</v>
      </c>
    </row>
    <row r="1379" spans="2:2">
      <c r="B1379">
        <v>1.0542748896114063</v>
      </c>
    </row>
    <row r="1380" spans="2:2">
      <c r="B1380">
        <v>-2.8039721655659378E-2</v>
      </c>
    </row>
    <row r="1381" spans="2:2">
      <c r="B1381">
        <v>1.9252274796599522</v>
      </c>
    </row>
    <row r="1382" spans="2:2">
      <c r="B1382">
        <v>-0.56729618336248677</v>
      </c>
    </row>
    <row r="1383" spans="2:2">
      <c r="B1383">
        <v>0.72867351263994351</v>
      </c>
    </row>
    <row r="1384" spans="2:2">
      <c r="B1384">
        <v>-0.18001173884840682</v>
      </c>
    </row>
    <row r="1385" spans="2:2">
      <c r="B1385">
        <v>8.8663227870711125E-2</v>
      </c>
    </row>
    <row r="1386" spans="2:2">
      <c r="B1386">
        <v>-0.8243478077929467</v>
      </c>
    </row>
    <row r="1387" spans="2:2">
      <c r="B1387">
        <v>1.4867191566736437</v>
      </c>
    </row>
    <row r="1388" spans="2:2">
      <c r="B1388">
        <v>1.4918214219505899</v>
      </c>
    </row>
    <row r="1389" spans="2:2">
      <c r="B1389">
        <v>0.61365199144347571</v>
      </c>
    </row>
    <row r="1390" spans="2:2">
      <c r="B1390">
        <v>-0.22381527742254548</v>
      </c>
    </row>
    <row r="1391" spans="2:2">
      <c r="B1391">
        <v>-0.79735400504432619</v>
      </c>
    </row>
    <row r="1392" spans="2:2">
      <c r="B1392">
        <v>0.15023260857560672</v>
      </c>
    </row>
    <row r="1393" spans="2:2">
      <c r="B1393">
        <v>1.3567159840022214</v>
      </c>
    </row>
    <row r="1394" spans="2:2">
      <c r="B1394">
        <v>-0.72648163040867075</v>
      </c>
    </row>
    <row r="1395" spans="2:2">
      <c r="B1395">
        <v>1.5960540622472763</v>
      </c>
    </row>
    <row r="1396" spans="2:2">
      <c r="B1396">
        <v>1.0197004485235084</v>
      </c>
    </row>
    <row r="1397" spans="2:2">
      <c r="B1397">
        <v>-0.34406639315420762</v>
      </c>
    </row>
    <row r="1398" spans="2:2">
      <c r="B1398">
        <v>0.41369503378518857</v>
      </c>
    </row>
    <row r="1399" spans="2:2">
      <c r="B1399">
        <v>-1.0492203728063032</v>
      </c>
    </row>
    <row r="1400" spans="2:2">
      <c r="B1400">
        <v>-0.5867218533239793</v>
      </c>
    </row>
    <row r="1401" spans="2:2">
      <c r="B1401">
        <v>-2.5668214220786467E-2</v>
      </c>
    </row>
    <row r="1402" spans="2:2">
      <c r="B1402">
        <v>-0.2601314008643385</v>
      </c>
    </row>
    <row r="1403" spans="2:2">
      <c r="B1403">
        <v>-6.1428409026120789E-2</v>
      </c>
    </row>
    <row r="1404" spans="2:2">
      <c r="B1404">
        <v>-1.4911211110302247</v>
      </c>
    </row>
    <row r="1405" spans="2:2">
      <c r="B1405">
        <v>0.30583805710193701</v>
      </c>
    </row>
    <row r="1406" spans="2:2">
      <c r="B1406">
        <v>-1.6965304894256406</v>
      </c>
    </row>
    <row r="1407" spans="2:2">
      <c r="B1407">
        <v>0.90495404947432689</v>
      </c>
    </row>
    <row r="1408" spans="2:2">
      <c r="B1408">
        <v>2.2783569875173271</v>
      </c>
    </row>
    <row r="1409" spans="2:2">
      <c r="B1409">
        <v>0.3161153472319711</v>
      </c>
    </row>
    <row r="1410" spans="2:2">
      <c r="B1410">
        <v>1.4392139746632893</v>
      </c>
    </row>
    <row r="1411" spans="2:2">
      <c r="B1411">
        <v>1.5033219824545085</v>
      </c>
    </row>
    <row r="1412" spans="2:2">
      <c r="B1412">
        <v>-1.4362035472004209</v>
      </c>
    </row>
    <row r="1413" spans="2:2">
      <c r="B1413">
        <v>1.5596651792293414</v>
      </c>
    </row>
    <row r="1414" spans="2:2">
      <c r="B1414">
        <v>0.22711105884809513</v>
      </c>
    </row>
    <row r="1415" spans="2:2">
      <c r="B1415">
        <v>-1.567977960803546</v>
      </c>
    </row>
    <row r="1416" spans="2:2">
      <c r="B1416">
        <v>-0.11673364497255534</v>
      </c>
    </row>
    <row r="1417" spans="2:2">
      <c r="B1417">
        <v>-0.79012124842847697</v>
      </c>
    </row>
    <row r="1418" spans="2:2">
      <c r="B1418">
        <v>0.11141992217744701</v>
      </c>
    </row>
    <row r="1419" spans="2:2">
      <c r="B1419">
        <v>1.0705502972996328</v>
      </c>
    </row>
    <row r="1420" spans="2:2">
      <c r="B1420">
        <v>-1.3779526852886193</v>
      </c>
    </row>
    <row r="1421" spans="2:2">
      <c r="B1421">
        <v>-0.90024059318238869</v>
      </c>
    </row>
    <row r="1422" spans="2:2">
      <c r="B1422">
        <v>-0.80135578173212707</v>
      </c>
    </row>
    <row r="1423" spans="2:2">
      <c r="B1423">
        <v>0.40446138882543892</v>
      </c>
    </row>
    <row r="1424" spans="2:2">
      <c r="B1424">
        <v>0.54923702919040807</v>
      </c>
    </row>
    <row r="1425" spans="2:2">
      <c r="B1425">
        <v>1.9227900338592008</v>
      </c>
    </row>
    <row r="1426" spans="2:2">
      <c r="B1426">
        <v>0.45014303395873867</v>
      </c>
    </row>
    <row r="1427" spans="2:2">
      <c r="B1427">
        <v>-0.40753548091743141</v>
      </c>
    </row>
    <row r="1428" spans="2:2">
      <c r="B1428">
        <v>0.73878709372365847</v>
      </c>
    </row>
    <row r="1429" spans="2:2">
      <c r="B1429">
        <v>-0.12274313121451996</v>
      </c>
    </row>
    <row r="1430" spans="2:2">
      <c r="B1430">
        <v>-0.76825472206110135</v>
      </c>
    </row>
    <row r="1431" spans="2:2">
      <c r="B1431">
        <v>0.99104227047064342</v>
      </c>
    </row>
    <row r="1432" spans="2:2">
      <c r="B1432">
        <v>0.24087057681754231</v>
      </c>
    </row>
    <row r="1433" spans="2:2">
      <c r="B1433">
        <v>0.89703235062188469</v>
      </c>
    </row>
    <row r="1434" spans="2:2">
      <c r="B1434">
        <v>-0.71467866291641258</v>
      </c>
    </row>
    <row r="1435" spans="2:2">
      <c r="B1435">
        <v>0.2143337951565627</v>
      </c>
    </row>
    <row r="1436" spans="2:2">
      <c r="B1436">
        <v>0.29855186767235864</v>
      </c>
    </row>
    <row r="1437" spans="2:2">
      <c r="B1437">
        <v>-1.71788087754976</v>
      </c>
    </row>
    <row r="1438" spans="2:2">
      <c r="B1438">
        <v>-0.11465431271062698</v>
      </c>
    </row>
    <row r="1439" spans="2:2">
      <c r="B1439">
        <v>1.1931888366234489</v>
      </c>
    </row>
    <row r="1440" spans="2:2">
      <c r="B1440">
        <v>1.413404788763728</v>
      </c>
    </row>
    <row r="1441" spans="2:2">
      <c r="B1441">
        <v>-0.29287775760167278</v>
      </c>
    </row>
    <row r="1442" spans="2:2">
      <c r="B1442">
        <v>-1.2381951819406822</v>
      </c>
    </row>
    <row r="1443" spans="2:2">
      <c r="B1443">
        <v>0.17006868802127428</v>
      </c>
    </row>
    <row r="1444" spans="2:2">
      <c r="B1444">
        <v>1.2342525224084966</v>
      </c>
    </row>
    <row r="1445" spans="2:2">
      <c r="B1445">
        <v>0.10703388397814706</v>
      </c>
    </row>
    <row r="1446" spans="2:2">
      <c r="B1446">
        <v>-1.9700746634043753</v>
      </c>
    </row>
    <row r="1447" spans="2:2">
      <c r="B1447">
        <v>1.0821554496942554</v>
      </c>
    </row>
    <row r="1448" spans="2:2">
      <c r="B1448">
        <v>-0.68671283770527225</v>
      </c>
    </row>
    <row r="1449" spans="2:2">
      <c r="B1449">
        <v>0.50928292694152333</v>
      </c>
    </row>
    <row r="1450" spans="2:2">
      <c r="B1450">
        <v>-0.94783899839967489</v>
      </c>
    </row>
    <row r="1451" spans="2:2">
      <c r="B1451">
        <v>1.047631030814955</v>
      </c>
    </row>
    <row r="1452" spans="2:2">
      <c r="B1452">
        <v>-0.71922954703040887</v>
      </c>
    </row>
    <row r="1453" spans="2:2">
      <c r="B1453">
        <v>-1.9968683773186058</v>
      </c>
    </row>
    <row r="1454" spans="2:2">
      <c r="B1454">
        <v>0.52906671044183895</v>
      </c>
    </row>
    <row r="1455" spans="2:2">
      <c r="B1455">
        <v>-1.4956640370655805E-2</v>
      </c>
    </row>
    <row r="1456" spans="2:2">
      <c r="B1456">
        <v>-0.55003738452796824</v>
      </c>
    </row>
    <row r="1457" spans="2:2">
      <c r="B1457">
        <v>1.268908818019554</v>
      </c>
    </row>
    <row r="1458" spans="2:2">
      <c r="B1458">
        <v>-2.032975316978991</v>
      </c>
    </row>
    <row r="1459" spans="2:2">
      <c r="B1459">
        <v>2.6968791644321755E-2</v>
      </c>
    </row>
    <row r="1460" spans="2:2">
      <c r="B1460">
        <v>1.2590453479788266</v>
      </c>
    </row>
    <row r="1461" spans="2:2">
      <c r="B1461">
        <v>-0.31089257390704006</v>
      </c>
    </row>
    <row r="1462" spans="2:2">
      <c r="B1462">
        <v>1.3847056834492832</v>
      </c>
    </row>
    <row r="1463" spans="2:2">
      <c r="B1463">
        <v>-1.0295275387761649</v>
      </c>
    </row>
    <row r="1464" spans="2:2">
      <c r="B1464">
        <v>1.9486924429656938</v>
      </c>
    </row>
    <row r="1465" spans="2:2">
      <c r="B1465">
        <v>-0.91165702542639337</v>
      </c>
    </row>
    <row r="1466" spans="2:2">
      <c r="B1466">
        <v>-0.61106902649044059</v>
      </c>
    </row>
    <row r="1467" spans="2:2">
      <c r="B1467">
        <v>-0.94867800726206042</v>
      </c>
    </row>
    <row r="1468" spans="2:2">
      <c r="B1468">
        <v>0.16401827451772988</v>
      </c>
    </row>
    <row r="1469" spans="2:2">
      <c r="B1469">
        <v>0.77299091572058387</v>
      </c>
    </row>
    <row r="1470" spans="2:2">
      <c r="B1470">
        <v>-0.27678538572217803</v>
      </c>
    </row>
    <row r="1471" spans="2:2">
      <c r="B1471">
        <v>1.7095771909225732</v>
      </c>
    </row>
    <row r="1472" spans="2:2">
      <c r="B1472">
        <v>-1.469611561333295</v>
      </c>
    </row>
    <row r="1473" spans="2:2">
      <c r="B1473">
        <v>0.79064420788199641</v>
      </c>
    </row>
    <row r="1474" spans="2:2">
      <c r="B1474">
        <v>-4.7816683945711702E-3</v>
      </c>
    </row>
    <row r="1475" spans="2:2">
      <c r="B1475">
        <v>-0.84701923697139136</v>
      </c>
    </row>
    <row r="1476" spans="2:2">
      <c r="B1476">
        <v>1.0750386536528822</v>
      </c>
    </row>
    <row r="1477" spans="2:2">
      <c r="B1477">
        <v>-0.63493871493847109</v>
      </c>
    </row>
    <row r="1478" spans="2:2">
      <c r="B1478">
        <v>-0.28426484277588315</v>
      </c>
    </row>
    <row r="1479" spans="2:2">
      <c r="B1479">
        <v>-1.9517665350576863</v>
      </c>
    </row>
    <row r="1480" spans="2:2">
      <c r="B1480">
        <v>-4.9340087571181357E-3</v>
      </c>
    </row>
    <row r="1481" spans="2:2">
      <c r="B1481">
        <v>-1.0350004231440835</v>
      </c>
    </row>
    <row r="1482" spans="2:2">
      <c r="B1482">
        <v>0.88327624325756915</v>
      </c>
    </row>
    <row r="1483" spans="2:2">
      <c r="B1483">
        <v>2.3743632482364774</v>
      </c>
    </row>
    <row r="1484" spans="2:2">
      <c r="B1484">
        <v>-0.22389372134057339</v>
      </c>
    </row>
    <row r="1485" spans="2:2">
      <c r="B1485">
        <v>-0.18654645828064531</v>
      </c>
    </row>
    <row r="1486" spans="2:2">
      <c r="B1486">
        <v>0.24047608349064831</v>
      </c>
    </row>
    <row r="1487" spans="2:2">
      <c r="B1487">
        <v>0.97062184067908674</v>
      </c>
    </row>
    <row r="1488" spans="2:2">
      <c r="B1488">
        <v>-0.75323669079807587</v>
      </c>
    </row>
    <row r="1489" spans="2:2">
      <c r="B1489">
        <v>-0.90414687292650342</v>
      </c>
    </row>
    <row r="1490" spans="2:2">
      <c r="B1490">
        <v>-1.7537695384817198</v>
      </c>
    </row>
    <row r="1491" spans="2:2">
      <c r="B1491">
        <v>-0.22821041056886315</v>
      </c>
    </row>
    <row r="1492" spans="2:2">
      <c r="B1492">
        <v>0.25151507543341722</v>
      </c>
    </row>
    <row r="1493" spans="2:2">
      <c r="B1493">
        <v>-0.61254468164406717</v>
      </c>
    </row>
    <row r="1494" spans="2:2">
      <c r="B1494">
        <v>0.31820718504604883</v>
      </c>
    </row>
    <row r="1495" spans="2:2">
      <c r="B1495">
        <v>0.53276608014130034</v>
      </c>
    </row>
    <row r="1496" spans="2:2">
      <c r="B1496">
        <v>0.88147089627454989</v>
      </c>
    </row>
    <row r="1497" spans="2:2">
      <c r="B1497">
        <v>0.39327915146714076</v>
      </c>
    </row>
    <row r="1498" spans="2:2">
      <c r="B1498">
        <v>0.12528744264272973</v>
      </c>
    </row>
    <row r="1499" spans="2:2">
      <c r="B1499">
        <v>-0.45031129047856666</v>
      </c>
    </row>
    <row r="1500" spans="2:2">
      <c r="B1500">
        <v>1.2169084584456868</v>
      </c>
    </row>
    <row r="1501" spans="2:2">
      <c r="B1501">
        <v>-1.0295275387761649</v>
      </c>
    </row>
    <row r="1502" spans="2:2">
      <c r="B1502">
        <v>-1.0537428352108691</v>
      </c>
    </row>
    <row r="1503" spans="2:2">
      <c r="B1503">
        <v>-0.22310928216029424</v>
      </c>
    </row>
    <row r="1504" spans="2:2">
      <c r="B1504">
        <v>0.14806687431700993</v>
      </c>
    </row>
    <row r="1505" spans="2:2">
      <c r="B1505">
        <v>0.55895952755236067</v>
      </c>
    </row>
    <row r="1506" spans="2:2">
      <c r="B1506">
        <v>0.48952529141388368</v>
      </c>
    </row>
    <row r="1507" spans="2:2">
      <c r="B1507">
        <v>-0.52318000598461367</v>
      </c>
    </row>
    <row r="1508" spans="2:2">
      <c r="B1508">
        <v>0.86311729319277219</v>
      </c>
    </row>
    <row r="1509" spans="2:2">
      <c r="B1509">
        <v>1.1066595106967725</v>
      </c>
    </row>
    <row r="1510" spans="2:2">
      <c r="B1510">
        <v>0.34820914152078331</v>
      </c>
    </row>
    <row r="1511" spans="2:2">
      <c r="B1511">
        <v>1.5370915207313374</v>
      </c>
    </row>
    <row r="1512" spans="2:2">
      <c r="B1512">
        <v>-0.50397829909343272</v>
      </c>
    </row>
    <row r="1513" spans="2:2">
      <c r="B1513">
        <v>9.5039922598516569E-2</v>
      </c>
    </row>
    <row r="1514" spans="2:2">
      <c r="B1514">
        <v>1.0152075446967501</v>
      </c>
    </row>
    <row r="1515" spans="2:2">
      <c r="B1515">
        <v>-0.30455566957243718</v>
      </c>
    </row>
    <row r="1516" spans="2:2">
      <c r="B1516">
        <v>0.10126541383215226</v>
      </c>
    </row>
    <row r="1517" spans="2:2">
      <c r="B1517">
        <v>1.0513463166716974</v>
      </c>
    </row>
    <row r="1518" spans="2:2">
      <c r="B1518">
        <v>0.70965143095236272</v>
      </c>
    </row>
    <row r="1519" spans="2:2">
      <c r="B1519">
        <v>-0.47004164116515312</v>
      </c>
    </row>
    <row r="1520" spans="2:2">
      <c r="B1520">
        <v>0.98047166829928756</v>
      </c>
    </row>
    <row r="1521" spans="2:2">
      <c r="B1521">
        <v>-1.253656591870822</v>
      </c>
    </row>
    <row r="1522" spans="2:2">
      <c r="B1522">
        <v>-1.0367011782363988</v>
      </c>
    </row>
    <row r="1523" spans="2:2">
      <c r="B1523">
        <v>-1.9055914890486747</v>
      </c>
    </row>
    <row r="1524" spans="2:2">
      <c r="B1524">
        <v>-0.98867076303577051</v>
      </c>
    </row>
    <row r="1525" spans="2:2">
      <c r="B1525">
        <v>8.3057329902658239E-2</v>
      </c>
    </row>
    <row r="1526" spans="2:2">
      <c r="B1526">
        <v>-0.30968863029556815</v>
      </c>
    </row>
    <row r="1527" spans="2:2">
      <c r="B1527">
        <v>0.36549295145960059</v>
      </c>
    </row>
    <row r="1528" spans="2:2">
      <c r="B1528">
        <v>1.316900579695357</v>
      </c>
    </row>
    <row r="1529" spans="2:2">
      <c r="B1529">
        <v>-1.4192437447491102</v>
      </c>
    </row>
    <row r="1530" spans="2:2">
      <c r="B1530">
        <v>0.78751099863438867</v>
      </c>
    </row>
    <row r="1531" spans="2:2">
      <c r="B1531">
        <v>-0.94747974799247459</v>
      </c>
    </row>
    <row r="1532" spans="2:2">
      <c r="B1532">
        <v>-7.661128620384261E-2</v>
      </c>
    </row>
    <row r="1533" spans="2:2">
      <c r="B1533">
        <v>0.69974703365005553</v>
      </c>
    </row>
    <row r="1534" spans="2:2">
      <c r="B1534">
        <v>-0.96634266810724512</v>
      </c>
    </row>
    <row r="1535" spans="2:2">
      <c r="B1535">
        <v>-1.0059011401608586</v>
      </c>
    </row>
    <row r="1536" spans="2:2">
      <c r="B1536">
        <v>1.3586395652964711</v>
      </c>
    </row>
    <row r="1537" spans="2:2">
      <c r="B1537">
        <v>0.95989662440842949</v>
      </c>
    </row>
    <row r="1538" spans="2:2">
      <c r="B1538">
        <v>1.4405077308765613</v>
      </c>
    </row>
    <row r="1539" spans="2:2">
      <c r="B1539">
        <v>-0.30968863029556815</v>
      </c>
    </row>
    <row r="1540" spans="2:2">
      <c r="B1540">
        <v>-8.1599864643067122E-2</v>
      </c>
    </row>
    <row r="1541" spans="2:2">
      <c r="B1541">
        <v>-0.25878534870571457</v>
      </c>
    </row>
    <row r="1542" spans="2:2">
      <c r="B1542">
        <v>1.1759084372897632</v>
      </c>
    </row>
    <row r="1543" spans="2:2">
      <c r="B1543">
        <v>3.179025043209549E-2</v>
      </c>
    </row>
    <row r="1544" spans="2:2">
      <c r="B1544">
        <v>-0.92459913503262214</v>
      </c>
    </row>
    <row r="1545" spans="2:2">
      <c r="B1545">
        <v>0.24008272703213152</v>
      </c>
    </row>
    <row r="1546" spans="2:2">
      <c r="B1546">
        <v>-0.49704112825565971</v>
      </c>
    </row>
    <row r="1547" spans="2:2">
      <c r="B1547">
        <v>-1.0028611541201826</v>
      </c>
    </row>
    <row r="1548" spans="2:2">
      <c r="B1548">
        <v>-0.10326516530767549</v>
      </c>
    </row>
    <row r="1549" spans="2:2">
      <c r="B1549">
        <v>-1.6781086742412299</v>
      </c>
    </row>
    <row r="1550" spans="2:2">
      <c r="B1550">
        <v>-0.75425305112730712</v>
      </c>
    </row>
    <row r="1551" spans="2:2">
      <c r="B1551">
        <v>-1.1634756447165273</v>
      </c>
    </row>
    <row r="1552" spans="2:2">
      <c r="B1552">
        <v>1.0564122021605726</v>
      </c>
    </row>
    <row r="1553" spans="2:2">
      <c r="B1553">
        <v>0.58790419643628411</v>
      </c>
    </row>
    <row r="1554" spans="2:2">
      <c r="B1554">
        <v>-0.18125660972145852</v>
      </c>
    </row>
    <row r="1555" spans="2:2">
      <c r="B1555">
        <v>-0.28641579774557613</v>
      </c>
    </row>
    <row r="1556" spans="2:2">
      <c r="B1556">
        <v>0.73918954512919299</v>
      </c>
    </row>
    <row r="1557" spans="2:2">
      <c r="B1557">
        <v>1.0525423022045288</v>
      </c>
    </row>
    <row r="1558" spans="2:2">
      <c r="B1558">
        <v>-0.33887658901221585</v>
      </c>
    </row>
    <row r="1559" spans="2:2">
      <c r="B1559">
        <v>0.38989355743979104</v>
      </c>
    </row>
    <row r="1560" spans="2:2">
      <c r="B1560">
        <v>-8.2904989540111274E-2</v>
      </c>
    </row>
    <row r="1561" spans="2:2">
      <c r="B1561">
        <v>-1.3779526852886193</v>
      </c>
    </row>
    <row r="1562" spans="2:2">
      <c r="B1562">
        <v>-0.41261159822170157</v>
      </c>
    </row>
    <row r="1563" spans="2:2">
      <c r="B1563">
        <v>1.0862868293770589</v>
      </c>
    </row>
    <row r="1564" spans="2:2">
      <c r="B1564">
        <v>-1.2909458746435121</v>
      </c>
    </row>
    <row r="1565" spans="2:2">
      <c r="B1565">
        <v>-4.6949253373895772E-2</v>
      </c>
    </row>
    <row r="1566" spans="2:2">
      <c r="B1566">
        <v>-1.5753448678879067</v>
      </c>
    </row>
    <row r="1567" spans="2:2">
      <c r="B1567">
        <v>0.33604237614781596</v>
      </c>
    </row>
    <row r="1568" spans="2:2">
      <c r="B1568">
        <v>-1.5011983123258688</v>
      </c>
    </row>
    <row r="1569" spans="2:2">
      <c r="B1569">
        <v>0.23418124328600243</v>
      </c>
    </row>
    <row r="1570" spans="2:2">
      <c r="B1570">
        <v>-1.2018062989227474</v>
      </c>
    </row>
    <row r="1571" spans="2:2">
      <c r="B1571">
        <v>1.8635819287737831</v>
      </c>
    </row>
    <row r="1572" spans="2:2">
      <c r="B1572">
        <v>-3.9368615034618415E-2</v>
      </c>
    </row>
    <row r="1573" spans="2:2">
      <c r="B1573">
        <v>-0.89087279775412753</v>
      </c>
    </row>
    <row r="1574" spans="2:2">
      <c r="B1574">
        <v>-0.28450358513509855</v>
      </c>
    </row>
    <row r="1575" spans="2:2">
      <c r="B1575">
        <v>-0.85415877038030885</v>
      </c>
    </row>
    <row r="1576" spans="2:2">
      <c r="B1576">
        <v>-2.0583956938935444</v>
      </c>
    </row>
    <row r="1577" spans="2:2">
      <c r="B1577">
        <v>0.99492353911045939</v>
      </c>
    </row>
    <row r="1578" spans="2:2">
      <c r="B1578">
        <v>1.2749205779982731</v>
      </c>
    </row>
    <row r="1579" spans="2:2">
      <c r="B1579">
        <v>-1.6868852981133386E-2</v>
      </c>
    </row>
    <row r="1580" spans="2:2">
      <c r="B1580">
        <v>1.3377598406805191</v>
      </c>
    </row>
    <row r="1581" spans="2:2">
      <c r="B1581">
        <v>-1.9046456145588309</v>
      </c>
    </row>
    <row r="1582" spans="2:2">
      <c r="B1582">
        <v>-0.95493533081025817</v>
      </c>
    </row>
    <row r="1583" spans="2:2">
      <c r="B1583">
        <v>1.6245849110418931</v>
      </c>
    </row>
    <row r="1584" spans="2:2">
      <c r="B1584">
        <v>-0.21034338715253398</v>
      </c>
    </row>
    <row r="1585" spans="2:2">
      <c r="B1585">
        <v>1.1367978913767729</v>
      </c>
    </row>
    <row r="1586" spans="2:2">
      <c r="B1586">
        <v>0.27106693778478075</v>
      </c>
    </row>
    <row r="1587" spans="2:2">
      <c r="B1587">
        <v>9.6883923106361181E-2</v>
      </c>
    </row>
    <row r="1588" spans="2:2">
      <c r="B1588">
        <v>4.8404444896732457E-2</v>
      </c>
    </row>
    <row r="1589" spans="2:2">
      <c r="B1589">
        <v>-0.84188286564312875</v>
      </c>
    </row>
    <row r="1590" spans="2:2">
      <c r="B1590">
        <v>1.5345995052484795</v>
      </c>
    </row>
    <row r="1591" spans="2:2">
      <c r="B1591">
        <v>1.5740215530968271</v>
      </c>
    </row>
    <row r="1592" spans="2:2">
      <c r="B1592">
        <v>-1.2419923223205842</v>
      </c>
    </row>
    <row r="1593" spans="2:2">
      <c r="B1593">
        <v>-1.3986073099658825</v>
      </c>
    </row>
    <row r="1594" spans="2:2">
      <c r="B1594">
        <v>-0.71290287451120093</v>
      </c>
    </row>
    <row r="1595" spans="2:2">
      <c r="B1595">
        <v>0.20159177438472398</v>
      </c>
    </row>
    <row r="1596" spans="2:2">
      <c r="B1596">
        <v>-7.4232957558706403E-2</v>
      </c>
    </row>
    <row r="1597" spans="2:2">
      <c r="B1597">
        <v>-3.7761083149234764E-2</v>
      </c>
    </row>
    <row r="1598" spans="2:2">
      <c r="B1598">
        <v>0.1965986484719906</v>
      </c>
    </row>
    <row r="1599" spans="2:2">
      <c r="B1599">
        <v>0.85868350652162917</v>
      </c>
    </row>
    <row r="1600" spans="2:2">
      <c r="B1600">
        <v>-0.35749053495237604</v>
      </c>
    </row>
    <row r="1601" spans="2:2">
      <c r="B1601">
        <v>-0.75547404776443727</v>
      </c>
    </row>
    <row r="1602" spans="2:2">
      <c r="B1602">
        <v>0.90529965746100061</v>
      </c>
    </row>
    <row r="1603" spans="2:2">
      <c r="B1603">
        <v>0.35651169127959292</v>
      </c>
    </row>
    <row r="1604" spans="2:2">
      <c r="B1604">
        <v>-0.24433575163129717</v>
      </c>
    </row>
    <row r="1605" spans="2:2">
      <c r="B1605">
        <v>0.99542603493318893</v>
      </c>
    </row>
    <row r="1606" spans="2:2">
      <c r="B1606">
        <v>0.21128244043211453</v>
      </c>
    </row>
    <row r="1607" spans="2:2">
      <c r="B1607">
        <v>1.84104465006385</v>
      </c>
    </row>
    <row r="1608" spans="2:2">
      <c r="B1608">
        <v>-1.0347389434173238</v>
      </c>
    </row>
    <row r="1609" spans="2:2">
      <c r="B1609">
        <v>0.18576884031062946</v>
      </c>
    </row>
    <row r="1610" spans="2:2">
      <c r="B1610">
        <v>1.7814954844652675</v>
      </c>
    </row>
    <row r="1611" spans="2:2">
      <c r="B1611">
        <v>0.21895402824156918</v>
      </c>
    </row>
    <row r="1612" spans="2:2">
      <c r="B1612">
        <v>0.10265011951560155</v>
      </c>
    </row>
    <row r="1613" spans="2:2">
      <c r="B1613">
        <v>-1.2666851034737192</v>
      </c>
    </row>
    <row r="1614" spans="2:2">
      <c r="B1614">
        <v>1.4953229765524156</v>
      </c>
    </row>
    <row r="1615" spans="2:2">
      <c r="B1615">
        <v>-1.860125848907046</v>
      </c>
    </row>
    <row r="1616" spans="2:2">
      <c r="B1616">
        <v>-1.5054592950036749</v>
      </c>
    </row>
    <row r="1617" spans="2:2">
      <c r="B1617">
        <v>-0.92765276349382475</v>
      </c>
    </row>
    <row r="1618" spans="2:2">
      <c r="B1618">
        <v>-1.4389979696716182</v>
      </c>
    </row>
    <row r="1619" spans="2:2">
      <c r="B1619">
        <v>0.164870925800642</v>
      </c>
    </row>
    <row r="1620" spans="2:2">
      <c r="B1620">
        <v>-0.22930976228963118</v>
      </c>
    </row>
    <row r="1621" spans="2:2">
      <c r="B1621">
        <v>0.91956735559506342</v>
      </c>
    </row>
    <row r="1622" spans="2:2">
      <c r="B1622">
        <v>0.230802470468916</v>
      </c>
    </row>
    <row r="1623" spans="2:2">
      <c r="B1623">
        <v>-0.6502682481368538</v>
      </c>
    </row>
    <row r="1624" spans="2:2">
      <c r="B1624">
        <v>1.0211169865215197</v>
      </c>
    </row>
    <row r="1625" spans="2:2">
      <c r="B1625">
        <v>-0.64611640482326038</v>
      </c>
    </row>
    <row r="1626" spans="2:2">
      <c r="B1626">
        <v>-1.009079824143555</v>
      </c>
    </row>
    <row r="1627" spans="2:2">
      <c r="B1627">
        <v>0.10926555660262238</v>
      </c>
    </row>
    <row r="1628" spans="2:2">
      <c r="B1628">
        <v>-0.8875781531969551</v>
      </c>
    </row>
    <row r="1629" spans="2:2">
      <c r="B1629">
        <v>-0.79430947153014131</v>
      </c>
    </row>
    <row r="1630" spans="2:2">
      <c r="B1630">
        <v>0.36974938666389789</v>
      </c>
    </row>
    <row r="1631" spans="2:2">
      <c r="B1631">
        <v>-0.92330992629285902</v>
      </c>
    </row>
    <row r="1632" spans="2:2">
      <c r="B1632">
        <v>0.10118810678250156</v>
      </c>
    </row>
    <row r="1633" spans="2:2">
      <c r="B1633">
        <v>0.64253754317178391</v>
      </c>
    </row>
    <row r="1634" spans="2:2">
      <c r="B1634">
        <v>-0.67446535467752255</v>
      </c>
    </row>
    <row r="1635" spans="2:2">
      <c r="B1635">
        <v>2.2803942556492984</v>
      </c>
    </row>
    <row r="1636" spans="2:2">
      <c r="B1636">
        <v>0.46330342229339294</v>
      </c>
    </row>
    <row r="1637" spans="2:2">
      <c r="B1637">
        <v>-0.67783048507408239</v>
      </c>
    </row>
    <row r="1638" spans="2:2">
      <c r="B1638">
        <v>-1.6694184523657896</v>
      </c>
    </row>
    <row r="1639" spans="2:2">
      <c r="B1639">
        <v>-0.42983174353139475</v>
      </c>
    </row>
    <row r="1640" spans="2:2">
      <c r="B1640">
        <v>-0.54665974857925903</v>
      </c>
    </row>
    <row r="1641" spans="2:2">
      <c r="B1641">
        <v>1.159571638709167</v>
      </c>
    </row>
    <row r="1642" spans="2:2">
      <c r="B1642">
        <v>1.7480488168075681E-2</v>
      </c>
    </row>
    <row r="1643" spans="2:2">
      <c r="B1643">
        <v>0.43950194594799541</v>
      </c>
    </row>
    <row r="1644" spans="2:2">
      <c r="B1644">
        <v>1.3284579836181365</v>
      </c>
    </row>
    <row r="1645" spans="2:2">
      <c r="B1645">
        <v>1.0561439012235496</v>
      </c>
    </row>
    <row r="1646" spans="2:2">
      <c r="B1646">
        <v>-2.4091059458442032</v>
      </c>
    </row>
    <row r="1647" spans="2:2">
      <c r="B1647">
        <v>-1.0809208106365986</v>
      </c>
    </row>
    <row r="1648" spans="2:2">
      <c r="B1648">
        <v>0.68158897192915902</v>
      </c>
    </row>
    <row r="1649" spans="2:2">
      <c r="B1649">
        <v>-1.7841193766798824</v>
      </c>
    </row>
    <row r="1650" spans="2:2">
      <c r="B1650">
        <v>1.1652855391730554</v>
      </c>
    </row>
    <row r="1651" spans="2:2">
      <c r="B1651">
        <v>0.20815377865801565</v>
      </c>
    </row>
    <row r="1652" spans="2:2">
      <c r="B1652">
        <v>-0.39460246625822037</v>
      </c>
    </row>
    <row r="1653" spans="2:2">
      <c r="B1653">
        <v>-0.68187887336534914</v>
      </c>
    </row>
    <row r="1654" spans="2:2">
      <c r="B1654">
        <v>2.2243693820200861</v>
      </c>
    </row>
    <row r="1655" spans="2:2">
      <c r="B1655">
        <v>1.139869709732011</v>
      </c>
    </row>
    <row r="1656" spans="2:2">
      <c r="B1656">
        <v>-1.2227019396959804</v>
      </c>
    </row>
    <row r="1657" spans="2:2">
      <c r="B1657">
        <v>0.22875951799505856</v>
      </c>
    </row>
    <row r="1658" spans="2:2">
      <c r="B1658">
        <v>-0.17690354070509784</v>
      </c>
    </row>
    <row r="1659" spans="2:2">
      <c r="B1659">
        <v>3.2971729524433613</v>
      </c>
    </row>
    <row r="1660" spans="2:2">
      <c r="B1660">
        <v>0.69789166445843875</v>
      </c>
    </row>
    <row r="1661" spans="2:2">
      <c r="B1661">
        <v>-0.27193891583010554</v>
      </c>
    </row>
    <row r="1662" spans="2:2">
      <c r="B1662">
        <v>-0.44278976929490454</v>
      </c>
    </row>
    <row r="1663" spans="2:2">
      <c r="B1663">
        <v>0.78448920248774812</v>
      </c>
    </row>
    <row r="1664" spans="2:2">
      <c r="B1664">
        <v>0.703367959431489</v>
      </c>
    </row>
    <row r="1665" spans="2:2">
      <c r="B1665">
        <v>1.4684883353766054</v>
      </c>
    </row>
    <row r="1666" spans="2:2">
      <c r="B1666">
        <v>-0.564962192584062</v>
      </c>
    </row>
    <row r="1667" spans="2:2">
      <c r="B1667">
        <v>0.37778818295919336</v>
      </c>
    </row>
    <row r="1668" spans="2:2">
      <c r="B1668">
        <v>0.43638578972604591</v>
      </c>
    </row>
    <row r="1669" spans="2:2">
      <c r="B1669">
        <v>0.21167352315387689</v>
      </c>
    </row>
    <row r="1670" spans="2:2">
      <c r="B1670">
        <v>4.0440681914333254E-2</v>
      </c>
    </row>
    <row r="1671" spans="2:2">
      <c r="B1671">
        <v>-0.42254441723343916</v>
      </c>
    </row>
    <row r="1672" spans="2:2">
      <c r="B1672">
        <v>0.18825971892511006</v>
      </c>
    </row>
    <row r="1673" spans="2:2">
      <c r="B1673">
        <v>0.2851402314263396</v>
      </c>
    </row>
    <row r="1674" spans="2:2">
      <c r="B1674">
        <v>-0.86211684902082197</v>
      </c>
    </row>
    <row r="1675" spans="2:2">
      <c r="B1675">
        <v>-2.5260305847041309</v>
      </c>
    </row>
    <row r="1676" spans="2:2">
      <c r="B1676">
        <v>-7.0398300522356294E-2</v>
      </c>
    </row>
    <row r="1677" spans="2:2">
      <c r="B1677">
        <v>-1.033956777973799</v>
      </c>
    </row>
    <row r="1678" spans="2:2">
      <c r="B1678">
        <v>-1.6771718946984038</v>
      </c>
    </row>
    <row r="1679" spans="2:2">
      <c r="B1679">
        <v>0.1795456228137482</v>
      </c>
    </row>
    <row r="1680" spans="2:2">
      <c r="B1680">
        <v>0.95759560281294398</v>
      </c>
    </row>
    <row r="1681" spans="2:2">
      <c r="B1681">
        <v>0.34837171369872522</v>
      </c>
    </row>
    <row r="1682" spans="2:2">
      <c r="B1682">
        <v>0.57413899412495084</v>
      </c>
    </row>
    <row r="1683" spans="2:2">
      <c r="B1683">
        <v>0.62896106101106852</v>
      </c>
    </row>
    <row r="1684" spans="2:2">
      <c r="B1684">
        <v>-1.062983301380882</v>
      </c>
    </row>
    <row r="1685" spans="2:2">
      <c r="B1685">
        <v>-0.54923702919040807</v>
      </c>
    </row>
    <row r="1686" spans="2:2">
      <c r="B1686">
        <v>1.5481509763048962</v>
      </c>
    </row>
    <row r="1687" spans="2:2">
      <c r="B1687">
        <v>0.23630491341464221</v>
      </c>
    </row>
    <row r="1688" spans="2:2">
      <c r="B1688">
        <v>0.6202219537954079</v>
      </c>
    </row>
    <row r="1689" spans="2:2">
      <c r="B1689">
        <v>0.94735923994448967</v>
      </c>
    </row>
    <row r="1690" spans="2:2">
      <c r="B1690">
        <v>-1.6614558262517676</v>
      </c>
    </row>
    <row r="1691" spans="2:2">
      <c r="B1691">
        <v>-0.75080038186570164</v>
      </c>
    </row>
    <row r="1692" spans="2:2">
      <c r="B1692">
        <v>0.23960978978720959</v>
      </c>
    </row>
    <row r="1693" spans="2:2">
      <c r="B1693">
        <v>-1.8807986634783447</v>
      </c>
    </row>
    <row r="1694" spans="2:2">
      <c r="B1694">
        <v>1.0844951248145662</v>
      </c>
    </row>
    <row r="1695" spans="2:2">
      <c r="B1695">
        <v>-0.89451987150823697</v>
      </c>
    </row>
    <row r="1696" spans="2:2">
      <c r="B1696">
        <v>0.19051867639063857</v>
      </c>
    </row>
    <row r="1697" spans="2:2">
      <c r="B1697">
        <v>-0.34171421248174738</v>
      </c>
    </row>
    <row r="1698" spans="2:2">
      <c r="B1698">
        <v>-0.11303654900984839</v>
      </c>
    </row>
    <row r="1699" spans="2:2">
      <c r="B1699">
        <v>-0.59446392697282135</v>
      </c>
    </row>
    <row r="1700" spans="2:2">
      <c r="B1700">
        <v>0.35920265872846358</v>
      </c>
    </row>
    <row r="1701" spans="2:2">
      <c r="B1701">
        <v>-0.53241365094436333</v>
      </c>
    </row>
    <row r="1702" spans="2:2">
      <c r="B1702">
        <v>1.1868223737110384</v>
      </c>
    </row>
    <row r="1703" spans="2:2">
      <c r="B1703">
        <v>0.11704173630278092</v>
      </c>
    </row>
    <row r="1704" spans="2:2">
      <c r="B1704">
        <v>8.2443420978961512E-2</v>
      </c>
    </row>
    <row r="1705" spans="2:2">
      <c r="B1705">
        <v>-0.192856077774195</v>
      </c>
    </row>
    <row r="1706" spans="2:2">
      <c r="B1706">
        <v>-0.40371560316998512</v>
      </c>
    </row>
    <row r="1707" spans="2:2">
      <c r="B1707">
        <v>1.2193163456686307</v>
      </c>
    </row>
    <row r="1708" spans="2:2">
      <c r="B1708">
        <v>0.25396275304956362</v>
      </c>
    </row>
    <row r="1709" spans="2:2">
      <c r="B1709">
        <v>-1.087391865439713</v>
      </c>
    </row>
    <row r="1710" spans="2:2">
      <c r="B1710">
        <v>1.0612347978167236</v>
      </c>
    </row>
    <row r="1711" spans="2:2">
      <c r="B1711">
        <v>-1.0155918062082492</v>
      </c>
    </row>
    <row r="1712" spans="2:2">
      <c r="B1712">
        <v>-1.5227897165459581</v>
      </c>
    </row>
    <row r="1713" spans="2:2">
      <c r="B1713">
        <v>1.5378373063867912</v>
      </c>
    </row>
    <row r="1714" spans="2:2">
      <c r="B1714">
        <v>1.6437752492493019</v>
      </c>
    </row>
    <row r="1715" spans="2:2">
      <c r="B1715">
        <v>-0.83818122220691293</v>
      </c>
    </row>
    <row r="1716" spans="2:2">
      <c r="B1716">
        <v>5.0702055887086317E-2</v>
      </c>
    </row>
    <row r="1717" spans="2:2">
      <c r="B1717">
        <v>-1.6910689737414941</v>
      </c>
    </row>
    <row r="1718" spans="2:2">
      <c r="B1718">
        <v>-0.20432480596355163</v>
      </c>
    </row>
    <row r="1719" spans="2:2">
      <c r="B1719">
        <v>0.69545421865768731</v>
      </c>
    </row>
    <row r="1720" spans="2:2">
      <c r="B1720">
        <v>1.6455487639177591</v>
      </c>
    </row>
    <row r="1721" spans="2:2">
      <c r="B1721">
        <v>1.7174670574604534E-2</v>
      </c>
    </row>
    <row r="1722" spans="2:2">
      <c r="B1722">
        <v>0.40936583900474943</v>
      </c>
    </row>
    <row r="1723" spans="2:2">
      <c r="B1723">
        <v>8.5437932284548879E-2</v>
      </c>
    </row>
    <row r="1724" spans="2:2">
      <c r="B1724">
        <v>-2.0571224013110623</v>
      </c>
    </row>
    <row r="1725" spans="2:2">
      <c r="B1725">
        <v>-0.21903360902797431</v>
      </c>
    </row>
    <row r="1726" spans="2:2">
      <c r="B1726">
        <v>0.31901208785711788</v>
      </c>
    </row>
    <row r="1727" spans="2:2">
      <c r="B1727">
        <v>-5.3612438932759687E-2</v>
      </c>
    </row>
    <row r="1728" spans="2:2">
      <c r="B1728">
        <v>1.6926696844166145</v>
      </c>
    </row>
    <row r="1729" spans="2:2">
      <c r="B1729">
        <v>-0.23701318241364788</v>
      </c>
    </row>
    <row r="1730" spans="2:2">
      <c r="B1730">
        <v>1.5774639905430377</v>
      </c>
    </row>
    <row r="1731" spans="2:2">
      <c r="B1731">
        <v>0.17162165022455156</v>
      </c>
    </row>
    <row r="1732" spans="2:2">
      <c r="B1732">
        <v>0.72309831011807546</v>
      </c>
    </row>
    <row r="1733" spans="2:2">
      <c r="B1733">
        <v>-1.1610700312303379</v>
      </c>
    </row>
    <row r="1734" spans="2:2">
      <c r="B1734">
        <v>-0.85901547208777629</v>
      </c>
    </row>
    <row r="1735" spans="2:2">
      <c r="B1735">
        <v>-1.4962552086217329</v>
      </c>
    </row>
    <row r="1736" spans="2:2">
      <c r="B1736">
        <v>-1.2342525224084966</v>
      </c>
    </row>
    <row r="1737" spans="2:2">
      <c r="B1737">
        <v>0.63064135247259401</v>
      </c>
    </row>
    <row r="1738" spans="2:2">
      <c r="B1738">
        <v>1.4653460311819799</v>
      </c>
    </row>
    <row r="1739" spans="2:2">
      <c r="B1739">
        <v>0.36868414099444635</v>
      </c>
    </row>
    <row r="1740" spans="2:2">
      <c r="B1740">
        <v>0.16743115338613279</v>
      </c>
    </row>
    <row r="1741" spans="2:2">
      <c r="B1741">
        <v>-0.68371377892617602</v>
      </c>
    </row>
    <row r="1742" spans="2:2">
      <c r="B1742">
        <v>-0.25862732400128152</v>
      </c>
    </row>
    <row r="1743" spans="2:2">
      <c r="B1743">
        <v>-0.66976781454286538</v>
      </c>
    </row>
    <row r="1744" spans="2:2">
      <c r="B1744">
        <v>0.30439650799962692</v>
      </c>
    </row>
    <row r="1745" spans="2:2">
      <c r="B1745">
        <v>0.48961169341055211</v>
      </c>
    </row>
    <row r="1746" spans="2:2">
      <c r="B1746">
        <v>0.2284457423229469</v>
      </c>
    </row>
    <row r="1747" spans="2:2">
      <c r="B1747">
        <v>-0.88621845861780457</v>
      </c>
    </row>
    <row r="1748" spans="2:2">
      <c r="B1748">
        <v>-1.2769919521815609</v>
      </c>
    </row>
    <row r="1749" spans="2:2">
      <c r="B1749">
        <v>1.1945940059376881</v>
      </c>
    </row>
    <row r="1750" spans="2:2">
      <c r="B1750">
        <v>0.1350076672679279</v>
      </c>
    </row>
    <row r="1751" spans="2:2">
      <c r="B1751">
        <v>-0.73607679951237515</v>
      </c>
    </row>
    <row r="1752" spans="2:2">
      <c r="B1752">
        <v>-0.23182337827165611</v>
      </c>
    </row>
    <row r="1753" spans="2:2">
      <c r="B1753">
        <v>1.5713885659351945</v>
      </c>
    </row>
    <row r="1754" spans="2:2">
      <c r="B1754">
        <v>0.16192529983527493</v>
      </c>
    </row>
    <row r="1755" spans="2:2">
      <c r="B1755">
        <v>-0.63260131355491467</v>
      </c>
    </row>
    <row r="1756" spans="2:2">
      <c r="B1756">
        <v>-0.64432583712914493</v>
      </c>
    </row>
    <row r="1757" spans="2:2">
      <c r="B1757">
        <v>-1.2141845218138769</v>
      </c>
    </row>
    <row r="1758" spans="2:2">
      <c r="B1758">
        <v>-0.98295004136161879</v>
      </c>
    </row>
    <row r="1759" spans="2:2">
      <c r="B1759">
        <v>-0.55592181524843909</v>
      </c>
    </row>
    <row r="1760" spans="2:2">
      <c r="B1760">
        <v>-0.61883156377007253</v>
      </c>
    </row>
    <row r="1761" spans="2:2">
      <c r="B1761">
        <v>-0.8961183084466029</v>
      </c>
    </row>
    <row r="1762" spans="2:2">
      <c r="B1762">
        <v>0.23009533833828755</v>
      </c>
    </row>
    <row r="1763" spans="2:2">
      <c r="B1763">
        <v>-0.68371377892617602</v>
      </c>
    </row>
    <row r="1764" spans="2:2">
      <c r="B1764">
        <v>-1.16588807941298</v>
      </c>
    </row>
    <row r="1765" spans="2:2">
      <c r="B1765">
        <v>-1.4362035472004209</v>
      </c>
    </row>
    <row r="1766" spans="2:2">
      <c r="B1766">
        <v>0.41244447857025079</v>
      </c>
    </row>
    <row r="1767" spans="2:2">
      <c r="B1767">
        <v>8.1599864643067122E-2</v>
      </c>
    </row>
    <row r="1768" spans="2:2">
      <c r="B1768">
        <v>0.38445136851805728</v>
      </c>
    </row>
    <row r="1769" spans="2:2">
      <c r="B1769">
        <v>0.69185489337542094</v>
      </c>
    </row>
    <row r="1770" spans="2:2">
      <c r="B1770">
        <v>0.20565380509651732</v>
      </c>
    </row>
    <row r="1771" spans="2:2">
      <c r="B1771">
        <v>0.32674847716407385</v>
      </c>
    </row>
    <row r="1772" spans="2:2">
      <c r="B1772">
        <v>0.12736904864141252</v>
      </c>
    </row>
    <row r="1773" spans="2:2">
      <c r="B1773">
        <v>-0.8899633030523546</v>
      </c>
    </row>
    <row r="1774" spans="2:2">
      <c r="B1774">
        <v>0.8168490239768289</v>
      </c>
    </row>
    <row r="1775" spans="2:2">
      <c r="B1775">
        <v>0.6834238774899859</v>
      </c>
    </row>
    <row r="1776" spans="2:2">
      <c r="B1776">
        <v>-1.4584429663955234</v>
      </c>
    </row>
    <row r="1777" spans="2:2">
      <c r="B1777">
        <v>-0.22161884771776386</v>
      </c>
    </row>
    <row r="1778" spans="2:2">
      <c r="B1778">
        <v>-0.49964000936597586</v>
      </c>
    </row>
    <row r="1779" spans="2:2">
      <c r="B1779">
        <v>1.5155137589317746</v>
      </c>
    </row>
    <row r="1780" spans="2:2">
      <c r="B1780">
        <v>-0.2091701389872469</v>
      </c>
    </row>
    <row r="1781" spans="2:2">
      <c r="B1781">
        <v>-9.4655661087017506E-2</v>
      </c>
    </row>
    <row r="1782" spans="2:2">
      <c r="B1782">
        <v>0.32279785955324769</v>
      </c>
    </row>
    <row r="1783" spans="2:2">
      <c r="B1783">
        <v>-0.21261257643345743</v>
      </c>
    </row>
    <row r="1784" spans="2:2">
      <c r="B1784">
        <v>-1.0014719009632245</v>
      </c>
    </row>
    <row r="1785" spans="2:2">
      <c r="B1785">
        <v>-0.73728074312384706</v>
      </c>
    </row>
    <row r="1786" spans="2:2">
      <c r="B1786">
        <v>0.59464582591317594</v>
      </c>
    </row>
    <row r="1787" spans="2:2">
      <c r="B1787">
        <v>0.79619894677307457</v>
      </c>
    </row>
    <row r="1788" spans="2:2">
      <c r="B1788">
        <v>-0.1325383891526144</v>
      </c>
    </row>
    <row r="1789" spans="2:2">
      <c r="B1789">
        <v>2.0140214473940432</v>
      </c>
    </row>
    <row r="1790" spans="2:2">
      <c r="B1790">
        <v>-0.9481982488068752</v>
      </c>
    </row>
    <row r="1791" spans="2:2">
      <c r="B1791">
        <v>0.75394837040221319</v>
      </c>
    </row>
    <row r="1792" spans="2:2">
      <c r="B1792">
        <v>-0.54470660870720167</v>
      </c>
    </row>
    <row r="1793" spans="2:2">
      <c r="B1793">
        <v>0.30511728255078197</v>
      </c>
    </row>
    <row r="1794" spans="2:2">
      <c r="B1794">
        <v>1.2725104170385748</v>
      </c>
    </row>
    <row r="1795" spans="2:2">
      <c r="B1795">
        <v>-1.4899615052854642</v>
      </c>
    </row>
    <row r="1796" spans="2:2">
      <c r="B1796">
        <v>0.50963194553332869</v>
      </c>
    </row>
    <row r="1797" spans="2:2">
      <c r="B1797">
        <v>-0.1221269485540688</v>
      </c>
    </row>
    <row r="1798" spans="2:2">
      <c r="B1798">
        <v>0.35398556974541862</v>
      </c>
    </row>
    <row r="1799" spans="2:2">
      <c r="B1799">
        <v>-1.2400096238707192</v>
      </c>
    </row>
    <row r="1800" spans="2:2">
      <c r="B1800">
        <v>1.3430189937935211</v>
      </c>
    </row>
    <row r="1801" spans="2:2">
      <c r="B1801">
        <v>-7.5383468356449157E-2</v>
      </c>
    </row>
    <row r="1802" spans="2:2">
      <c r="B1802">
        <v>0.22554104361915961</v>
      </c>
    </row>
    <row r="1803" spans="2:2">
      <c r="B1803">
        <v>-0.74110175773967057</v>
      </c>
    </row>
    <row r="1804" spans="2:2">
      <c r="B1804">
        <v>0.3557784111762885</v>
      </c>
    </row>
    <row r="1805" spans="2:2">
      <c r="B1805">
        <v>1.6338117347913794</v>
      </c>
    </row>
    <row r="1806" spans="2:2">
      <c r="B1806">
        <v>-0.47808725867071189</v>
      </c>
    </row>
    <row r="1807" spans="2:2">
      <c r="B1807">
        <v>-1.3919225239078514</v>
      </c>
    </row>
    <row r="1808" spans="2:2">
      <c r="B1808">
        <v>-0.24559767553000711</v>
      </c>
    </row>
    <row r="1809" spans="2:2">
      <c r="B1809">
        <v>-0.20338802642072551</v>
      </c>
    </row>
    <row r="1810" spans="2:2">
      <c r="B1810">
        <v>-0.17325191947747953</v>
      </c>
    </row>
    <row r="1811" spans="2:2">
      <c r="B1811">
        <v>0.564962192584062</v>
      </c>
    </row>
    <row r="1812" spans="2:2">
      <c r="B1812">
        <v>1.3225644579506479</v>
      </c>
    </row>
    <row r="1813" spans="2:2">
      <c r="B1813">
        <v>0.57540091802366078</v>
      </c>
    </row>
    <row r="1814" spans="2:2">
      <c r="B1814">
        <v>-1.4230272427084856</v>
      </c>
    </row>
    <row r="1815" spans="2:2">
      <c r="B1815">
        <v>-0.69857605922152288</v>
      </c>
    </row>
    <row r="1816" spans="2:2">
      <c r="B1816">
        <v>0.40504346543457359</v>
      </c>
    </row>
    <row r="1817" spans="2:2">
      <c r="B1817">
        <v>-0.67254632085678168</v>
      </c>
    </row>
    <row r="1818" spans="2:2">
      <c r="B1818">
        <v>0.68468125391518697</v>
      </c>
    </row>
    <row r="1819" spans="2:2">
      <c r="B1819">
        <v>2.0770585251739249E-2</v>
      </c>
    </row>
    <row r="1820" spans="2:2">
      <c r="B1820">
        <v>0.31049125936988275</v>
      </c>
    </row>
    <row r="1821" spans="2:2">
      <c r="B1821">
        <v>-1.0704161468311213</v>
      </c>
    </row>
    <row r="1822" spans="2:2">
      <c r="B1822">
        <v>1.2507825886132196E-2</v>
      </c>
    </row>
    <row r="1823" spans="2:2">
      <c r="B1823">
        <v>0.31482841222896241</v>
      </c>
    </row>
    <row r="1824" spans="2:2">
      <c r="B1824">
        <v>-0.79451865531154908</v>
      </c>
    </row>
    <row r="1825" spans="2:2">
      <c r="B1825">
        <v>-0.22993845050223172</v>
      </c>
    </row>
    <row r="1826" spans="2:2">
      <c r="B1826">
        <v>-2.0680363377323374</v>
      </c>
    </row>
    <row r="1827" spans="2:2">
      <c r="B1827">
        <v>0.90633648142102174</v>
      </c>
    </row>
    <row r="1828" spans="2:2">
      <c r="B1828">
        <v>-0.31852891879680101</v>
      </c>
    </row>
    <row r="1829" spans="2:2">
      <c r="B1829">
        <v>0.94592223831568845</v>
      </c>
    </row>
    <row r="1830" spans="2:2">
      <c r="B1830">
        <v>0.38008920455467887</v>
      </c>
    </row>
    <row r="1831" spans="2:2">
      <c r="B1831">
        <v>-2.8269369067857042E-2</v>
      </c>
    </row>
    <row r="1832" spans="2:2">
      <c r="B1832">
        <v>-1.6355579646187834</v>
      </c>
    </row>
    <row r="1833" spans="2:2">
      <c r="B1833">
        <v>0.38017219594621565</v>
      </c>
    </row>
    <row r="1834" spans="2:2">
      <c r="B1834">
        <v>1.256175892194733</v>
      </c>
    </row>
    <row r="1835" spans="2:2">
      <c r="B1835">
        <v>1.1111887943116017</v>
      </c>
    </row>
    <row r="1836" spans="2:2">
      <c r="B1836">
        <v>0.93000835477141663</v>
      </c>
    </row>
    <row r="1837" spans="2:2">
      <c r="B1837">
        <v>0.86367208496085368</v>
      </c>
    </row>
    <row r="1838" spans="2:2">
      <c r="B1838">
        <v>-0.25364670364069752</v>
      </c>
    </row>
    <row r="1839" spans="2:2">
      <c r="B1839">
        <v>-0.86578438640572131</v>
      </c>
    </row>
    <row r="1840" spans="2:2">
      <c r="B1840">
        <v>2.9445072868838906</v>
      </c>
    </row>
    <row r="1841" spans="2:2">
      <c r="B1841">
        <v>0.83525037553044967</v>
      </c>
    </row>
    <row r="1842" spans="2:2">
      <c r="B1842">
        <v>1.5612158676958643</v>
      </c>
    </row>
    <row r="1843" spans="2:2">
      <c r="B1843">
        <v>0.93876678874948993</v>
      </c>
    </row>
    <row r="1844" spans="2:2">
      <c r="B1844">
        <v>1.3681346899829805</v>
      </c>
    </row>
    <row r="1845" spans="2:2">
      <c r="B1845">
        <v>1.1145993994432501</v>
      </c>
    </row>
    <row r="1846" spans="2:2">
      <c r="B1846">
        <v>5.0874859880423173E-3</v>
      </c>
    </row>
    <row r="1847" spans="2:2">
      <c r="B1847">
        <v>-0.94329379862756468</v>
      </c>
    </row>
    <row r="1848" spans="2:2">
      <c r="B1848">
        <v>0.7346739039348904</v>
      </c>
    </row>
    <row r="1849" spans="2:2">
      <c r="B1849">
        <v>0.41728071664692834</v>
      </c>
    </row>
    <row r="1850" spans="2:2">
      <c r="B1850">
        <v>1.4319266483653337</v>
      </c>
    </row>
    <row r="1851" spans="2:2">
      <c r="B1851">
        <v>1.0894655133597553</v>
      </c>
    </row>
    <row r="1852" spans="2:2">
      <c r="B1852">
        <v>0.61014588936814107</v>
      </c>
    </row>
    <row r="1853" spans="2:2">
      <c r="B1853">
        <v>-2.086562744807452</v>
      </c>
    </row>
    <row r="1854" spans="2:2">
      <c r="B1854">
        <v>-0.94162487584981136</v>
      </c>
    </row>
    <row r="1855" spans="2:2">
      <c r="B1855">
        <v>-1.5884415915934369</v>
      </c>
    </row>
    <row r="1856" spans="2:2">
      <c r="B1856">
        <v>0.30431579034484457</v>
      </c>
    </row>
    <row r="1857" spans="2:2">
      <c r="B1857">
        <v>-1.845646693254821</v>
      </c>
    </row>
    <row r="1858" spans="2:2">
      <c r="B1858">
        <v>0.72131115302909166</v>
      </c>
    </row>
    <row r="1859" spans="2:2">
      <c r="B1859">
        <v>-0.48694005272409413</v>
      </c>
    </row>
    <row r="1860" spans="2:2">
      <c r="B1860">
        <v>1.7459842638345435</v>
      </c>
    </row>
    <row r="1861" spans="2:2">
      <c r="B1861">
        <v>-1.5249861462507397</v>
      </c>
    </row>
    <row r="1862" spans="2:2">
      <c r="B1862">
        <v>-0.34991671782336198</v>
      </c>
    </row>
    <row r="1863" spans="2:2">
      <c r="B1863">
        <v>1.3051567293587141</v>
      </c>
    </row>
    <row r="1864" spans="2:2">
      <c r="B1864">
        <v>0.35365928852115758</v>
      </c>
    </row>
    <row r="1865" spans="2:2">
      <c r="B1865">
        <v>0.99417093224474229</v>
      </c>
    </row>
    <row r="1866" spans="2:2">
      <c r="B1866">
        <v>-1.2813256944355089</v>
      </c>
    </row>
    <row r="1867" spans="2:2">
      <c r="B1867">
        <v>2.3580287233926356</v>
      </c>
    </row>
    <row r="1868" spans="2:2">
      <c r="B1868">
        <v>-2.6653651730157435</v>
      </c>
    </row>
    <row r="1869" spans="2:2">
      <c r="B1869">
        <v>-0.48883521230891347</v>
      </c>
    </row>
    <row r="1870" spans="2:2">
      <c r="B1870">
        <v>0.33677110877761152</v>
      </c>
    </row>
    <row r="1871" spans="2:2">
      <c r="B1871">
        <v>0.18257878764416091</v>
      </c>
    </row>
    <row r="1872" spans="2:2">
      <c r="B1872">
        <v>0.39005840335448738</v>
      </c>
    </row>
    <row r="1873" spans="2:2">
      <c r="B1873">
        <v>-0.20448169379960746</v>
      </c>
    </row>
    <row r="1874" spans="2:2">
      <c r="B1874">
        <v>-5.9972080634906888E-2</v>
      </c>
    </row>
    <row r="1875" spans="2:2">
      <c r="B1875">
        <v>0.26575321498967241</v>
      </c>
    </row>
    <row r="1876" spans="2:2">
      <c r="B1876">
        <v>0.49427399062551558</v>
      </c>
    </row>
    <row r="1877" spans="2:2">
      <c r="B1877">
        <v>-0.22373683350451756</v>
      </c>
    </row>
    <row r="1878" spans="2:2">
      <c r="B1878">
        <v>0.39278347685467452</v>
      </c>
    </row>
    <row r="1879" spans="2:2">
      <c r="B1879">
        <v>-0.84046632764511742</v>
      </c>
    </row>
    <row r="1880" spans="2:2">
      <c r="B1880">
        <v>0.71418526204070076</v>
      </c>
    </row>
    <row r="1881" spans="2:2">
      <c r="B1881">
        <v>1.3083899830235168</v>
      </c>
    </row>
    <row r="1882" spans="2:2">
      <c r="B1882">
        <v>-0.97849351732293144</v>
      </c>
    </row>
    <row r="1883" spans="2:2">
      <c r="B1883">
        <v>-0.48366928240284324</v>
      </c>
    </row>
    <row r="1884" spans="2:2">
      <c r="B1884">
        <v>0.30744217838218901</v>
      </c>
    </row>
    <row r="1885" spans="2:2">
      <c r="B1885">
        <v>-0.5207266440265812</v>
      </c>
    </row>
    <row r="1886" spans="2:2">
      <c r="B1886">
        <v>-0.40570739656686783</v>
      </c>
    </row>
    <row r="1887" spans="2:2">
      <c r="B1887">
        <v>0.92871232482139021</v>
      </c>
    </row>
    <row r="1888" spans="2:2">
      <c r="B1888">
        <v>1.9010713003808632E-2</v>
      </c>
    </row>
    <row r="1889" spans="2:2">
      <c r="B1889">
        <v>0.67792598201776855</v>
      </c>
    </row>
    <row r="1890" spans="2:2">
      <c r="B1890">
        <v>0.25672989067970775</v>
      </c>
    </row>
    <row r="1891" spans="2:2">
      <c r="B1891">
        <v>-0.24378437046834733</v>
      </c>
    </row>
    <row r="1892" spans="2:2">
      <c r="B1892">
        <v>-1.0286180440743919</v>
      </c>
    </row>
    <row r="1893" spans="2:2">
      <c r="B1893">
        <v>-0.52853920351481065</v>
      </c>
    </row>
    <row r="1894" spans="2:2">
      <c r="B1894">
        <v>0.29016405278525781</v>
      </c>
    </row>
    <row r="1895" spans="2:2">
      <c r="B1895">
        <v>-1.2133864402130712</v>
      </c>
    </row>
    <row r="1896" spans="2:2">
      <c r="B1896">
        <v>0.37163317756494507</v>
      </c>
    </row>
    <row r="1897" spans="2:2">
      <c r="B1897">
        <v>-0.3140257831546478</v>
      </c>
    </row>
    <row r="1898" spans="2:2">
      <c r="B1898">
        <v>-0.10280359674652573</v>
      </c>
    </row>
    <row r="1899" spans="2:2">
      <c r="B1899">
        <v>-1.3841054169461131</v>
      </c>
    </row>
    <row r="1900" spans="2:2">
      <c r="B1900">
        <v>2.1461437427205965</v>
      </c>
    </row>
    <row r="1901" spans="2:2">
      <c r="B1901">
        <v>-0.51539018386392854</v>
      </c>
    </row>
    <row r="1902" spans="2:2">
      <c r="B1902">
        <v>0.69525981416518334</v>
      </c>
    </row>
    <row r="1903" spans="2:2">
      <c r="B1903">
        <v>-0.71873500928631984</v>
      </c>
    </row>
    <row r="1904" spans="2:2">
      <c r="B1904">
        <v>0.15758587323944084</v>
      </c>
    </row>
    <row r="1905" spans="2:2">
      <c r="B1905">
        <v>1.5021396393422037</v>
      </c>
    </row>
    <row r="1906" spans="2:2">
      <c r="B1906">
        <v>-0.43319005271769129</v>
      </c>
    </row>
    <row r="1907" spans="2:2">
      <c r="B1907">
        <v>-0.21566506802628282</v>
      </c>
    </row>
    <row r="1908" spans="2:2">
      <c r="B1908">
        <v>-0.28259250939299818</v>
      </c>
    </row>
    <row r="1909" spans="2:2">
      <c r="B1909">
        <v>-1.1262045518378727</v>
      </c>
    </row>
    <row r="1910" spans="2:2">
      <c r="B1910">
        <v>-0.15596015146002173</v>
      </c>
    </row>
    <row r="1911" spans="2:2">
      <c r="B1911">
        <v>1.0352619028708432</v>
      </c>
    </row>
    <row r="1912" spans="2:2">
      <c r="B1912">
        <v>-0.48323954615625553</v>
      </c>
    </row>
    <row r="1913" spans="2:2">
      <c r="B1913">
        <v>-0.83774693848681636</v>
      </c>
    </row>
    <row r="1914" spans="2:2">
      <c r="B1914">
        <v>-1.575872374814935</v>
      </c>
    </row>
    <row r="1915" spans="2:2">
      <c r="B1915">
        <v>-0.35186872082704213</v>
      </c>
    </row>
    <row r="1916" spans="2:2">
      <c r="B1916">
        <v>-1.5998921298887581</v>
      </c>
    </row>
    <row r="1917" spans="2:2">
      <c r="B1917">
        <v>1.8315495253773406</v>
      </c>
    </row>
    <row r="1918" spans="2:2">
      <c r="B1918">
        <v>-0.425388861913234</v>
      </c>
    </row>
    <row r="1919" spans="2:2">
      <c r="B1919">
        <v>-0.81301095633534715</v>
      </c>
    </row>
    <row r="1920" spans="2:2">
      <c r="B1920">
        <v>-0.58236651057086419</v>
      </c>
    </row>
    <row r="1921" spans="2:2">
      <c r="B1921">
        <v>0.27186047191207763</v>
      </c>
    </row>
    <row r="1922" spans="2:2">
      <c r="B1922">
        <v>0.39261863093997817</v>
      </c>
    </row>
    <row r="1923" spans="2:2">
      <c r="B1923">
        <v>1.870575943030417</v>
      </c>
    </row>
    <row r="1924" spans="2:2">
      <c r="B1924">
        <v>0.15456635082955472</v>
      </c>
    </row>
    <row r="1925" spans="2:2">
      <c r="B1925">
        <v>1.6825015336507931</v>
      </c>
    </row>
    <row r="1926" spans="2:2">
      <c r="B1926">
        <v>-0.28617705538636073</v>
      </c>
    </row>
    <row r="1927" spans="2:2">
      <c r="B1927">
        <v>-0.24213022697949782</v>
      </c>
    </row>
    <row r="1928" spans="2:2">
      <c r="B1928">
        <v>-0.12490204426285345</v>
      </c>
    </row>
    <row r="1929" spans="2:2">
      <c r="B1929">
        <v>-0.32876641853363253</v>
      </c>
    </row>
    <row r="1930" spans="2:2">
      <c r="B1930">
        <v>1.1999190974165685</v>
      </c>
    </row>
    <row r="1931" spans="2:2">
      <c r="B1931">
        <v>0.40371560316998512</v>
      </c>
    </row>
    <row r="1932" spans="2:2">
      <c r="B1932">
        <v>-6.1198761613923125E-2</v>
      </c>
    </row>
    <row r="1933" spans="2:2">
      <c r="B1933">
        <v>1.2514760783233214</v>
      </c>
    </row>
    <row r="1934" spans="2:2">
      <c r="B1934">
        <v>0.45276806304173078</v>
      </c>
    </row>
    <row r="1935" spans="2:2">
      <c r="B1935">
        <v>0.6207778824318666</v>
      </c>
    </row>
    <row r="1936" spans="2:2">
      <c r="B1936">
        <v>-0.42179181036772206</v>
      </c>
    </row>
    <row r="1937" spans="2:2">
      <c r="B1937">
        <v>0.7535413715231698</v>
      </c>
    </row>
    <row r="1938" spans="2:2">
      <c r="B1938">
        <v>-9.7345491667510942E-2</v>
      </c>
    </row>
    <row r="1939" spans="2:2">
      <c r="B1939">
        <v>0.38898633647477254</v>
      </c>
    </row>
    <row r="1940" spans="2:2">
      <c r="B1940">
        <v>-1.4392139746632893</v>
      </c>
    </row>
    <row r="1941" spans="2:2">
      <c r="B1941">
        <v>-1.3724388736591209</v>
      </c>
    </row>
    <row r="1942" spans="2:2">
      <c r="B1942">
        <v>1.421972228854429</v>
      </c>
    </row>
    <row r="1943" spans="2:2">
      <c r="B1943">
        <v>-0.92741856860811822</v>
      </c>
    </row>
    <row r="1944" spans="2:2">
      <c r="B1944">
        <v>1.7710135580273345E-2</v>
      </c>
    </row>
    <row r="1945" spans="2:2">
      <c r="B1945">
        <v>0.13670614862348884</v>
      </c>
    </row>
    <row r="1946" spans="2:2">
      <c r="B1946">
        <v>1.0162329999729991</v>
      </c>
    </row>
    <row r="1947" spans="2:2">
      <c r="B1947">
        <v>8.8048182078637183E-2</v>
      </c>
    </row>
    <row r="1948" spans="2:2">
      <c r="B1948">
        <v>0.51198526307416614</v>
      </c>
    </row>
    <row r="1949" spans="2:2">
      <c r="B1949">
        <v>-0.60950242186663672</v>
      </c>
    </row>
    <row r="1950" spans="2:2">
      <c r="B1950">
        <v>0.33288756640104111</v>
      </c>
    </row>
    <row r="1951" spans="2:2">
      <c r="B1951">
        <v>-1.9824801711365581</v>
      </c>
    </row>
    <row r="1952" spans="2:2">
      <c r="B1952">
        <v>0.66222355599165894</v>
      </c>
    </row>
    <row r="1953" spans="2:2">
      <c r="B1953">
        <v>-0.19153162611473817</v>
      </c>
    </row>
    <row r="1954" spans="2:2">
      <c r="B1954">
        <v>0.51949996304756496</v>
      </c>
    </row>
    <row r="1955" spans="2:2">
      <c r="B1955">
        <v>1.414446160197258</v>
      </c>
    </row>
    <row r="1956" spans="2:2">
      <c r="B1956">
        <v>0.53647227105102502</v>
      </c>
    </row>
    <row r="1957" spans="2:2">
      <c r="B1957">
        <v>0.61781292970408686</v>
      </c>
    </row>
    <row r="1958" spans="2:2">
      <c r="B1958">
        <v>0.93769813247490674</v>
      </c>
    </row>
    <row r="1959" spans="2:2">
      <c r="B1959">
        <v>0.25617623578000348</v>
      </c>
    </row>
    <row r="1960" spans="2:2">
      <c r="B1960">
        <v>0.99342059911577962</v>
      </c>
    </row>
    <row r="1961" spans="2:2">
      <c r="B1961">
        <v>0.57368652051081881</v>
      </c>
    </row>
    <row r="1962" spans="2:2">
      <c r="B1962">
        <v>1.6084777598734945</v>
      </c>
    </row>
    <row r="1963" spans="2:2">
      <c r="B1963">
        <v>-0.65632889345579315</v>
      </c>
    </row>
    <row r="1964" spans="2:2">
      <c r="B1964">
        <v>-1.3053363545623142</v>
      </c>
    </row>
    <row r="1965" spans="2:2">
      <c r="B1965">
        <v>-3.8755842979298905E-2</v>
      </c>
    </row>
    <row r="1966" spans="2:2">
      <c r="B1966">
        <v>-0.14335000741994008</v>
      </c>
    </row>
    <row r="1967" spans="2:2">
      <c r="B1967">
        <v>-1.0751750778581481</v>
      </c>
    </row>
    <row r="1968" spans="2:2">
      <c r="B1968">
        <v>2.1902815205976367</v>
      </c>
    </row>
    <row r="1969" spans="2:2">
      <c r="B1969">
        <v>-1.0109897630172782</v>
      </c>
    </row>
    <row r="1970" spans="2:2">
      <c r="B1970">
        <v>-7.5000343713327311E-2</v>
      </c>
    </row>
    <row r="1971" spans="2:2">
      <c r="B1971">
        <v>0.64932351051538717</v>
      </c>
    </row>
    <row r="1972" spans="2:2">
      <c r="B1972">
        <v>0.57495071814628318</v>
      </c>
    </row>
    <row r="1973" spans="2:2">
      <c r="B1973">
        <v>0.30351429813890718</v>
      </c>
    </row>
    <row r="1974" spans="2:2">
      <c r="B1974">
        <v>-0.44794205678044818</v>
      </c>
    </row>
    <row r="1975" spans="2:2">
      <c r="B1975">
        <v>0.73527417043806054</v>
      </c>
    </row>
    <row r="1976" spans="2:2">
      <c r="B1976">
        <v>0.94927827376523055</v>
      </c>
    </row>
    <row r="1977" spans="2:2">
      <c r="B1977">
        <v>0.6709160516038537</v>
      </c>
    </row>
    <row r="1978" spans="2:2">
      <c r="B1978">
        <v>-0.19238768800278194</v>
      </c>
    </row>
    <row r="1979" spans="2:2">
      <c r="B1979">
        <v>-0.27432179194875062</v>
      </c>
    </row>
    <row r="1980" spans="2:2">
      <c r="B1980">
        <v>-1.2063878784829285</v>
      </c>
    </row>
    <row r="1981" spans="2:2">
      <c r="B1981">
        <v>0.6857453627162613</v>
      </c>
    </row>
    <row r="1982" spans="2:2">
      <c r="B1982">
        <v>1.0930739335890394</v>
      </c>
    </row>
    <row r="1983" spans="2:2">
      <c r="B1983">
        <v>0.29319721761567052</v>
      </c>
    </row>
    <row r="1984" spans="2:2">
      <c r="B1984">
        <v>-1.1727070159395225</v>
      </c>
    </row>
    <row r="1985" spans="2:2">
      <c r="B1985">
        <v>0.86567297330475412</v>
      </c>
    </row>
    <row r="1986" spans="2:2">
      <c r="B1986">
        <v>-0.93876678874948993</v>
      </c>
    </row>
    <row r="1987" spans="2:2">
      <c r="B1987">
        <v>-0.83265149442013353</v>
      </c>
    </row>
    <row r="1988" spans="2:2">
      <c r="B1988">
        <v>-2.8396607376635075</v>
      </c>
    </row>
    <row r="1989" spans="2:2">
      <c r="B1989">
        <v>0.29455463845806662</v>
      </c>
    </row>
    <row r="1990" spans="2:2">
      <c r="B1990">
        <v>-0.74402350946911611</v>
      </c>
    </row>
    <row r="1991" spans="2:2">
      <c r="B1991">
        <v>-1.5935984265524894</v>
      </c>
    </row>
    <row r="1992" spans="2:2">
      <c r="B1992">
        <v>-2.5861663743853569</v>
      </c>
    </row>
    <row r="1993" spans="2:2">
      <c r="B1993">
        <v>-1.3467979442793876</v>
      </c>
    </row>
    <row r="1994" spans="2:2">
      <c r="B1994">
        <v>1.1151678336318582</v>
      </c>
    </row>
    <row r="1995" spans="2:2">
      <c r="B1995">
        <v>-0.11119027476524934</v>
      </c>
    </row>
    <row r="1996" spans="2:2">
      <c r="B1996">
        <v>-0.33547621569596231</v>
      </c>
    </row>
    <row r="1997" spans="2:2">
      <c r="B1997">
        <v>0.68052827373321634</v>
      </c>
    </row>
    <row r="1998" spans="2:2">
      <c r="B1998">
        <v>-0.5983929440844804</v>
      </c>
    </row>
    <row r="1999" spans="2:2">
      <c r="B1999">
        <v>-1.4586657925974578</v>
      </c>
    </row>
    <row r="2000" spans="2:2">
      <c r="B2000">
        <v>1.4626652955485042</v>
      </c>
    </row>
    <row r="2001" spans="2:2">
      <c r="B2001">
        <v>-1.4496345102088526</v>
      </c>
    </row>
    <row r="2002" spans="2:2">
      <c r="B2002">
        <v>0.31338231565314345</v>
      </c>
    </row>
    <row r="2003" spans="2:2">
      <c r="B2003">
        <v>-1.059759142663097</v>
      </c>
    </row>
    <row r="2004" spans="2:2">
      <c r="B2004">
        <v>-0.87494527178932913</v>
      </c>
    </row>
    <row r="2005" spans="2:2">
      <c r="B2005">
        <v>-0.36622850529965945</v>
      </c>
    </row>
    <row r="2006" spans="2:2">
      <c r="B2006">
        <v>-1.8944228941109031</v>
      </c>
    </row>
    <row r="2007" spans="2:2">
      <c r="B2007">
        <v>0.65661424741847441</v>
      </c>
    </row>
    <row r="2008" spans="2:2">
      <c r="B2008">
        <v>-0.9373434295412153</v>
      </c>
    </row>
    <row r="2009" spans="2:2">
      <c r="B2009">
        <v>-0.38469806895591319</v>
      </c>
    </row>
    <row r="2010" spans="2:2">
      <c r="B2010">
        <v>-0.39625660974706989</v>
      </c>
    </row>
    <row r="2011" spans="2:2">
      <c r="B2011">
        <v>6.0432512327679433E-2</v>
      </c>
    </row>
    <row r="2012" spans="2:2">
      <c r="B2012">
        <v>0.79305209510494024</v>
      </c>
    </row>
    <row r="2013" spans="2:2">
      <c r="B2013">
        <v>-0.72777766035869718</v>
      </c>
    </row>
    <row r="2014" spans="2:2">
      <c r="B2014">
        <v>0.93000835477141663</v>
      </c>
    </row>
    <row r="2015" spans="2:2">
      <c r="B2015">
        <v>1.0761300472950097</v>
      </c>
    </row>
    <row r="2016" spans="2:2">
      <c r="B2016">
        <v>-1.9658364180941135</v>
      </c>
    </row>
    <row r="2017" spans="2:2">
      <c r="B2017">
        <v>-1.0765393199108075</v>
      </c>
    </row>
    <row r="2018" spans="2:2">
      <c r="B2018">
        <v>-0.94783899839967489</v>
      </c>
    </row>
    <row r="2019" spans="2:2">
      <c r="B2019">
        <v>0.79483470472041517</v>
      </c>
    </row>
    <row r="2020" spans="2:2">
      <c r="B2020">
        <v>0.78584434959338978</v>
      </c>
    </row>
    <row r="2021" spans="2:2">
      <c r="B2021">
        <v>1.1324300430715084</v>
      </c>
    </row>
    <row r="2022" spans="2:2">
      <c r="B2022">
        <v>-1.6390640666941181</v>
      </c>
    </row>
    <row r="2023" spans="2:2">
      <c r="B2023">
        <v>0.39005840335448738</v>
      </c>
    </row>
    <row r="2024" spans="2:2">
      <c r="B2024">
        <v>0.10957364793284796</v>
      </c>
    </row>
    <row r="2025" spans="2:2">
      <c r="B2025">
        <v>1.5884415915934369</v>
      </c>
    </row>
    <row r="2026" spans="2:2">
      <c r="B2026">
        <v>7.6381638791644946E-2</v>
      </c>
    </row>
    <row r="2027" spans="2:2">
      <c r="B2027">
        <v>1.0950225259875879</v>
      </c>
    </row>
    <row r="2028" spans="2:2">
      <c r="B2028">
        <v>0.59409785535535775</v>
      </c>
    </row>
    <row r="2029" spans="2:2">
      <c r="B2029">
        <v>0.40404756873613223</v>
      </c>
    </row>
    <row r="2030" spans="2:2">
      <c r="B2030">
        <v>9.888253771350719E-2</v>
      </c>
    </row>
    <row r="2031" spans="2:2">
      <c r="B2031">
        <v>0.43453610487631522</v>
      </c>
    </row>
    <row r="2032" spans="2:2">
      <c r="B2032">
        <v>2.2742642613593489</v>
      </c>
    </row>
    <row r="2033" spans="2:2">
      <c r="B2033">
        <v>-0.51364395403652452</v>
      </c>
    </row>
    <row r="2034" spans="2:2">
      <c r="B2034">
        <v>0.99467342806747183</v>
      </c>
    </row>
    <row r="2035" spans="2:2">
      <c r="B2035">
        <v>-0.38816097003291361</v>
      </c>
    </row>
    <row r="2036" spans="2:2">
      <c r="B2036">
        <v>-0.59172748478886206</v>
      </c>
    </row>
    <row r="2037" spans="2:2">
      <c r="B2037">
        <v>-0.82703763837344013</v>
      </c>
    </row>
    <row r="2038" spans="2:2">
      <c r="B2038">
        <v>0.15572823031106964</v>
      </c>
    </row>
    <row r="2039" spans="2:2">
      <c r="B2039">
        <v>0.68284407461760566</v>
      </c>
    </row>
    <row r="2040" spans="2:2">
      <c r="B2040">
        <v>1.0143116924155038</v>
      </c>
    </row>
    <row r="2041" spans="2:2">
      <c r="B2041">
        <v>0.54009888117434457</v>
      </c>
    </row>
    <row r="2042" spans="2:2">
      <c r="B2042">
        <v>0.92015170594095252</v>
      </c>
    </row>
    <row r="2043" spans="2:2">
      <c r="B2043">
        <v>0.13547150956583209</v>
      </c>
    </row>
    <row r="2044" spans="2:2">
      <c r="B2044">
        <v>-1.3069529813947156</v>
      </c>
    </row>
    <row r="2045" spans="2:2">
      <c r="B2045">
        <v>0.88316483015660197</v>
      </c>
    </row>
    <row r="2046" spans="2:2">
      <c r="B2046">
        <v>-9.8267491921433248E-2</v>
      </c>
    </row>
    <row r="2047" spans="2:2">
      <c r="B2047">
        <v>-0.98443933893577196</v>
      </c>
    </row>
    <row r="2048" spans="2:2">
      <c r="B2048">
        <v>-3.4546019378467463E-2</v>
      </c>
    </row>
    <row r="2049" spans="2:2">
      <c r="B2049">
        <v>0.23772145141265355</v>
      </c>
    </row>
    <row r="2050" spans="2:2">
      <c r="B2050">
        <v>-0.15193563740467653</v>
      </c>
    </row>
    <row r="2051" spans="2:2">
      <c r="B2051">
        <v>0.46449599722109269</v>
      </c>
    </row>
    <row r="2052" spans="2:2">
      <c r="B2052">
        <v>-0.57071360970439855</v>
      </c>
    </row>
    <row r="2053" spans="2:2">
      <c r="B2053">
        <v>-1.7056299839168787</v>
      </c>
    </row>
    <row r="2054" spans="2:2">
      <c r="B2054">
        <v>1.3042608770774677</v>
      </c>
    </row>
    <row r="2055" spans="2:2">
      <c r="B2055">
        <v>0.85956799011910334</v>
      </c>
    </row>
    <row r="2056" spans="2:2">
      <c r="B2056">
        <v>-0.10011262929765508</v>
      </c>
    </row>
    <row r="2057" spans="2:2">
      <c r="B2057">
        <v>4.7638195610488765E-2</v>
      </c>
    </row>
    <row r="2058" spans="2:2">
      <c r="B2058">
        <v>-7.0244823291432112E-2</v>
      </c>
    </row>
    <row r="2059" spans="2:2">
      <c r="B2059">
        <v>-1.194125616166275</v>
      </c>
    </row>
    <row r="2060" spans="2:2">
      <c r="B2060">
        <v>-6.4642335928510875E-3</v>
      </c>
    </row>
    <row r="2061" spans="2:2">
      <c r="B2061">
        <v>-0.14845340956526343</v>
      </c>
    </row>
    <row r="2062" spans="2:2">
      <c r="B2062">
        <v>0.71398744694306515</v>
      </c>
    </row>
    <row r="2063" spans="2:2">
      <c r="B2063">
        <v>0.25680833459773567</v>
      </c>
    </row>
    <row r="2064" spans="2:2">
      <c r="B2064">
        <v>-0.26036786948679946</v>
      </c>
    </row>
    <row r="2065" spans="2:2">
      <c r="B2065">
        <v>-0.24205064619309269</v>
      </c>
    </row>
    <row r="2066" spans="2:2">
      <c r="B2066">
        <v>0.51775032261502929</v>
      </c>
    </row>
    <row r="2067" spans="2:2">
      <c r="B2067">
        <v>1.1535985322552733</v>
      </c>
    </row>
    <row r="2068" spans="2:2">
      <c r="B2068">
        <v>0.42254441723343916</v>
      </c>
    </row>
    <row r="2069" spans="2:2">
      <c r="B2069">
        <v>-0.39336214285867754</v>
      </c>
    </row>
    <row r="2070" spans="2:2">
      <c r="B2070">
        <v>0.29279817681526765</v>
      </c>
    </row>
    <row r="2071" spans="2:2">
      <c r="B2071">
        <v>1.9579692889237776</v>
      </c>
    </row>
    <row r="2072" spans="2:2">
      <c r="B2072">
        <v>0.11912106856470928</v>
      </c>
    </row>
    <row r="2073" spans="2:2">
      <c r="B2073">
        <v>1.5772002370795235</v>
      </c>
    </row>
    <row r="2074" spans="2:2">
      <c r="B2074">
        <v>0.5680158210452646</v>
      </c>
    </row>
    <row r="2075" spans="2:2">
      <c r="B2075">
        <v>-1.103701379179256</v>
      </c>
    </row>
    <row r="2076" spans="2:2">
      <c r="B2076">
        <v>-0.43554450712690596</v>
      </c>
    </row>
    <row r="2077" spans="2:2">
      <c r="B2077">
        <v>1.1251950127189048</v>
      </c>
    </row>
    <row r="2078" spans="2:2">
      <c r="B2078">
        <v>1.1639281183306593</v>
      </c>
    </row>
    <row r="2079" spans="2:2">
      <c r="B2079">
        <v>-8.9737568487180397E-2</v>
      </c>
    </row>
    <row r="2080" spans="2:2">
      <c r="B2080">
        <v>1.5466321201529354</v>
      </c>
    </row>
    <row r="2081" spans="2:2">
      <c r="B2081">
        <v>-1.2037003216391895</v>
      </c>
    </row>
    <row r="2082" spans="2:2">
      <c r="B2082">
        <v>-0.29879174689995125</v>
      </c>
    </row>
    <row r="2083" spans="2:2">
      <c r="B2083">
        <v>1.3757812666881364</v>
      </c>
    </row>
    <row r="2084" spans="2:2">
      <c r="B2084">
        <v>0.36737446862389334</v>
      </c>
    </row>
    <row r="2085" spans="2:2">
      <c r="B2085">
        <v>1.769653863448184</v>
      </c>
    </row>
    <row r="2086" spans="2:2">
      <c r="B2086">
        <v>0.14134116099739913</v>
      </c>
    </row>
    <row r="2087" spans="2:2">
      <c r="B2087">
        <v>-9.6038093033712357E-2</v>
      </c>
    </row>
    <row r="2088" spans="2:2">
      <c r="B2088">
        <v>-0.97504198492970318</v>
      </c>
    </row>
    <row r="2089" spans="2:2">
      <c r="B2089">
        <v>0.96658823167672381</v>
      </c>
    </row>
    <row r="2090" spans="2:2">
      <c r="B2090">
        <v>1.2049622455378994</v>
      </c>
    </row>
    <row r="2091" spans="2:2">
      <c r="B2091">
        <v>1.1949077816097997</v>
      </c>
    </row>
    <row r="2092" spans="2:2">
      <c r="B2092">
        <v>1.4918214219505899</v>
      </c>
    </row>
    <row r="2093" spans="2:2">
      <c r="B2093">
        <v>0.32360276236431673</v>
      </c>
    </row>
    <row r="2094" spans="2:2">
      <c r="B2094">
        <v>0.32046045816969126</v>
      </c>
    </row>
    <row r="2095" spans="2:2">
      <c r="B2095">
        <v>-1.4285205907071941</v>
      </c>
    </row>
    <row r="2096" spans="2:2">
      <c r="B2096">
        <v>0.81194684753427282</v>
      </c>
    </row>
    <row r="2097" spans="2:2">
      <c r="B2097">
        <v>0.5667561708833091</v>
      </c>
    </row>
    <row r="2098" spans="2:2">
      <c r="B2098">
        <v>-0.18001173884840682</v>
      </c>
    </row>
    <row r="2099" spans="2:2">
      <c r="B2099">
        <v>-0.59263925322738942</v>
      </c>
    </row>
    <row r="2100" spans="2:2">
      <c r="B2100">
        <v>1.5963269106578082</v>
      </c>
    </row>
    <row r="2101" spans="2:2">
      <c r="B2101">
        <v>-0.66241454987903126</v>
      </c>
    </row>
    <row r="2102" spans="2:2">
      <c r="B2102">
        <v>-1.8134323909180239</v>
      </c>
    </row>
    <row r="2103" spans="2:2">
      <c r="B2103">
        <v>-1.1594215720833745</v>
      </c>
    </row>
    <row r="2104" spans="2:2">
      <c r="B2104">
        <v>-0.26432644517626613</v>
      </c>
    </row>
    <row r="2105" spans="2:2">
      <c r="B2105">
        <v>1.8990522221429273</v>
      </c>
    </row>
    <row r="2106" spans="2:2">
      <c r="B2106">
        <v>0.12297505236347206</v>
      </c>
    </row>
    <row r="2107" spans="2:2">
      <c r="B2107">
        <v>1.6635885913274251</v>
      </c>
    </row>
    <row r="2108" spans="2:2">
      <c r="B2108">
        <v>0.49479240260552615</v>
      </c>
    </row>
    <row r="2109" spans="2:2">
      <c r="B2109">
        <v>-1.4635588740929961</v>
      </c>
    </row>
    <row r="2110" spans="2:2">
      <c r="B2110">
        <v>-0.4274011189409066</v>
      </c>
    </row>
    <row r="2111" spans="2:2">
      <c r="B2111">
        <v>-0.72458988142898306</v>
      </c>
    </row>
    <row r="2112" spans="2:2">
      <c r="B2112">
        <v>-0.7616949915245641</v>
      </c>
    </row>
    <row r="2113" spans="2:2">
      <c r="B2113">
        <v>-0.17154434317490086</v>
      </c>
    </row>
    <row r="2114" spans="2:2">
      <c r="B2114">
        <v>-1.545367922517471</v>
      </c>
    </row>
    <row r="2115" spans="2:2">
      <c r="B2115">
        <v>0.16192529983527493</v>
      </c>
    </row>
    <row r="2116" spans="2:2">
      <c r="B2116">
        <v>1.3338399185158778</v>
      </c>
    </row>
    <row r="2117" spans="2:2">
      <c r="B2117">
        <v>0.62050048654782586</v>
      </c>
    </row>
    <row r="2118" spans="2:2">
      <c r="B2118">
        <v>1.4867191566736437</v>
      </c>
    </row>
    <row r="2119" spans="2:2">
      <c r="B2119">
        <v>-1.2823693396057934</v>
      </c>
    </row>
    <row r="2120" spans="2:2">
      <c r="B2120">
        <v>-6.4571850089123473E-2</v>
      </c>
    </row>
    <row r="2121" spans="2:2">
      <c r="B2121">
        <v>0.48556216825090814</v>
      </c>
    </row>
    <row r="2122" spans="2:2">
      <c r="B2122">
        <v>0.31049125936988275</v>
      </c>
    </row>
    <row r="2123" spans="2:2">
      <c r="B2123">
        <v>1.1111887943116017</v>
      </c>
    </row>
    <row r="2124" spans="2:2">
      <c r="B2124">
        <v>-0.92906475401832722</v>
      </c>
    </row>
    <row r="2125" spans="2:2">
      <c r="B2125">
        <v>-2.08588971872814</v>
      </c>
    </row>
    <row r="2126" spans="2:2">
      <c r="B2126">
        <v>1.8448099581291899</v>
      </c>
    </row>
    <row r="2127" spans="2:2">
      <c r="B2127">
        <v>0.95168161351466551</v>
      </c>
    </row>
    <row r="2128" spans="2:2">
      <c r="B2128">
        <v>-0.79064420788199641</v>
      </c>
    </row>
    <row r="2129" spans="2:2">
      <c r="B2129">
        <v>-0.37278141462593339</v>
      </c>
    </row>
    <row r="2130" spans="2:2">
      <c r="B2130">
        <v>1.4163197192829102</v>
      </c>
    </row>
    <row r="2131" spans="2:2">
      <c r="B2131">
        <v>-1.1011729839083273</v>
      </c>
    </row>
    <row r="2132" spans="2:2">
      <c r="B2132">
        <v>0.30704086384503171</v>
      </c>
    </row>
    <row r="2133" spans="2:2">
      <c r="B2133">
        <v>0.45065007725497708</v>
      </c>
    </row>
    <row r="2134" spans="2:2">
      <c r="B2134">
        <v>0.92800519269076176</v>
      </c>
    </row>
    <row r="2135" spans="2:2">
      <c r="B2135">
        <v>-0.14876263776386622</v>
      </c>
    </row>
    <row r="2136" spans="2:2">
      <c r="B2136">
        <v>1.3381350072450005</v>
      </c>
    </row>
    <row r="2137" spans="2:2">
      <c r="B2137">
        <v>-4.5417891669785604E-2</v>
      </c>
    </row>
    <row r="2138" spans="2:2">
      <c r="B2138">
        <v>2.715978553169407E-3</v>
      </c>
    </row>
    <row r="2139" spans="2:2">
      <c r="B2139">
        <v>0.58572368288878351</v>
      </c>
    </row>
    <row r="2140" spans="2:2">
      <c r="B2140">
        <v>-0.60830416259705089</v>
      </c>
    </row>
    <row r="2141" spans="2:2">
      <c r="B2141">
        <v>-0.35365928852115758</v>
      </c>
    </row>
    <row r="2142" spans="2:2">
      <c r="B2142">
        <v>-0.68265080699347891</v>
      </c>
    </row>
    <row r="2143" spans="2:2">
      <c r="B2143">
        <v>-6.51084519631695E-2</v>
      </c>
    </row>
    <row r="2144" spans="2:2">
      <c r="B2144">
        <v>0.2143337951565627</v>
      </c>
    </row>
    <row r="2145" spans="2:2">
      <c r="B2145">
        <v>-1.576140675751958</v>
      </c>
    </row>
    <row r="2146" spans="2:2">
      <c r="B2146">
        <v>-0.86879254013183527</v>
      </c>
    </row>
    <row r="2147" spans="2:2">
      <c r="B2147">
        <v>0.59501189753063954</v>
      </c>
    </row>
    <row r="2148" spans="2:2">
      <c r="B2148">
        <v>-1.8246328181703575</v>
      </c>
    </row>
    <row r="2149" spans="2:2">
      <c r="B2149">
        <v>0.66431994127924554</v>
      </c>
    </row>
    <row r="2150" spans="2:2">
      <c r="B2150">
        <v>-1.2262626114534214</v>
      </c>
    </row>
    <row r="2151" spans="2:2">
      <c r="B2151">
        <v>0.60784486777265556</v>
      </c>
    </row>
    <row r="2152" spans="2:2">
      <c r="B2152">
        <v>0.28306999411142897</v>
      </c>
    </row>
    <row r="2153" spans="2:2">
      <c r="B2153">
        <v>0.41244447857025079</v>
      </c>
    </row>
    <row r="2154" spans="2:2">
      <c r="B2154">
        <v>-0.89201193986809812</v>
      </c>
    </row>
    <row r="2155" spans="2:2">
      <c r="B2155">
        <v>0.82887027019751258</v>
      </c>
    </row>
    <row r="2156" spans="2:2">
      <c r="B2156">
        <v>-0.56693579608690925</v>
      </c>
    </row>
    <row r="2157" spans="2:2">
      <c r="B2157">
        <v>0.5275717285257997</v>
      </c>
    </row>
    <row r="2158" spans="2:2">
      <c r="B2158">
        <v>0.77919366958667524</v>
      </c>
    </row>
    <row r="2159" spans="2:2">
      <c r="B2159">
        <v>-1.1429506230342668</v>
      </c>
    </row>
    <row r="2160" spans="2:2">
      <c r="B2160">
        <v>-1.1966267265961505</v>
      </c>
    </row>
    <row r="2161" spans="2:2">
      <c r="B2161">
        <v>-0.75100388130522333</v>
      </c>
    </row>
    <row r="2162" spans="2:2">
      <c r="B2162">
        <v>0.58899559007841162</v>
      </c>
    </row>
    <row r="2163" spans="2:2">
      <c r="B2163">
        <v>-1.5042724044178613</v>
      </c>
    </row>
    <row r="2164" spans="2:2">
      <c r="B2164">
        <v>-1.2957139006175566</v>
      </c>
    </row>
    <row r="2165" spans="2:2">
      <c r="B2165">
        <v>0.35203129300498404</v>
      </c>
    </row>
    <row r="2166" spans="2:2">
      <c r="B2166">
        <v>-1.0860117072297726</v>
      </c>
    </row>
    <row r="2167" spans="2:2">
      <c r="B2167">
        <v>0.53223743634589482</v>
      </c>
    </row>
    <row r="2168" spans="2:2">
      <c r="B2168">
        <v>-2.1737287170253694</v>
      </c>
    </row>
    <row r="2169" spans="2:2">
      <c r="B2169">
        <v>1.6126750779221766</v>
      </c>
    </row>
    <row r="2170" spans="2:2">
      <c r="B2170">
        <v>-0.23882307687017601</v>
      </c>
    </row>
    <row r="2171" spans="2:2">
      <c r="B2171">
        <v>-0.88000433606794104</v>
      </c>
    </row>
    <row r="2172" spans="2:2">
      <c r="B2172">
        <v>-1.3704811863135546</v>
      </c>
    </row>
    <row r="2173" spans="2:2">
      <c r="B2173">
        <v>1.8250375433126464</v>
      </c>
    </row>
    <row r="2174" spans="2:2">
      <c r="B2174">
        <v>-0.8820347829896491</v>
      </c>
    </row>
    <row r="2175" spans="2:2">
      <c r="B2175">
        <v>0.57026454669539817</v>
      </c>
    </row>
    <row r="2176" spans="2:2">
      <c r="B2176">
        <v>0.45887873056926765</v>
      </c>
    </row>
    <row r="2177" spans="2:2">
      <c r="B2177">
        <v>-0.57269517128588632</v>
      </c>
    </row>
    <row r="2178" spans="2:2">
      <c r="B2178">
        <v>-1.0372264114266727</v>
      </c>
    </row>
    <row r="2179" spans="2:2">
      <c r="B2179">
        <v>6.2501612774212845E-2</v>
      </c>
    </row>
    <row r="2180" spans="2:2">
      <c r="B2180">
        <v>1.1677002476062626</v>
      </c>
    </row>
    <row r="2181" spans="2:2">
      <c r="B2181">
        <v>0.45488832256523892</v>
      </c>
    </row>
    <row r="2182" spans="2:2">
      <c r="B2182">
        <v>-0.44388684727891814</v>
      </c>
    </row>
    <row r="2183" spans="2:2">
      <c r="B2183">
        <v>1.2135456017858814</v>
      </c>
    </row>
    <row r="2184" spans="2:2">
      <c r="B2184">
        <v>-0.8223082659242209</v>
      </c>
    </row>
    <row r="2185" spans="2:2">
      <c r="B2185">
        <v>-1.192411218653433</v>
      </c>
    </row>
    <row r="2186" spans="2:2">
      <c r="B2186">
        <v>0.64686901168897748</v>
      </c>
    </row>
    <row r="2187" spans="2:2">
      <c r="B2187">
        <v>-0.16153762771864422</v>
      </c>
    </row>
    <row r="2188" spans="2:2">
      <c r="B2188">
        <v>-0.77185632108012214</v>
      </c>
    </row>
    <row r="2189" spans="2:2">
      <c r="B2189">
        <v>-1.7379625205649063</v>
      </c>
    </row>
    <row r="2190" spans="2:2">
      <c r="B2190">
        <v>-0.77175400292617269</v>
      </c>
    </row>
    <row r="2191" spans="2:2">
      <c r="B2191">
        <v>0.72638158599147573</v>
      </c>
    </row>
    <row r="2192" spans="2:2">
      <c r="B2192">
        <v>-0.38329858398356009</v>
      </c>
    </row>
    <row r="2193" spans="2:2">
      <c r="B2193">
        <v>-2.2457425075117499</v>
      </c>
    </row>
    <row r="2194" spans="2:2">
      <c r="B2194">
        <v>-1.8635819287737831</v>
      </c>
    </row>
    <row r="2195" spans="2:2">
      <c r="B2195">
        <v>0.5680158210452646</v>
      </c>
    </row>
    <row r="2196" spans="2:2">
      <c r="B2196">
        <v>0.49159552872879431</v>
      </c>
    </row>
    <row r="2197" spans="2:2">
      <c r="B2197">
        <v>-0.10857320376089774</v>
      </c>
    </row>
    <row r="2198" spans="2:2">
      <c r="B2198">
        <v>-0.53585381465381943</v>
      </c>
    </row>
    <row r="2199" spans="2:2">
      <c r="B2199">
        <v>-0.79074879977270029</v>
      </c>
    </row>
    <row r="2200" spans="2:2">
      <c r="B2200">
        <v>-1.7062893675756641</v>
      </c>
    </row>
    <row r="2201" spans="2:2">
      <c r="B2201">
        <v>0.30151227292662952</v>
      </c>
    </row>
    <row r="2202" spans="2:2">
      <c r="B2202">
        <v>0.68429471866693348</v>
      </c>
    </row>
    <row r="2203" spans="2:2">
      <c r="B2203">
        <v>-1.0992107490892522</v>
      </c>
    </row>
    <row r="2204" spans="2:2">
      <c r="B2204">
        <v>-1.6923513612709939</v>
      </c>
    </row>
    <row r="2205" spans="2:2">
      <c r="B2205">
        <v>-0.27607029551290907</v>
      </c>
    </row>
    <row r="2206" spans="2:2">
      <c r="B2206">
        <v>1.2148257155786268</v>
      </c>
    </row>
    <row r="2207" spans="2:2">
      <c r="B2207">
        <v>-1.9918479665648192</v>
      </c>
    </row>
    <row r="2208" spans="2:2">
      <c r="B2208">
        <v>0.14559191185981035</v>
      </c>
    </row>
    <row r="2209" spans="2:2">
      <c r="B2209">
        <v>-0.90357161752763204</v>
      </c>
    </row>
    <row r="2210" spans="2:2">
      <c r="B2210">
        <v>1.7833690435509197</v>
      </c>
    </row>
    <row r="2211" spans="2:2">
      <c r="B2211">
        <v>-1.1347560757712927</v>
      </c>
    </row>
    <row r="2212" spans="2:2">
      <c r="B2212">
        <v>-0.81290409070788883</v>
      </c>
    </row>
    <row r="2213" spans="2:2">
      <c r="B2213">
        <v>-7.3082446760963649E-2</v>
      </c>
    </row>
    <row r="2214" spans="2:2">
      <c r="B2214">
        <v>2.0508196030277759</v>
      </c>
    </row>
    <row r="2215" spans="2:2">
      <c r="B2215">
        <v>0.38222879084059969</v>
      </c>
    </row>
    <row r="2216" spans="2:2">
      <c r="B2216">
        <v>-0.54834799811942503</v>
      </c>
    </row>
    <row r="2217" spans="2:2">
      <c r="B2217">
        <v>-0.84221028373576701</v>
      </c>
    </row>
    <row r="2218" spans="2:2">
      <c r="B2218">
        <v>-1.251978574146051</v>
      </c>
    </row>
    <row r="2219" spans="2:2">
      <c r="B2219">
        <v>0.19987510313512757</v>
      </c>
    </row>
    <row r="2220" spans="2:2">
      <c r="B2220">
        <v>1.0280996320943814</v>
      </c>
    </row>
    <row r="2221" spans="2:2">
      <c r="B2221">
        <v>0.48521769713261165</v>
      </c>
    </row>
    <row r="2222" spans="2:2">
      <c r="B2222">
        <v>0.22381527742254548</v>
      </c>
    </row>
    <row r="2223" spans="2:2">
      <c r="B2223">
        <v>-1.4209217624738812</v>
      </c>
    </row>
    <row r="2224" spans="2:2">
      <c r="B2224">
        <v>-0.90934008767362684</v>
      </c>
    </row>
    <row r="2225" spans="2:2">
      <c r="B2225">
        <v>-0.92706613941118121</v>
      </c>
    </row>
    <row r="2226" spans="2:2">
      <c r="B2226">
        <v>0.54408474170486443</v>
      </c>
    </row>
    <row r="2227" spans="2:2">
      <c r="B2227">
        <v>0.70180135480768513</v>
      </c>
    </row>
    <row r="2228" spans="2:2">
      <c r="B2228">
        <v>0.28538011065393221</v>
      </c>
    </row>
    <row r="2229" spans="2:2">
      <c r="B2229">
        <v>0.59610783864627592</v>
      </c>
    </row>
    <row r="2230" spans="2:2">
      <c r="B2230">
        <v>0.72588363764225505</v>
      </c>
    </row>
    <row r="2231" spans="2:2">
      <c r="B2231">
        <v>0.89121385826729238</v>
      </c>
    </row>
    <row r="2232" spans="2:2">
      <c r="B2232">
        <v>0.6292407306318637</v>
      </c>
    </row>
    <row r="2233" spans="2:2">
      <c r="B2233">
        <v>8.0217432696372271E-2</v>
      </c>
    </row>
    <row r="2234" spans="2:2">
      <c r="B2234">
        <v>0.49634991228231229</v>
      </c>
    </row>
    <row r="2235" spans="2:2">
      <c r="B2235">
        <v>-0.33175638236571103</v>
      </c>
    </row>
    <row r="2236" spans="2:2">
      <c r="B2236">
        <v>1.9126855477225035</v>
      </c>
    </row>
    <row r="2237" spans="2:2">
      <c r="B2237">
        <v>-0.18670334611670114</v>
      </c>
    </row>
    <row r="2238" spans="2:2">
      <c r="B2238">
        <v>-0.74210788625350688</v>
      </c>
    </row>
    <row r="2239" spans="2:2">
      <c r="B2239">
        <v>2.3821485228836536</v>
      </c>
    </row>
    <row r="2240" spans="2:2">
      <c r="B2240">
        <v>0.50467406254028901</v>
      </c>
    </row>
    <row r="2241" spans="2:2">
      <c r="B2241">
        <v>0.28291083253861871</v>
      </c>
    </row>
    <row r="2242" spans="2:2">
      <c r="B2242">
        <v>-0.47628759602957871</v>
      </c>
    </row>
    <row r="2243" spans="2:2">
      <c r="B2243">
        <v>0.60288357417448424</v>
      </c>
    </row>
    <row r="2244" spans="2:2">
      <c r="B2244">
        <v>0.51015490498684812</v>
      </c>
    </row>
    <row r="2245" spans="2:2">
      <c r="B2245">
        <v>-0.34033519114018418</v>
      </c>
    </row>
    <row r="2246" spans="2:2">
      <c r="B2246">
        <v>0.28689441933238413</v>
      </c>
    </row>
    <row r="2247" spans="2:2">
      <c r="B2247">
        <v>0.29279817681526765</v>
      </c>
    </row>
    <row r="2248" spans="2:2">
      <c r="B2248">
        <v>-0.49038817451219074</v>
      </c>
    </row>
    <row r="2249" spans="2:2">
      <c r="B2249">
        <v>0.97393694886704907</v>
      </c>
    </row>
    <row r="2250" spans="2:2">
      <c r="B2250">
        <v>0.6857453627162613</v>
      </c>
    </row>
    <row r="2251" spans="2:2">
      <c r="B2251">
        <v>-1.6263038560282439</v>
      </c>
    </row>
    <row r="2252" spans="2:2">
      <c r="B2252">
        <v>1.5795922081451863</v>
      </c>
    </row>
    <row r="2253" spans="2:2">
      <c r="B2253">
        <v>0.1647163117013406</v>
      </c>
    </row>
    <row r="2254" spans="2:2">
      <c r="B2254">
        <v>-0.38403982216550503</v>
      </c>
    </row>
    <row r="2255" spans="2:2">
      <c r="B2255">
        <v>1.4161105355015025</v>
      </c>
    </row>
    <row r="2256" spans="2:2">
      <c r="B2256">
        <v>-0.59327703638700768</v>
      </c>
    </row>
    <row r="2257" spans="2:2">
      <c r="B2257">
        <v>1.8170067050959915</v>
      </c>
    </row>
    <row r="2258" spans="2:2">
      <c r="B2258">
        <v>-0.63503307501378004</v>
      </c>
    </row>
    <row r="2259" spans="2:2">
      <c r="B2259">
        <v>1.3125441000738647</v>
      </c>
    </row>
    <row r="2260" spans="2:2">
      <c r="B2260">
        <v>2.5335248210467398</v>
      </c>
    </row>
    <row r="2261" spans="2:2">
      <c r="B2261">
        <v>-0.48212314140982926</v>
      </c>
    </row>
    <row r="2262" spans="2:2">
      <c r="B2262">
        <v>-0.93083372121327557</v>
      </c>
    </row>
    <row r="2263" spans="2:2">
      <c r="B2263">
        <v>1.1180213732586708</v>
      </c>
    </row>
    <row r="2264" spans="2:2">
      <c r="B2264">
        <v>-0.7261826340254629</v>
      </c>
    </row>
    <row r="2265" spans="2:2">
      <c r="B2265">
        <v>6.9235284172464162E-3</v>
      </c>
    </row>
    <row r="2266" spans="2:2">
      <c r="B2266">
        <v>-2.0571224013110623</v>
      </c>
    </row>
    <row r="2267" spans="2:2">
      <c r="B2267">
        <v>0.62207732298702467</v>
      </c>
    </row>
    <row r="2268" spans="2:2">
      <c r="B2268">
        <v>0.23394591153191868</v>
      </c>
    </row>
    <row r="2269" spans="2:2">
      <c r="B2269">
        <v>-1.0817439033417031</v>
      </c>
    </row>
    <row r="2270" spans="2:2">
      <c r="B2270">
        <v>-0.66222355599165894</v>
      </c>
    </row>
    <row r="2271" spans="2:2">
      <c r="B2271">
        <v>0.66355823946651071</v>
      </c>
    </row>
    <row r="2272" spans="2:2">
      <c r="B2272">
        <v>1.6831336324685253</v>
      </c>
    </row>
    <row r="2273" spans="2:2">
      <c r="B2273">
        <v>-0.82693077274598181</v>
      </c>
    </row>
    <row r="2274" spans="2:2">
      <c r="B2274">
        <v>0.13724729797104374</v>
      </c>
    </row>
    <row r="2275" spans="2:2">
      <c r="B2275">
        <v>0.11080487638537306</v>
      </c>
    </row>
    <row r="2276" spans="2:2">
      <c r="B2276">
        <v>1.3887074601370841</v>
      </c>
    </row>
    <row r="2277" spans="2:2">
      <c r="B2277">
        <v>1.1655856724246405</v>
      </c>
    </row>
    <row r="2278" spans="2:2">
      <c r="B2278">
        <v>1.4993111108196899</v>
      </c>
    </row>
    <row r="2279" spans="2:2">
      <c r="B2279">
        <v>1.4084389476920478</v>
      </c>
    </row>
    <row r="2280" spans="2:2">
      <c r="B2280">
        <v>-1.2059126675012521</v>
      </c>
    </row>
    <row r="2281" spans="2:2">
      <c r="B2281">
        <v>0.607200263402774</v>
      </c>
    </row>
    <row r="2282" spans="2:2">
      <c r="B2282">
        <v>0.90391722551430576</v>
      </c>
    </row>
    <row r="2283" spans="2:2">
      <c r="B2283">
        <v>0.55574219004483894</v>
      </c>
    </row>
    <row r="2284" spans="2:2">
      <c r="B2284">
        <v>-0.89817831394611858</v>
      </c>
    </row>
    <row r="2285" spans="2:2">
      <c r="B2285">
        <v>1.2207647159812041</v>
      </c>
    </row>
    <row r="2286" spans="2:2">
      <c r="B2286">
        <v>-1.1491465556900948</v>
      </c>
    </row>
    <row r="2287" spans="2:2">
      <c r="B2287">
        <v>0.49531081458553672</v>
      </c>
    </row>
    <row r="2288" spans="2:2">
      <c r="B2288">
        <v>0.55315467761829495</v>
      </c>
    </row>
    <row r="2289" spans="2:2">
      <c r="B2289">
        <v>-0.24220867089752574</v>
      </c>
    </row>
    <row r="2290" spans="2:2">
      <c r="B2290">
        <v>1.1223187357245479</v>
      </c>
    </row>
    <row r="2291" spans="2:2">
      <c r="B2291">
        <v>1.251978574146051</v>
      </c>
    </row>
    <row r="2292" spans="2:2">
      <c r="B2292">
        <v>1.1077895578637253</v>
      </c>
    </row>
    <row r="2293" spans="2:2">
      <c r="B2293">
        <v>-0.29615307539643254</v>
      </c>
    </row>
    <row r="2294" spans="2:2">
      <c r="B2294">
        <v>-0.49782101996243</v>
      </c>
    </row>
    <row r="2295" spans="2:2">
      <c r="B2295">
        <v>-0.58863179219770245</v>
      </c>
    </row>
    <row r="2296" spans="2:2">
      <c r="B2296">
        <v>-1.3381350072450005</v>
      </c>
    </row>
    <row r="2297" spans="2:2">
      <c r="B2297">
        <v>-1.1372367225703783</v>
      </c>
    </row>
    <row r="2298" spans="2:2">
      <c r="B2298">
        <v>-0.83676923168241046</v>
      </c>
    </row>
    <row r="2299" spans="2:2">
      <c r="B2299">
        <v>-1.2976624930161051</v>
      </c>
    </row>
    <row r="2300" spans="2:2">
      <c r="B2300">
        <v>9.9112185125704855E-2</v>
      </c>
    </row>
    <row r="2301" spans="2:2">
      <c r="B2301">
        <v>1.1914767128473613</v>
      </c>
    </row>
    <row r="2302" spans="2:2">
      <c r="B2302">
        <v>-0.99442331702448428</v>
      </c>
    </row>
    <row r="2303" spans="2:2">
      <c r="B2303">
        <v>1.6076410247478634</v>
      </c>
    </row>
    <row r="2304" spans="2:2">
      <c r="B2304">
        <v>0.29919192456873134</v>
      </c>
    </row>
    <row r="2305" spans="2:2">
      <c r="B2305">
        <v>-0.30896671887603588</v>
      </c>
    </row>
    <row r="2306" spans="2:2">
      <c r="B2306">
        <v>0.45065007725497708</v>
      </c>
    </row>
    <row r="2307" spans="2:2">
      <c r="B2307">
        <v>0.97664496934157796</v>
      </c>
    </row>
    <row r="2308" spans="2:2">
      <c r="B2308">
        <v>-0.35765310713031795</v>
      </c>
    </row>
    <row r="2309" spans="2:2">
      <c r="B2309">
        <v>0.84482962847687304</v>
      </c>
    </row>
    <row r="2310" spans="2:2">
      <c r="B2310">
        <v>0.84866314864484593</v>
      </c>
    </row>
    <row r="2311" spans="2:2">
      <c r="B2311">
        <v>-0.73848582360369619</v>
      </c>
    </row>
    <row r="2312" spans="2:2">
      <c r="B2312">
        <v>1.663893272052519</v>
      </c>
    </row>
    <row r="2313" spans="2:2">
      <c r="B2313">
        <v>-0.33993046599789523</v>
      </c>
    </row>
    <row r="2314" spans="2:2">
      <c r="B2314">
        <v>-1.3857015801477246</v>
      </c>
    </row>
    <row r="2315" spans="2:2">
      <c r="B2315">
        <v>-0.14165038919600192</v>
      </c>
    </row>
    <row r="2316" spans="2:2">
      <c r="B2316">
        <v>-0.99768840300384909</v>
      </c>
    </row>
    <row r="2317" spans="2:2">
      <c r="B2317">
        <v>-1.0447229215060361</v>
      </c>
    </row>
    <row r="2318" spans="2:2">
      <c r="B2318">
        <v>0.49176833272213116</v>
      </c>
    </row>
    <row r="2319" spans="2:2">
      <c r="B2319">
        <v>-0.50902258408314083</v>
      </c>
    </row>
    <row r="2320" spans="2:2">
      <c r="B2320">
        <v>1.7811225916375406</v>
      </c>
    </row>
    <row r="2321" spans="2:2">
      <c r="B2321">
        <v>-0.51993765737279318</v>
      </c>
    </row>
    <row r="2322" spans="2:2">
      <c r="B2322">
        <v>-0.37877498471061699</v>
      </c>
    </row>
    <row r="2323" spans="2:2">
      <c r="B2323">
        <v>-6.3869265432003886E-3</v>
      </c>
    </row>
    <row r="2324" spans="2:2">
      <c r="B2324">
        <v>-0.97381416708230972</v>
      </c>
    </row>
    <row r="2325" spans="2:2">
      <c r="B2325">
        <v>-0.33903916119015776</v>
      </c>
    </row>
    <row r="2326" spans="2:2">
      <c r="B2326">
        <v>-1.2498048818088137</v>
      </c>
    </row>
    <row r="2327" spans="2:2">
      <c r="B2327">
        <v>-6.51084519631695E-2</v>
      </c>
    </row>
    <row r="2328" spans="2:2">
      <c r="B2328">
        <v>-0.63606307776353788</v>
      </c>
    </row>
    <row r="2329" spans="2:2">
      <c r="B2329">
        <v>0.78959942584333476</v>
      </c>
    </row>
    <row r="2330" spans="2:2">
      <c r="B2330">
        <v>-0.38486405173898675</v>
      </c>
    </row>
    <row r="2331" spans="2:2">
      <c r="B2331">
        <v>-0.3422007921471959</v>
      </c>
    </row>
    <row r="2332" spans="2:2">
      <c r="B2332">
        <v>-0.37877498471061699</v>
      </c>
    </row>
    <row r="2333" spans="2:2">
      <c r="B2333">
        <v>-0.55699274525977671</v>
      </c>
    </row>
    <row r="2334" spans="2:2">
      <c r="B2334">
        <v>-0.52160203267703764</v>
      </c>
    </row>
    <row r="2335" spans="2:2">
      <c r="B2335">
        <v>0.76784544944530353</v>
      </c>
    </row>
    <row r="2336" spans="2:2">
      <c r="B2336">
        <v>-0.33636638363532256</v>
      </c>
    </row>
    <row r="2337" spans="2:2">
      <c r="B2337">
        <v>-0.43033651309087873</v>
      </c>
    </row>
    <row r="2338" spans="2:2">
      <c r="B2338">
        <v>-0.44160856305097695</v>
      </c>
    </row>
    <row r="2339" spans="2:2">
      <c r="B2339">
        <v>1.2141845218138769</v>
      </c>
    </row>
    <row r="2340" spans="2:2">
      <c r="B2340">
        <v>-0.2167610091419192</v>
      </c>
    </row>
    <row r="2341" spans="2:2">
      <c r="B2341">
        <v>-0.79746087067178451</v>
      </c>
    </row>
    <row r="2342" spans="2:2">
      <c r="B2342">
        <v>-0.7147787073336076</v>
      </c>
    </row>
    <row r="2343" spans="2:2">
      <c r="B2343">
        <v>0.6449852207879303</v>
      </c>
    </row>
    <row r="2344" spans="2:2">
      <c r="B2344">
        <v>-3.446984919719398E-2</v>
      </c>
    </row>
    <row r="2345" spans="2:2">
      <c r="B2345">
        <v>-2.0489460439421237</v>
      </c>
    </row>
    <row r="2346" spans="2:2">
      <c r="B2346">
        <v>2.5818735593929887</v>
      </c>
    </row>
    <row r="2347" spans="2:2">
      <c r="B2347">
        <v>-0.95517862064298242</v>
      </c>
    </row>
    <row r="2348" spans="2:2">
      <c r="B2348">
        <v>-0.36018263926962391</v>
      </c>
    </row>
    <row r="2349" spans="2:2">
      <c r="B2349">
        <v>-1.1966267265961505</v>
      </c>
    </row>
    <row r="2350" spans="2:2">
      <c r="B2350">
        <v>1.9145954865962267</v>
      </c>
    </row>
    <row r="2351" spans="2:2">
      <c r="B2351">
        <v>-0.76333208198775537</v>
      </c>
    </row>
    <row r="2352" spans="2:2">
      <c r="B2352">
        <v>1.414446160197258</v>
      </c>
    </row>
    <row r="2353" spans="2:2">
      <c r="B2353">
        <v>-0.68622966864495538</v>
      </c>
    </row>
    <row r="2354" spans="2:2">
      <c r="B2354">
        <v>-0.85835154095548205</v>
      </c>
    </row>
    <row r="2355" spans="2:2">
      <c r="B2355">
        <v>3.9138967622420751E-2</v>
      </c>
    </row>
    <row r="2356" spans="2:2">
      <c r="B2356">
        <v>0.62980006987345405</v>
      </c>
    </row>
    <row r="2357" spans="2:2">
      <c r="B2357">
        <v>2.1476807887665927</v>
      </c>
    </row>
    <row r="2358" spans="2:2">
      <c r="B2358">
        <v>0.41561179386917502</v>
      </c>
    </row>
    <row r="2359" spans="2:2">
      <c r="B2359">
        <v>-0.20604375094990246</v>
      </c>
    </row>
    <row r="2360" spans="2:2">
      <c r="B2360">
        <v>-1.209562014992116</v>
      </c>
    </row>
    <row r="2361" spans="2:2">
      <c r="B2361">
        <v>0.34325466913287528</v>
      </c>
    </row>
    <row r="2362" spans="2:2">
      <c r="B2362">
        <v>-0.71260728873312473</v>
      </c>
    </row>
    <row r="2363" spans="2:2">
      <c r="B2363">
        <v>-6.3957941165426746E-2</v>
      </c>
    </row>
    <row r="2364" spans="2:2">
      <c r="B2364">
        <v>-5.7980287238024175E-2</v>
      </c>
    </row>
    <row r="2365" spans="2:2">
      <c r="B2365">
        <v>-0.61429773268173449</v>
      </c>
    </row>
    <row r="2366" spans="2:2">
      <c r="B2366">
        <v>-0.88939486886374652</v>
      </c>
    </row>
    <row r="2367" spans="2:2">
      <c r="B2367">
        <v>1.8055652617476881</v>
      </c>
    </row>
    <row r="2368" spans="2:2">
      <c r="B2368">
        <v>-0.53585381465381943</v>
      </c>
    </row>
    <row r="2369" spans="2:2">
      <c r="B2369">
        <v>-1.6623698684270494</v>
      </c>
    </row>
    <row r="2370" spans="2:2">
      <c r="B2370">
        <v>0.96183839559671469</v>
      </c>
    </row>
    <row r="2371" spans="2:2">
      <c r="B2371">
        <v>-2.1030336938565597</v>
      </c>
    </row>
    <row r="2372" spans="2:2">
      <c r="B2372">
        <v>-0.3151512828480918</v>
      </c>
    </row>
    <row r="2373" spans="2:2">
      <c r="B2373">
        <v>-7.0705254984204657E-2</v>
      </c>
    </row>
    <row r="2374" spans="2:2">
      <c r="B2374">
        <v>-0.21887672119191848</v>
      </c>
    </row>
    <row r="2375" spans="2:2">
      <c r="B2375">
        <v>-0.91700258053606376</v>
      </c>
    </row>
    <row r="2376" spans="2:2">
      <c r="B2376">
        <v>0.78438688433379866</v>
      </c>
    </row>
    <row r="2377" spans="2:2">
      <c r="B2377">
        <v>0.63718744058860466</v>
      </c>
    </row>
    <row r="2378" spans="2:2">
      <c r="B2378">
        <v>0.39385895433952101</v>
      </c>
    </row>
    <row r="2379" spans="2:2">
      <c r="B2379">
        <v>0.99241788120707497</v>
      </c>
    </row>
    <row r="2380" spans="2:2">
      <c r="B2380">
        <v>-0.9017321644932963</v>
      </c>
    </row>
    <row r="2381" spans="2:2">
      <c r="B2381">
        <v>1.0185431165155023</v>
      </c>
    </row>
    <row r="2382" spans="2:2">
      <c r="B2382">
        <v>-1.5186560631264001</v>
      </c>
    </row>
    <row r="2383" spans="2:2">
      <c r="B2383">
        <v>-0.18343371266382746</v>
      </c>
    </row>
    <row r="2384" spans="2:2">
      <c r="B2384">
        <v>1.1730116966646165</v>
      </c>
    </row>
    <row r="2385" spans="2:2">
      <c r="B2385">
        <v>0.27622945708571933</v>
      </c>
    </row>
    <row r="2386" spans="2:2">
      <c r="B2386">
        <v>9.2272784968372434E-2</v>
      </c>
    </row>
    <row r="2387" spans="2:2">
      <c r="B2387">
        <v>0.78033508543740027</v>
      </c>
    </row>
    <row r="2388" spans="2:2">
      <c r="B2388">
        <v>-0.44625153350352775</v>
      </c>
    </row>
    <row r="2389" spans="2:2">
      <c r="B2389">
        <v>-0.72827560870791785</v>
      </c>
    </row>
    <row r="2390" spans="2:2">
      <c r="B2390">
        <v>-0.74614490586100146</v>
      </c>
    </row>
    <row r="2391" spans="2:2">
      <c r="B2391">
        <v>0.26472321223991457</v>
      </c>
    </row>
    <row r="2392" spans="2:2">
      <c r="B2392">
        <v>-0.22036601876607165</v>
      </c>
    </row>
    <row r="2393" spans="2:2">
      <c r="B2393">
        <v>0.29479451768565923</v>
      </c>
    </row>
    <row r="2394" spans="2:2">
      <c r="B2394">
        <v>-0.54488396017404739</v>
      </c>
    </row>
    <row r="2395" spans="2:2">
      <c r="B2395">
        <v>-0.28330873647064436</v>
      </c>
    </row>
    <row r="2396" spans="2:2">
      <c r="B2396">
        <v>-0.62905428421800025</v>
      </c>
    </row>
    <row r="2397" spans="2:2">
      <c r="B2397">
        <v>-2.0514471543719992</v>
      </c>
    </row>
    <row r="2398" spans="2:2">
      <c r="B2398">
        <v>-4.0133727452484891E-2</v>
      </c>
    </row>
    <row r="2399" spans="2:2">
      <c r="B2399">
        <v>0.68903887040505651</v>
      </c>
    </row>
    <row r="2400" spans="2:2">
      <c r="B2400">
        <v>1.2653231351578142</v>
      </c>
    </row>
    <row r="2401" spans="2:2">
      <c r="B2401">
        <v>-0.57116380958177615</v>
      </c>
    </row>
    <row r="2402" spans="2:2">
      <c r="B2402">
        <v>-1.0428743735246826</v>
      </c>
    </row>
    <row r="2403" spans="2:2">
      <c r="B2403">
        <v>0.18880427887779661</v>
      </c>
    </row>
    <row r="2404" spans="2:2">
      <c r="B2404">
        <v>-0.12544205674203113</v>
      </c>
    </row>
    <row r="2405" spans="2:2">
      <c r="B2405">
        <v>-0.77743379733874463</v>
      </c>
    </row>
    <row r="2406" spans="2:2">
      <c r="B2406">
        <v>0.41336079448228702</v>
      </c>
    </row>
    <row r="2407" spans="2:2">
      <c r="B2407">
        <v>0.86422687672893517</v>
      </c>
    </row>
    <row r="2408" spans="2:2">
      <c r="B2408">
        <v>-0.47662979341112077</v>
      </c>
    </row>
    <row r="2409" spans="2:2">
      <c r="B2409">
        <v>-0.38124198908917606</v>
      </c>
    </row>
    <row r="2410" spans="2:2">
      <c r="B2410">
        <v>0.89041805040324107</v>
      </c>
    </row>
    <row r="2411" spans="2:2">
      <c r="B2411">
        <v>-0.1647163117013406</v>
      </c>
    </row>
    <row r="2412" spans="2:2">
      <c r="B2412">
        <v>1.5294062905013561</v>
      </c>
    </row>
    <row r="2413" spans="2:2">
      <c r="B2413">
        <v>0.44929606701771263</v>
      </c>
    </row>
    <row r="2414" spans="2:2">
      <c r="B2414">
        <v>-0.80801783042261377</v>
      </c>
    </row>
    <row r="2415" spans="2:2">
      <c r="B2415">
        <v>-0.16115109247039072</v>
      </c>
    </row>
    <row r="2416" spans="2:2">
      <c r="B2416">
        <v>9.204313755617477E-2</v>
      </c>
    </row>
    <row r="2417" spans="2:2">
      <c r="B2417">
        <v>0.10241933523502667</v>
      </c>
    </row>
    <row r="2418" spans="2:2">
      <c r="B2418">
        <v>-0.94699998953728937</v>
      </c>
    </row>
    <row r="2419" spans="2:2">
      <c r="B2419">
        <v>-0.9849350135482382</v>
      </c>
    </row>
    <row r="2420" spans="2:2">
      <c r="B2420">
        <v>0.24812152332742698</v>
      </c>
    </row>
    <row r="2421" spans="2:2">
      <c r="B2421">
        <v>-0.26575321498967241</v>
      </c>
    </row>
    <row r="2422" spans="2:2">
      <c r="B2422">
        <v>-0.79221308624255471</v>
      </c>
    </row>
    <row r="2423" spans="2:2">
      <c r="B2423">
        <v>-1.5822615750948898</v>
      </c>
    </row>
    <row r="2424" spans="2:2">
      <c r="B2424">
        <v>-0.42062083593918942</v>
      </c>
    </row>
    <row r="2425" spans="2:2">
      <c r="B2425">
        <v>-0.12066266208421439</v>
      </c>
    </row>
    <row r="2426" spans="2:2">
      <c r="B2426">
        <v>0.25088411348406225</v>
      </c>
    </row>
    <row r="2427" spans="2:2">
      <c r="B2427">
        <v>-1.2516443348431494</v>
      </c>
    </row>
    <row r="2428" spans="2:2">
      <c r="B2428">
        <v>1.9400795281399041</v>
      </c>
    </row>
    <row r="2429" spans="2:2">
      <c r="B2429">
        <v>-2.1348023437894881</v>
      </c>
    </row>
    <row r="2430" spans="2:2">
      <c r="B2430">
        <v>-2.1753658074885607</v>
      </c>
    </row>
    <row r="2431" spans="2:2">
      <c r="B2431">
        <v>1.4871829989715479</v>
      </c>
    </row>
    <row r="2432" spans="2:2">
      <c r="B2432">
        <v>-1.4457100405707024</v>
      </c>
    </row>
    <row r="2433" spans="2:2">
      <c r="B2433">
        <v>0.20924858290527482</v>
      </c>
    </row>
    <row r="2434" spans="2:2">
      <c r="B2434">
        <v>1.2955365491507109</v>
      </c>
    </row>
    <row r="2435" spans="2:2">
      <c r="B2435">
        <v>1.5471368897124194</v>
      </c>
    </row>
    <row r="2436" spans="2:2">
      <c r="B2436">
        <v>0.65908352553378791</v>
      </c>
    </row>
    <row r="2437" spans="2:2">
      <c r="B2437">
        <v>-0.32207253752858378</v>
      </c>
    </row>
    <row r="2438" spans="2:2">
      <c r="B2438">
        <v>-8.8585920821060427E-2</v>
      </c>
    </row>
    <row r="2439" spans="2:2">
      <c r="B2439">
        <v>-0.22538415578310378</v>
      </c>
    </row>
    <row r="2440" spans="2:2">
      <c r="B2440">
        <v>1.8138234736397862</v>
      </c>
    </row>
    <row r="2441" spans="2:2">
      <c r="B2441">
        <v>-6.6794427766581066E-2</v>
      </c>
    </row>
    <row r="2442" spans="2:2">
      <c r="B2442">
        <v>1.2162672646809369</v>
      </c>
    </row>
    <row r="2443" spans="2:2">
      <c r="B2443">
        <v>1.851558408816345</v>
      </c>
    </row>
    <row r="2444" spans="2:2">
      <c r="B2444">
        <v>0.95602217697887681</v>
      </c>
    </row>
    <row r="2445" spans="2:2">
      <c r="B2445">
        <v>-0.78897301136748865</v>
      </c>
    </row>
    <row r="2446" spans="2:2">
      <c r="B2446">
        <v>0.87147327576531097</v>
      </c>
    </row>
    <row r="2447" spans="2:2">
      <c r="B2447">
        <v>-0.53311850933823735</v>
      </c>
    </row>
    <row r="2448" spans="2:2">
      <c r="B2448">
        <v>2.9330112738534808</v>
      </c>
    </row>
    <row r="2449" spans="2:2">
      <c r="B2449">
        <v>1.9610979506978765</v>
      </c>
    </row>
    <row r="2450" spans="2:2">
      <c r="B2450">
        <v>0.13068643056612927</v>
      </c>
    </row>
    <row r="2451" spans="2:2">
      <c r="B2451">
        <v>0.12867985788034275</v>
      </c>
    </row>
    <row r="2452" spans="2:2">
      <c r="B2452">
        <v>-1.231146598001942</v>
      </c>
    </row>
    <row r="2453" spans="2:2">
      <c r="B2453">
        <v>-1.8553964764578268</v>
      </c>
    </row>
    <row r="2454" spans="2:2">
      <c r="B2454">
        <v>-0.89714831119636074</v>
      </c>
    </row>
    <row r="2455" spans="2:2">
      <c r="B2455">
        <v>-0.43579689190664794</v>
      </c>
    </row>
    <row r="2456" spans="2:2">
      <c r="B2456">
        <v>-7.9680830822326243E-2</v>
      </c>
    </row>
    <row r="2457" spans="2:2">
      <c r="B2457">
        <v>0.3735203790711239</v>
      </c>
    </row>
    <row r="2458" spans="2:2">
      <c r="B2458">
        <v>1.2641316970984917</v>
      </c>
    </row>
    <row r="2459" spans="2:2">
      <c r="B2459">
        <v>0.39543010643683374</v>
      </c>
    </row>
    <row r="2460" spans="2:2">
      <c r="B2460">
        <v>0.73427145252935588</v>
      </c>
    </row>
    <row r="2461" spans="2:2">
      <c r="B2461">
        <v>-2.1593405108433217</v>
      </c>
    </row>
    <row r="2462" spans="2:2">
      <c r="B2462">
        <v>0.70013811637181789</v>
      </c>
    </row>
    <row r="2463" spans="2:2">
      <c r="B2463">
        <v>0.87393573267036118</v>
      </c>
    </row>
    <row r="2464" spans="2:2">
      <c r="B2464">
        <v>-1.098931079468457</v>
      </c>
    </row>
    <row r="2465" spans="2:2">
      <c r="B2465">
        <v>-0.61735022427455988</v>
      </c>
    </row>
    <row r="2466" spans="2:2">
      <c r="B2466">
        <v>-0.32328102861356456</v>
      </c>
    </row>
    <row r="2467" spans="2:2">
      <c r="B2467">
        <v>5.4685642680851743E-2</v>
      </c>
    </row>
    <row r="2468" spans="2:2">
      <c r="B2468">
        <v>-0.59136255003977567</v>
      </c>
    </row>
    <row r="2469" spans="2:2">
      <c r="B2469">
        <v>-1.0809208106365986</v>
      </c>
    </row>
    <row r="2470" spans="2:2">
      <c r="B2470">
        <v>-7.6688593253493309E-2</v>
      </c>
    </row>
    <row r="2471" spans="2:2">
      <c r="B2471">
        <v>-0.4819503374164924</v>
      </c>
    </row>
    <row r="2472" spans="2:2">
      <c r="B2472">
        <v>-2.200486051151529</v>
      </c>
    </row>
    <row r="2473" spans="2:2">
      <c r="B2473">
        <v>-6.5404037741245702E-3</v>
      </c>
    </row>
    <row r="2474" spans="2:2">
      <c r="B2474">
        <v>1.6051399143179879</v>
      </c>
    </row>
    <row r="2475" spans="2:2">
      <c r="B2475">
        <v>-4.0746499507804401E-2</v>
      </c>
    </row>
    <row r="2476" spans="2:2">
      <c r="B2476">
        <v>2.0899460650980473</v>
      </c>
    </row>
    <row r="2477" spans="2:2">
      <c r="B2477">
        <v>-0.3357990863150917</v>
      </c>
    </row>
    <row r="2478" spans="2:2">
      <c r="B2478">
        <v>-0.20877905626548454</v>
      </c>
    </row>
    <row r="2479" spans="2:2">
      <c r="B2479">
        <v>0.22640506358584389</v>
      </c>
    </row>
    <row r="2480" spans="2:2">
      <c r="B2480">
        <v>0.76046944741392508</v>
      </c>
    </row>
    <row r="2481" spans="2:2">
      <c r="B2481">
        <v>0.32054117582447361</v>
      </c>
    </row>
    <row r="2482" spans="2:2">
      <c r="B2482">
        <v>0.78886841947678477</v>
      </c>
    </row>
    <row r="2483" spans="2:2">
      <c r="B2483">
        <v>1.1549400369403884</v>
      </c>
    </row>
    <row r="2484" spans="2:2">
      <c r="B2484">
        <v>-0.4394166808197042</v>
      </c>
    </row>
    <row r="2485" spans="2:2">
      <c r="B2485">
        <v>2.1979212760925293</v>
      </c>
    </row>
    <row r="2486" spans="2:2">
      <c r="B2486">
        <v>1.0842177289305255</v>
      </c>
    </row>
    <row r="2487" spans="2:2">
      <c r="B2487">
        <v>3.9138967622420751E-2</v>
      </c>
    </row>
    <row r="2488" spans="2:2">
      <c r="B2488">
        <v>0.82381120591890067</v>
      </c>
    </row>
    <row r="2489" spans="2:2">
      <c r="B2489">
        <v>-4.7025423555169255E-2</v>
      </c>
    </row>
    <row r="2490" spans="2:2">
      <c r="B2490">
        <v>0.21010919226682745</v>
      </c>
    </row>
    <row r="2491" spans="2:2">
      <c r="B2491">
        <v>-1.3201861293055117</v>
      </c>
    </row>
    <row r="2492" spans="2:2">
      <c r="B2492">
        <v>0.58182195061817765</v>
      </c>
    </row>
    <row r="2493" spans="2:2">
      <c r="B2493">
        <v>-1.5935984265524894</v>
      </c>
    </row>
    <row r="2494" spans="2:2">
      <c r="B2494">
        <v>1.0313488019164652</v>
      </c>
    </row>
    <row r="2495" spans="2:2">
      <c r="B2495">
        <v>-0.73287083068862557</v>
      </c>
    </row>
    <row r="2496" spans="2:2">
      <c r="B2496">
        <v>0.83297436503926292</v>
      </c>
    </row>
    <row r="2497" spans="2:2">
      <c r="B2497">
        <v>-0.13693806977244094</v>
      </c>
    </row>
    <row r="2498" spans="2:2">
      <c r="B2498">
        <v>-8.2241058407817036E-3</v>
      </c>
    </row>
    <row r="2499" spans="2:2">
      <c r="B2499">
        <v>0.72458988142898306</v>
      </c>
    </row>
    <row r="2500" spans="2:2">
      <c r="B2500">
        <v>1.8588252714835107</v>
      </c>
    </row>
    <row r="2501" spans="2:2">
      <c r="B2501">
        <v>-3.2066600397229195</v>
      </c>
    </row>
    <row r="2502" spans="2:2">
      <c r="B2502">
        <v>-6.6333996073808521E-2</v>
      </c>
    </row>
    <row r="2503" spans="2:2">
      <c r="B2503">
        <v>-0.32868570087885018</v>
      </c>
    </row>
    <row r="2504" spans="2:2">
      <c r="B2504">
        <v>-1.0162329999729991</v>
      </c>
    </row>
    <row r="2505" spans="2:2">
      <c r="B2505">
        <v>0.24961991584859788</v>
      </c>
    </row>
    <row r="2506" spans="2:2">
      <c r="B2506">
        <v>0.55743953453202266</v>
      </c>
    </row>
    <row r="2507" spans="2:2">
      <c r="B2507">
        <v>-1.5764044292154722</v>
      </c>
    </row>
    <row r="2508" spans="2:2">
      <c r="B2508">
        <v>-0.21668256522389129</v>
      </c>
    </row>
    <row r="2509" spans="2:2">
      <c r="B2509">
        <v>-0.48831907406565733</v>
      </c>
    </row>
    <row r="2510" spans="2:2">
      <c r="B2510">
        <v>0.67446535467752255</v>
      </c>
    </row>
    <row r="2511" spans="2:2">
      <c r="B2511">
        <v>-0.1908301783259958</v>
      </c>
    </row>
    <row r="2512" spans="2:2">
      <c r="B2512">
        <v>0.80452309703105129</v>
      </c>
    </row>
    <row r="2513" spans="2:2">
      <c r="B2513">
        <v>2.2622407414019108</v>
      </c>
    </row>
    <row r="2514" spans="2:2">
      <c r="B2514">
        <v>0.34374238566670101</v>
      </c>
    </row>
    <row r="2515" spans="2:2">
      <c r="B2515">
        <v>-1.3116391528456006</v>
      </c>
    </row>
    <row r="2516" spans="2:2">
      <c r="B2516">
        <v>0.34869685805460904</v>
      </c>
    </row>
    <row r="2517" spans="2:2">
      <c r="B2517">
        <v>-0.29999227990629151</v>
      </c>
    </row>
    <row r="2518" spans="2:2">
      <c r="B2518">
        <v>-1.1782026376749855</v>
      </c>
    </row>
    <row r="2519" spans="2:2">
      <c r="B2519">
        <v>-0.74685203799162991</v>
      </c>
    </row>
    <row r="2520" spans="2:2">
      <c r="B2520">
        <v>0.55922782848938368</v>
      </c>
    </row>
    <row r="2521" spans="2:2">
      <c r="B2521">
        <v>-1.9679464458022267</v>
      </c>
    </row>
    <row r="2522" spans="2:2">
      <c r="B2522">
        <v>0.55609916671528481</v>
      </c>
    </row>
    <row r="2523" spans="2:2">
      <c r="B2523">
        <v>3.852619556710124E-2</v>
      </c>
    </row>
    <row r="2524" spans="2:2">
      <c r="B2524">
        <v>0.85503870650427416</v>
      </c>
    </row>
    <row r="2525" spans="2:2">
      <c r="B2525">
        <v>-0.10980443221342284</v>
      </c>
    </row>
    <row r="2526" spans="2:2">
      <c r="B2526">
        <v>0.19737854017876089</v>
      </c>
    </row>
    <row r="2527" spans="2:2">
      <c r="B2527">
        <v>0.1927787707245443</v>
      </c>
    </row>
    <row r="2528" spans="2:2">
      <c r="B2528">
        <v>-0.91374431576696225</v>
      </c>
    </row>
    <row r="2529" spans="2:2">
      <c r="B2529">
        <v>-9.5367431640625</v>
      </c>
    </row>
    <row r="2530" spans="2:2">
      <c r="B2530">
        <v>1.1027168511645868</v>
      </c>
    </row>
    <row r="2531" spans="2:2">
      <c r="B2531">
        <v>-1.0605640454741661</v>
      </c>
    </row>
    <row r="2532" spans="2:2">
      <c r="B2532">
        <v>0.37819972931174561</v>
      </c>
    </row>
    <row r="2533" spans="2:2">
      <c r="B2533">
        <v>0.58581463235896081</v>
      </c>
    </row>
    <row r="2534" spans="2:2">
      <c r="B2534">
        <v>-0.17038018995663151</v>
      </c>
    </row>
    <row r="2535" spans="2:2">
      <c r="B2535">
        <v>1.7966567611438222</v>
      </c>
    </row>
    <row r="2536" spans="2:2">
      <c r="B2536">
        <v>-3.5923903851653449E-2</v>
      </c>
    </row>
    <row r="2537" spans="2:2">
      <c r="B2537">
        <v>0.62263438849186059</v>
      </c>
    </row>
    <row r="2538" spans="2:2">
      <c r="B2538">
        <v>0.16626700016786344</v>
      </c>
    </row>
    <row r="2539" spans="2:2">
      <c r="B2539">
        <v>0.82682163338176906</v>
      </c>
    </row>
    <row r="2540" spans="2:2">
      <c r="B2540">
        <v>-1.5713885659351945</v>
      </c>
    </row>
    <row r="2541" spans="2:2">
      <c r="B2541">
        <v>1.9393837646930479E-2</v>
      </c>
    </row>
    <row r="2542" spans="2:2">
      <c r="B2542">
        <v>0.45548176785814576</v>
      </c>
    </row>
    <row r="2543" spans="2:2">
      <c r="B2543">
        <v>-0.14296347217168659</v>
      </c>
    </row>
    <row r="2544" spans="2:2">
      <c r="B2544">
        <v>-0.35414814192336053</v>
      </c>
    </row>
    <row r="2545" spans="2:2">
      <c r="B2545">
        <v>-0.41536168282618746</v>
      </c>
    </row>
    <row r="2546" spans="2:2">
      <c r="B2546">
        <v>5.2310724640847184E-2</v>
      </c>
    </row>
    <row r="2547" spans="2:2">
      <c r="B2547">
        <v>-0.85107785707805306</v>
      </c>
    </row>
    <row r="2548" spans="2:2">
      <c r="B2548">
        <v>-0.49834056881081779</v>
      </c>
    </row>
    <row r="2549" spans="2:2">
      <c r="B2549">
        <v>0.32030015972850379</v>
      </c>
    </row>
    <row r="2550" spans="2:2">
      <c r="B2550">
        <v>2.5043118512257934</v>
      </c>
    </row>
    <row r="2551" spans="2:2">
      <c r="B2551">
        <v>0.29775264920317568</v>
      </c>
    </row>
    <row r="2552" spans="2:2">
      <c r="B2552">
        <v>-2.047690941253677</v>
      </c>
    </row>
    <row r="2553" spans="2:2">
      <c r="B2553">
        <v>-1.1628753782133572</v>
      </c>
    </row>
    <row r="2554" spans="2:2">
      <c r="B2554">
        <v>2.3025859263725579</v>
      </c>
    </row>
    <row r="2555" spans="2:2">
      <c r="B2555">
        <v>-1.7276670405408368</v>
      </c>
    </row>
    <row r="2556" spans="2:2">
      <c r="B2556">
        <v>1.304083525610622</v>
      </c>
    </row>
    <row r="2557" spans="2:2">
      <c r="B2557">
        <v>0.90980392997153103</v>
      </c>
    </row>
    <row r="2558" spans="2:2">
      <c r="B2558">
        <v>-0.26908310246653855</v>
      </c>
    </row>
    <row r="2559" spans="2:2">
      <c r="B2559">
        <v>0.67523387770052068</v>
      </c>
    </row>
    <row r="2560" spans="2:2">
      <c r="B2560">
        <v>0.88553861132822931</v>
      </c>
    </row>
    <row r="2561" spans="2:2">
      <c r="B2561">
        <v>0.25104100132011808</v>
      </c>
    </row>
    <row r="2562" spans="2:2">
      <c r="B2562">
        <v>0.60114075495221186</v>
      </c>
    </row>
    <row r="2563" spans="2:2">
      <c r="B2563">
        <v>-0.9805944500840269</v>
      </c>
    </row>
    <row r="2564" spans="2:2">
      <c r="B2564">
        <v>-1.6602416508249007</v>
      </c>
    </row>
    <row r="2565" spans="2:2">
      <c r="B2565">
        <v>-0.39361111703328788</v>
      </c>
    </row>
    <row r="2566" spans="2:2">
      <c r="B2566">
        <v>-0.10688040674722288</v>
      </c>
    </row>
    <row r="2567" spans="2:2">
      <c r="B2567">
        <v>-2.4147084332071245</v>
      </c>
    </row>
    <row r="2568" spans="2:2">
      <c r="B2568">
        <v>2.6892621463048272E-2</v>
      </c>
    </row>
    <row r="2569" spans="2:2">
      <c r="B2569">
        <v>0.35553284760680981</v>
      </c>
    </row>
    <row r="2570" spans="2:2">
      <c r="B2570">
        <v>0.11819679457403254</v>
      </c>
    </row>
    <row r="2571" spans="2:2">
      <c r="B2571">
        <v>0.9809673429117538</v>
      </c>
    </row>
    <row r="2572" spans="2:2">
      <c r="B2572">
        <v>0.67254632085678168</v>
      </c>
    </row>
    <row r="2573" spans="2:2">
      <c r="B2573">
        <v>0.51059032557532191</v>
      </c>
    </row>
    <row r="2574" spans="2:2">
      <c r="B2574">
        <v>-0.77288859756663442</v>
      </c>
    </row>
    <row r="2575" spans="2:2">
      <c r="B2575">
        <v>0.91200490714982152</v>
      </c>
    </row>
    <row r="2576" spans="2:2">
      <c r="B2576">
        <v>-0.75975435720465612</v>
      </c>
    </row>
    <row r="2577" spans="2:2">
      <c r="B2577">
        <v>0.63101424530032091</v>
      </c>
    </row>
    <row r="2578" spans="2:2">
      <c r="B2578">
        <v>5.139099812367931E-2</v>
      </c>
    </row>
    <row r="2579" spans="2:2">
      <c r="B2579">
        <v>-0.82628503150772303</v>
      </c>
    </row>
    <row r="2580" spans="2:2">
      <c r="B2580">
        <v>9.1043830252601765E-2</v>
      </c>
    </row>
    <row r="2581" spans="2:2">
      <c r="B2581">
        <v>-0.24473024495819118</v>
      </c>
    </row>
    <row r="2582" spans="2:2">
      <c r="B2582">
        <v>0.45107299229130149</v>
      </c>
    </row>
    <row r="2583" spans="2:2">
      <c r="B2583">
        <v>-0.34520326153142378</v>
      </c>
    </row>
    <row r="2584" spans="2:2">
      <c r="B2584">
        <v>1.4553461369359866</v>
      </c>
    </row>
    <row r="2585" spans="2:2">
      <c r="B2585">
        <v>-0.24528162612114102</v>
      </c>
    </row>
    <row r="2586" spans="2:2">
      <c r="B2586">
        <v>0.78532366387662478</v>
      </c>
    </row>
    <row r="2587" spans="2:2">
      <c r="B2587">
        <v>0.94210008683148772</v>
      </c>
    </row>
    <row r="2588" spans="2:2">
      <c r="B2588">
        <v>0.87584339780732989</v>
      </c>
    </row>
    <row r="2589" spans="2:2">
      <c r="B2589">
        <v>-1.9716753740794957</v>
      </c>
    </row>
    <row r="2590" spans="2:2">
      <c r="B2590">
        <v>1.2794157555617858</v>
      </c>
    </row>
    <row r="2591" spans="2:2">
      <c r="B2591">
        <v>-0.87080252342275344</v>
      </c>
    </row>
    <row r="2592" spans="2:2">
      <c r="B2592">
        <v>0.32215211831498891</v>
      </c>
    </row>
    <row r="2593" spans="2:2">
      <c r="B2593">
        <v>0.49972641136264428</v>
      </c>
    </row>
    <row r="2594" spans="2:2">
      <c r="B2594">
        <v>2.1664800442522392</v>
      </c>
    </row>
    <row r="2595" spans="2:2">
      <c r="B2595">
        <v>-0.36148890103504527</v>
      </c>
    </row>
    <row r="2596" spans="2:2">
      <c r="B2596">
        <v>0.88769184003467672</v>
      </c>
    </row>
    <row r="2597" spans="2:2">
      <c r="B2597">
        <v>-0.82080759966629557</v>
      </c>
    </row>
    <row r="2598" spans="2:2">
      <c r="B2598">
        <v>0.902766714716563</v>
      </c>
    </row>
    <row r="2599" spans="2:2">
      <c r="B2599">
        <v>1.6461399354739115</v>
      </c>
    </row>
    <row r="2600" spans="2:2">
      <c r="B2600">
        <v>-1.0788653526105918</v>
      </c>
    </row>
    <row r="2601" spans="2:2">
      <c r="B2601">
        <v>0.9718496585264802</v>
      </c>
    </row>
    <row r="2602" spans="2:2">
      <c r="B2602">
        <v>-0.39071892388164997</v>
      </c>
    </row>
    <row r="2603" spans="2:2">
      <c r="B2603">
        <v>-0.38725374906789511</v>
      </c>
    </row>
    <row r="2604" spans="2:2">
      <c r="B2604">
        <v>-0.73697947300388478</v>
      </c>
    </row>
    <row r="2605" spans="2:2">
      <c r="B2605">
        <v>1.2685654837696347</v>
      </c>
    </row>
    <row r="2606" spans="2:2">
      <c r="B2606">
        <v>0.16239027900155634</v>
      </c>
    </row>
    <row r="2607" spans="2:2">
      <c r="B2607">
        <v>-0.65405401983298361</v>
      </c>
    </row>
    <row r="2608" spans="2:2">
      <c r="B2608">
        <v>3.179025043209549E-2</v>
      </c>
    </row>
    <row r="2609" spans="2:2">
      <c r="B2609">
        <v>-2.0892730390187353</v>
      </c>
    </row>
    <row r="2610" spans="2:2">
      <c r="B2610">
        <v>-0.34236336432513781</v>
      </c>
    </row>
    <row r="2611" spans="2:2">
      <c r="B2611">
        <v>-0.96329813459306024</v>
      </c>
    </row>
    <row r="2612" spans="2:2">
      <c r="B2612">
        <v>-0.22303083824226633</v>
      </c>
    </row>
    <row r="2613" spans="2:2">
      <c r="B2613">
        <v>0.47680259740445763</v>
      </c>
    </row>
    <row r="2614" spans="2:2">
      <c r="B2614">
        <v>1.4420038496609777E-2</v>
      </c>
    </row>
    <row r="2615" spans="2:2">
      <c r="B2615">
        <v>0.47731646191095933</v>
      </c>
    </row>
    <row r="2616" spans="2:2">
      <c r="B2616">
        <v>-1.6831336324685253</v>
      </c>
    </row>
    <row r="2617" spans="2:2">
      <c r="B2617">
        <v>-0.59482886172190774</v>
      </c>
    </row>
    <row r="2618" spans="2:2">
      <c r="B2618">
        <v>-1.1939710020669736</v>
      </c>
    </row>
    <row r="2619" spans="2:2">
      <c r="B2619">
        <v>-1.5998921298887581</v>
      </c>
    </row>
    <row r="2620" spans="2:2">
      <c r="B2620">
        <v>-0.78594780461571645</v>
      </c>
    </row>
    <row r="2621" spans="2:2">
      <c r="B2621">
        <v>-0.71586555350222625</v>
      </c>
    </row>
    <row r="2622" spans="2:2">
      <c r="B2622">
        <v>1.059490841726074</v>
      </c>
    </row>
    <row r="2623" spans="2:2">
      <c r="B2623">
        <v>1.1335919225530233</v>
      </c>
    </row>
    <row r="2624" spans="2:2">
      <c r="B2624">
        <v>1.7905404092743993</v>
      </c>
    </row>
    <row r="2625" spans="2:2">
      <c r="B2625">
        <v>1.6257217794191092E-2</v>
      </c>
    </row>
    <row r="2626" spans="2:2">
      <c r="B2626">
        <v>-0.83470808931451757</v>
      </c>
    </row>
    <row r="2627" spans="2:2">
      <c r="B2627">
        <v>-0.52889163271174766</v>
      </c>
    </row>
    <row r="2628" spans="2:2">
      <c r="B2628">
        <v>-3.2555362849961966E-2</v>
      </c>
    </row>
    <row r="2629" spans="2:2">
      <c r="B2629">
        <v>1.3198200576880481</v>
      </c>
    </row>
    <row r="2630" spans="2:2">
      <c r="B2630">
        <v>1.5064097169670276</v>
      </c>
    </row>
    <row r="2631" spans="2:2">
      <c r="B2631">
        <v>0.7329708751058206</v>
      </c>
    </row>
    <row r="2632" spans="2:2">
      <c r="B2632">
        <v>0.4992068625142565</v>
      </c>
    </row>
    <row r="2633" spans="2:2">
      <c r="B2633">
        <v>0.30503770176437683</v>
      </c>
    </row>
    <row r="2634" spans="2:2">
      <c r="B2634">
        <v>-0.47098183131311089</v>
      </c>
    </row>
    <row r="2635" spans="2:2">
      <c r="B2635">
        <v>8.5437932284548879E-2</v>
      </c>
    </row>
    <row r="2636" spans="2:2">
      <c r="B2636">
        <v>-1.0348708201490808</v>
      </c>
    </row>
    <row r="2637" spans="2:2">
      <c r="B2637">
        <v>-0.20385641619213857</v>
      </c>
    </row>
    <row r="2638" spans="2:2">
      <c r="B2638">
        <v>-1.6669582691974938</v>
      </c>
    </row>
    <row r="2639" spans="2:2">
      <c r="B2639">
        <v>2.3680149752181023</v>
      </c>
    </row>
    <row r="2640" spans="2:2">
      <c r="B2640">
        <v>0.7446283234457951</v>
      </c>
    </row>
    <row r="2641" spans="2:2">
      <c r="B2641">
        <v>0.86500449469895102</v>
      </c>
    </row>
    <row r="2642" spans="2:2">
      <c r="B2642">
        <v>-0.13469957593770232</v>
      </c>
    </row>
    <row r="2643" spans="2:2">
      <c r="B2643">
        <v>-0.95132236310746521</v>
      </c>
    </row>
    <row r="2644" spans="2:2">
      <c r="B2644">
        <v>1.5210844139801338</v>
      </c>
    </row>
    <row r="2645" spans="2:2">
      <c r="B2645">
        <v>0.56693579608690925</v>
      </c>
    </row>
    <row r="2646" spans="2:2">
      <c r="B2646">
        <v>2.3795291781425476</v>
      </c>
    </row>
    <row r="2647" spans="2:2">
      <c r="B2647">
        <v>-0.47920366341713816</v>
      </c>
    </row>
    <row r="2648" spans="2:2">
      <c r="B2648">
        <v>-0.26092266125488095</v>
      </c>
    </row>
    <row r="2649" spans="2:2">
      <c r="B2649">
        <v>1.4888018995407037</v>
      </c>
    </row>
    <row r="2650" spans="2:2">
      <c r="B2650">
        <v>0.42480337469896767</v>
      </c>
    </row>
    <row r="2651" spans="2:2">
      <c r="B2651">
        <v>1.5708610590081662</v>
      </c>
    </row>
    <row r="2652" spans="2:2">
      <c r="B2652">
        <v>0.59848503042303491</v>
      </c>
    </row>
    <row r="2653" spans="2:2">
      <c r="B2653">
        <v>1.288663042942062</v>
      </c>
    </row>
    <row r="2654" spans="2:2">
      <c r="B2654">
        <v>-0.9258906175091397</v>
      </c>
    </row>
    <row r="2655" spans="2:2">
      <c r="B2655">
        <v>-0.55297732615144923</v>
      </c>
    </row>
    <row r="2656" spans="2:2">
      <c r="B2656">
        <v>0.17472757463110611</v>
      </c>
    </row>
    <row r="2657" spans="2:2">
      <c r="B2657">
        <v>-1.594416971784085</v>
      </c>
    </row>
    <row r="2658" spans="2:2">
      <c r="B2658">
        <v>0.23890152078820392</v>
      </c>
    </row>
    <row r="2659" spans="2:2">
      <c r="B2659">
        <v>0.20455900084925815</v>
      </c>
    </row>
    <row r="2660" spans="2:2">
      <c r="B2660">
        <v>6.2577782955486327E-2</v>
      </c>
    </row>
    <row r="2661" spans="2:2">
      <c r="B2661">
        <v>-0.41586190491216257</v>
      </c>
    </row>
    <row r="2662" spans="2:2">
      <c r="B2662">
        <v>-0.27964802029600833</v>
      </c>
    </row>
    <row r="2663" spans="2:2">
      <c r="B2663">
        <v>1.8985883798450232</v>
      </c>
    </row>
    <row r="2664" spans="2:2">
      <c r="B2664">
        <v>1.2062309906468727</v>
      </c>
    </row>
    <row r="2665" spans="2:2">
      <c r="B2665">
        <v>-1.4300076145445928</v>
      </c>
    </row>
    <row r="2666" spans="2:2">
      <c r="B2666">
        <v>-8.6436102719744667E-2</v>
      </c>
    </row>
    <row r="2667" spans="2:2">
      <c r="B2667">
        <v>0.31249896892404649</v>
      </c>
    </row>
    <row r="2668" spans="2:2">
      <c r="B2668">
        <v>-1.5249861462507397</v>
      </c>
    </row>
    <row r="2669" spans="2:2">
      <c r="B2669">
        <v>1.0153348739549983</v>
      </c>
    </row>
    <row r="2670" spans="2:2">
      <c r="B2670">
        <v>-0.9781251719687134</v>
      </c>
    </row>
    <row r="2671" spans="2:2">
      <c r="B2671">
        <v>0.80462996265850961</v>
      </c>
    </row>
    <row r="2672" spans="2:2">
      <c r="B2672">
        <v>1.6488138498971239</v>
      </c>
    </row>
    <row r="2673" spans="2:2">
      <c r="B2673">
        <v>4.7043613449204713E-3</v>
      </c>
    </row>
    <row r="2674" spans="2:2">
      <c r="B2674">
        <v>0.86623003880959004</v>
      </c>
    </row>
    <row r="2675" spans="2:2">
      <c r="B2675">
        <v>-0.44574449020728935</v>
      </c>
    </row>
    <row r="2676" spans="2:2">
      <c r="B2676">
        <v>-2.1696905605494976</v>
      </c>
    </row>
    <row r="2677" spans="2:2">
      <c r="B2677">
        <v>-1.9117396732326597</v>
      </c>
    </row>
    <row r="2678" spans="2:2">
      <c r="B2678">
        <v>0.80346694630861748</v>
      </c>
    </row>
    <row r="2679" spans="2:2">
      <c r="B2679">
        <v>9.2811660579172894E-2</v>
      </c>
    </row>
    <row r="2680" spans="2:2">
      <c r="B2680">
        <v>-0.23819325178919826</v>
      </c>
    </row>
    <row r="2681" spans="2:2">
      <c r="B2681">
        <v>-0.4062894731760025</v>
      </c>
    </row>
    <row r="2682" spans="2:2">
      <c r="B2682">
        <v>0.71537101575813722</v>
      </c>
    </row>
    <row r="2683" spans="2:2">
      <c r="B2683">
        <v>0.62896106101106852</v>
      </c>
    </row>
    <row r="2684" spans="2:2">
      <c r="B2684">
        <v>1.0167445907427464</v>
      </c>
    </row>
    <row r="2685" spans="2:2">
      <c r="B2685">
        <v>0.65178141994692851</v>
      </c>
    </row>
    <row r="2686" spans="2:2">
      <c r="B2686">
        <v>1.5383375284727663</v>
      </c>
    </row>
    <row r="2687" spans="2:2">
      <c r="B2687">
        <v>-4.9169557314598933E-2</v>
      </c>
    </row>
    <row r="2688" spans="2:2">
      <c r="B2688">
        <v>0.24567611944803502</v>
      </c>
    </row>
    <row r="2689" spans="2:2">
      <c r="B2689">
        <v>-1.124044501921162</v>
      </c>
    </row>
    <row r="2690" spans="2:2">
      <c r="B2690">
        <v>-1.8051741790259257</v>
      </c>
    </row>
    <row r="2691" spans="2:2">
      <c r="B2691">
        <v>0.98121518021798693</v>
      </c>
    </row>
    <row r="2692" spans="2:2">
      <c r="B2692">
        <v>-0.564962192584062</v>
      </c>
    </row>
    <row r="2693" spans="2:2">
      <c r="B2693">
        <v>0.45014303395873867</v>
      </c>
    </row>
    <row r="2694" spans="2:2">
      <c r="B2694">
        <v>1.4105035006650724</v>
      </c>
    </row>
    <row r="2695" spans="2:2">
      <c r="B2695">
        <v>0.25167310013785027</v>
      </c>
    </row>
    <row r="2696" spans="2:2">
      <c r="B2696">
        <v>1.0552093954174779</v>
      </c>
    </row>
    <row r="2697" spans="2:2">
      <c r="B2697">
        <v>-1.5011983123258688</v>
      </c>
    </row>
    <row r="2698" spans="2:2">
      <c r="B2698">
        <v>-0.12420741768437438</v>
      </c>
    </row>
    <row r="2699" spans="2:2">
      <c r="B2699">
        <v>1.1655856724246405</v>
      </c>
    </row>
    <row r="2700" spans="2:2">
      <c r="B2700">
        <v>-0.17216507330886088</v>
      </c>
    </row>
    <row r="2701" spans="2:2">
      <c r="B2701">
        <v>-1.7334787116851658</v>
      </c>
    </row>
    <row r="2702" spans="2:2">
      <c r="B2702">
        <v>0.16091803445306141</v>
      </c>
    </row>
    <row r="2703" spans="2:2">
      <c r="B2703">
        <v>1.6443664208054543</v>
      </c>
    </row>
    <row r="2704" spans="2:2">
      <c r="B2704">
        <v>-0.24220867089752574</v>
      </c>
    </row>
    <row r="2705" spans="2:2">
      <c r="B2705">
        <v>-0.56083763411152177</v>
      </c>
    </row>
    <row r="2706" spans="2:2">
      <c r="B2706">
        <v>-1.0426128937979229</v>
      </c>
    </row>
    <row r="2707" spans="2:2">
      <c r="B2707">
        <v>0.78918219514889643</v>
      </c>
    </row>
    <row r="2708" spans="2:2">
      <c r="B2708">
        <v>-9.5192262961063534E-2</v>
      </c>
    </row>
    <row r="2709" spans="2:2">
      <c r="B2709">
        <v>-0.16347598830179777</v>
      </c>
    </row>
    <row r="2710" spans="2:2">
      <c r="B2710">
        <v>0.56478256738046184</v>
      </c>
    </row>
    <row r="2711" spans="2:2">
      <c r="B2711">
        <v>-1.0252483662043232</v>
      </c>
    </row>
    <row r="2712" spans="2:2">
      <c r="B2712">
        <v>1.3096541806589812</v>
      </c>
    </row>
    <row r="2713" spans="2:2">
      <c r="B2713">
        <v>-0.64103460317710415</v>
      </c>
    </row>
    <row r="2714" spans="2:2">
      <c r="B2714">
        <v>-0.24898895389924292</v>
      </c>
    </row>
    <row r="2715" spans="2:2">
      <c r="B2715">
        <v>0.56442331697326154</v>
      </c>
    </row>
    <row r="2716" spans="2:2">
      <c r="B2716">
        <v>2.3482789401896298</v>
      </c>
    </row>
    <row r="2717" spans="2:2">
      <c r="B2717">
        <v>0.73427145252935588</v>
      </c>
    </row>
    <row r="2718" spans="2:2">
      <c r="B2718">
        <v>-0.34171421248174738</v>
      </c>
    </row>
    <row r="2719" spans="2:2">
      <c r="B2719">
        <v>-2.5205008569173515</v>
      </c>
    </row>
    <row r="2720" spans="2:2">
      <c r="B2720">
        <v>0.26678435460780747</v>
      </c>
    </row>
    <row r="2721" spans="2:2">
      <c r="B2721">
        <v>-0.50963194553332869</v>
      </c>
    </row>
    <row r="2722" spans="2:2">
      <c r="B2722">
        <v>-1.5993418855941854</v>
      </c>
    </row>
    <row r="2723" spans="2:2">
      <c r="B2723">
        <v>0.60370894061634317</v>
      </c>
    </row>
    <row r="2724" spans="2:2">
      <c r="B2724">
        <v>-1.7962702258955687</v>
      </c>
    </row>
    <row r="2725" spans="2:2">
      <c r="B2725">
        <v>-0.34853428587666713</v>
      </c>
    </row>
    <row r="2726" spans="2:2">
      <c r="B2726">
        <v>-0.20284119273128454</v>
      </c>
    </row>
    <row r="2727" spans="2:2">
      <c r="B2727">
        <v>-0.75791831477545202</v>
      </c>
    </row>
    <row r="2728" spans="2:2">
      <c r="B2728">
        <v>-1.1208840078325011</v>
      </c>
    </row>
    <row r="2729" spans="2:2">
      <c r="B2729">
        <v>-0.72419197749695741</v>
      </c>
    </row>
    <row r="2730" spans="2:2">
      <c r="B2730">
        <v>0.23394591153191868</v>
      </c>
    </row>
    <row r="2731" spans="2:2">
      <c r="B2731">
        <v>0.23913798941066489</v>
      </c>
    </row>
    <row r="2732" spans="2:2">
      <c r="B2732">
        <v>0.31008994483272545</v>
      </c>
    </row>
    <row r="2733" spans="2:2">
      <c r="B2733">
        <v>-1.0094618119182996</v>
      </c>
    </row>
    <row r="2734" spans="2:2">
      <c r="B2734">
        <v>-1.6043077266658656</v>
      </c>
    </row>
    <row r="2735" spans="2:2">
      <c r="B2735">
        <v>-0.51941242418251932</v>
      </c>
    </row>
    <row r="2736" spans="2:2">
      <c r="B2736">
        <v>1.256175892194733</v>
      </c>
    </row>
    <row r="2737" spans="2:2">
      <c r="B2737">
        <v>-1.1389897736080457</v>
      </c>
    </row>
    <row r="2738" spans="2:2">
      <c r="B2738">
        <v>0.95192262961063534</v>
      </c>
    </row>
    <row r="2739" spans="2:2">
      <c r="B2739">
        <v>0.57992110669147223</v>
      </c>
    </row>
    <row r="2740" spans="2:2">
      <c r="B2740">
        <v>2.647138899192214</v>
      </c>
    </row>
    <row r="2741" spans="2:2">
      <c r="B2741">
        <v>-1.8967330106534064</v>
      </c>
    </row>
    <row r="2742" spans="2:2">
      <c r="B2742">
        <v>0.63269453676184639</v>
      </c>
    </row>
    <row r="2743" spans="2:2">
      <c r="B2743">
        <v>-3.865352482534945E-5</v>
      </c>
    </row>
    <row r="2744" spans="2:2">
      <c r="B2744">
        <v>-1.1145993994432501</v>
      </c>
    </row>
    <row r="2745" spans="2:2">
      <c r="B2745">
        <v>-0.76661308412440121</v>
      </c>
    </row>
    <row r="2746" spans="2:2">
      <c r="B2746">
        <v>-0.74604258770705201</v>
      </c>
    </row>
    <row r="2747" spans="2:2">
      <c r="B2747">
        <v>-0.88916749518830329</v>
      </c>
    </row>
    <row r="2748" spans="2:2">
      <c r="B2748">
        <v>-4.6488821681123227E-2</v>
      </c>
    </row>
    <row r="2749" spans="2:2">
      <c r="B2749">
        <v>-0.62124172472977079</v>
      </c>
    </row>
    <row r="2750" spans="2:2">
      <c r="B2750">
        <v>1.0240842129860539</v>
      </c>
    </row>
    <row r="2751" spans="2:2">
      <c r="B2751">
        <v>1.7703860066831112</v>
      </c>
    </row>
    <row r="2752" spans="2:2">
      <c r="B2752">
        <v>0.14822148841631133</v>
      </c>
    </row>
    <row r="2753" spans="2:2">
      <c r="B2753">
        <v>1.5073601389303803</v>
      </c>
    </row>
    <row r="2754" spans="2:2">
      <c r="B2754">
        <v>0.98729969977284782</v>
      </c>
    </row>
    <row r="2755" spans="2:2">
      <c r="B2755">
        <v>1.5925070329103619</v>
      </c>
    </row>
    <row r="2756" spans="2:2">
      <c r="B2756">
        <v>1.6220110410358757</v>
      </c>
    </row>
    <row r="2757" spans="2:2">
      <c r="B2757">
        <v>-1.0691951501939911</v>
      </c>
    </row>
    <row r="2758" spans="2:2">
      <c r="B2758">
        <v>1.5174464351730421</v>
      </c>
    </row>
    <row r="2759" spans="2:2">
      <c r="B2759">
        <v>1.6320700524374843</v>
      </c>
    </row>
    <row r="2760" spans="2:2">
      <c r="B2760">
        <v>0.40803456613502931</v>
      </c>
    </row>
    <row r="2761" spans="2:2">
      <c r="B2761">
        <v>-2.5861663743853569</v>
      </c>
    </row>
    <row r="2762" spans="2:2">
      <c r="B2762">
        <v>1.1082147466368042</v>
      </c>
    </row>
    <row r="2763" spans="2:2">
      <c r="B2763">
        <v>-1.297130438615568</v>
      </c>
    </row>
    <row r="2764" spans="2:2">
      <c r="B2764">
        <v>1.3266117093735375</v>
      </c>
    </row>
    <row r="2765" spans="2:2">
      <c r="B2765">
        <v>0.30183286980900448</v>
      </c>
    </row>
    <row r="2766" spans="2:2">
      <c r="B2766">
        <v>0.24914697860367596</v>
      </c>
    </row>
    <row r="2767" spans="2:2">
      <c r="B2767">
        <v>-0.82220140029676259</v>
      </c>
    </row>
    <row r="2768" spans="2:2">
      <c r="B2768">
        <v>0.23292386686080135</v>
      </c>
    </row>
    <row r="2769" spans="2:2">
      <c r="B2769">
        <v>0.72867351263994351</v>
      </c>
    </row>
    <row r="2770" spans="2:2">
      <c r="B2770">
        <v>1.0951612239296082</v>
      </c>
    </row>
    <row r="2771" spans="2:2">
      <c r="B2771">
        <v>-0.4174466994300019</v>
      </c>
    </row>
    <row r="2772" spans="2:2">
      <c r="B2772">
        <v>-0.70033365773269907</v>
      </c>
    </row>
    <row r="2773" spans="2:2">
      <c r="B2773">
        <v>-0.90081357484450564</v>
      </c>
    </row>
    <row r="2774" spans="2:2">
      <c r="B2774">
        <v>2.15153704630211</v>
      </c>
    </row>
    <row r="2775" spans="2:2">
      <c r="B2775">
        <v>-0.13215185390436091</v>
      </c>
    </row>
    <row r="2776" spans="2:2">
      <c r="B2776">
        <v>0.6240281891223276</v>
      </c>
    </row>
    <row r="2777" spans="2:2">
      <c r="B2777">
        <v>0.1019577666738769</v>
      </c>
    </row>
    <row r="2778" spans="2:2">
      <c r="B2778">
        <v>0.11111296771559864</v>
      </c>
    </row>
    <row r="2779" spans="2:2">
      <c r="B2779">
        <v>-9.8305008577881381E-3</v>
      </c>
    </row>
    <row r="2780" spans="2:2">
      <c r="B2780">
        <v>0.11272959454800002</v>
      </c>
    </row>
    <row r="2781" spans="2:2">
      <c r="B2781">
        <v>0.87102534962468781</v>
      </c>
    </row>
    <row r="2782" spans="2:2">
      <c r="B2782">
        <v>1.4167380868457258</v>
      </c>
    </row>
    <row r="2783" spans="2:2">
      <c r="B2783">
        <v>1.9415892893448472</v>
      </c>
    </row>
    <row r="2784" spans="2:2">
      <c r="B2784">
        <v>0.95240466180257499</v>
      </c>
    </row>
    <row r="2785" spans="2:2">
      <c r="B2785">
        <v>-1.0220196600130294</v>
      </c>
    </row>
    <row r="2786" spans="2:2">
      <c r="B2786">
        <v>-0.74674971983768046</v>
      </c>
    </row>
    <row r="2787" spans="2:2">
      <c r="B2787">
        <v>-0.79704022937221453</v>
      </c>
    </row>
    <row r="2788" spans="2:2">
      <c r="B2788">
        <v>-1.2902432899863925</v>
      </c>
    </row>
    <row r="2789" spans="2:2">
      <c r="B2789">
        <v>-1.9610979506978765</v>
      </c>
    </row>
    <row r="2790" spans="2:2">
      <c r="B2790">
        <v>0.44954958866583183</v>
      </c>
    </row>
    <row r="2791" spans="2:2">
      <c r="B2791">
        <v>-0.23630491341464221</v>
      </c>
    </row>
    <row r="2792" spans="2:2">
      <c r="B2792">
        <v>0.78500988820451312</v>
      </c>
    </row>
    <row r="2793" spans="2:2">
      <c r="B2793">
        <v>0.2124556885974016</v>
      </c>
    </row>
    <row r="2794" spans="2:2">
      <c r="B2794">
        <v>1.2965983842150308</v>
      </c>
    </row>
    <row r="2795" spans="2:2">
      <c r="B2795">
        <v>0.65348558564437553</v>
      </c>
    </row>
    <row r="2796" spans="2:2">
      <c r="B2796">
        <v>-7.6995547715341672E-2</v>
      </c>
    </row>
    <row r="2797" spans="2:2">
      <c r="B2797">
        <v>-1.0875282896449789</v>
      </c>
    </row>
    <row r="2798" spans="2:2">
      <c r="B2798">
        <v>-0.48049059842014685</v>
      </c>
    </row>
    <row r="2799" spans="2:2">
      <c r="B2799">
        <v>0.13338649296201766</v>
      </c>
    </row>
    <row r="2800" spans="2:2">
      <c r="B2800">
        <v>-1.4862553143757395</v>
      </c>
    </row>
    <row r="2801" spans="2:2">
      <c r="B2801">
        <v>0.62105755205266178</v>
      </c>
    </row>
    <row r="2802" spans="2:2">
      <c r="B2802">
        <v>1.4069973985897377</v>
      </c>
    </row>
    <row r="2803" spans="2:2">
      <c r="B2803">
        <v>1.1852762327180244</v>
      </c>
    </row>
    <row r="2804" spans="2:2">
      <c r="B2804">
        <v>0.61698074205196463</v>
      </c>
    </row>
    <row r="2805" spans="2:2">
      <c r="B2805">
        <v>0.13910039342590608</v>
      </c>
    </row>
    <row r="2806" spans="2:2">
      <c r="B2806">
        <v>0.64507958086323924</v>
      </c>
    </row>
    <row r="2807" spans="2:2">
      <c r="B2807">
        <v>-0.2671799848030787</v>
      </c>
    </row>
    <row r="2808" spans="2:2">
      <c r="B2808">
        <v>0.70425016929220874</v>
      </c>
    </row>
    <row r="2809" spans="2:2">
      <c r="B2809">
        <v>-0.48298261390300468</v>
      </c>
    </row>
    <row r="2810" spans="2:2">
      <c r="B2810">
        <v>-0.49548361857887357</v>
      </c>
    </row>
    <row r="2811" spans="2:2">
      <c r="B2811">
        <v>-2.216274879174307</v>
      </c>
    </row>
    <row r="2812" spans="2:2">
      <c r="B2812">
        <v>-0.48513129513594322</v>
      </c>
    </row>
    <row r="2813" spans="2:2">
      <c r="B2813">
        <v>-0.69935708779667038</v>
      </c>
    </row>
    <row r="2814" spans="2:2">
      <c r="B2814">
        <v>-0.56030103223747574</v>
      </c>
    </row>
    <row r="2815" spans="2:2">
      <c r="B2815">
        <v>-0.84144630818627775</v>
      </c>
    </row>
    <row r="2816" spans="2:2">
      <c r="B2816">
        <v>-0.86089812612044625</v>
      </c>
    </row>
    <row r="2817" spans="2:2">
      <c r="B2817">
        <v>1.1760630513890646</v>
      </c>
    </row>
    <row r="2818" spans="2:2">
      <c r="B2818">
        <v>0.5868128027941566</v>
      </c>
    </row>
    <row r="2819" spans="2:2">
      <c r="B2819">
        <v>-0.56155386118916795</v>
      </c>
    </row>
    <row r="2820" spans="2:2">
      <c r="B2820">
        <v>-6.641130312345922E-2</v>
      </c>
    </row>
    <row r="2821" spans="2:2">
      <c r="B2821">
        <v>-0.50397829909343272</v>
      </c>
    </row>
    <row r="2822" spans="2:2">
      <c r="B2822">
        <v>2.6039197109639645</v>
      </c>
    </row>
    <row r="2823" spans="2:2">
      <c r="B2823">
        <v>0.71715021476848051</v>
      </c>
    </row>
    <row r="2824" spans="2:2">
      <c r="B2824">
        <v>-0.63859374677122105</v>
      </c>
    </row>
    <row r="2825" spans="2:2">
      <c r="B2825">
        <v>1.7484489944763482</v>
      </c>
    </row>
    <row r="2826" spans="2:2">
      <c r="B2826">
        <v>2.3004213289823383</v>
      </c>
    </row>
    <row r="2827" spans="2:2">
      <c r="B2827">
        <v>1.4067882148083299</v>
      </c>
    </row>
    <row r="2828" spans="2:2">
      <c r="B2828">
        <v>-0.27186047191207763</v>
      </c>
    </row>
    <row r="2829" spans="2:2">
      <c r="B2829">
        <v>0.54523866310773883</v>
      </c>
    </row>
    <row r="2830" spans="2:2">
      <c r="B2830">
        <v>-4.7178900786093436E-2</v>
      </c>
    </row>
    <row r="2831" spans="2:2">
      <c r="B2831">
        <v>0.73076989792753011</v>
      </c>
    </row>
    <row r="2832" spans="2:2">
      <c r="B2832">
        <v>-0.50789140004781075</v>
      </c>
    </row>
    <row r="2833" spans="2:2">
      <c r="B2833">
        <v>-0.43268642002658453</v>
      </c>
    </row>
    <row r="2834" spans="2:2">
      <c r="B2834">
        <v>-0.44861963033326901</v>
      </c>
    </row>
    <row r="2835" spans="2:2">
      <c r="B2835">
        <v>0.30888600122125354</v>
      </c>
    </row>
    <row r="2836" spans="2:2">
      <c r="B2836">
        <v>1.2941200111526996</v>
      </c>
    </row>
    <row r="2837" spans="2:2">
      <c r="B2837">
        <v>-1.4043234841665253</v>
      </c>
    </row>
    <row r="2838" spans="2:2">
      <c r="B2838">
        <v>-0.13809653864882421</v>
      </c>
    </row>
    <row r="2839" spans="2:2">
      <c r="B2839">
        <v>-0.60499360188259743</v>
      </c>
    </row>
    <row r="2840" spans="2:2">
      <c r="B2840">
        <v>0.43117552195326425</v>
      </c>
    </row>
    <row r="2841" spans="2:2">
      <c r="B2841">
        <v>-0.19769004211411811</v>
      </c>
    </row>
    <row r="2842" spans="2:2">
      <c r="B2842">
        <v>-1.0758571988844778</v>
      </c>
    </row>
    <row r="2843" spans="2:2">
      <c r="B2843">
        <v>-1.069872723746812</v>
      </c>
    </row>
    <row r="2844" spans="2:2">
      <c r="B2844">
        <v>0.94472625278285705</v>
      </c>
    </row>
    <row r="2845" spans="2:2">
      <c r="B2845">
        <v>0.52845052778138779</v>
      </c>
    </row>
    <row r="2846" spans="2:2">
      <c r="B2846">
        <v>0.83687837104662322</v>
      </c>
    </row>
    <row r="2847" spans="2:2">
      <c r="B2847">
        <v>-0.44295802581473254</v>
      </c>
    </row>
    <row r="2848" spans="2:2">
      <c r="B2848">
        <v>0.98667669590213336</v>
      </c>
    </row>
    <row r="2849" spans="2:2">
      <c r="B2849">
        <v>0.88916749518830329</v>
      </c>
    </row>
    <row r="2850" spans="2:2">
      <c r="B2850">
        <v>-6.5338099375367165E-2</v>
      </c>
    </row>
    <row r="2851" spans="2:2">
      <c r="B2851">
        <v>1.6875674191396683</v>
      </c>
    </row>
    <row r="2852" spans="2:2">
      <c r="B2852">
        <v>1.7943602870218456</v>
      </c>
    </row>
    <row r="2853" spans="2:2">
      <c r="B2853">
        <v>0.16750846043578349</v>
      </c>
    </row>
    <row r="2854" spans="2:2">
      <c r="B2854">
        <v>-0.20448169379960746</v>
      </c>
    </row>
    <row r="2855" spans="2:2">
      <c r="B2855">
        <v>0.56945395954244304</v>
      </c>
    </row>
    <row r="2856" spans="2:2">
      <c r="B2856">
        <v>-0.66794882513931952</v>
      </c>
    </row>
    <row r="2857" spans="2:2">
      <c r="B2857">
        <v>1.2855093700636644</v>
      </c>
    </row>
    <row r="2858" spans="2:2">
      <c r="B2858">
        <v>-1.4777697288081981</v>
      </c>
    </row>
    <row r="2859" spans="2:2">
      <c r="B2859">
        <v>-1.6697231330908835</v>
      </c>
    </row>
    <row r="2860" spans="2:2">
      <c r="B2860">
        <v>0.44211446947883815</v>
      </c>
    </row>
    <row r="2861" spans="2:2">
      <c r="B2861">
        <v>0.24749056137807202</v>
      </c>
    </row>
    <row r="2862" spans="2:2">
      <c r="B2862">
        <v>6.8941972131142393E-2</v>
      </c>
    </row>
    <row r="2863" spans="2:2">
      <c r="B2863">
        <v>0.85338797362055629</v>
      </c>
    </row>
    <row r="2864" spans="2:2">
      <c r="B2864">
        <v>0.49738787311071064</v>
      </c>
    </row>
    <row r="2865" spans="2:2">
      <c r="B2865">
        <v>0.40106101550918538</v>
      </c>
    </row>
    <row r="2866" spans="2:2">
      <c r="B2866">
        <v>-1.5087925930856727</v>
      </c>
    </row>
    <row r="2867" spans="2:2">
      <c r="B2867">
        <v>1.071366568794474</v>
      </c>
    </row>
    <row r="2868" spans="2:2">
      <c r="B2868">
        <v>-1.2912983038404491</v>
      </c>
    </row>
    <row r="2869" spans="2:2">
      <c r="B2869">
        <v>1.9819344743154943</v>
      </c>
    </row>
    <row r="2870" spans="2:2">
      <c r="B2870">
        <v>0.5065862751507666</v>
      </c>
    </row>
    <row r="2871" spans="2:2">
      <c r="B2871">
        <v>0.1088801582227461</v>
      </c>
    </row>
    <row r="2872" spans="2:2">
      <c r="B2872">
        <v>-0.46884679250069894</v>
      </c>
    </row>
    <row r="2873" spans="2:2">
      <c r="B2873">
        <v>5.3536268751486205E-2</v>
      </c>
    </row>
    <row r="2874" spans="2:2">
      <c r="B2874">
        <v>-0.49998675422102679</v>
      </c>
    </row>
    <row r="2875" spans="2:2">
      <c r="B2875">
        <v>-0.47354774324048776</v>
      </c>
    </row>
    <row r="2876" spans="2:2">
      <c r="B2876">
        <v>-1.8549690139479935</v>
      </c>
    </row>
    <row r="2877" spans="2:2">
      <c r="B2877">
        <v>0.25127746994257905</v>
      </c>
    </row>
    <row r="2878" spans="2:2">
      <c r="B2878">
        <v>-8.8432443590136245E-2</v>
      </c>
    </row>
    <row r="2879" spans="2:2">
      <c r="B2879">
        <v>0.20291963664931245</v>
      </c>
    </row>
    <row r="2880" spans="2:2">
      <c r="B2880">
        <v>-0.38543930713785812</v>
      </c>
    </row>
    <row r="2881" spans="2:2">
      <c r="B2881">
        <v>-0.17224238035851158</v>
      </c>
    </row>
    <row r="2882" spans="2:2">
      <c r="B2882">
        <v>-0.53541270972345956</v>
      </c>
    </row>
    <row r="2883" spans="2:2">
      <c r="B2883">
        <v>-1.8605533114168793</v>
      </c>
    </row>
    <row r="2884" spans="2:2">
      <c r="B2884">
        <v>-0.34284994399058633</v>
      </c>
    </row>
    <row r="2885" spans="2:2">
      <c r="B2885">
        <v>0.41719658838701434</v>
      </c>
    </row>
    <row r="2886" spans="2:2">
      <c r="B2886">
        <v>0.30111209525784943</v>
      </c>
    </row>
    <row r="2887" spans="2:2">
      <c r="B2887">
        <v>-2.3219399736262858E-2</v>
      </c>
    </row>
    <row r="2888" spans="2:2">
      <c r="B2888">
        <v>-0.46202558223740198</v>
      </c>
    </row>
    <row r="2889" spans="2:2">
      <c r="B2889">
        <v>1.7155434761662036</v>
      </c>
    </row>
    <row r="2890" spans="2:2">
      <c r="B2890">
        <v>0.65537960836081766</v>
      </c>
    </row>
    <row r="2891" spans="2:2">
      <c r="B2891">
        <v>0.19012873053725343</v>
      </c>
    </row>
    <row r="2892" spans="2:2">
      <c r="B2892">
        <v>-0.83546638052212074</v>
      </c>
    </row>
    <row r="2893" spans="2:2">
      <c r="B2893">
        <v>-0.34804656934284139</v>
      </c>
    </row>
    <row r="2894" spans="2:2">
      <c r="B2894">
        <v>-1.7232605387107469</v>
      </c>
    </row>
    <row r="2895" spans="2:2">
      <c r="B2895">
        <v>-1.0546750672801863</v>
      </c>
    </row>
    <row r="2896" spans="2:2">
      <c r="B2896">
        <v>-2.1423329599201679</v>
      </c>
    </row>
    <row r="2897" spans="2:2">
      <c r="B2897">
        <v>0.18296759662916884</v>
      </c>
    </row>
    <row r="2898" spans="2:2">
      <c r="B2898">
        <v>0.75761136031360365</v>
      </c>
    </row>
    <row r="2899" spans="2:2">
      <c r="B2899">
        <v>1.4422357708099298</v>
      </c>
    </row>
    <row r="2900" spans="2:2">
      <c r="B2900">
        <v>0.17636011762078851</v>
      </c>
    </row>
    <row r="2901" spans="2:2">
      <c r="B2901">
        <v>0.65253857428615447</v>
      </c>
    </row>
    <row r="2902" spans="2:2">
      <c r="B2902">
        <v>-0.71004478741087951</v>
      </c>
    </row>
    <row r="2903" spans="2:2">
      <c r="B2903">
        <v>-0.84035718828090467</v>
      </c>
    </row>
    <row r="2904" spans="2:2">
      <c r="B2904">
        <v>2.2400672605726868</v>
      </c>
    </row>
    <row r="2905" spans="2:2">
      <c r="B2905">
        <v>-1.6045851225499064</v>
      </c>
    </row>
    <row r="2906" spans="2:2">
      <c r="B2906">
        <v>0.64573896452202462</v>
      </c>
    </row>
    <row r="2907" spans="2:2">
      <c r="B2907">
        <v>-2.5060944608412683</v>
      </c>
    </row>
    <row r="2908" spans="2:2">
      <c r="B2908">
        <v>0.76620153777184896</v>
      </c>
    </row>
    <row r="2909" spans="2:2">
      <c r="B2909">
        <v>0.33215997063962277</v>
      </c>
    </row>
    <row r="2910" spans="2:2">
      <c r="B2910">
        <v>-0.12012378647341393</v>
      </c>
    </row>
    <row r="2911" spans="2:2">
      <c r="B2911">
        <v>0.54098336477181874</v>
      </c>
    </row>
    <row r="2912" spans="2:2">
      <c r="B2912">
        <v>0.6025152288202662</v>
      </c>
    </row>
    <row r="2913" spans="2:2">
      <c r="B2913">
        <v>2.7487840270623565</v>
      </c>
    </row>
    <row r="2914" spans="2:2">
      <c r="B2914">
        <v>0.39932047002366744</v>
      </c>
    </row>
    <row r="2915" spans="2:2">
      <c r="B2915">
        <v>-0.33822857403720263</v>
      </c>
    </row>
    <row r="2916" spans="2:2">
      <c r="B2916">
        <v>-0.29599277695524506</v>
      </c>
    </row>
    <row r="2917" spans="2:2">
      <c r="B2917">
        <v>0.6207778824318666</v>
      </c>
    </row>
    <row r="2918" spans="2:2">
      <c r="B2918">
        <v>-0.19223307390348054</v>
      </c>
    </row>
    <row r="2919" spans="2:2">
      <c r="B2919">
        <v>1.0286180440743919</v>
      </c>
    </row>
    <row r="2920" spans="2:2">
      <c r="B2920">
        <v>-0.14010538507136516</v>
      </c>
    </row>
    <row r="2921" spans="2:2">
      <c r="B2921">
        <v>-0.10149619811272714</v>
      </c>
    </row>
    <row r="2922" spans="2:2">
      <c r="B2922">
        <v>-0.61957280195201747</v>
      </c>
    </row>
    <row r="2923" spans="2:2">
      <c r="B2923">
        <v>2.1894265955779701</v>
      </c>
    </row>
    <row r="2924" spans="2:2">
      <c r="B2924">
        <v>0.80865447671385482</v>
      </c>
    </row>
    <row r="2925" spans="2:2">
      <c r="B2925">
        <v>0.99857061286456883</v>
      </c>
    </row>
    <row r="2926" spans="2:2">
      <c r="B2926">
        <v>0.74049694376299158</v>
      </c>
    </row>
    <row r="2927" spans="2:2">
      <c r="B2927">
        <v>0.88553861132822931</v>
      </c>
    </row>
    <row r="2928" spans="2:2">
      <c r="B2928">
        <v>-4.5340584620134905E-2</v>
      </c>
    </row>
    <row r="2929" spans="2:2">
      <c r="B2929">
        <v>0.62663275457452983</v>
      </c>
    </row>
    <row r="2930" spans="2:2">
      <c r="B2930">
        <v>0.68062490754527971</v>
      </c>
    </row>
    <row r="2931" spans="2:2">
      <c r="B2931">
        <v>-0.88565229816595092</v>
      </c>
    </row>
    <row r="2932" spans="2:2">
      <c r="B2932">
        <v>-6.5950871430686675E-2</v>
      </c>
    </row>
    <row r="2933" spans="2:2">
      <c r="B2933">
        <v>-0.99104227047064342</v>
      </c>
    </row>
    <row r="2934" spans="2:2">
      <c r="B2934">
        <v>2.2835047275293618</v>
      </c>
    </row>
    <row r="2935" spans="2:2">
      <c r="B2935">
        <v>0.73317096394021064</v>
      </c>
    </row>
    <row r="2936" spans="2:2">
      <c r="B2936">
        <v>-0.39501628634752706</v>
      </c>
    </row>
    <row r="2937" spans="2:2">
      <c r="B2937">
        <v>-0.69857605922152288</v>
      </c>
    </row>
    <row r="2938" spans="2:2">
      <c r="B2938">
        <v>-2.0163497538305819</v>
      </c>
    </row>
    <row r="2939" spans="2:2">
      <c r="B2939">
        <v>0.53664962251787074</v>
      </c>
    </row>
    <row r="2940" spans="2:2">
      <c r="B2940">
        <v>0.93426024250220507</v>
      </c>
    </row>
    <row r="2941" spans="2:2">
      <c r="B2941">
        <v>0.73868704930646345</v>
      </c>
    </row>
    <row r="2942" spans="2:2">
      <c r="B2942">
        <v>-1.3821158972859848</v>
      </c>
    </row>
    <row r="2943" spans="2:2">
      <c r="B2943">
        <v>2.2381937014870346</v>
      </c>
    </row>
    <row r="2944" spans="2:2">
      <c r="B2944">
        <v>-0.33046262615243904</v>
      </c>
    </row>
    <row r="2945" spans="2:2">
      <c r="B2945">
        <v>0.12898908607894555</v>
      </c>
    </row>
    <row r="2946" spans="2:2">
      <c r="B2946">
        <v>0.4514117790677119</v>
      </c>
    </row>
    <row r="2947" spans="2:2">
      <c r="B2947">
        <v>1.0066628419735935</v>
      </c>
    </row>
    <row r="2948" spans="2:2">
      <c r="B2948">
        <v>0.322636424243683</v>
      </c>
    </row>
    <row r="2949" spans="2:2">
      <c r="B2949">
        <v>-0.84024804891669191</v>
      </c>
    </row>
    <row r="2950" spans="2:2">
      <c r="B2950">
        <v>0.9223731467500329</v>
      </c>
    </row>
    <row r="2951" spans="2:2">
      <c r="B2951">
        <v>-1.4186161934048869</v>
      </c>
    </row>
    <row r="2952" spans="2:2">
      <c r="B2952">
        <v>2.8856447897851467</v>
      </c>
    </row>
    <row r="2953" spans="2:2">
      <c r="B2953">
        <v>5.3689745982410386E-2</v>
      </c>
    </row>
    <row r="2954" spans="2:2">
      <c r="B2954">
        <v>0.1351622813672293</v>
      </c>
    </row>
    <row r="2955" spans="2:2">
      <c r="B2955">
        <v>0.81098960436065681</v>
      </c>
    </row>
    <row r="2956" spans="2:2">
      <c r="B2956">
        <v>-1.0422172636026517</v>
      </c>
    </row>
    <row r="2957" spans="2:2">
      <c r="B2957">
        <v>-1.0564122021605726</v>
      </c>
    </row>
    <row r="2958" spans="2:2">
      <c r="B2958">
        <v>0.2851402314263396</v>
      </c>
    </row>
    <row r="2959" spans="2:2">
      <c r="B2959">
        <v>-0.38511075217684265</v>
      </c>
    </row>
    <row r="2960" spans="2:2">
      <c r="B2960">
        <v>0.50649873628572095</v>
      </c>
    </row>
    <row r="2961" spans="2:2">
      <c r="B2961">
        <v>0.18810396795743145</v>
      </c>
    </row>
    <row r="2962" spans="2:2">
      <c r="B2962">
        <v>1.6070862329797819</v>
      </c>
    </row>
    <row r="2963" spans="2:2">
      <c r="B2963">
        <v>-1.7351976566715166</v>
      </c>
    </row>
    <row r="2964" spans="2:2">
      <c r="B2964">
        <v>1.1370889296813402</v>
      </c>
    </row>
    <row r="2965" spans="2:2">
      <c r="B2965">
        <v>-0.54879251365491655</v>
      </c>
    </row>
    <row r="2966" spans="2:2">
      <c r="B2966">
        <v>-2.4008295440580696</v>
      </c>
    </row>
    <row r="2967" spans="2:2">
      <c r="B2967">
        <v>-0.51582674132077955</v>
      </c>
    </row>
    <row r="2968" spans="2:2">
      <c r="B2968">
        <v>-5.3230451158015057E-2</v>
      </c>
    </row>
    <row r="2969" spans="2:2">
      <c r="B2969">
        <v>-1.347557372355368</v>
      </c>
    </row>
    <row r="2970" spans="2:2">
      <c r="B2970">
        <v>-0.27305077310302295</v>
      </c>
    </row>
    <row r="2971" spans="2:2">
      <c r="B2971">
        <v>1.5622526916558854</v>
      </c>
    </row>
    <row r="2972" spans="2:2">
      <c r="B2972">
        <v>0.97886413641390391</v>
      </c>
    </row>
    <row r="2973" spans="2:2">
      <c r="B2973">
        <v>-0.59528474594117142</v>
      </c>
    </row>
    <row r="2974" spans="2:2">
      <c r="B2974">
        <v>0.98394139058655128</v>
      </c>
    </row>
    <row r="2975" spans="2:2">
      <c r="B2975">
        <v>-0.70916030381340533</v>
      </c>
    </row>
    <row r="2976" spans="2:2">
      <c r="B2976">
        <v>-1.336638888460584</v>
      </c>
    </row>
    <row r="2977" spans="2:2">
      <c r="B2977">
        <v>1.3925273378845304</v>
      </c>
    </row>
    <row r="2978" spans="2:2">
      <c r="B2978">
        <v>-1.1140286915178876</v>
      </c>
    </row>
    <row r="2979" spans="2:2">
      <c r="B2979">
        <v>-0.33499077289889101</v>
      </c>
    </row>
    <row r="2980" spans="2:2">
      <c r="B2980">
        <v>0.28036311050527729</v>
      </c>
    </row>
    <row r="2981" spans="2:2">
      <c r="B2981">
        <v>0.73027194957830943</v>
      </c>
    </row>
    <row r="2982" spans="2:2">
      <c r="B2982">
        <v>1.6994408724713139</v>
      </c>
    </row>
    <row r="2983" spans="2:2">
      <c r="B2983">
        <v>-2.895612851716578</v>
      </c>
    </row>
    <row r="2984" spans="2:2">
      <c r="B2984">
        <v>0.73437149694655091</v>
      </c>
    </row>
    <row r="2985" spans="2:2">
      <c r="B2985">
        <v>-1.7970432963920757</v>
      </c>
    </row>
    <row r="2986" spans="2:2">
      <c r="B2986">
        <v>-0.95228415375459008</v>
      </c>
    </row>
    <row r="2987" spans="2:2">
      <c r="B2987">
        <v>9.1351921582827345E-2</v>
      </c>
    </row>
    <row r="2988" spans="2:2">
      <c r="B2988">
        <v>1.2443115338101052</v>
      </c>
    </row>
    <row r="2989" spans="2:2">
      <c r="B2989">
        <v>0.45336150833463762</v>
      </c>
    </row>
    <row r="2990" spans="2:2">
      <c r="B2990">
        <v>0.31748299988976214</v>
      </c>
    </row>
    <row r="2991" spans="2:2">
      <c r="B2991">
        <v>0.99129238151363097</v>
      </c>
    </row>
    <row r="2992" spans="2:2">
      <c r="B2992">
        <v>0.42204192141070962</v>
      </c>
    </row>
    <row r="2993" spans="2:2">
      <c r="B2993">
        <v>-0.50484686653362587</v>
      </c>
    </row>
    <row r="2994" spans="2:2">
      <c r="B2994">
        <v>1.8174068827647716</v>
      </c>
    </row>
    <row r="2995" spans="2:2">
      <c r="B2995">
        <v>1.3582553037849721</v>
      </c>
    </row>
    <row r="2996" spans="2:2">
      <c r="B2996">
        <v>0.62663275457452983</v>
      </c>
    </row>
    <row r="2997" spans="2:2">
      <c r="B2997">
        <v>-5.4532165449927561E-2</v>
      </c>
    </row>
    <row r="2998" spans="2:2">
      <c r="B2998">
        <v>4.5417891669785604E-2</v>
      </c>
    </row>
    <row r="2999" spans="2:2">
      <c r="B2999">
        <v>-0.27495730137161445</v>
      </c>
    </row>
    <row r="3000" spans="2:2">
      <c r="B3000">
        <v>1.1408951650082599</v>
      </c>
    </row>
    <row r="3001" spans="2:2">
      <c r="B3001">
        <v>-0.31025024327391293</v>
      </c>
    </row>
  </sheetData>
  <sortState xmlns:xlrd2="http://schemas.microsoft.com/office/spreadsheetml/2017/richdata2" ref="J3:J22">
    <sortCondition ref="J3"/>
  </sortState>
  <pageMargins left="0.7" right="0.7" top="0.75" bottom="0.75" header="0.3" footer="0.3"/>
  <pageSetup paperSize="9" orientation="portrait" horizontalDpi="30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6966B-E03C-47D0-8C13-AEFA9F8DFAA1}">
  <dimension ref="B1:K3001"/>
  <sheetViews>
    <sheetView tabSelected="1" workbookViewId="0">
      <selection activeCell="N6" sqref="N6"/>
    </sheetView>
  </sheetViews>
  <sheetFormatPr defaultRowHeight="14.5"/>
  <cols>
    <col min="2" max="2" width="13.90625" customWidth="1"/>
    <col min="4" max="4" width="10.08984375" bestFit="1" customWidth="1"/>
    <col min="7" max="7" width="11.26953125" bestFit="1" customWidth="1"/>
    <col min="8" max="8" width="11.36328125" bestFit="1" customWidth="1"/>
  </cols>
  <sheetData>
    <row r="1" spans="2:11" ht="15" thickBot="1">
      <c r="B1" s="89" t="s">
        <v>508</v>
      </c>
    </row>
    <row r="2" spans="2:11">
      <c r="B2">
        <v>7</v>
      </c>
      <c r="D2" s="86" t="s">
        <v>494</v>
      </c>
      <c r="E2">
        <f>MAX(MyRN_Poission)</f>
        <v>15</v>
      </c>
      <c r="G2" s="89" t="s">
        <v>504</v>
      </c>
      <c r="H2" s="89" t="s">
        <v>505</v>
      </c>
      <c r="J2" s="367" t="s">
        <v>348</v>
      </c>
      <c r="K2" s="367" t="s">
        <v>353</v>
      </c>
    </row>
    <row r="3" spans="2:11">
      <c r="B3">
        <v>2</v>
      </c>
      <c r="D3" s="86" t="s">
        <v>495</v>
      </c>
      <c r="E3">
        <f>MIN(MyRN_Poission)</f>
        <v>0</v>
      </c>
      <c r="F3">
        <v>1</v>
      </c>
      <c r="G3" s="85">
        <f>E3</f>
        <v>0</v>
      </c>
      <c r="H3" s="85">
        <f>G3+$E$10</f>
        <v>1.5</v>
      </c>
      <c r="J3" s="368">
        <v>1.5</v>
      </c>
      <c r="K3" s="365">
        <v>101</v>
      </c>
    </row>
    <row r="4" spans="2:11">
      <c r="B4">
        <v>8</v>
      </c>
      <c r="D4" s="86" t="s">
        <v>496</v>
      </c>
      <c r="E4">
        <f>E2-E3</f>
        <v>15</v>
      </c>
      <c r="F4">
        <v>2</v>
      </c>
      <c r="G4" s="85">
        <f>H3</f>
        <v>1.5</v>
      </c>
      <c r="H4" s="85">
        <f t="shared" ref="H4:H12" si="0">G4+$E$10</f>
        <v>3</v>
      </c>
      <c r="J4" s="368">
        <v>3</v>
      </c>
      <c r="K4" s="365">
        <v>683</v>
      </c>
    </row>
    <row r="5" spans="2:11">
      <c r="B5">
        <v>8</v>
      </c>
      <c r="D5" s="86" t="s">
        <v>497</v>
      </c>
      <c r="E5">
        <f>COUNT(MyRN_Poission)</f>
        <v>3000</v>
      </c>
      <c r="F5">
        <v>3</v>
      </c>
      <c r="G5" s="85">
        <f t="shared" ref="G5:G12" si="1">H4</f>
        <v>3</v>
      </c>
      <c r="H5" s="85">
        <f t="shared" si="0"/>
        <v>4.5</v>
      </c>
      <c r="J5" s="368">
        <v>4.5</v>
      </c>
      <c r="K5" s="365">
        <v>538</v>
      </c>
    </row>
    <row r="6" spans="2:11">
      <c r="B6">
        <v>6</v>
      </c>
      <c r="D6" s="86" t="s">
        <v>498</v>
      </c>
      <c r="E6">
        <f>AVERAGE(MyRN_Poission)</f>
        <v>5.0233333333333334</v>
      </c>
      <c r="F6">
        <v>4</v>
      </c>
      <c r="G6" s="85">
        <f t="shared" si="1"/>
        <v>4.5</v>
      </c>
      <c r="H6" s="85">
        <f t="shared" si="0"/>
        <v>6</v>
      </c>
      <c r="J6" s="368">
        <v>6</v>
      </c>
      <c r="K6" s="365">
        <v>952</v>
      </c>
    </row>
    <row r="7" spans="2:11">
      <c r="B7">
        <v>5</v>
      </c>
      <c r="D7" s="86" t="s">
        <v>499</v>
      </c>
      <c r="E7">
        <f>VARA(MyRN_Poission)</f>
        <v>4.9571079248638439</v>
      </c>
      <c r="F7">
        <v>5</v>
      </c>
      <c r="G7" s="85">
        <f t="shared" si="1"/>
        <v>6</v>
      </c>
      <c r="H7" s="85">
        <f t="shared" si="0"/>
        <v>7.5</v>
      </c>
      <c r="J7" s="368">
        <v>7.5</v>
      </c>
      <c r="K7" s="365">
        <v>310</v>
      </c>
    </row>
    <row r="8" spans="2:11">
      <c r="B8">
        <v>7</v>
      </c>
      <c r="D8" s="86" t="s">
        <v>509</v>
      </c>
      <c r="E8">
        <f>SQRT(E7)</f>
        <v>2.2264563604220595</v>
      </c>
      <c r="F8">
        <v>6</v>
      </c>
      <c r="G8" s="85">
        <f t="shared" si="1"/>
        <v>7.5</v>
      </c>
      <c r="H8" s="85">
        <f t="shared" si="0"/>
        <v>9</v>
      </c>
      <c r="J8" s="368">
        <v>9</v>
      </c>
      <c r="K8" s="365">
        <v>321</v>
      </c>
    </row>
    <row r="9" spans="2:11">
      <c r="B9">
        <v>4</v>
      </c>
      <c r="D9" s="86" t="s">
        <v>501</v>
      </c>
      <c r="E9">
        <v>10</v>
      </c>
      <c r="F9">
        <v>7</v>
      </c>
      <c r="G9" s="85">
        <f t="shared" si="1"/>
        <v>9</v>
      </c>
      <c r="H9" s="85">
        <f t="shared" si="0"/>
        <v>10.5</v>
      </c>
      <c r="J9" s="368">
        <v>10.5</v>
      </c>
      <c r="K9" s="365">
        <v>59</v>
      </c>
    </row>
    <row r="10" spans="2:11">
      <c r="B10">
        <v>7</v>
      </c>
      <c r="D10" s="86" t="s">
        <v>502</v>
      </c>
      <c r="E10">
        <f>E4/E9</f>
        <v>1.5</v>
      </c>
      <c r="F10">
        <v>8</v>
      </c>
      <c r="G10" s="85">
        <f t="shared" si="1"/>
        <v>10.5</v>
      </c>
      <c r="H10" s="85">
        <f t="shared" si="0"/>
        <v>12</v>
      </c>
      <c r="J10" s="368">
        <v>12</v>
      </c>
      <c r="K10" s="365">
        <v>29</v>
      </c>
    </row>
    <row r="11" spans="2:11">
      <c r="B11">
        <v>3</v>
      </c>
      <c r="F11">
        <v>9</v>
      </c>
      <c r="G11" s="85">
        <f t="shared" si="1"/>
        <v>12</v>
      </c>
      <c r="H11" s="85">
        <f t="shared" si="0"/>
        <v>13.5</v>
      </c>
      <c r="J11" s="368">
        <v>13.5</v>
      </c>
      <c r="K11" s="365">
        <v>2</v>
      </c>
    </row>
    <row r="12" spans="2:11">
      <c r="B12">
        <v>4</v>
      </c>
      <c r="F12">
        <v>10</v>
      </c>
      <c r="G12" s="85">
        <f t="shared" si="1"/>
        <v>13.5</v>
      </c>
      <c r="H12" s="85">
        <f t="shared" si="0"/>
        <v>15</v>
      </c>
      <c r="J12" s="368">
        <v>15</v>
      </c>
      <c r="K12" s="365">
        <v>5</v>
      </c>
    </row>
    <row r="13" spans="2:11" ht="15" thickBot="1">
      <c r="B13">
        <v>4</v>
      </c>
      <c r="J13" s="366" t="s">
        <v>352</v>
      </c>
      <c r="K13" s="366">
        <v>0</v>
      </c>
    </row>
    <row r="14" spans="2:11">
      <c r="B14">
        <v>3</v>
      </c>
    </row>
    <row r="15" spans="2:11">
      <c r="B15">
        <v>5</v>
      </c>
    </row>
    <row r="16" spans="2:11">
      <c r="B16">
        <v>2</v>
      </c>
    </row>
    <row r="17" spans="2:2">
      <c r="B17">
        <v>2</v>
      </c>
    </row>
    <row r="18" spans="2:2">
      <c r="B18">
        <v>5</v>
      </c>
    </row>
    <row r="19" spans="2:2">
      <c r="B19">
        <v>7</v>
      </c>
    </row>
    <row r="20" spans="2:2">
      <c r="B20">
        <v>4</v>
      </c>
    </row>
    <row r="21" spans="2:2">
      <c r="B21">
        <v>6</v>
      </c>
    </row>
    <row r="22" spans="2:2">
      <c r="B22">
        <v>8</v>
      </c>
    </row>
    <row r="23" spans="2:2">
      <c r="B23">
        <v>4</v>
      </c>
    </row>
    <row r="24" spans="2:2">
      <c r="B24">
        <v>2</v>
      </c>
    </row>
    <row r="25" spans="2:2">
      <c r="B25">
        <v>3</v>
      </c>
    </row>
    <row r="26" spans="2:2">
      <c r="B26">
        <v>5</v>
      </c>
    </row>
    <row r="27" spans="2:2">
      <c r="B27">
        <v>2</v>
      </c>
    </row>
    <row r="28" spans="2:2">
      <c r="B28">
        <v>7</v>
      </c>
    </row>
    <row r="29" spans="2:2">
      <c r="B29">
        <v>10</v>
      </c>
    </row>
    <row r="30" spans="2:2">
      <c r="B30">
        <v>4</v>
      </c>
    </row>
    <row r="31" spans="2:2">
      <c r="B31">
        <v>6</v>
      </c>
    </row>
    <row r="32" spans="2:2">
      <c r="B32">
        <v>8</v>
      </c>
    </row>
    <row r="33" spans="2:2">
      <c r="B33">
        <v>5</v>
      </c>
    </row>
    <row r="34" spans="2:2">
      <c r="B34">
        <v>5</v>
      </c>
    </row>
    <row r="35" spans="2:2">
      <c r="B35">
        <v>6</v>
      </c>
    </row>
    <row r="36" spans="2:2">
      <c r="B36">
        <v>2</v>
      </c>
    </row>
    <row r="37" spans="2:2">
      <c r="B37">
        <v>3</v>
      </c>
    </row>
    <row r="38" spans="2:2">
      <c r="B38">
        <v>4</v>
      </c>
    </row>
    <row r="39" spans="2:2">
      <c r="B39">
        <v>4</v>
      </c>
    </row>
    <row r="40" spans="2:2">
      <c r="B40">
        <v>6</v>
      </c>
    </row>
    <row r="41" spans="2:2">
      <c r="B41">
        <v>2</v>
      </c>
    </row>
    <row r="42" spans="2:2">
      <c r="B42">
        <v>7</v>
      </c>
    </row>
    <row r="43" spans="2:2">
      <c r="B43">
        <v>5</v>
      </c>
    </row>
    <row r="44" spans="2:2">
      <c r="B44">
        <v>4</v>
      </c>
    </row>
    <row r="45" spans="2:2">
      <c r="B45">
        <v>8</v>
      </c>
    </row>
    <row r="46" spans="2:2">
      <c r="B46">
        <v>6</v>
      </c>
    </row>
    <row r="47" spans="2:2">
      <c r="B47">
        <v>5</v>
      </c>
    </row>
    <row r="48" spans="2:2">
      <c r="B48">
        <v>4</v>
      </c>
    </row>
    <row r="49" spans="2:2">
      <c r="B49">
        <v>6</v>
      </c>
    </row>
    <row r="50" spans="2:2">
      <c r="B50">
        <v>4</v>
      </c>
    </row>
    <row r="51" spans="2:2">
      <c r="B51">
        <v>6</v>
      </c>
    </row>
    <row r="52" spans="2:2">
      <c r="B52">
        <v>4</v>
      </c>
    </row>
    <row r="53" spans="2:2">
      <c r="B53">
        <v>4</v>
      </c>
    </row>
    <row r="54" spans="2:2">
      <c r="B54">
        <v>5</v>
      </c>
    </row>
    <row r="55" spans="2:2">
      <c r="B55">
        <v>3</v>
      </c>
    </row>
    <row r="56" spans="2:2">
      <c r="B56">
        <v>4</v>
      </c>
    </row>
    <row r="57" spans="2:2">
      <c r="B57">
        <v>3</v>
      </c>
    </row>
    <row r="58" spans="2:2">
      <c r="B58">
        <v>4</v>
      </c>
    </row>
    <row r="59" spans="2:2">
      <c r="B59">
        <v>8</v>
      </c>
    </row>
    <row r="60" spans="2:2">
      <c r="B60">
        <v>5</v>
      </c>
    </row>
    <row r="61" spans="2:2">
      <c r="B61">
        <v>4</v>
      </c>
    </row>
    <row r="62" spans="2:2">
      <c r="B62">
        <v>9</v>
      </c>
    </row>
    <row r="63" spans="2:2">
      <c r="B63">
        <v>5</v>
      </c>
    </row>
    <row r="64" spans="2:2">
      <c r="B64">
        <v>6</v>
      </c>
    </row>
    <row r="65" spans="2:2">
      <c r="B65">
        <v>7</v>
      </c>
    </row>
    <row r="66" spans="2:2">
      <c r="B66">
        <v>6</v>
      </c>
    </row>
    <row r="67" spans="2:2">
      <c r="B67">
        <v>6</v>
      </c>
    </row>
    <row r="68" spans="2:2">
      <c r="B68">
        <v>9</v>
      </c>
    </row>
    <row r="69" spans="2:2">
      <c r="B69">
        <v>5</v>
      </c>
    </row>
    <row r="70" spans="2:2">
      <c r="B70">
        <v>8</v>
      </c>
    </row>
    <row r="71" spans="2:2">
      <c r="B71">
        <v>7</v>
      </c>
    </row>
    <row r="72" spans="2:2">
      <c r="B72">
        <v>4</v>
      </c>
    </row>
    <row r="73" spans="2:2">
      <c r="B73">
        <v>2</v>
      </c>
    </row>
    <row r="74" spans="2:2">
      <c r="B74">
        <v>4</v>
      </c>
    </row>
    <row r="75" spans="2:2">
      <c r="B75">
        <v>3</v>
      </c>
    </row>
    <row r="76" spans="2:2">
      <c r="B76">
        <v>8</v>
      </c>
    </row>
    <row r="77" spans="2:2">
      <c r="B77">
        <v>4</v>
      </c>
    </row>
    <row r="78" spans="2:2">
      <c r="B78">
        <v>4</v>
      </c>
    </row>
    <row r="79" spans="2:2">
      <c r="B79">
        <v>2</v>
      </c>
    </row>
    <row r="80" spans="2:2">
      <c r="B80">
        <v>10</v>
      </c>
    </row>
    <row r="81" spans="2:2">
      <c r="B81">
        <v>7</v>
      </c>
    </row>
    <row r="82" spans="2:2">
      <c r="B82">
        <v>3</v>
      </c>
    </row>
    <row r="83" spans="2:2">
      <c r="B83">
        <v>1</v>
      </c>
    </row>
    <row r="84" spans="2:2">
      <c r="B84">
        <v>6</v>
      </c>
    </row>
    <row r="85" spans="2:2">
      <c r="B85">
        <v>14</v>
      </c>
    </row>
    <row r="86" spans="2:2">
      <c r="B86">
        <v>2</v>
      </c>
    </row>
    <row r="87" spans="2:2">
      <c r="B87">
        <v>6</v>
      </c>
    </row>
    <row r="88" spans="2:2">
      <c r="B88">
        <v>4</v>
      </c>
    </row>
    <row r="89" spans="2:2">
      <c r="B89">
        <v>7</v>
      </c>
    </row>
    <row r="90" spans="2:2">
      <c r="B90">
        <v>10</v>
      </c>
    </row>
    <row r="91" spans="2:2">
      <c r="B91">
        <v>4</v>
      </c>
    </row>
    <row r="92" spans="2:2">
      <c r="B92">
        <v>4</v>
      </c>
    </row>
    <row r="93" spans="2:2">
      <c r="B93">
        <v>3</v>
      </c>
    </row>
    <row r="94" spans="2:2">
      <c r="B94">
        <v>6</v>
      </c>
    </row>
    <row r="95" spans="2:2">
      <c r="B95">
        <v>5</v>
      </c>
    </row>
    <row r="96" spans="2:2">
      <c r="B96">
        <v>4</v>
      </c>
    </row>
    <row r="97" spans="2:2">
      <c r="B97">
        <v>8</v>
      </c>
    </row>
    <row r="98" spans="2:2">
      <c r="B98">
        <v>5</v>
      </c>
    </row>
    <row r="99" spans="2:2">
      <c r="B99">
        <v>10</v>
      </c>
    </row>
    <row r="100" spans="2:2">
      <c r="B100">
        <v>3</v>
      </c>
    </row>
    <row r="101" spans="2:2">
      <c r="B101">
        <v>6</v>
      </c>
    </row>
    <row r="102" spans="2:2">
      <c r="B102">
        <v>7</v>
      </c>
    </row>
    <row r="103" spans="2:2">
      <c r="B103">
        <v>10</v>
      </c>
    </row>
    <row r="104" spans="2:2">
      <c r="B104">
        <v>5</v>
      </c>
    </row>
    <row r="105" spans="2:2">
      <c r="B105">
        <v>6</v>
      </c>
    </row>
    <row r="106" spans="2:2">
      <c r="B106">
        <v>8</v>
      </c>
    </row>
    <row r="107" spans="2:2">
      <c r="B107">
        <v>4</v>
      </c>
    </row>
    <row r="108" spans="2:2">
      <c r="B108">
        <v>9</v>
      </c>
    </row>
    <row r="109" spans="2:2">
      <c r="B109">
        <v>7</v>
      </c>
    </row>
    <row r="110" spans="2:2">
      <c r="B110">
        <v>2</v>
      </c>
    </row>
    <row r="111" spans="2:2">
      <c r="B111">
        <v>7</v>
      </c>
    </row>
    <row r="112" spans="2:2">
      <c r="B112">
        <v>5</v>
      </c>
    </row>
    <row r="113" spans="2:2">
      <c r="B113">
        <v>7</v>
      </c>
    </row>
    <row r="114" spans="2:2">
      <c r="B114">
        <v>7</v>
      </c>
    </row>
    <row r="115" spans="2:2">
      <c r="B115">
        <v>7</v>
      </c>
    </row>
    <row r="116" spans="2:2">
      <c r="B116">
        <v>4</v>
      </c>
    </row>
    <row r="117" spans="2:2">
      <c r="B117">
        <v>7</v>
      </c>
    </row>
    <row r="118" spans="2:2">
      <c r="B118">
        <v>5</v>
      </c>
    </row>
    <row r="119" spans="2:2">
      <c r="B119">
        <v>5</v>
      </c>
    </row>
    <row r="120" spans="2:2">
      <c r="B120">
        <v>6</v>
      </c>
    </row>
    <row r="121" spans="2:2">
      <c r="B121">
        <v>8</v>
      </c>
    </row>
    <row r="122" spans="2:2">
      <c r="B122">
        <v>2</v>
      </c>
    </row>
    <row r="123" spans="2:2">
      <c r="B123">
        <v>6</v>
      </c>
    </row>
    <row r="124" spans="2:2">
      <c r="B124">
        <v>3</v>
      </c>
    </row>
    <row r="125" spans="2:2">
      <c r="B125">
        <v>4</v>
      </c>
    </row>
    <row r="126" spans="2:2">
      <c r="B126">
        <v>4</v>
      </c>
    </row>
    <row r="127" spans="2:2">
      <c r="B127">
        <v>4</v>
      </c>
    </row>
    <row r="128" spans="2:2">
      <c r="B128">
        <v>4</v>
      </c>
    </row>
    <row r="129" spans="2:2">
      <c r="B129">
        <v>4</v>
      </c>
    </row>
    <row r="130" spans="2:2">
      <c r="B130">
        <v>5</v>
      </c>
    </row>
    <row r="131" spans="2:2">
      <c r="B131">
        <v>6</v>
      </c>
    </row>
    <row r="132" spans="2:2">
      <c r="B132">
        <v>4</v>
      </c>
    </row>
    <row r="133" spans="2:2">
      <c r="B133">
        <v>6</v>
      </c>
    </row>
    <row r="134" spans="2:2">
      <c r="B134">
        <v>8</v>
      </c>
    </row>
    <row r="135" spans="2:2">
      <c r="B135">
        <v>7</v>
      </c>
    </row>
    <row r="136" spans="2:2">
      <c r="B136">
        <v>4</v>
      </c>
    </row>
    <row r="137" spans="2:2">
      <c r="B137">
        <v>7</v>
      </c>
    </row>
    <row r="138" spans="2:2">
      <c r="B138">
        <v>5</v>
      </c>
    </row>
    <row r="139" spans="2:2">
      <c r="B139">
        <v>8</v>
      </c>
    </row>
    <row r="140" spans="2:2">
      <c r="B140">
        <v>3</v>
      </c>
    </row>
    <row r="141" spans="2:2">
      <c r="B141">
        <v>4</v>
      </c>
    </row>
    <row r="142" spans="2:2">
      <c r="B142">
        <v>6</v>
      </c>
    </row>
    <row r="143" spans="2:2">
      <c r="B143">
        <v>11</v>
      </c>
    </row>
    <row r="144" spans="2:2">
      <c r="B144">
        <v>2</v>
      </c>
    </row>
    <row r="145" spans="2:2">
      <c r="B145">
        <v>3</v>
      </c>
    </row>
    <row r="146" spans="2:2">
      <c r="B146">
        <v>5</v>
      </c>
    </row>
    <row r="147" spans="2:2">
      <c r="B147">
        <v>4</v>
      </c>
    </row>
    <row r="148" spans="2:2">
      <c r="B148">
        <v>7</v>
      </c>
    </row>
    <row r="149" spans="2:2">
      <c r="B149">
        <v>5</v>
      </c>
    </row>
    <row r="150" spans="2:2">
      <c r="B150">
        <v>8</v>
      </c>
    </row>
    <row r="151" spans="2:2">
      <c r="B151">
        <v>6</v>
      </c>
    </row>
    <row r="152" spans="2:2">
      <c r="B152">
        <v>4</v>
      </c>
    </row>
    <row r="153" spans="2:2">
      <c r="B153">
        <v>5</v>
      </c>
    </row>
    <row r="154" spans="2:2">
      <c r="B154">
        <v>3</v>
      </c>
    </row>
    <row r="155" spans="2:2">
      <c r="B155">
        <v>7</v>
      </c>
    </row>
    <row r="156" spans="2:2">
      <c r="B156">
        <v>11</v>
      </c>
    </row>
    <row r="157" spans="2:2">
      <c r="B157">
        <v>4</v>
      </c>
    </row>
    <row r="158" spans="2:2">
      <c r="B158">
        <v>4</v>
      </c>
    </row>
    <row r="159" spans="2:2">
      <c r="B159">
        <v>8</v>
      </c>
    </row>
    <row r="160" spans="2:2">
      <c r="B160">
        <v>6</v>
      </c>
    </row>
    <row r="161" spans="2:2">
      <c r="B161">
        <v>8</v>
      </c>
    </row>
    <row r="162" spans="2:2">
      <c r="B162">
        <v>5</v>
      </c>
    </row>
    <row r="163" spans="2:2">
      <c r="B163">
        <v>9</v>
      </c>
    </row>
    <row r="164" spans="2:2">
      <c r="B164">
        <v>5</v>
      </c>
    </row>
    <row r="165" spans="2:2">
      <c r="B165">
        <v>4</v>
      </c>
    </row>
    <row r="166" spans="2:2">
      <c r="B166">
        <v>4</v>
      </c>
    </row>
    <row r="167" spans="2:2">
      <c r="B167">
        <v>4</v>
      </c>
    </row>
    <row r="168" spans="2:2">
      <c r="B168">
        <v>8</v>
      </c>
    </row>
    <row r="169" spans="2:2">
      <c r="B169">
        <v>4</v>
      </c>
    </row>
    <row r="170" spans="2:2">
      <c r="B170">
        <v>6</v>
      </c>
    </row>
    <row r="171" spans="2:2">
      <c r="B171">
        <v>6</v>
      </c>
    </row>
    <row r="172" spans="2:2">
      <c r="B172">
        <v>2</v>
      </c>
    </row>
    <row r="173" spans="2:2">
      <c r="B173">
        <v>3</v>
      </c>
    </row>
    <row r="174" spans="2:2">
      <c r="B174">
        <v>7</v>
      </c>
    </row>
    <row r="175" spans="2:2">
      <c r="B175">
        <v>6</v>
      </c>
    </row>
    <row r="176" spans="2:2">
      <c r="B176">
        <v>4</v>
      </c>
    </row>
    <row r="177" spans="2:2">
      <c r="B177">
        <v>3</v>
      </c>
    </row>
    <row r="178" spans="2:2">
      <c r="B178">
        <v>4</v>
      </c>
    </row>
    <row r="179" spans="2:2">
      <c r="B179">
        <v>7</v>
      </c>
    </row>
    <row r="180" spans="2:2">
      <c r="B180">
        <v>3</v>
      </c>
    </row>
    <row r="181" spans="2:2">
      <c r="B181">
        <v>7</v>
      </c>
    </row>
    <row r="182" spans="2:2">
      <c r="B182">
        <v>8</v>
      </c>
    </row>
    <row r="183" spans="2:2">
      <c r="B183">
        <v>8</v>
      </c>
    </row>
    <row r="184" spans="2:2">
      <c r="B184">
        <v>3</v>
      </c>
    </row>
    <row r="185" spans="2:2">
      <c r="B185">
        <v>4</v>
      </c>
    </row>
    <row r="186" spans="2:2">
      <c r="B186">
        <v>4</v>
      </c>
    </row>
    <row r="187" spans="2:2">
      <c r="B187">
        <v>5</v>
      </c>
    </row>
    <row r="188" spans="2:2">
      <c r="B188">
        <v>4</v>
      </c>
    </row>
    <row r="189" spans="2:2">
      <c r="B189">
        <v>2</v>
      </c>
    </row>
    <row r="190" spans="2:2">
      <c r="B190">
        <v>6</v>
      </c>
    </row>
    <row r="191" spans="2:2">
      <c r="B191">
        <v>7</v>
      </c>
    </row>
    <row r="192" spans="2:2">
      <c r="B192">
        <v>4</v>
      </c>
    </row>
    <row r="193" spans="2:2">
      <c r="B193">
        <v>3</v>
      </c>
    </row>
    <row r="194" spans="2:2">
      <c r="B194">
        <v>7</v>
      </c>
    </row>
    <row r="195" spans="2:2">
      <c r="B195">
        <v>4</v>
      </c>
    </row>
    <row r="196" spans="2:2">
      <c r="B196">
        <v>8</v>
      </c>
    </row>
    <row r="197" spans="2:2">
      <c r="B197">
        <v>4</v>
      </c>
    </row>
    <row r="198" spans="2:2">
      <c r="B198">
        <v>7</v>
      </c>
    </row>
    <row r="199" spans="2:2">
      <c r="B199">
        <v>4</v>
      </c>
    </row>
    <row r="200" spans="2:2">
      <c r="B200">
        <v>4</v>
      </c>
    </row>
    <row r="201" spans="2:2">
      <c r="B201">
        <v>6</v>
      </c>
    </row>
    <row r="202" spans="2:2">
      <c r="B202">
        <v>6</v>
      </c>
    </row>
    <row r="203" spans="2:2">
      <c r="B203">
        <v>3</v>
      </c>
    </row>
    <row r="204" spans="2:2">
      <c r="B204">
        <v>7</v>
      </c>
    </row>
    <row r="205" spans="2:2">
      <c r="B205">
        <v>3</v>
      </c>
    </row>
    <row r="206" spans="2:2">
      <c r="B206">
        <v>7</v>
      </c>
    </row>
    <row r="207" spans="2:2">
      <c r="B207">
        <v>9</v>
      </c>
    </row>
    <row r="208" spans="2:2">
      <c r="B208">
        <v>6</v>
      </c>
    </row>
    <row r="209" spans="2:2">
      <c r="B209">
        <v>1</v>
      </c>
    </row>
    <row r="210" spans="2:2">
      <c r="B210">
        <v>5</v>
      </c>
    </row>
    <row r="211" spans="2:2">
      <c r="B211">
        <v>6</v>
      </c>
    </row>
    <row r="212" spans="2:2">
      <c r="B212">
        <v>5</v>
      </c>
    </row>
    <row r="213" spans="2:2">
      <c r="B213">
        <v>2</v>
      </c>
    </row>
    <row r="214" spans="2:2">
      <c r="B214">
        <v>9</v>
      </c>
    </row>
    <row r="215" spans="2:2">
      <c r="B215">
        <v>3</v>
      </c>
    </row>
    <row r="216" spans="2:2">
      <c r="B216">
        <v>2</v>
      </c>
    </row>
    <row r="217" spans="2:2">
      <c r="B217">
        <v>4</v>
      </c>
    </row>
    <row r="218" spans="2:2">
      <c r="B218">
        <v>4</v>
      </c>
    </row>
    <row r="219" spans="2:2">
      <c r="B219">
        <v>8</v>
      </c>
    </row>
    <row r="220" spans="2:2">
      <c r="B220">
        <v>6</v>
      </c>
    </row>
    <row r="221" spans="2:2">
      <c r="B221">
        <v>9</v>
      </c>
    </row>
    <row r="222" spans="2:2">
      <c r="B222">
        <v>2</v>
      </c>
    </row>
    <row r="223" spans="2:2">
      <c r="B223">
        <v>3</v>
      </c>
    </row>
    <row r="224" spans="2:2">
      <c r="B224">
        <v>4</v>
      </c>
    </row>
    <row r="225" spans="2:2">
      <c r="B225">
        <v>3</v>
      </c>
    </row>
    <row r="226" spans="2:2">
      <c r="B226">
        <v>5</v>
      </c>
    </row>
    <row r="227" spans="2:2">
      <c r="B227">
        <v>6</v>
      </c>
    </row>
    <row r="228" spans="2:2">
      <c r="B228">
        <v>4</v>
      </c>
    </row>
    <row r="229" spans="2:2">
      <c r="B229">
        <v>8</v>
      </c>
    </row>
    <row r="230" spans="2:2">
      <c r="B230">
        <v>8</v>
      </c>
    </row>
    <row r="231" spans="2:2">
      <c r="B231">
        <v>1</v>
      </c>
    </row>
    <row r="232" spans="2:2">
      <c r="B232">
        <v>2</v>
      </c>
    </row>
    <row r="233" spans="2:2">
      <c r="B233">
        <v>7</v>
      </c>
    </row>
    <row r="234" spans="2:2">
      <c r="B234">
        <v>2</v>
      </c>
    </row>
    <row r="235" spans="2:2">
      <c r="B235">
        <v>5</v>
      </c>
    </row>
    <row r="236" spans="2:2">
      <c r="B236">
        <v>7</v>
      </c>
    </row>
    <row r="237" spans="2:2">
      <c r="B237">
        <v>5</v>
      </c>
    </row>
    <row r="238" spans="2:2">
      <c r="B238">
        <v>5</v>
      </c>
    </row>
    <row r="239" spans="2:2">
      <c r="B239">
        <v>2</v>
      </c>
    </row>
    <row r="240" spans="2:2">
      <c r="B240">
        <v>6</v>
      </c>
    </row>
    <row r="241" spans="2:2">
      <c r="B241">
        <v>5</v>
      </c>
    </row>
    <row r="242" spans="2:2">
      <c r="B242">
        <v>5</v>
      </c>
    </row>
    <row r="243" spans="2:2">
      <c r="B243">
        <v>6</v>
      </c>
    </row>
    <row r="244" spans="2:2">
      <c r="B244">
        <v>3</v>
      </c>
    </row>
    <row r="245" spans="2:2">
      <c r="B245">
        <v>2</v>
      </c>
    </row>
    <row r="246" spans="2:2">
      <c r="B246">
        <v>8</v>
      </c>
    </row>
    <row r="247" spans="2:2">
      <c r="B247">
        <v>6</v>
      </c>
    </row>
    <row r="248" spans="2:2">
      <c r="B248">
        <v>7</v>
      </c>
    </row>
    <row r="249" spans="2:2">
      <c r="B249">
        <v>5</v>
      </c>
    </row>
    <row r="250" spans="2:2">
      <c r="B250">
        <v>6</v>
      </c>
    </row>
    <row r="251" spans="2:2">
      <c r="B251">
        <v>5</v>
      </c>
    </row>
    <row r="252" spans="2:2">
      <c r="B252">
        <v>5</v>
      </c>
    </row>
    <row r="253" spans="2:2">
      <c r="B253">
        <v>3</v>
      </c>
    </row>
    <row r="254" spans="2:2">
      <c r="B254">
        <v>4</v>
      </c>
    </row>
    <row r="255" spans="2:2">
      <c r="B255">
        <v>13</v>
      </c>
    </row>
    <row r="256" spans="2:2">
      <c r="B256">
        <v>5</v>
      </c>
    </row>
    <row r="257" spans="2:2">
      <c r="B257">
        <v>3</v>
      </c>
    </row>
    <row r="258" spans="2:2">
      <c r="B258">
        <v>5</v>
      </c>
    </row>
    <row r="259" spans="2:2">
      <c r="B259">
        <v>0</v>
      </c>
    </row>
    <row r="260" spans="2:2">
      <c r="B260">
        <v>8</v>
      </c>
    </row>
    <row r="261" spans="2:2">
      <c r="B261">
        <v>5</v>
      </c>
    </row>
    <row r="262" spans="2:2">
      <c r="B262">
        <v>6</v>
      </c>
    </row>
    <row r="263" spans="2:2">
      <c r="B263">
        <v>4</v>
      </c>
    </row>
    <row r="264" spans="2:2">
      <c r="B264">
        <v>6</v>
      </c>
    </row>
    <row r="265" spans="2:2">
      <c r="B265">
        <v>4</v>
      </c>
    </row>
    <row r="266" spans="2:2">
      <c r="B266">
        <v>3</v>
      </c>
    </row>
    <row r="267" spans="2:2">
      <c r="B267">
        <v>8</v>
      </c>
    </row>
    <row r="268" spans="2:2">
      <c r="B268">
        <v>10</v>
      </c>
    </row>
    <row r="269" spans="2:2">
      <c r="B269">
        <v>7</v>
      </c>
    </row>
    <row r="270" spans="2:2">
      <c r="B270">
        <v>3</v>
      </c>
    </row>
    <row r="271" spans="2:2">
      <c r="B271">
        <v>8</v>
      </c>
    </row>
    <row r="272" spans="2:2">
      <c r="B272">
        <v>4</v>
      </c>
    </row>
    <row r="273" spans="2:2">
      <c r="B273">
        <v>8</v>
      </c>
    </row>
    <row r="274" spans="2:2">
      <c r="B274">
        <v>5</v>
      </c>
    </row>
    <row r="275" spans="2:2">
      <c r="B275">
        <v>3</v>
      </c>
    </row>
    <row r="276" spans="2:2">
      <c r="B276">
        <v>5</v>
      </c>
    </row>
    <row r="277" spans="2:2">
      <c r="B277">
        <v>2</v>
      </c>
    </row>
    <row r="278" spans="2:2">
      <c r="B278">
        <v>3</v>
      </c>
    </row>
    <row r="279" spans="2:2">
      <c r="B279">
        <v>6</v>
      </c>
    </row>
    <row r="280" spans="2:2">
      <c r="B280">
        <v>4</v>
      </c>
    </row>
    <row r="281" spans="2:2">
      <c r="B281">
        <v>11</v>
      </c>
    </row>
    <row r="282" spans="2:2">
      <c r="B282">
        <v>7</v>
      </c>
    </row>
    <row r="283" spans="2:2">
      <c r="B283">
        <v>5</v>
      </c>
    </row>
    <row r="284" spans="2:2">
      <c r="B284">
        <v>5</v>
      </c>
    </row>
    <row r="285" spans="2:2">
      <c r="B285">
        <v>8</v>
      </c>
    </row>
    <row r="286" spans="2:2">
      <c r="B286">
        <v>9</v>
      </c>
    </row>
    <row r="287" spans="2:2">
      <c r="B287">
        <v>6</v>
      </c>
    </row>
    <row r="288" spans="2:2">
      <c r="B288">
        <v>9</v>
      </c>
    </row>
    <row r="289" spans="2:2">
      <c r="B289">
        <v>3</v>
      </c>
    </row>
    <row r="290" spans="2:2">
      <c r="B290">
        <v>6</v>
      </c>
    </row>
    <row r="291" spans="2:2">
      <c r="B291">
        <v>6</v>
      </c>
    </row>
    <row r="292" spans="2:2">
      <c r="B292">
        <v>4</v>
      </c>
    </row>
    <row r="293" spans="2:2">
      <c r="B293">
        <v>5</v>
      </c>
    </row>
    <row r="294" spans="2:2">
      <c r="B294">
        <v>7</v>
      </c>
    </row>
    <row r="295" spans="2:2">
      <c r="B295">
        <v>3</v>
      </c>
    </row>
    <row r="296" spans="2:2">
      <c r="B296">
        <v>2</v>
      </c>
    </row>
    <row r="297" spans="2:2">
      <c r="B297">
        <v>7</v>
      </c>
    </row>
    <row r="298" spans="2:2">
      <c r="B298">
        <v>3</v>
      </c>
    </row>
    <row r="299" spans="2:2">
      <c r="B299">
        <v>2</v>
      </c>
    </row>
    <row r="300" spans="2:2">
      <c r="B300">
        <v>2</v>
      </c>
    </row>
    <row r="301" spans="2:2">
      <c r="B301">
        <v>4</v>
      </c>
    </row>
    <row r="302" spans="2:2">
      <c r="B302">
        <v>5</v>
      </c>
    </row>
    <row r="303" spans="2:2">
      <c r="B303">
        <v>2</v>
      </c>
    </row>
    <row r="304" spans="2:2">
      <c r="B304">
        <v>2</v>
      </c>
    </row>
    <row r="305" spans="2:2">
      <c r="B305">
        <v>5</v>
      </c>
    </row>
    <row r="306" spans="2:2">
      <c r="B306">
        <v>2</v>
      </c>
    </row>
    <row r="307" spans="2:2">
      <c r="B307">
        <v>3</v>
      </c>
    </row>
    <row r="308" spans="2:2">
      <c r="B308">
        <v>5</v>
      </c>
    </row>
    <row r="309" spans="2:2">
      <c r="B309">
        <v>5</v>
      </c>
    </row>
    <row r="310" spans="2:2">
      <c r="B310">
        <v>10</v>
      </c>
    </row>
    <row r="311" spans="2:2">
      <c r="B311">
        <v>7</v>
      </c>
    </row>
    <row r="312" spans="2:2">
      <c r="B312">
        <v>5</v>
      </c>
    </row>
    <row r="313" spans="2:2">
      <c r="B313">
        <v>8</v>
      </c>
    </row>
    <row r="314" spans="2:2">
      <c r="B314">
        <v>3</v>
      </c>
    </row>
    <row r="315" spans="2:2">
      <c r="B315">
        <v>5</v>
      </c>
    </row>
    <row r="316" spans="2:2">
      <c r="B316">
        <v>9</v>
      </c>
    </row>
    <row r="317" spans="2:2">
      <c r="B317">
        <v>7</v>
      </c>
    </row>
    <row r="318" spans="2:2">
      <c r="B318">
        <v>2</v>
      </c>
    </row>
    <row r="319" spans="2:2">
      <c r="B319">
        <v>5</v>
      </c>
    </row>
    <row r="320" spans="2:2">
      <c r="B320">
        <v>8</v>
      </c>
    </row>
    <row r="321" spans="2:2">
      <c r="B321">
        <v>3</v>
      </c>
    </row>
    <row r="322" spans="2:2">
      <c r="B322">
        <v>4</v>
      </c>
    </row>
    <row r="323" spans="2:2">
      <c r="B323">
        <v>5</v>
      </c>
    </row>
    <row r="324" spans="2:2">
      <c r="B324">
        <v>6</v>
      </c>
    </row>
    <row r="325" spans="2:2">
      <c r="B325">
        <v>3</v>
      </c>
    </row>
    <row r="326" spans="2:2">
      <c r="B326">
        <v>4</v>
      </c>
    </row>
    <row r="327" spans="2:2">
      <c r="B327">
        <v>6</v>
      </c>
    </row>
    <row r="328" spans="2:2">
      <c r="B328">
        <v>5</v>
      </c>
    </row>
    <row r="329" spans="2:2">
      <c r="B329">
        <v>3</v>
      </c>
    </row>
    <row r="330" spans="2:2">
      <c r="B330">
        <v>7</v>
      </c>
    </row>
    <row r="331" spans="2:2">
      <c r="B331">
        <v>5</v>
      </c>
    </row>
    <row r="332" spans="2:2">
      <c r="B332">
        <v>5</v>
      </c>
    </row>
    <row r="333" spans="2:2">
      <c r="B333">
        <v>1</v>
      </c>
    </row>
    <row r="334" spans="2:2">
      <c r="B334">
        <v>6</v>
      </c>
    </row>
    <row r="335" spans="2:2">
      <c r="B335">
        <v>7</v>
      </c>
    </row>
    <row r="336" spans="2:2">
      <c r="B336">
        <v>4</v>
      </c>
    </row>
    <row r="337" spans="2:2">
      <c r="B337">
        <v>2</v>
      </c>
    </row>
    <row r="338" spans="2:2">
      <c r="B338">
        <v>3</v>
      </c>
    </row>
    <row r="339" spans="2:2">
      <c r="B339">
        <v>7</v>
      </c>
    </row>
    <row r="340" spans="2:2">
      <c r="B340">
        <v>11</v>
      </c>
    </row>
    <row r="341" spans="2:2">
      <c r="B341">
        <v>1</v>
      </c>
    </row>
    <row r="342" spans="2:2">
      <c r="B342">
        <v>5</v>
      </c>
    </row>
    <row r="343" spans="2:2">
      <c r="B343">
        <v>4</v>
      </c>
    </row>
    <row r="344" spans="2:2">
      <c r="B344">
        <v>3</v>
      </c>
    </row>
    <row r="345" spans="2:2">
      <c r="B345">
        <v>10</v>
      </c>
    </row>
    <row r="346" spans="2:2">
      <c r="B346">
        <v>6</v>
      </c>
    </row>
    <row r="347" spans="2:2">
      <c r="B347">
        <v>7</v>
      </c>
    </row>
    <row r="348" spans="2:2">
      <c r="B348">
        <v>4</v>
      </c>
    </row>
    <row r="349" spans="2:2">
      <c r="B349">
        <v>6</v>
      </c>
    </row>
    <row r="350" spans="2:2">
      <c r="B350">
        <v>4</v>
      </c>
    </row>
    <row r="351" spans="2:2">
      <c r="B351">
        <v>6</v>
      </c>
    </row>
    <row r="352" spans="2:2">
      <c r="B352">
        <v>7</v>
      </c>
    </row>
    <row r="353" spans="2:2">
      <c r="B353">
        <v>4</v>
      </c>
    </row>
    <row r="354" spans="2:2">
      <c r="B354">
        <v>6</v>
      </c>
    </row>
    <row r="355" spans="2:2">
      <c r="B355">
        <v>7</v>
      </c>
    </row>
    <row r="356" spans="2:2">
      <c r="B356">
        <v>2</v>
      </c>
    </row>
    <row r="357" spans="2:2">
      <c r="B357">
        <v>1</v>
      </c>
    </row>
    <row r="358" spans="2:2">
      <c r="B358">
        <v>8</v>
      </c>
    </row>
    <row r="359" spans="2:2">
      <c r="B359">
        <v>9</v>
      </c>
    </row>
    <row r="360" spans="2:2">
      <c r="B360">
        <v>6</v>
      </c>
    </row>
    <row r="361" spans="2:2">
      <c r="B361">
        <v>5</v>
      </c>
    </row>
    <row r="362" spans="2:2">
      <c r="B362">
        <v>3</v>
      </c>
    </row>
    <row r="363" spans="2:2">
      <c r="B363">
        <v>5</v>
      </c>
    </row>
    <row r="364" spans="2:2">
      <c r="B364">
        <v>1</v>
      </c>
    </row>
    <row r="365" spans="2:2">
      <c r="B365">
        <v>6</v>
      </c>
    </row>
    <row r="366" spans="2:2">
      <c r="B366">
        <v>8</v>
      </c>
    </row>
    <row r="367" spans="2:2">
      <c r="B367">
        <v>9</v>
      </c>
    </row>
    <row r="368" spans="2:2">
      <c r="B368">
        <v>7</v>
      </c>
    </row>
    <row r="369" spans="2:2">
      <c r="B369">
        <v>6</v>
      </c>
    </row>
    <row r="370" spans="2:2">
      <c r="B370">
        <v>3</v>
      </c>
    </row>
    <row r="371" spans="2:2">
      <c r="B371">
        <v>4</v>
      </c>
    </row>
    <row r="372" spans="2:2">
      <c r="B372">
        <v>10</v>
      </c>
    </row>
    <row r="373" spans="2:2">
      <c r="B373">
        <v>3</v>
      </c>
    </row>
    <row r="374" spans="2:2">
      <c r="B374">
        <v>5</v>
      </c>
    </row>
    <row r="375" spans="2:2">
      <c r="B375">
        <v>6</v>
      </c>
    </row>
    <row r="376" spans="2:2">
      <c r="B376">
        <v>7</v>
      </c>
    </row>
    <row r="377" spans="2:2">
      <c r="B377">
        <v>0</v>
      </c>
    </row>
    <row r="378" spans="2:2">
      <c r="B378">
        <v>3</v>
      </c>
    </row>
    <row r="379" spans="2:2">
      <c r="B379">
        <v>3</v>
      </c>
    </row>
    <row r="380" spans="2:2">
      <c r="B380">
        <v>3</v>
      </c>
    </row>
    <row r="381" spans="2:2">
      <c r="B381">
        <v>5</v>
      </c>
    </row>
    <row r="382" spans="2:2">
      <c r="B382">
        <v>3</v>
      </c>
    </row>
    <row r="383" spans="2:2">
      <c r="B383">
        <v>9</v>
      </c>
    </row>
    <row r="384" spans="2:2">
      <c r="B384">
        <v>2</v>
      </c>
    </row>
    <row r="385" spans="2:2">
      <c r="B385">
        <v>4</v>
      </c>
    </row>
    <row r="386" spans="2:2">
      <c r="B386">
        <v>6</v>
      </c>
    </row>
    <row r="387" spans="2:2">
      <c r="B387">
        <v>9</v>
      </c>
    </row>
    <row r="388" spans="2:2">
      <c r="B388">
        <v>1</v>
      </c>
    </row>
    <row r="389" spans="2:2">
      <c r="B389">
        <v>7</v>
      </c>
    </row>
    <row r="390" spans="2:2">
      <c r="B390">
        <v>7</v>
      </c>
    </row>
    <row r="391" spans="2:2">
      <c r="B391">
        <v>2</v>
      </c>
    </row>
    <row r="392" spans="2:2">
      <c r="B392">
        <v>3</v>
      </c>
    </row>
    <row r="393" spans="2:2">
      <c r="B393">
        <v>6</v>
      </c>
    </row>
    <row r="394" spans="2:2">
      <c r="B394">
        <v>8</v>
      </c>
    </row>
    <row r="395" spans="2:2">
      <c r="B395">
        <v>4</v>
      </c>
    </row>
    <row r="396" spans="2:2">
      <c r="B396">
        <v>5</v>
      </c>
    </row>
    <row r="397" spans="2:2">
      <c r="B397">
        <v>9</v>
      </c>
    </row>
    <row r="398" spans="2:2">
      <c r="B398">
        <v>6</v>
      </c>
    </row>
    <row r="399" spans="2:2">
      <c r="B399">
        <v>5</v>
      </c>
    </row>
    <row r="400" spans="2:2">
      <c r="B400">
        <v>2</v>
      </c>
    </row>
    <row r="401" spans="2:2">
      <c r="B401">
        <v>4</v>
      </c>
    </row>
    <row r="402" spans="2:2">
      <c r="B402">
        <v>7</v>
      </c>
    </row>
    <row r="403" spans="2:2">
      <c r="B403">
        <v>1</v>
      </c>
    </row>
    <row r="404" spans="2:2">
      <c r="B404">
        <v>8</v>
      </c>
    </row>
    <row r="405" spans="2:2">
      <c r="B405">
        <v>0</v>
      </c>
    </row>
    <row r="406" spans="2:2">
      <c r="B406">
        <v>9</v>
      </c>
    </row>
    <row r="407" spans="2:2">
      <c r="B407">
        <v>10</v>
      </c>
    </row>
    <row r="408" spans="2:2">
      <c r="B408">
        <v>5</v>
      </c>
    </row>
    <row r="409" spans="2:2">
      <c r="B409">
        <v>7</v>
      </c>
    </row>
    <row r="410" spans="2:2">
      <c r="B410">
        <v>5</v>
      </c>
    </row>
    <row r="411" spans="2:2">
      <c r="B411">
        <v>4</v>
      </c>
    </row>
    <row r="412" spans="2:2">
      <c r="B412">
        <v>4</v>
      </c>
    </row>
    <row r="413" spans="2:2">
      <c r="B413">
        <v>3</v>
      </c>
    </row>
    <row r="414" spans="2:2">
      <c r="B414">
        <v>4</v>
      </c>
    </row>
    <row r="415" spans="2:2">
      <c r="B415">
        <v>5</v>
      </c>
    </row>
    <row r="416" spans="2:2">
      <c r="B416">
        <v>1</v>
      </c>
    </row>
    <row r="417" spans="2:2">
      <c r="B417">
        <v>11</v>
      </c>
    </row>
    <row r="418" spans="2:2">
      <c r="B418">
        <v>6</v>
      </c>
    </row>
    <row r="419" spans="2:2">
      <c r="B419">
        <v>9</v>
      </c>
    </row>
    <row r="420" spans="2:2">
      <c r="B420">
        <v>2</v>
      </c>
    </row>
    <row r="421" spans="2:2">
      <c r="B421">
        <v>5</v>
      </c>
    </row>
    <row r="422" spans="2:2">
      <c r="B422">
        <v>6</v>
      </c>
    </row>
    <row r="423" spans="2:2">
      <c r="B423">
        <v>2</v>
      </c>
    </row>
    <row r="424" spans="2:2">
      <c r="B424">
        <v>5</v>
      </c>
    </row>
    <row r="425" spans="2:2">
      <c r="B425">
        <v>4</v>
      </c>
    </row>
    <row r="426" spans="2:2">
      <c r="B426">
        <v>4</v>
      </c>
    </row>
    <row r="427" spans="2:2">
      <c r="B427">
        <v>4</v>
      </c>
    </row>
    <row r="428" spans="2:2">
      <c r="B428">
        <v>11</v>
      </c>
    </row>
    <row r="429" spans="2:2">
      <c r="B429">
        <v>7</v>
      </c>
    </row>
    <row r="430" spans="2:2">
      <c r="B430">
        <v>3</v>
      </c>
    </row>
    <row r="431" spans="2:2">
      <c r="B431">
        <v>8</v>
      </c>
    </row>
    <row r="432" spans="2:2">
      <c r="B432">
        <v>9</v>
      </c>
    </row>
    <row r="433" spans="2:2">
      <c r="B433">
        <v>9</v>
      </c>
    </row>
    <row r="434" spans="2:2">
      <c r="B434">
        <v>5</v>
      </c>
    </row>
    <row r="435" spans="2:2">
      <c r="B435">
        <v>4</v>
      </c>
    </row>
    <row r="436" spans="2:2">
      <c r="B436">
        <v>6</v>
      </c>
    </row>
    <row r="437" spans="2:2">
      <c r="B437">
        <v>5</v>
      </c>
    </row>
    <row r="438" spans="2:2">
      <c r="B438">
        <v>5</v>
      </c>
    </row>
    <row r="439" spans="2:2">
      <c r="B439">
        <v>7</v>
      </c>
    </row>
    <row r="440" spans="2:2">
      <c r="B440">
        <v>2</v>
      </c>
    </row>
    <row r="441" spans="2:2">
      <c r="B441">
        <v>2</v>
      </c>
    </row>
    <row r="442" spans="2:2">
      <c r="B442">
        <v>3</v>
      </c>
    </row>
    <row r="443" spans="2:2">
      <c r="B443">
        <v>4</v>
      </c>
    </row>
    <row r="444" spans="2:2">
      <c r="B444">
        <v>6</v>
      </c>
    </row>
    <row r="445" spans="2:2">
      <c r="B445">
        <v>5</v>
      </c>
    </row>
    <row r="446" spans="2:2">
      <c r="B446">
        <v>5</v>
      </c>
    </row>
    <row r="447" spans="2:2">
      <c r="B447">
        <v>2</v>
      </c>
    </row>
    <row r="448" spans="2:2">
      <c r="B448">
        <v>5</v>
      </c>
    </row>
    <row r="449" spans="2:2">
      <c r="B449">
        <v>6</v>
      </c>
    </row>
    <row r="450" spans="2:2">
      <c r="B450">
        <v>4</v>
      </c>
    </row>
    <row r="451" spans="2:2">
      <c r="B451">
        <v>3</v>
      </c>
    </row>
    <row r="452" spans="2:2">
      <c r="B452">
        <v>8</v>
      </c>
    </row>
    <row r="453" spans="2:2">
      <c r="B453">
        <v>6</v>
      </c>
    </row>
    <row r="454" spans="2:2">
      <c r="B454">
        <v>7</v>
      </c>
    </row>
    <row r="455" spans="2:2">
      <c r="B455">
        <v>2</v>
      </c>
    </row>
    <row r="456" spans="2:2">
      <c r="B456">
        <v>5</v>
      </c>
    </row>
    <row r="457" spans="2:2">
      <c r="B457">
        <v>5</v>
      </c>
    </row>
    <row r="458" spans="2:2">
      <c r="B458">
        <v>3</v>
      </c>
    </row>
    <row r="459" spans="2:2">
      <c r="B459">
        <v>2</v>
      </c>
    </row>
    <row r="460" spans="2:2">
      <c r="B460">
        <v>3</v>
      </c>
    </row>
    <row r="461" spans="2:2">
      <c r="B461">
        <v>10</v>
      </c>
    </row>
    <row r="462" spans="2:2">
      <c r="B462">
        <v>3</v>
      </c>
    </row>
    <row r="463" spans="2:2">
      <c r="B463">
        <v>4</v>
      </c>
    </row>
    <row r="464" spans="2:2">
      <c r="B464">
        <v>4</v>
      </c>
    </row>
    <row r="465" spans="2:2">
      <c r="B465">
        <v>2</v>
      </c>
    </row>
    <row r="466" spans="2:2">
      <c r="B466">
        <v>5</v>
      </c>
    </row>
    <row r="467" spans="2:2">
      <c r="B467">
        <v>6</v>
      </c>
    </row>
    <row r="468" spans="2:2">
      <c r="B468">
        <v>5</v>
      </c>
    </row>
    <row r="469" spans="2:2">
      <c r="B469">
        <v>3</v>
      </c>
    </row>
    <row r="470" spans="2:2">
      <c r="B470">
        <v>2</v>
      </c>
    </row>
    <row r="471" spans="2:2">
      <c r="B471">
        <v>5</v>
      </c>
    </row>
    <row r="472" spans="2:2">
      <c r="B472">
        <v>4</v>
      </c>
    </row>
    <row r="473" spans="2:2">
      <c r="B473">
        <v>2</v>
      </c>
    </row>
    <row r="474" spans="2:2">
      <c r="B474">
        <v>4</v>
      </c>
    </row>
    <row r="475" spans="2:2">
      <c r="B475">
        <v>1</v>
      </c>
    </row>
    <row r="476" spans="2:2">
      <c r="B476">
        <v>5</v>
      </c>
    </row>
    <row r="477" spans="2:2">
      <c r="B477">
        <v>6</v>
      </c>
    </row>
    <row r="478" spans="2:2">
      <c r="B478">
        <v>4</v>
      </c>
    </row>
    <row r="479" spans="2:2">
      <c r="B479">
        <v>7</v>
      </c>
    </row>
    <row r="480" spans="2:2">
      <c r="B480">
        <v>5</v>
      </c>
    </row>
    <row r="481" spans="2:2">
      <c r="B481">
        <v>4</v>
      </c>
    </row>
    <row r="482" spans="2:2">
      <c r="B482">
        <v>8</v>
      </c>
    </row>
    <row r="483" spans="2:2">
      <c r="B483">
        <v>2</v>
      </c>
    </row>
    <row r="484" spans="2:2">
      <c r="B484">
        <v>4</v>
      </c>
    </row>
    <row r="485" spans="2:2">
      <c r="B485">
        <v>6</v>
      </c>
    </row>
    <row r="486" spans="2:2">
      <c r="B486">
        <v>5</v>
      </c>
    </row>
    <row r="487" spans="2:2">
      <c r="B487">
        <v>6</v>
      </c>
    </row>
    <row r="488" spans="2:2">
      <c r="B488">
        <v>5</v>
      </c>
    </row>
    <row r="489" spans="2:2">
      <c r="B489">
        <v>5</v>
      </c>
    </row>
    <row r="490" spans="2:2">
      <c r="B490">
        <v>5</v>
      </c>
    </row>
    <row r="491" spans="2:2">
      <c r="B491">
        <v>4</v>
      </c>
    </row>
    <row r="492" spans="2:2">
      <c r="B492">
        <v>2</v>
      </c>
    </row>
    <row r="493" spans="2:2">
      <c r="B493">
        <v>4</v>
      </c>
    </row>
    <row r="494" spans="2:2">
      <c r="B494">
        <v>6</v>
      </c>
    </row>
    <row r="495" spans="2:2">
      <c r="B495">
        <v>4</v>
      </c>
    </row>
    <row r="496" spans="2:2">
      <c r="B496">
        <v>6</v>
      </c>
    </row>
    <row r="497" spans="2:2">
      <c r="B497">
        <v>6</v>
      </c>
    </row>
    <row r="498" spans="2:2">
      <c r="B498">
        <v>4</v>
      </c>
    </row>
    <row r="499" spans="2:2">
      <c r="B499">
        <v>3</v>
      </c>
    </row>
    <row r="500" spans="2:2">
      <c r="B500">
        <v>3</v>
      </c>
    </row>
    <row r="501" spans="2:2">
      <c r="B501">
        <v>3</v>
      </c>
    </row>
    <row r="502" spans="2:2">
      <c r="B502">
        <v>2</v>
      </c>
    </row>
    <row r="503" spans="2:2">
      <c r="B503">
        <v>7</v>
      </c>
    </row>
    <row r="504" spans="2:2">
      <c r="B504">
        <v>4</v>
      </c>
    </row>
    <row r="505" spans="2:2">
      <c r="B505">
        <v>6</v>
      </c>
    </row>
    <row r="506" spans="2:2">
      <c r="B506">
        <v>10</v>
      </c>
    </row>
    <row r="507" spans="2:2">
      <c r="B507">
        <v>3</v>
      </c>
    </row>
    <row r="508" spans="2:2">
      <c r="B508">
        <v>1</v>
      </c>
    </row>
    <row r="509" spans="2:2">
      <c r="B509">
        <v>5</v>
      </c>
    </row>
    <row r="510" spans="2:2">
      <c r="B510">
        <v>4</v>
      </c>
    </row>
    <row r="511" spans="2:2">
      <c r="B511">
        <v>8</v>
      </c>
    </row>
    <row r="512" spans="2:2">
      <c r="B512">
        <v>6</v>
      </c>
    </row>
    <row r="513" spans="2:2">
      <c r="B513">
        <v>3</v>
      </c>
    </row>
    <row r="514" spans="2:2">
      <c r="B514">
        <v>2</v>
      </c>
    </row>
    <row r="515" spans="2:2">
      <c r="B515">
        <v>7</v>
      </c>
    </row>
    <row r="516" spans="2:2">
      <c r="B516">
        <v>4</v>
      </c>
    </row>
    <row r="517" spans="2:2">
      <c r="B517">
        <v>4</v>
      </c>
    </row>
    <row r="518" spans="2:2">
      <c r="B518">
        <v>5</v>
      </c>
    </row>
    <row r="519" spans="2:2">
      <c r="B519">
        <v>7</v>
      </c>
    </row>
    <row r="520" spans="2:2">
      <c r="B520">
        <v>4</v>
      </c>
    </row>
    <row r="521" spans="2:2">
      <c r="B521">
        <v>1</v>
      </c>
    </row>
    <row r="522" spans="2:2">
      <c r="B522">
        <v>5</v>
      </c>
    </row>
    <row r="523" spans="2:2">
      <c r="B523">
        <v>6</v>
      </c>
    </row>
    <row r="524" spans="2:2">
      <c r="B524">
        <v>7</v>
      </c>
    </row>
    <row r="525" spans="2:2">
      <c r="B525">
        <v>5</v>
      </c>
    </row>
    <row r="526" spans="2:2">
      <c r="B526">
        <v>8</v>
      </c>
    </row>
    <row r="527" spans="2:2">
      <c r="B527">
        <v>8</v>
      </c>
    </row>
    <row r="528" spans="2:2">
      <c r="B528">
        <v>3</v>
      </c>
    </row>
    <row r="529" spans="2:2">
      <c r="B529">
        <v>6</v>
      </c>
    </row>
    <row r="530" spans="2:2">
      <c r="B530">
        <v>9</v>
      </c>
    </row>
    <row r="531" spans="2:2">
      <c r="B531">
        <v>5</v>
      </c>
    </row>
    <row r="532" spans="2:2">
      <c r="B532">
        <v>7</v>
      </c>
    </row>
    <row r="533" spans="2:2">
      <c r="B533">
        <v>8</v>
      </c>
    </row>
    <row r="534" spans="2:2">
      <c r="B534">
        <v>5</v>
      </c>
    </row>
    <row r="535" spans="2:2">
      <c r="B535">
        <v>8</v>
      </c>
    </row>
    <row r="536" spans="2:2">
      <c r="B536">
        <v>7</v>
      </c>
    </row>
    <row r="537" spans="2:2">
      <c r="B537">
        <v>8</v>
      </c>
    </row>
    <row r="538" spans="2:2">
      <c r="B538">
        <v>6</v>
      </c>
    </row>
    <row r="539" spans="2:2">
      <c r="B539">
        <v>3</v>
      </c>
    </row>
    <row r="540" spans="2:2">
      <c r="B540">
        <v>2</v>
      </c>
    </row>
    <row r="541" spans="2:2">
      <c r="B541">
        <v>0</v>
      </c>
    </row>
    <row r="542" spans="2:2">
      <c r="B542">
        <v>8</v>
      </c>
    </row>
    <row r="543" spans="2:2">
      <c r="B543">
        <v>1</v>
      </c>
    </row>
    <row r="544" spans="2:2">
      <c r="B544">
        <v>1</v>
      </c>
    </row>
    <row r="545" spans="2:2">
      <c r="B545">
        <v>5</v>
      </c>
    </row>
    <row r="546" spans="2:2">
      <c r="B546">
        <v>5</v>
      </c>
    </row>
    <row r="547" spans="2:2">
      <c r="B547">
        <v>5</v>
      </c>
    </row>
    <row r="548" spans="2:2">
      <c r="B548">
        <v>6</v>
      </c>
    </row>
    <row r="549" spans="2:2">
      <c r="B549">
        <v>9</v>
      </c>
    </row>
    <row r="550" spans="2:2">
      <c r="B550">
        <v>6</v>
      </c>
    </row>
    <row r="551" spans="2:2">
      <c r="B551">
        <v>2</v>
      </c>
    </row>
    <row r="552" spans="2:2">
      <c r="B552">
        <v>7</v>
      </c>
    </row>
    <row r="553" spans="2:2">
      <c r="B553">
        <v>9</v>
      </c>
    </row>
    <row r="554" spans="2:2">
      <c r="B554">
        <v>2</v>
      </c>
    </row>
    <row r="555" spans="2:2">
      <c r="B555">
        <v>5</v>
      </c>
    </row>
    <row r="556" spans="2:2">
      <c r="B556">
        <v>3</v>
      </c>
    </row>
    <row r="557" spans="2:2">
      <c r="B557">
        <v>6</v>
      </c>
    </row>
    <row r="558" spans="2:2">
      <c r="B558">
        <v>4</v>
      </c>
    </row>
    <row r="559" spans="2:2">
      <c r="B559">
        <v>3</v>
      </c>
    </row>
    <row r="560" spans="2:2">
      <c r="B560">
        <v>9</v>
      </c>
    </row>
    <row r="561" spans="2:2">
      <c r="B561">
        <v>5</v>
      </c>
    </row>
    <row r="562" spans="2:2">
      <c r="B562">
        <v>3</v>
      </c>
    </row>
    <row r="563" spans="2:2">
      <c r="B563">
        <v>8</v>
      </c>
    </row>
    <row r="564" spans="2:2">
      <c r="B564">
        <v>6</v>
      </c>
    </row>
    <row r="565" spans="2:2">
      <c r="B565">
        <v>8</v>
      </c>
    </row>
    <row r="566" spans="2:2">
      <c r="B566">
        <v>8</v>
      </c>
    </row>
    <row r="567" spans="2:2">
      <c r="B567">
        <v>3</v>
      </c>
    </row>
    <row r="568" spans="2:2">
      <c r="B568">
        <v>4</v>
      </c>
    </row>
    <row r="569" spans="2:2">
      <c r="B569">
        <v>3</v>
      </c>
    </row>
    <row r="570" spans="2:2">
      <c r="B570">
        <v>5</v>
      </c>
    </row>
    <row r="571" spans="2:2">
      <c r="B571">
        <v>5</v>
      </c>
    </row>
    <row r="572" spans="2:2">
      <c r="B572">
        <v>6</v>
      </c>
    </row>
    <row r="573" spans="2:2">
      <c r="B573">
        <v>6</v>
      </c>
    </row>
    <row r="574" spans="2:2">
      <c r="B574">
        <v>6</v>
      </c>
    </row>
    <row r="575" spans="2:2">
      <c r="B575">
        <v>2</v>
      </c>
    </row>
    <row r="576" spans="2:2">
      <c r="B576">
        <v>2</v>
      </c>
    </row>
    <row r="577" spans="2:2">
      <c r="B577">
        <v>1</v>
      </c>
    </row>
    <row r="578" spans="2:2">
      <c r="B578">
        <v>2</v>
      </c>
    </row>
    <row r="579" spans="2:2">
      <c r="B579">
        <v>7</v>
      </c>
    </row>
    <row r="580" spans="2:2">
      <c r="B580">
        <v>5</v>
      </c>
    </row>
    <row r="581" spans="2:2">
      <c r="B581">
        <v>3</v>
      </c>
    </row>
    <row r="582" spans="2:2">
      <c r="B582">
        <v>8</v>
      </c>
    </row>
    <row r="583" spans="2:2">
      <c r="B583">
        <v>5</v>
      </c>
    </row>
    <row r="584" spans="2:2">
      <c r="B584">
        <v>4</v>
      </c>
    </row>
    <row r="585" spans="2:2">
      <c r="B585">
        <v>6</v>
      </c>
    </row>
    <row r="586" spans="2:2">
      <c r="B586">
        <v>3</v>
      </c>
    </row>
    <row r="587" spans="2:2">
      <c r="B587">
        <v>8</v>
      </c>
    </row>
    <row r="588" spans="2:2">
      <c r="B588">
        <v>5</v>
      </c>
    </row>
    <row r="589" spans="2:2">
      <c r="B589">
        <v>3</v>
      </c>
    </row>
    <row r="590" spans="2:2">
      <c r="B590">
        <v>6</v>
      </c>
    </row>
    <row r="591" spans="2:2">
      <c r="B591">
        <v>7</v>
      </c>
    </row>
    <row r="592" spans="2:2">
      <c r="B592">
        <v>5</v>
      </c>
    </row>
    <row r="593" spans="2:2">
      <c r="B593">
        <v>5</v>
      </c>
    </row>
    <row r="594" spans="2:2">
      <c r="B594">
        <v>5</v>
      </c>
    </row>
    <row r="595" spans="2:2">
      <c r="B595">
        <v>5</v>
      </c>
    </row>
    <row r="596" spans="2:2">
      <c r="B596">
        <v>10</v>
      </c>
    </row>
    <row r="597" spans="2:2">
      <c r="B597">
        <v>4</v>
      </c>
    </row>
    <row r="598" spans="2:2">
      <c r="B598">
        <v>1</v>
      </c>
    </row>
    <row r="599" spans="2:2">
      <c r="B599">
        <v>7</v>
      </c>
    </row>
    <row r="600" spans="2:2">
      <c r="B600">
        <v>6</v>
      </c>
    </row>
    <row r="601" spans="2:2">
      <c r="B601">
        <v>5</v>
      </c>
    </row>
    <row r="602" spans="2:2">
      <c r="B602">
        <v>8</v>
      </c>
    </row>
    <row r="603" spans="2:2">
      <c r="B603">
        <v>10</v>
      </c>
    </row>
    <row r="604" spans="2:2">
      <c r="B604">
        <v>3</v>
      </c>
    </row>
    <row r="605" spans="2:2">
      <c r="B605">
        <v>5</v>
      </c>
    </row>
    <row r="606" spans="2:2">
      <c r="B606">
        <v>6</v>
      </c>
    </row>
    <row r="607" spans="2:2">
      <c r="B607">
        <v>7</v>
      </c>
    </row>
    <row r="608" spans="2:2">
      <c r="B608">
        <v>2</v>
      </c>
    </row>
    <row r="609" spans="2:2">
      <c r="B609">
        <v>3</v>
      </c>
    </row>
    <row r="610" spans="2:2">
      <c r="B610">
        <v>2</v>
      </c>
    </row>
    <row r="611" spans="2:2">
      <c r="B611">
        <v>6</v>
      </c>
    </row>
    <row r="612" spans="2:2">
      <c r="B612">
        <v>4</v>
      </c>
    </row>
    <row r="613" spans="2:2">
      <c r="B613">
        <v>10</v>
      </c>
    </row>
    <row r="614" spans="2:2">
      <c r="B614">
        <v>3</v>
      </c>
    </row>
    <row r="615" spans="2:2">
      <c r="B615">
        <v>4</v>
      </c>
    </row>
    <row r="616" spans="2:2">
      <c r="B616">
        <v>7</v>
      </c>
    </row>
    <row r="617" spans="2:2">
      <c r="B617">
        <v>7</v>
      </c>
    </row>
    <row r="618" spans="2:2">
      <c r="B618">
        <v>2</v>
      </c>
    </row>
    <row r="619" spans="2:2">
      <c r="B619">
        <v>5</v>
      </c>
    </row>
    <row r="620" spans="2:2">
      <c r="B620">
        <v>1</v>
      </c>
    </row>
    <row r="621" spans="2:2">
      <c r="B621">
        <v>3</v>
      </c>
    </row>
    <row r="622" spans="2:2">
      <c r="B622">
        <v>8</v>
      </c>
    </row>
    <row r="623" spans="2:2">
      <c r="B623">
        <v>3</v>
      </c>
    </row>
    <row r="624" spans="2:2">
      <c r="B624">
        <v>5</v>
      </c>
    </row>
    <row r="625" spans="2:2">
      <c r="B625">
        <v>7</v>
      </c>
    </row>
    <row r="626" spans="2:2">
      <c r="B626">
        <v>9</v>
      </c>
    </row>
    <row r="627" spans="2:2">
      <c r="B627">
        <v>5</v>
      </c>
    </row>
    <row r="628" spans="2:2">
      <c r="B628">
        <v>6</v>
      </c>
    </row>
    <row r="629" spans="2:2">
      <c r="B629">
        <v>8</v>
      </c>
    </row>
    <row r="630" spans="2:2">
      <c r="B630">
        <v>3</v>
      </c>
    </row>
    <row r="631" spans="2:2">
      <c r="B631">
        <v>2</v>
      </c>
    </row>
    <row r="632" spans="2:2">
      <c r="B632">
        <v>4</v>
      </c>
    </row>
    <row r="633" spans="2:2">
      <c r="B633">
        <v>7</v>
      </c>
    </row>
    <row r="634" spans="2:2">
      <c r="B634">
        <v>3</v>
      </c>
    </row>
    <row r="635" spans="2:2">
      <c r="B635">
        <v>6</v>
      </c>
    </row>
    <row r="636" spans="2:2">
      <c r="B636">
        <v>5</v>
      </c>
    </row>
    <row r="637" spans="2:2">
      <c r="B637">
        <v>6</v>
      </c>
    </row>
    <row r="638" spans="2:2">
      <c r="B638">
        <v>4</v>
      </c>
    </row>
    <row r="639" spans="2:2">
      <c r="B639">
        <v>7</v>
      </c>
    </row>
    <row r="640" spans="2:2">
      <c r="B640">
        <v>4</v>
      </c>
    </row>
    <row r="641" spans="2:2">
      <c r="B641">
        <v>11</v>
      </c>
    </row>
    <row r="642" spans="2:2">
      <c r="B642">
        <v>5</v>
      </c>
    </row>
    <row r="643" spans="2:2">
      <c r="B643">
        <v>5</v>
      </c>
    </row>
    <row r="644" spans="2:2">
      <c r="B644">
        <v>5</v>
      </c>
    </row>
    <row r="645" spans="2:2">
      <c r="B645">
        <v>6</v>
      </c>
    </row>
    <row r="646" spans="2:2">
      <c r="B646">
        <v>4</v>
      </c>
    </row>
    <row r="647" spans="2:2">
      <c r="B647">
        <v>6</v>
      </c>
    </row>
    <row r="648" spans="2:2">
      <c r="B648">
        <v>7</v>
      </c>
    </row>
    <row r="649" spans="2:2">
      <c r="B649">
        <v>4</v>
      </c>
    </row>
    <row r="650" spans="2:2">
      <c r="B650">
        <v>5</v>
      </c>
    </row>
    <row r="651" spans="2:2">
      <c r="B651">
        <v>5</v>
      </c>
    </row>
    <row r="652" spans="2:2">
      <c r="B652">
        <v>4</v>
      </c>
    </row>
    <row r="653" spans="2:2">
      <c r="B653">
        <v>7</v>
      </c>
    </row>
    <row r="654" spans="2:2">
      <c r="B654">
        <v>5</v>
      </c>
    </row>
    <row r="655" spans="2:2">
      <c r="B655">
        <v>3</v>
      </c>
    </row>
    <row r="656" spans="2:2">
      <c r="B656">
        <v>9</v>
      </c>
    </row>
    <row r="657" spans="2:2">
      <c r="B657">
        <v>6</v>
      </c>
    </row>
    <row r="658" spans="2:2">
      <c r="B658">
        <v>4</v>
      </c>
    </row>
    <row r="659" spans="2:2">
      <c r="B659">
        <v>3</v>
      </c>
    </row>
    <row r="660" spans="2:2">
      <c r="B660">
        <v>1</v>
      </c>
    </row>
    <row r="661" spans="2:2">
      <c r="B661">
        <v>5</v>
      </c>
    </row>
    <row r="662" spans="2:2">
      <c r="B662">
        <v>7</v>
      </c>
    </row>
    <row r="663" spans="2:2">
      <c r="B663">
        <v>5</v>
      </c>
    </row>
    <row r="664" spans="2:2">
      <c r="B664">
        <v>4</v>
      </c>
    </row>
    <row r="665" spans="2:2">
      <c r="B665">
        <v>2</v>
      </c>
    </row>
    <row r="666" spans="2:2">
      <c r="B666">
        <v>7</v>
      </c>
    </row>
    <row r="667" spans="2:2">
      <c r="B667">
        <v>2</v>
      </c>
    </row>
    <row r="668" spans="2:2">
      <c r="B668">
        <v>8</v>
      </c>
    </row>
    <row r="669" spans="2:2">
      <c r="B669">
        <v>7</v>
      </c>
    </row>
    <row r="670" spans="2:2">
      <c r="B670">
        <v>7</v>
      </c>
    </row>
    <row r="671" spans="2:2">
      <c r="B671">
        <v>3</v>
      </c>
    </row>
    <row r="672" spans="2:2">
      <c r="B672">
        <v>6</v>
      </c>
    </row>
    <row r="673" spans="2:2">
      <c r="B673">
        <v>9</v>
      </c>
    </row>
    <row r="674" spans="2:2">
      <c r="B674">
        <v>6</v>
      </c>
    </row>
    <row r="675" spans="2:2">
      <c r="B675">
        <v>4</v>
      </c>
    </row>
    <row r="676" spans="2:2">
      <c r="B676">
        <v>6</v>
      </c>
    </row>
    <row r="677" spans="2:2">
      <c r="B677">
        <v>3</v>
      </c>
    </row>
    <row r="678" spans="2:2">
      <c r="B678">
        <v>6</v>
      </c>
    </row>
    <row r="679" spans="2:2">
      <c r="B679">
        <v>2</v>
      </c>
    </row>
    <row r="680" spans="2:2">
      <c r="B680">
        <v>3</v>
      </c>
    </row>
    <row r="681" spans="2:2">
      <c r="B681">
        <v>6</v>
      </c>
    </row>
    <row r="682" spans="2:2">
      <c r="B682">
        <v>2</v>
      </c>
    </row>
    <row r="683" spans="2:2">
      <c r="B683">
        <v>7</v>
      </c>
    </row>
    <row r="684" spans="2:2">
      <c r="B684">
        <v>2</v>
      </c>
    </row>
    <row r="685" spans="2:2">
      <c r="B685">
        <v>5</v>
      </c>
    </row>
    <row r="686" spans="2:2">
      <c r="B686">
        <v>6</v>
      </c>
    </row>
    <row r="687" spans="2:2">
      <c r="B687">
        <v>7</v>
      </c>
    </row>
    <row r="688" spans="2:2">
      <c r="B688">
        <v>3</v>
      </c>
    </row>
    <row r="689" spans="2:2">
      <c r="B689">
        <v>5</v>
      </c>
    </row>
    <row r="690" spans="2:2">
      <c r="B690">
        <v>4</v>
      </c>
    </row>
    <row r="691" spans="2:2">
      <c r="B691">
        <v>8</v>
      </c>
    </row>
    <row r="692" spans="2:2">
      <c r="B692">
        <v>5</v>
      </c>
    </row>
    <row r="693" spans="2:2">
      <c r="B693">
        <v>3</v>
      </c>
    </row>
    <row r="694" spans="2:2">
      <c r="B694">
        <v>2</v>
      </c>
    </row>
    <row r="695" spans="2:2">
      <c r="B695">
        <v>3</v>
      </c>
    </row>
    <row r="696" spans="2:2">
      <c r="B696">
        <v>6</v>
      </c>
    </row>
    <row r="697" spans="2:2">
      <c r="B697">
        <v>6</v>
      </c>
    </row>
    <row r="698" spans="2:2">
      <c r="B698">
        <v>9</v>
      </c>
    </row>
    <row r="699" spans="2:2">
      <c r="B699">
        <v>4</v>
      </c>
    </row>
    <row r="700" spans="2:2">
      <c r="B700">
        <v>3</v>
      </c>
    </row>
    <row r="701" spans="2:2">
      <c r="B701">
        <v>4</v>
      </c>
    </row>
    <row r="702" spans="2:2">
      <c r="B702">
        <v>7</v>
      </c>
    </row>
    <row r="703" spans="2:2">
      <c r="B703">
        <v>6</v>
      </c>
    </row>
    <row r="704" spans="2:2">
      <c r="B704">
        <v>4</v>
      </c>
    </row>
    <row r="705" spans="2:2">
      <c r="B705">
        <v>9</v>
      </c>
    </row>
    <row r="706" spans="2:2">
      <c r="B706">
        <v>4</v>
      </c>
    </row>
    <row r="707" spans="2:2">
      <c r="B707">
        <v>3</v>
      </c>
    </row>
    <row r="708" spans="2:2">
      <c r="B708">
        <v>6</v>
      </c>
    </row>
    <row r="709" spans="2:2">
      <c r="B709">
        <v>5</v>
      </c>
    </row>
    <row r="710" spans="2:2">
      <c r="B710">
        <v>3</v>
      </c>
    </row>
    <row r="711" spans="2:2">
      <c r="B711">
        <v>8</v>
      </c>
    </row>
    <row r="712" spans="2:2">
      <c r="B712">
        <v>6</v>
      </c>
    </row>
    <row r="713" spans="2:2">
      <c r="B713">
        <v>4</v>
      </c>
    </row>
    <row r="714" spans="2:2">
      <c r="B714">
        <v>3</v>
      </c>
    </row>
    <row r="715" spans="2:2">
      <c r="B715">
        <v>3</v>
      </c>
    </row>
    <row r="716" spans="2:2">
      <c r="B716">
        <v>4</v>
      </c>
    </row>
    <row r="717" spans="2:2">
      <c r="B717">
        <v>3</v>
      </c>
    </row>
    <row r="718" spans="2:2">
      <c r="B718">
        <v>9</v>
      </c>
    </row>
    <row r="719" spans="2:2">
      <c r="B719">
        <v>4</v>
      </c>
    </row>
    <row r="720" spans="2:2">
      <c r="B720">
        <v>3</v>
      </c>
    </row>
    <row r="721" spans="2:2">
      <c r="B721">
        <v>3</v>
      </c>
    </row>
    <row r="722" spans="2:2">
      <c r="B722">
        <v>4</v>
      </c>
    </row>
    <row r="723" spans="2:2">
      <c r="B723">
        <v>3</v>
      </c>
    </row>
    <row r="724" spans="2:2">
      <c r="B724">
        <v>6</v>
      </c>
    </row>
    <row r="725" spans="2:2">
      <c r="B725">
        <v>3</v>
      </c>
    </row>
    <row r="726" spans="2:2">
      <c r="B726">
        <v>6</v>
      </c>
    </row>
    <row r="727" spans="2:2">
      <c r="B727">
        <v>2</v>
      </c>
    </row>
    <row r="728" spans="2:2">
      <c r="B728">
        <v>10</v>
      </c>
    </row>
    <row r="729" spans="2:2">
      <c r="B729">
        <v>7</v>
      </c>
    </row>
    <row r="730" spans="2:2">
      <c r="B730">
        <v>3</v>
      </c>
    </row>
    <row r="731" spans="2:2">
      <c r="B731">
        <v>5</v>
      </c>
    </row>
    <row r="732" spans="2:2">
      <c r="B732">
        <v>0</v>
      </c>
    </row>
    <row r="733" spans="2:2">
      <c r="B733">
        <v>3</v>
      </c>
    </row>
    <row r="734" spans="2:2">
      <c r="B734">
        <v>3</v>
      </c>
    </row>
    <row r="735" spans="2:2">
      <c r="B735">
        <v>3</v>
      </c>
    </row>
    <row r="736" spans="2:2">
      <c r="B736">
        <v>4</v>
      </c>
    </row>
    <row r="737" spans="2:2">
      <c r="B737">
        <v>5</v>
      </c>
    </row>
    <row r="738" spans="2:2">
      <c r="B738">
        <v>1</v>
      </c>
    </row>
    <row r="739" spans="2:2">
      <c r="B739">
        <v>5</v>
      </c>
    </row>
    <row r="740" spans="2:2">
      <c r="B740">
        <v>1</v>
      </c>
    </row>
    <row r="741" spans="2:2">
      <c r="B741">
        <v>4</v>
      </c>
    </row>
    <row r="742" spans="2:2">
      <c r="B742">
        <v>6</v>
      </c>
    </row>
    <row r="743" spans="2:2">
      <c r="B743">
        <v>2</v>
      </c>
    </row>
    <row r="744" spans="2:2">
      <c r="B744">
        <v>7</v>
      </c>
    </row>
    <row r="745" spans="2:2">
      <c r="B745">
        <v>6</v>
      </c>
    </row>
    <row r="746" spans="2:2">
      <c r="B746">
        <v>8</v>
      </c>
    </row>
    <row r="747" spans="2:2">
      <c r="B747">
        <v>5</v>
      </c>
    </row>
    <row r="748" spans="2:2">
      <c r="B748">
        <v>4</v>
      </c>
    </row>
    <row r="749" spans="2:2">
      <c r="B749">
        <v>7</v>
      </c>
    </row>
    <row r="750" spans="2:2">
      <c r="B750">
        <v>7</v>
      </c>
    </row>
    <row r="751" spans="2:2">
      <c r="B751">
        <v>6</v>
      </c>
    </row>
    <row r="752" spans="2:2">
      <c r="B752">
        <v>2</v>
      </c>
    </row>
    <row r="753" spans="2:2">
      <c r="B753">
        <v>8</v>
      </c>
    </row>
    <row r="754" spans="2:2">
      <c r="B754">
        <v>5</v>
      </c>
    </row>
    <row r="755" spans="2:2">
      <c r="B755">
        <v>7</v>
      </c>
    </row>
    <row r="756" spans="2:2">
      <c r="B756">
        <v>5</v>
      </c>
    </row>
    <row r="757" spans="2:2">
      <c r="B757">
        <v>2</v>
      </c>
    </row>
    <row r="758" spans="2:2">
      <c r="B758">
        <v>6</v>
      </c>
    </row>
    <row r="759" spans="2:2">
      <c r="B759">
        <v>3</v>
      </c>
    </row>
    <row r="760" spans="2:2">
      <c r="B760">
        <v>4</v>
      </c>
    </row>
    <row r="761" spans="2:2">
      <c r="B761">
        <v>5</v>
      </c>
    </row>
    <row r="762" spans="2:2">
      <c r="B762">
        <v>7</v>
      </c>
    </row>
    <row r="763" spans="2:2">
      <c r="B763">
        <v>9</v>
      </c>
    </row>
    <row r="764" spans="2:2">
      <c r="B764">
        <v>4</v>
      </c>
    </row>
    <row r="765" spans="2:2">
      <c r="B765">
        <v>5</v>
      </c>
    </row>
    <row r="766" spans="2:2">
      <c r="B766">
        <v>2</v>
      </c>
    </row>
    <row r="767" spans="2:2">
      <c r="B767">
        <v>4</v>
      </c>
    </row>
    <row r="768" spans="2:2">
      <c r="B768">
        <v>3</v>
      </c>
    </row>
    <row r="769" spans="2:2">
      <c r="B769">
        <v>3</v>
      </c>
    </row>
    <row r="770" spans="2:2">
      <c r="B770">
        <v>9</v>
      </c>
    </row>
    <row r="771" spans="2:2">
      <c r="B771">
        <v>7</v>
      </c>
    </row>
    <row r="772" spans="2:2">
      <c r="B772">
        <v>1</v>
      </c>
    </row>
    <row r="773" spans="2:2">
      <c r="B773">
        <v>4</v>
      </c>
    </row>
    <row r="774" spans="2:2">
      <c r="B774">
        <v>4</v>
      </c>
    </row>
    <row r="775" spans="2:2">
      <c r="B775">
        <v>6</v>
      </c>
    </row>
    <row r="776" spans="2:2">
      <c r="B776">
        <v>5</v>
      </c>
    </row>
    <row r="777" spans="2:2">
      <c r="B777">
        <v>7</v>
      </c>
    </row>
    <row r="778" spans="2:2">
      <c r="B778">
        <v>5</v>
      </c>
    </row>
    <row r="779" spans="2:2">
      <c r="B779">
        <v>4</v>
      </c>
    </row>
    <row r="780" spans="2:2">
      <c r="B780">
        <v>8</v>
      </c>
    </row>
    <row r="781" spans="2:2">
      <c r="B781">
        <v>8</v>
      </c>
    </row>
    <row r="782" spans="2:2">
      <c r="B782">
        <v>5</v>
      </c>
    </row>
    <row r="783" spans="2:2">
      <c r="B783">
        <v>2</v>
      </c>
    </row>
    <row r="784" spans="2:2">
      <c r="B784">
        <v>3</v>
      </c>
    </row>
    <row r="785" spans="2:2">
      <c r="B785">
        <v>3</v>
      </c>
    </row>
    <row r="786" spans="2:2">
      <c r="B786">
        <v>3</v>
      </c>
    </row>
    <row r="787" spans="2:2">
      <c r="B787">
        <v>10</v>
      </c>
    </row>
    <row r="788" spans="2:2">
      <c r="B788">
        <v>2</v>
      </c>
    </row>
    <row r="789" spans="2:2">
      <c r="B789">
        <v>2</v>
      </c>
    </row>
    <row r="790" spans="2:2">
      <c r="B790">
        <v>6</v>
      </c>
    </row>
    <row r="791" spans="2:2">
      <c r="B791">
        <v>6</v>
      </c>
    </row>
    <row r="792" spans="2:2">
      <c r="B792">
        <v>5</v>
      </c>
    </row>
    <row r="793" spans="2:2">
      <c r="B793">
        <v>7</v>
      </c>
    </row>
    <row r="794" spans="2:2">
      <c r="B794">
        <v>4</v>
      </c>
    </row>
    <row r="795" spans="2:2">
      <c r="B795">
        <v>2</v>
      </c>
    </row>
    <row r="796" spans="2:2">
      <c r="B796">
        <v>3</v>
      </c>
    </row>
    <row r="797" spans="2:2">
      <c r="B797">
        <v>4</v>
      </c>
    </row>
    <row r="798" spans="2:2">
      <c r="B798">
        <v>7</v>
      </c>
    </row>
    <row r="799" spans="2:2">
      <c r="B799">
        <v>7</v>
      </c>
    </row>
    <row r="800" spans="2:2">
      <c r="B800">
        <v>4</v>
      </c>
    </row>
    <row r="801" spans="2:2">
      <c r="B801">
        <v>4</v>
      </c>
    </row>
    <row r="802" spans="2:2">
      <c r="B802">
        <v>5</v>
      </c>
    </row>
    <row r="803" spans="2:2">
      <c r="B803">
        <v>4</v>
      </c>
    </row>
    <row r="804" spans="2:2">
      <c r="B804">
        <v>3</v>
      </c>
    </row>
    <row r="805" spans="2:2">
      <c r="B805">
        <v>5</v>
      </c>
    </row>
    <row r="806" spans="2:2">
      <c r="B806">
        <v>3</v>
      </c>
    </row>
    <row r="807" spans="2:2">
      <c r="B807">
        <v>2</v>
      </c>
    </row>
    <row r="808" spans="2:2">
      <c r="B808">
        <v>3</v>
      </c>
    </row>
    <row r="809" spans="2:2">
      <c r="B809">
        <v>7</v>
      </c>
    </row>
    <row r="810" spans="2:2">
      <c r="B810">
        <v>4</v>
      </c>
    </row>
    <row r="811" spans="2:2">
      <c r="B811">
        <v>5</v>
      </c>
    </row>
    <row r="812" spans="2:2">
      <c r="B812">
        <v>3</v>
      </c>
    </row>
    <row r="813" spans="2:2">
      <c r="B813">
        <v>4</v>
      </c>
    </row>
    <row r="814" spans="2:2">
      <c r="B814">
        <v>6</v>
      </c>
    </row>
    <row r="815" spans="2:2">
      <c r="B815">
        <v>5</v>
      </c>
    </row>
    <row r="816" spans="2:2">
      <c r="B816">
        <v>4</v>
      </c>
    </row>
    <row r="817" spans="2:2">
      <c r="B817">
        <v>8</v>
      </c>
    </row>
    <row r="818" spans="2:2">
      <c r="B818">
        <v>8</v>
      </c>
    </row>
    <row r="819" spans="2:2">
      <c r="B819">
        <v>4</v>
      </c>
    </row>
    <row r="820" spans="2:2">
      <c r="B820">
        <v>7</v>
      </c>
    </row>
    <row r="821" spans="2:2">
      <c r="B821">
        <v>1</v>
      </c>
    </row>
    <row r="822" spans="2:2">
      <c r="B822">
        <v>4</v>
      </c>
    </row>
    <row r="823" spans="2:2">
      <c r="B823">
        <v>10</v>
      </c>
    </row>
    <row r="824" spans="2:2">
      <c r="B824">
        <v>9</v>
      </c>
    </row>
    <row r="825" spans="2:2">
      <c r="B825">
        <v>3</v>
      </c>
    </row>
    <row r="826" spans="2:2">
      <c r="B826">
        <v>4</v>
      </c>
    </row>
    <row r="827" spans="2:2">
      <c r="B827">
        <v>8</v>
      </c>
    </row>
    <row r="828" spans="2:2">
      <c r="B828">
        <v>6</v>
      </c>
    </row>
    <row r="829" spans="2:2">
      <c r="B829">
        <v>6</v>
      </c>
    </row>
    <row r="830" spans="2:2">
      <c r="B830">
        <v>2</v>
      </c>
    </row>
    <row r="831" spans="2:2">
      <c r="B831">
        <v>1</v>
      </c>
    </row>
    <row r="832" spans="2:2">
      <c r="B832">
        <v>3</v>
      </c>
    </row>
    <row r="833" spans="2:2">
      <c r="B833">
        <v>5</v>
      </c>
    </row>
    <row r="834" spans="2:2">
      <c r="B834">
        <v>5</v>
      </c>
    </row>
    <row r="835" spans="2:2">
      <c r="B835">
        <v>3</v>
      </c>
    </row>
    <row r="836" spans="2:2">
      <c r="B836">
        <v>11</v>
      </c>
    </row>
    <row r="837" spans="2:2">
      <c r="B837">
        <v>4</v>
      </c>
    </row>
    <row r="838" spans="2:2">
      <c r="B838">
        <v>6</v>
      </c>
    </row>
    <row r="839" spans="2:2">
      <c r="B839">
        <v>6</v>
      </c>
    </row>
    <row r="840" spans="2:2">
      <c r="B840">
        <v>5</v>
      </c>
    </row>
    <row r="841" spans="2:2">
      <c r="B841">
        <v>9</v>
      </c>
    </row>
    <row r="842" spans="2:2">
      <c r="B842">
        <v>4</v>
      </c>
    </row>
    <row r="843" spans="2:2">
      <c r="B843">
        <v>3</v>
      </c>
    </row>
    <row r="844" spans="2:2">
      <c r="B844">
        <v>4</v>
      </c>
    </row>
    <row r="845" spans="2:2">
      <c r="B845">
        <v>3</v>
      </c>
    </row>
    <row r="846" spans="2:2">
      <c r="B846">
        <v>1</v>
      </c>
    </row>
    <row r="847" spans="2:2">
      <c r="B847">
        <v>8</v>
      </c>
    </row>
    <row r="848" spans="2:2">
      <c r="B848">
        <v>6</v>
      </c>
    </row>
    <row r="849" spans="2:2">
      <c r="B849">
        <v>0</v>
      </c>
    </row>
    <row r="850" spans="2:2">
      <c r="B850">
        <v>5</v>
      </c>
    </row>
    <row r="851" spans="2:2">
      <c r="B851">
        <v>4</v>
      </c>
    </row>
    <row r="852" spans="2:2">
      <c r="B852">
        <v>7</v>
      </c>
    </row>
    <row r="853" spans="2:2">
      <c r="B853">
        <v>4</v>
      </c>
    </row>
    <row r="854" spans="2:2">
      <c r="B854">
        <v>3</v>
      </c>
    </row>
    <row r="855" spans="2:2">
      <c r="B855">
        <v>8</v>
      </c>
    </row>
    <row r="856" spans="2:2">
      <c r="B856">
        <v>7</v>
      </c>
    </row>
    <row r="857" spans="2:2">
      <c r="B857">
        <v>6</v>
      </c>
    </row>
    <row r="858" spans="2:2">
      <c r="B858">
        <v>3</v>
      </c>
    </row>
    <row r="859" spans="2:2">
      <c r="B859">
        <v>6</v>
      </c>
    </row>
    <row r="860" spans="2:2">
      <c r="B860">
        <v>3</v>
      </c>
    </row>
    <row r="861" spans="2:2">
      <c r="B861">
        <v>3</v>
      </c>
    </row>
    <row r="862" spans="2:2">
      <c r="B862">
        <v>3</v>
      </c>
    </row>
    <row r="863" spans="2:2">
      <c r="B863">
        <v>6</v>
      </c>
    </row>
    <row r="864" spans="2:2">
      <c r="B864">
        <v>4</v>
      </c>
    </row>
    <row r="865" spans="2:2">
      <c r="B865">
        <v>4</v>
      </c>
    </row>
    <row r="866" spans="2:2">
      <c r="B866">
        <v>3</v>
      </c>
    </row>
    <row r="867" spans="2:2">
      <c r="B867">
        <v>4</v>
      </c>
    </row>
    <row r="868" spans="2:2">
      <c r="B868">
        <v>4</v>
      </c>
    </row>
    <row r="869" spans="2:2">
      <c r="B869">
        <v>2</v>
      </c>
    </row>
    <row r="870" spans="2:2">
      <c r="B870">
        <v>3</v>
      </c>
    </row>
    <row r="871" spans="2:2">
      <c r="B871">
        <v>10</v>
      </c>
    </row>
    <row r="872" spans="2:2">
      <c r="B872">
        <v>0</v>
      </c>
    </row>
    <row r="873" spans="2:2">
      <c r="B873">
        <v>8</v>
      </c>
    </row>
    <row r="874" spans="2:2">
      <c r="B874">
        <v>4</v>
      </c>
    </row>
    <row r="875" spans="2:2">
      <c r="B875">
        <v>8</v>
      </c>
    </row>
    <row r="876" spans="2:2">
      <c r="B876">
        <v>2</v>
      </c>
    </row>
    <row r="877" spans="2:2">
      <c r="B877">
        <v>2</v>
      </c>
    </row>
    <row r="878" spans="2:2">
      <c r="B878">
        <v>7</v>
      </c>
    </row>
    <row r="879" spans="2:2">
      <c r="B879">
        <v>5</v>
      </c>
    </row>
    <row r="880" spans="2:2">
      <c r="B880">
        <v>3</v>
      </c>
    </row>
    <row r="881" spans="2:2">
      <c r="B881">
        <v>6</v>
      </c>
    </row>
    <row r="882" spans="2:2">
      <c r="B882">
        <v>4</v>
      </c>
    </row>
    <row r="883" spans="2:2">
      <c r="B883">
        <v>2</v>
      </c>
    </row>
    <row r="884" spans="2:2">
      <c r="B884">
        <v>6</v>
      </c>
    </row>
    <row r="885" spans="2:2">
      <c r="B885">
        <v>2</v>
      </c>
    </row>
    <row r="886" spans="2:2">
      <c r="B886">
        <v>3</v>
      </c>
    </row>
    <row r="887" spans="2:2">
      <c r="B887">
        <v>5</v>
      </c>
    </row>
    <row r="888" spans="2:2">
      <c r="B888">
        <v>2</v>
      </c>
    </row>
    <row r="889" spans="2:2">
      <c r="B889">
        <v>9</v>
      </c>
    </row>
    <row r="890" spans="2:2">
      <c r="B890">
        <v>6</v>
      </c>
    </row>
    <row r="891" spans="2:2">
      <c r="B891">
        <v>7</v>
      </c>
    </row>
    <row r="892" spans="2:2">
      <c r="B892">
        <v>5</v>
      </c>
    </row>
    <row r="893" spans="2:2">
      <c r="B893">
        <v>4</v>
      </c>
    </row>
    <row r="894" spans="2:2">
      <c r="B894">
        <v>4</v>
      </c>
    </row>
    <row r="895" spans="2:2">
      <c r="B895">
        <v>4</v>
      </c>
    </row>
    <row r="896" spans="2:2">
      <c r="B896">
        <v>7</v>
      </c>
    </row>
    <row r="897" spans="2:2">
      <c r="B897">
        <v>6</v>
      </c>
    </row>
    <row r="898" spans="2:2">
      <c r="B898">
        <v>6</v>
      </c>
    </row>
    <row r="899" spans="2:2">
      <c r="B899">
        <v>4</v>
      </c>
    </row>
    <row r="900" spans="2:2">
      <c r="B900">
        <v>12</v>
      </c>
    </row>
    <row r="901" spans="2:2">
      <c r="B901">
        <v>5</v>
      </c>
    </row>
    <row r="902" spans="2:2">
      <c r="B902">
        <v>5</v>
      </c>
    </row>
    <row r="903" spans="2:2">
      <c r="B903">
        <v>3</v>
      </c>
    </row>
    <row r="904" spans="2:2">
      <c r="B904">
        <v>4</v>
      </c>
    </row>
    <row r="905" spans="2:2">
      <c r="B905">
        <v>6</v>
      </c>
    </row>
    <row r="906" spans="2:2">
      <c r="B906">
        <v>4</v>
      </c>
    </row>
    <row r="907" spans="2:2">
      <c r="B907">
        <v>7</v>
      </c>
    </row>
    <row r="908" spans="2:2">
      <c r="B908">
        <v>7</v>
      </c>
    </row>
    <row r="909" spans="2:2">
      <c r="B909">
        <v>5</v>
      </c>
    </row>
    <row r="910" spans="2:2">
      <c r="B910">
        <v>5</v>
      </c>
    </row>
    <row r="911" spans="2:2">
      <c r="B911">
        <v>5</v>
      </c>
    </row>
    <row r="912" spans="2:2">
      <c r="B912">
        <v>4</v>
      </c>
    </row>
    <row r="913" spans="2:2">
      <c r="B913">
        <v>5</v>
      </c>
    </row>
    <row r="914" spans="2:2">
      <c r="B914">
        <v>6</v>
      </c>
    </row>
    <row r="915" spans="2:2">
      <c r="B915">
        <v>4</v>
      </c>
    </row>
    <row r="916" spans="2:2">
      <c r="B916">
        <v>2</v>
      </c>
    </row>
    <row r="917" spans="2:2">
      <c r="B917">
        <v>8</v>
      </c>
    </row>
    <row r="918" spans="2:2">
      <c r="B918">
        <v>6</v>
      </c>
    </row>
    <row r="919" spans="2:2">
      <c r="B919">
        <v>7</v>
      </c>
    </row>
    <row r="920" spans="2:2">
      <c r="B920">
        <v>6</v>
      </c>
    </row>
    <row r="921" spans="2:2">
      <c r="B921">
        <v>5</v>
      </c>
    </row>
    <row r="922" spans="2:2">
      <c r="B922">
        <v>9</v>
      </c>
    </row>
    <row r="923" spans="2:2">
      <c r="B923">
        <v>5</v>
      </c>
    </row>
    <row r="924" spans="2:2">
      <c r="B924">
        <v>7</v>
      </c>
    </row>
    <row r="925" spans="2:2">
      <c r="B925">
        <v>7</v>
      </c>
    </row>
    <row r="926" spans="2:2">
      <c r="B926">
        <v>4</v>
      </c>
    </row>
    <row r="927" spans="2:2">
      <c r="B927">
        <v>8</v>
      </c>
    </row>
    <row r="928" spans="2:2">
      <c r="B928">
        <v>4</v>
      </c>
    </row>
    <row r="929" spans="2:2">
      <c r="B929">
        <v>3</v>
      </c>
    </row>
    <row r="930" spans="2:2">
      <c r="B930">
        <v>3</v>
      </c>
    </row>
    <row r="931" spans="2:2">
      <c r="B931">
        <v>5</v>
      </c>
    </row>
    <row r="932" spans="2:2">
      <c r="B932">
        <v>2</v>
      </c>
    </row>
    <row r="933" spans="2:2">
      <c r="B933">
        <v>1</v>
      </c>
    </row>
    <row r="934" spans="2:2">
      <c r="B934">
        <v>4</v>
      </c>
    </row>
    <row r="935" spans="2:2">
      <c r="B935">
        <v>1</v>
      </c>
    </row>
    <row r="936" spans="2:2">
      <c r="B936">
        <v>4</v>
      </c>
    </row>
    <row r="937" spans="2:2">
      <c r="B937">
        <v>5</v>
      </c>
    </row>
    <row r="938" spans="2:2">
      <c r="B938">
        <v>2</v>
      </c>
    </row>
    <row r="939" spans="2:2">
      <c r="B939">
        <v>6</v>
      </c>
    </row>
    <row r="940" spans="2:2">
      <c r="B940">
        <v>1</v>
      </c>
    </row>
    <row r="941" spans="2:2">
      <c r="B941">
        <v>6</v>
      </c>
    </row>
    <row r="942" spans="2:2">
      <c r="B942">
        <v>3</v>
      </c>
    </row>
    <row r="943" spans="2:2">
      <c r="B943">
        <v>2</v>
      </c>
    </row>
    <row r="944" spans="2:2">
      <c r="B944">
        <v>2</v>
      </c>
    </row>
    <row r="945" spans="2:2">
      <c r="B945">
        <v>2</v>
      </c>
    </row>
    <row r="946" spans="2:2">
      <c r="B946">
        <v>7</v>
      </c>
    </row>
    <row r="947" spans="2:2">
      <c r="B947">
        <v>3</v>
      </c>
    </row>
    <row r="948" spans="2:2">
      <c r="B948">
        <v>6</v>
      </c>
    </row>
    <row r="949" spans="2:2">
      <c r="B949">
        <v>6</v>
      </c>
    </row>
    <row r="950" spans="2:2">
      <c r="B950">
        <v>6</v>
      </c>
    </row>
    <row r="951" spans="2:2">
      <c r="B951">
        <v>3</v>
      </c>
    </row>
    <row r="952" spans="2:2">
      <c r="B952">
        <v>2</v>
      </c>
    </row>
    <row r="953" spans="2:2">
      <c r="B953">
        <v>2</v>
      </c>
    </row>
    <row r="954" spans="2:2">
      <c r="B954">
        <v>6</v>
      </c>
    </row>
    <row r="955" spans="2:2">
      <c r="B955">
        <v>5</v>
      </c>
    </row>
    <row r="956" spans="2:2">
      <c r="B956">
        <v>3</v>
      </c>
    </row>
    <row r="957" spans="2:2">
      <c r="B957">
        <v>5</v>
      </c>
    </row>
    <row r="958" spans="2:2">
      <c r="B958">
        <v>3</v>
      </c>
    </row>
    <row r="959" spans="2:2">
      <c r="B959">
        <v>8</v>
      </c>
    </row>
    <row r="960" spans="2:2">
      <c r="B960">
        <v>6</v>
      </c>
    </row>
    <row r="961" spans="2:2">
      <c r="B961">
        <v>6</v>
      </c>
    </row>
    <row r="962" spans="2:2">
      <c r="B962">
        <v>4</v>
      </c>
    </row>
    <row r="963" spans="2:2">
      <c r="B963">
        <v>2</v>
      </c>
    </row>
    <row r="964" spans="2:2">
      <c r="B964">
        <v>6</v>
      </c>
    </row>
    <row r="965" spans="2:2">
      <c r="B965">
        <v>5</v>
      </c>
    </row>
    <row r="966" spans="2:2">
      <c r="B966">
        <v>4</v>
      </c>
    </row>
    <row r="967" spans="2:2">
      <c r="B967">
        <v>5</v>
      </c>
    </row>
    <row r="968" spans="2:2">
      <c r="B968">
        <v>4</v>
      </c>
    </row>
    <row r="969" spans="2:2">
      <c r="B969">
        <v>6</v>
      </c>
    </row>
    <row r="970" spans="2:2">
      <c r="B970">
        <v>7</v>
      </c>
    </row>
    <row r="971" spans="2:2">
      <c r="B971">
        <v>4</v>
      </c>
    </row>
    <row r="972" spans="2:2">
      <c r="B972">
        <v>1</v>
      </c>
    </row>
    <row r="973" spans="2:2">
      <c r="B973">
        <v>4</v>
      </c>
    </row>
    <row r="974" spans="2:2">
      <c r="B974">
        <v>5</v>
      </c>
    </row>
    <row r="975" spans="2:2">
      <c r="B975">
        <v>3</v>
      </c>
    </row>
    <row r="976" spans="2:2">
      <c r="B976">
        <v>7</v>
      </c>
    </row>
    <row r="977" spans="2:2">
      <c r="B977">
        <v>8</v>
      </c>
    </row>
    <row r="978" spans="2:2">
      <c r="B978">
        <v>5</v>
      </c>
    </row>
    <row r="979" spans="2:2">
      <c r="B979">
        <v>5</v>
      </c>
    </row>
    <row r="980" spans="2:2">
      <c r="B980">
        <v>7</v>
      </c>
    </row>
    <row r="981" spans="2:2">
      <c r="B981">
        <v>2</v>
      </c>
    </row>
    <row r="982" spans="2:2">
      <c r="B982">
        <v>4</v>
      </c>
    </row>
    <row r="983" spans="2:2">
      <c r="B983">
        <v>3</v>
      </c>
    </row>
    <row r="984" spans="2:2">
      <c r="B984">
        <v>5</v>
      </c>
    </row>
    <row r="985" spans="2:2">
      <c r="B985">
        <v>5</v>
      </c>
    </row>
    <row r="986" spans="2:2">
      <c r="B986">
        <v>10</v>
      </c>
    </row>
    <row r="987" spans="2:2">
      <c r="B987">
        <v>3</v>
      </c>
    </row>
    <row r="988" spans="2:2">
      <c r="B988">
        <v>8</v>
      </c>
    </row>
    <row r="989" spans="2:2">
      <c r="B989">
        <v>3</v>
      </c>
    </row>
    <row r="990" spans="2:2">
      <c r="B990">
        <v>3</v>
      </c>
    </row>
    <row r="991" spans="2:2">
      <c r="B991">
        <v>2</v>
      </c>
    </row>
    <row r="992" spans="2:2">
      <c r="B992">
        <v>3</v>
      </c>
    </row>
    <row r="993" spans="2:2">
      <c r="B993">
        <v>3</v>
      </c>
    </row>
    <row r="994" spans="2:2">
      <c r="B994">
        <v>6</v>
      </c>
    </row>
    <row r="995" spans="2:2">
      <c r="B995">
        <v>4</v>
      </c>
    </row>
    <row r="996" spans="2:2">
      <c r="B996">
        <v>4</v>
      </c>
    </row>
    <row r="997" spans="2:2">
      <c r="B997">
        <v>6</v>
      </c>
    </row>
    <row r="998" spans="2:2">
      <c r="B998">
        <v>4</v>
      </c>
    </row>
    <row r="999" spans="2:2">
      <c r="B999">
        <v>5</v>
      </c>
    </row>
    <row r="1000" spans="2:2">
      <c r="B1000">
        <v>8</v>
      </c>
    </row>
    <row r="1001" spans="2:2">
      <c r="B1001">
        <v>3</v>
      </c>
    </row>
    <row r="1002" spans="2:2">
      <c r="B1002">
        <v>7</v>
      </c>
    </row>
    <row r="1003" spans="2:2">
      <c r="B1003">
        <v>2</v>
      </c>
    </row>
    <row r="1004" spans="2:2">
      <c r="B1004">
        <v>4</v>
      </c>
    </row>
    <row r="1005" spans="2:2">
      <c r="B1005">
        <v>3</v>
      </c>
    </row>
    <row r="1006" spans="2:2">
      <c r="B1006">
        <v>1</v>
      </c>
    </row>
    <row r="1007" spans="2:2">
      <c r="B1007">
        <v>4</v>
      </c>
    </row>
    <row r="1008" spans="2:2">
      <c r="B1008">
        <v>4</v>
      </c>
    </row>
    <row r="1009" spans="2:2">
      <c r="B1009">
        <v>4</v>
      </c>
    </row>
    <row r="1010" spans="2:2">
      <c r="B1010">
        <v>9</v>
      </c>
    </row>
    <row r="1011" spans="2:2">
      <c r="B1011">
        <v>2</v>
      </c>
    </row>
    <row r="1012" spans="2:2">
      <c r="B1012">
        <v>5</v>
      </c>
    </row>
    <row r="1013" spans="2:2">
      <c r="B1013">
        <v>5</v>
      </c>
    </row>
    <row r="1014" spans="2:2">
      <c r="B1014">
        <v>1</v>
      </c>
    </row>
    <row r="1015" spans="2:2">
      <c r="B1015">
        <v>5</v>
      </c>
    </row>
    <row r="1016" spans="2:2">
      <c r="B1016">
        <v>4</v>
      </c>
    </row>
    <row r="1017" spans="2:2">
      <c r="B1017">
        <v>5</v>
      </c>
    </row>
    <row r="1018" spans="2:2">
      <c r="B1018">
        <v>3</v>
      </c>
    </row>
    <row r="1019" spans="2:2">
      <c r="B1019">
        <v>9</v>
      </c>
    </row>
    <row r="1020" spans="2:2">
      <c r="B1020">
        <v>9</v>
      </c>
    </row>
    <row r="1021" spans="2:2">
      <c r="B1021">
        <v>5</v>
      </c>
    </row>
    <row r="1022" spans="2:2">
      <c r="B1022">
        <v>4</v>
      </c>
    </row>
    <row r="1023" spans="2:2">
      <c r="B1023">
        <v>4</v>
      </c>
    </row>
    <row r="1024" spans="2:2">
      <c r="B1024">
        <v>6</v>
      </c>
    </row>
    <row r="1025" spans="2:2">
      <c r="B1025">
        <v>6</v>
      </c>
    </row>
    <row r="1026" spans="2:2">
      <c r="B1026">
        <v>4</v>
      </c>
    </row>
    <row r="1027" spans="2:2">
      <c r="B1027">
        <v>5</v>
      </c>
    </row>
    <row r="1028" spans="2:2">
      <c r="B1028">
        <v>6</v>
      </c>
    </row>
    <row r="1029" spans="2:2">
      <c r="B1029">
        <v>4</v>
      </c>
    </row>
    <row r="1030" spans="2:2">
      <c r="B1030">
        <v>10</v>
      </c>
    </row>
    <row r="1031" spans="2:2">
      <c r="B1031">
        <v>1</v>
      </c>
    </row>
    <row r="1032" spans="2:2">
      <c r="B1032">
        <v>6</v>
      </c>
    </row>
    <row r="1033" spans="2:2">
      <c r="B1033">
        <v>6</v>
      </c>
    </row>
    <row r="1034" spans="2:2">
      <c r="B1034">
        <v>1</v>
      </c>
    </row>
    <row r="1035" spans="2:2">
      <c r="B1035">
        <v>8</v>
      </c>
    </row>
    <row r="1036" spans="2:2">
      <c r="B1036">
        <v>5</v>
      </c>
    </row>
    <row r="1037" spans="2:2">
      <c r="B1037">
        <v>7</v>
      </c>
    </row>
    <row r="1038" spans="2:2">
      <c r="B1038">
        <v>6</v>
      </c>
    </row>
    <row r="1039" spans="2:2">
      <c r="B1039">
        <v>7</v>
      </c>
    </row>
    <row r="1040" spans="2:2">
      <c r="B1040">
        <v>5</v>
      </c>
    </row>
    <row r="1041" spans="2:2">
      <c r="B1041">
        <v>6</v>
      </c>
    </row>
    <row r="1042" spans="2:2">
      <c r="B1042">
        <v>8</v>
      </c>
    </row>
    <row r="1043" spans="2:2">
      <c r="B1043">
        <v>5</v>
      </c>
    </row>
    <row r="1044" spans="2:2">
      <c r="B1044">
        <v>8</v>
      </c>
    </row>
    <row r="1045" spans="2:2">
      <c r="B1045">
        <v>5</v>
      </c>
    </row>
    <row r="1046" spans="2:2">
      <c r="B1046">
        <v>6</v>
      </c>
    </row>
    <row r="1047" spans="2:2">
      <c r="B1047">
        <v>9</v>
      </c>
    </row>
    <row r="1048" spans="2:2">
      <c r="B1048">
        <v>6</v>
      </c>
    </row>
    <row r="1049" spans="2:2">
      <c r="B1049">
        <v>5</v>
      </c>
    </row>
    <row r="1050" spans="2:2">
      <c r="B1050">
        <v>5</v>
      </c>
    </row>
    <row r="1051" spans="2:2">
      <c r="B1051">
        <v>4</v>
      </c>
    </row>
    <row r="1052" spans="2:2">
      <c r="B1052">
        <v>2</v>
      </c>
    </row>
    <row r="1053" spans="2:2">
      <c r="B1053">
        <v>4</v>
      </c>
    </row>
    <row r="1054" spans="2:2">
      <c r="B1054">
        <v>4</v>
      </c>
    </row>
    <row r="1055" spans="2:2">
      <c r="B1055">
        <v>3</v>
      </c>
    </row>
    <row r="1056" spans="2:2">
      <c r="B1056">
        <v>4</v>
      </c>
    </row>
    <row r="1057" spans="2:2">
      <c r="B1057">
        <v>8</v>
      </c>
    </row>
    <row r="1058" spans="2:2">
      <c r="B1058">
        <v>3</v>
      </c>
    </row>
    <row r="1059" spans="2:2">
      <c r="B1059">
        <v>4</v>
      </c>
    </row>
    <row r="1060" spans="2:2">
      <c r="B1060">
        <v>0</v>
      </c>
    </row>
    <row r="1061" spans="2:2">
      <c r="B1061">
        <v>3</v>
      </c>
    </row>
    <row r="1062" spans="2:2">
      <c r="B1062">
        <v>3</v>
      </c>
    </row>
    <row r="1063" spans="2:2">
      <c r="B1063">
        <v>8</v>
      </c>
    </row>
    <row r="1064" spans="2:2">
      <c r="B1064">
        <v>2</v>
      </c>
    </row>
    <row r="1065" spans="2:2">
      <c r="B1065">
        <v>2</v>
      </c>
    </row>
    <row r="1066" spans="2:2">
      <c r="B1066">
        <v>6</v>
      </c>
    </row>
    <row r="1067" spans="2:2">
      <c r="B1067">
        <v>8</v>
      </c>
    </row>
    <row r="1068" spans="2:2">
      <c r="B1068">
        <v>2</v>
      </c>
    </row>
    <row r="1069" spans="2:2">
      <c r="B1069">
        <v>4</v>
      </c>
    </row>
    <row r="1070" spans="2:2">
      <c r="B1070">
        <v>10</v>
      </c>
    </row>
    <row r="1071" spans="2:2">
      <c r="B1071">
        <v>6</v>
      </c>
    </row>
    <row r="1072" spans="2:2">
      <c r="B1072">
        <v>6</v>
      </c>
    </row>
    <row r="1073" spans="2:2">
      <c r="B1073">
        <v>6</v>
      </c>
    </row>
    <row r="1074" spans="2:2">
      <c r="B1074">
        <v>4</v>
      </c>
    </row>
    <row r="1075" spans="2:2">
      <c r="B1075">
        <v>7</v>
      </c>
    </row>
    <row r="1076" spans="2:2">
      <c r="B1076">
        <v>5</v>
      </c>
    </row>
    <row r="1077" spans="2:2">
      <c r="B1077">
        <v>5</v>
      </c>
    </row>
    <row r="1078" spans="2:2">
      <c r="B1078">
        <v>3</v>
      </c>
    </row>
    <row r="1079" spans="2:2">
      <c r="B1079">
        <v>6</v>
      </c>
    </row>
    <row r="1080" spans="2:2">
      <c r="B1080">
        <v>7</v>
      </c>
    </row>
    <row r="1081" spans="2:2">
      <c r="B1081">
        <v>3</v>
      </c>
    </row>
    <row r="1082" spans="2:2">
      <c r="B1082">
        <v>7</v>
      </c>
    </row>
    <row r="1083" spans="2:2">
      <c r="B1083">
        <v>2</v>
      </c>
    </row>
    <row r="1084" spans="2:2">
      <c r="B1084">
        <v>1</v>
      </c>
    </row>
    <row r="1085" spans="2:2">
      <c r="B1085">
        <v>7</v>
      </c>
    </row>
    <row r="1086" spans="2:2">
      <c r="B1086">
        <v>2</v>
      </c>
    </row>
    <row r="1087" spans="2:2">
      <c r="B1087">
        <v>4</v>
      </c>
    </row>
    <row r="1088" spans="2:2">
      <c r="B1088">
        <v>1</v>
      </c>
    </row>
    <row r="1089" spans="2:2">
      <c r="B1089">
        <v>4</v>
      </c>
    </row>
    <row r="1090" spans="2:2">
      <c r="B1090">
        <v>10</v>
      </c>
    </row>
    <row r="1091" spans="2:2">
      <c r="B1091">
        <v>3</v>
      </c>
    </row>
    <row r="1092" spans="2:2">
      <c r="B1092">
        <v>4</v>
      </c>
    </row>
    <row r="1093" spans="2:2">
      <c r="B1093">
        <v>1</v>
      </c>
    </row>
    <row r="1094" spans="2:2">
      <c r="B1094">
        <v>5</v>
      </c>
    </row>
    <row r="1095" spans="2:2">
      <c r="B1095">
        <v>3</v>
      </c>
    </row>
    <row r="1096" spans="2:2">
      <c r="B1096">
        <v>4</v>
      </c>
    </row>
    <row r="1097" spans="2:2">
      <c r="B1097">
        <v>5</v>
      </c>
    </row>
    <row r="1098" spans="2:2">
      <c r="B1098">
        <v>10</v>
      </c>
    </row>
    <row r="1099" spans="2:2">
      <c r="B1099">
        <v>4</v>
      </c>
    </row>
    <row r="1100" spans="2:2">
      <c r="B1100">
        <v>6</v>
      </c>
    </row>
    <row r="1101" spans="2:2">
      <c r="B1101">
        <v>5</v>
      </c>
    </row>
    <row r="1102" spans="2:2">
      <c r="B1102">
        <v>3</v>
      </c>
    </row>
    <row r="1103" spans="2:2">
      <c r="B1103">
        <v>2</v>
      </c>
    </row>
    <row r="1104" spans="2:2">
      <c r="B1104">
        <v>4</v>
      </c>
    </row>
    <row r="1105" spans="2:2">
      <c r="B1105">
        <v>5</v>
      </c>
    </row>
    <row r="1106" spans="2:2">
      <c r="B1106">
        <v>3</v>
      </c>
    </row>
    <row r="1107" spans="2:2">
      <c r="B1107">
        <v>3</v>
      </c>
    </row>
    <row r="1108" spans="2:2">
      <c r="B1108">
        <v>4</v>
      </c>
    </row>
    <row r="1109" spans="2:2">
      <c r="B1109">
        <v>6</v>
      </c>
    </row>
    <row r="1110" spans="2:2">
      <c r="B1110">
        <v>5</v>
      </c>
    </row>
    <row r="1111" spans="2:2">
      <c r="B1111">
        <v>4</v>
      </c>
    </row>
    <row r="1112" spans="2:2">
      <c r="B1112">
        <v>5</v>
      </c>
    </row>
    <row r="1113" spans="2:2">
      <c r="B1113">
        <v>6</v>
      </c>
    </row>
    <row r="1114" spans="2:2">
      <c r="B1114">
        <v>7</v>
      </c>
    </row>
    <row r="1115" spans="2:2">
      <c r="B1115">
        <v>7</v>
      </c>
    </row>
    <row r="1116" spans="2:2">
      <c r="B1116">
        <v>6</v>
      </c>
    </row>
    <row r="1117" spans="2:2">
      <c r="B1117">
        <v>3</v>
      </c>
    </row>
    <row r="1118" spans="2:2">
      <c r="B1118">
        <v>3</v>
      </c>
    </row>
    <row r="1119" spans="2:2">
      <c r="B1119">
        <v>5</v>
      </c>
    </row>
    <row r="1120" spans="2:2">
      <c r="B1120">
        <v>8</v>
      </c>
    </row>
    <row r="1121" spans="2:2">
      <c r="B1121">
        <v>5</v>
      </c>
    </row>
    <row r="1122" spans="2:2">
      <c r="B1122">
        <v>2</v>
      </c>
    </row>
    <row r="1123" spans="2:2">
      <c r="B1123">
        <v>4</v>
      </c>
    </row>
    <row r="1124" spans="2:2">
      <c r="B1124">
        <v>8</v>
      </c>
    </row>
    <row r="1125" spans="2:2">
      <c r="B1125">
        <v>7</v>
      </c>
    </row>
    <row r="1126" spans="2:2">
      <c r="B1126">
        <v>6</v>
      </c>
    </row>
    <row r="1127" spans="2:2">
      <c r="B1127">
        <v>10</v>
      </c>
    </row>
    <row r="1128" spans="2:2">
      <c r="B1128">
        <v>5</v>
      </c>
    </row>
    <row r="1129" spans="2:2">
      <c r="B1129">
        <v>4</v>
      </c>
    </row>
    <row r="1130" spans="2:2">
      <c r="B1130">
        <v>10</v>
      </c>
    </row>
    <row r="1131" spans="2:2">
      <c r="B1131">
        <v>4</v>
      </c>
    </row>
    <row r="1132" spans="2:2">
      <c r="B1132">
        <v>4</v>
      </c>
    </row>
    <row r="1133" spans="2:2">
      <c r="B1133">
        <v>6</v>
      </c>
    </row>
    <row r="1134" spans="2:2">
      <c r="B1134">
        <v>5</v>
      </c>
    </row>
    <row r="1135" spans="2:2">
      <c r="B1135">
        <v>4</v>
      </c>
    </row>
    <row r="1136" spans="2:2">
      <c r="B1136">
        <v>4</v>
      </c>
    </row>
    <row r="1137" spans="2:2">
      <c r="B1137">
        <v>6</v>
      </c>
    </row>
    <row r="1138" spans="2:2">
      <c r="B1138">
        <v>5</v>
      </c>
    </row>
    <row r="1139" spans="2:2">
      <c r="B1139">
        <v>3</v>
      </c>
    </row>
    <row r="1140" spans="2:2">
      <c r="B1140">
        <v>11</v>
      </c>
    </row>
    <row r="1141" spans="2:2">
      <c r="B1141">
        <v>6</v>
      </c>
    </row>
    <row r="1142" spans="2:2">
      <c r="B1142">
        <v>4</v>
      </c>
    </row>
    <row r="1143" spans="2:2">
      <c r="B1143">
        <v>8</v>
      </c>
    </row>
    <row r="1144" spans="2:2">
      <c r="B1144">
        <v>1</v>
      </c>
    </row>
    <row r="1145" spans="2:2">
      <c r="B1145">
        <v>9</v>
      </c>
    </row>
    <row r="1146" spans="2:2">
      <c r="B1146">
        <v>5</v>
      </c>
    </row>
    <row r="1147" spans="2:2">
      <c r="B1147">
        <v>9</v>
      </c>
    </row>
    <row r="1148" spans="2:2">
      <c r="B1148">
        <v>6</v>
      </c>
    </row>
    <row r="1149" spans="2:2">
      <c r="B1149">
        <v>4</v>
      </c>
    </row>
    <row r="1150" spans="2:2">
      <c r="B1150">
        <v>8</v>
      </c>
    </row>
    <row r="1151" spans="2:2">
      <c r="B1151">
        <v>5</v>
      </c>
    </row>
    <row r="1152" spans="2:2">
      <c r="B1152">
        <v>9</v>
      </c>
    </row>
    <row r="1153" spans="2:2">
      <c r="B1153">
        <v>8</v>
      </c>
    </row>
    <row r="1154" spans="2:2">
      <c r="B1154">
        <v>2</v>
      </c>
    </row>
    <row r="1155" spans="2:2">
      <c r="B1155">
        <v>8</v>
      </c>
    </row>
    <row r="1156" spans="2:2">
      <c r="B1156">
        <v>5</v>
      </c>
    </row>
    <row r="1157" spans="2:2">
      <c r="B1157">
        <v>4</v>
      </c>
    </row>
    <row r="1158" spans="2:2">
      <c r="B1158">
        <v>3</v>
      </c>
    </row>
    <row r="1159" spans="2:2">
      <c r="B1159">
        <v>6</v>
      </c>
    </row>
    <row r="1160" spans="2:2">
      <c r="B1160">
        <v>6</v>
      </c>
    </row>
    <row r="1161" spans="2:2">
      <c r="B1161">
        <v>4</v>
      </c>
    </row>
    <row r="1162" spans="2:2">
      <c r="B1162">
        <v>6</v>
      </c>
    </row>
    <row r="1163" spans="2:2">
      <c r="B1163">
        <v>11</v>
      </c>
    </row>
    <row r="1164" spans="2:2">
      <c r="B1164">
        <v>6</v>
      </c>
    </row>
    <row r="1165" spans="2:2">
      <c r="B1165">
        <v>6</v>
      </c>
    </row>
    <row r="1166" spans="2:2">
      <c r="B1166">
        <v>6</v>
      </c>
    </row>
    <row r="1167" spans="2:2">
      <c r="B1167">
        <v>4</v>
      </c>
    </row>
    <row r="1168" spans="2:2">
      <c r="B1168">
        <v>4</v>
      </c>
    </row>
    <row r="1169" spans="2:2">
      <c r="B1169">
        <v>8</v>
      </c>
    </row>
    <row r="1170" spans="2:2">
      <c r="B1170">
        <v>2</v>
      </c>
    </row>
    <row r="1171" spans="2:2">
      <c r="B1171">
        <v>5</v>
      </c>
    </row>
    <row r="1172" spans="2:2">
      <c r="B1172">
        <v>4</v>
      </c>
    </row>
    <row r="1173" spans="2:2">
      <c r="B1173">
        <v>4</v>
      </c>
    </row>
    <row r="1174" spans="2:2">
      <c r="B1174">
        <v>2</v>
      </c>
    </row>
    <row r="1175" spans="2:2">
      <c r="B1175">
        <v>6</v>
      </c>
    </row>
    <row r="1176" spans="2:2">
      <c r="B1176">
        <v>6</v>
      </c>
    </row>
    <row r="1177" spans="2:2">
      <c r="B1177">
        <v>6</v>
      </c>
    </row>
    <row r="1178" spans="2:2">
      <c r="B1178">
        <v>3</v>
      </c>
    </row>
    <row r="1179" spans="2:2">
      <c r="B1179">
        <v>4</v>
      </c>
    </row>
    <row r="1180" spans="2:2">
      <c r="B1180">
        <v>4</v>
      </c>
    </row>
    <row r="1181" spans="2:2">
      <c r="B1181">
        <v>2</v>
      </c>
    </row>
    <row r="1182" spans="2:2">
      <c r="B1182">
        <v>9</v>
      </c>
    </row>
    <row r="1183" spans="2:2">
      <c r="B1183">
        <v>7</v>
      </c>
    </row>
    <row r="1184" spans="2:2">
      <c r="B1184">
        <v>5</v>
      </c>
    </row>
    <row r="1185" spans="2:2">
      <c r="B1185">
        <v>5</v>
      </c>
    </row>
    <row r="1186" spans="2:2">
      <c r="B1186">
        <v>1</v>
      </c>
    </row>
    <row r="1187" spans="2:2">
      <c r="B1187">
        <v>5</v>
      </c>
    </row>
    <row r="1188" spans="2:2">
      <c r="B1188">
        <v>1</v>
      </c>
    </row>
    <row r="1189" spans="2:2">
      <c r="B1189">
        <v>9</v>
      </c>
    </row>
    <row r="1190" spans="2:2">
      <c r="B1190">
        <v>4</v>
      </c>
    </row>
    <row r="1191" spans="2:2">
      <c r="B1191">
        <v>6</v>
      </c>
    </row>
    <row r="1192" spans="2:2">
      <c r="B1192">
        <v>4</v>
      </c>
    </row>
    <row r="1193" spans="2:2">
      <c r="B1193">
        <v>4</v>
      </c>
    </row>
    <row r="1194" spans="2:2">
      <c r="B1194">
        <v>6</v>
      </c>
    </row>
    <row r="1195" spans="2:2">
      <c r="B1195">
        <v>8</v>
      </c>
    </row>
    <row r="1196" spans="2:2">
      <c r="B1196">
        <v>4</v>
      </c>
    </row>
    <row r="1197" spans="2:2">
      <c r="B1197">
        <v>10</v>
      </c>
    </row>
    <row r="1198" spans="2:2">
      <c r="B1198">
        <v>2</v>
      </c>
    </row>
    <row r="1199" spans="2:2">
      <c r="B1199">
        <v>4</v>
      </c>
    </row>
    <row r="1200" spans="2:2">
      <c r="B1200">
        <v>7</v>
      </c>
    </row>
    <row r="1201" spans="2:2">
      <c r="B1201">
        <v>7</v>
      </c>
    </row>
    <row r="1202" spans="2:2">
      <c r="B1202">
        <v>5</v>
      </c>
    </row>
    <row r="1203" spans="2:2">
      <c r="B1203">
        <v>7</v>
      </c>
    </row>
    <row r="1204" spans="2:2">
      <c r="B1204">
        <v>1</v>
      </c>
    </row>
    <row r="1205" spans="2:2">
      <c r="B1205">
        <v>9</v>
      </c>
    </row>
    <row r="1206" spans="2:2">
      <c r="B1206">
        <v>5</v>
      </c>
    </row>
    <row r="1207" spans="2:2">
      <c r="B1207">
        <v>3</v>
      </c>
    </row>
    <row r="1208" spans="2:2">
      <c r="B1208">
        <v>4</v>
      </c>
    </row>
    <row r="1209" spans="2:2">
      <c r="B1209">
        <v>7</v>
      </c>
    </row>
    <row r="1210" spans="2:2">
      <c r="B1210">
        <v>5</v>
      </c>
    </row>
    <row r="1211" spans="2:2">
      <c r="B1211">
        <v>6</v>
      </c>
    </row>
    <row r="1212" spans="2:2">
      <c r="B1212">
        <v>3</v>
      </c>
    </row>
    <row r="1213" spans="2:2">
      <c r="B1213">
        <v>5</v>
      </c>
    </row>
    <row r="1214" spans="2:2">
      <c r="B1214">
        <v>8</v>
      </c>
    </row>
    <row r="1215" spans="2:2">
      <c r="B1215">
        <v>5</v>
      </c>
    </row>
    <row r="1216" spans="2:2">
      <c r="B1216">
        <v>3</v>
      </c>
    </row>
    <row r="1217" spans="2:2">
      <c r="B1217">
        <v>3</v>
      </c>
    </row>
    <row r="1218" spans="2:2">
      <c r="B1218">
        <v>2</v>
      </c>
    </row>
    <row r="1219" spans="2:2">
      <c r="B1219">
        <v>3</v>
      </c>
    </row>
    <row r="1220" spans="2:2">
      <c r="B1220">
        <v>6</v>
      </c>
    </row>
    <row r="1221" spans="2:2">
      <c r="B1221">
        <v>7</v>
      </c>
    </row>
    <row r="1222" spans="2:2">
      <c r="B1222">
        <v>6</v>
      </c>
    </row>
    <row r="1223" spans="2:2">
      <c r="B1223">
        <v>4</v>
      </c>
    </row>
    <row r="1224" spans="2:2">
      <c r="B1224">
        <v>10</v>
      </c>
    </row>
    <row r="1225" spans="2:2">
      <c r="B1225">
        <v>5</v>
      </c>
    </row>
    <row r="1226" spans="2:2">
      <c r="B1226">
        <v>7</v>
      </c>
    </row>
    <row r="1227" spans="2:2">
      <c r="B1227">
        <v>5</v>
      </c>
    </row>
    <row r="1228" spans="2:2">
      <c r="B1228">
        <v>3</v>
      </c>
    </row>
    <row r="1229" spans="2:2">
      <c r="B1229">
        <v>5</v>
      </c>
    </row>
    <row r="1230" spans="2:2">
      <c r="B1230">
        <v>5</v>
      </c>
    </row>
    <row r="1231" spans="2:2">
      <c r="B1231">
        <v>7</v>
      </c>
    </row>
    <row r="1232" spans="2:2">
      <c r="B1232">
        <v>4</v>
      </c>
    </row>
    <row r="1233" spans="2:2">
      <c r="B1233">
        <v>3</v>
      </c>
    </row>
    <row r="1234" spans="2:2">
      <c r="B1234">
        <v>5</v>
      </c>
    </row>
    <row r="1235" spans="2:2">
      <c r="B1235">
        <v>4</v>
      </c>
    </row>
    <row r="1236" spans="2:2">
      <c r="B1236">
        <v>6</v>
      </c>
    </row>
    <row r="1237" spans="2:2">
      <c r="B1237">
        <v>7</v>
      </c>
    </row>
    <row r="1238" spans="2:2">
      <c r="B1238">
        <v>6</v>
      </c>
    </row>
    <row r="1239" spans="2:2">
      <c r="B1239">
        <v>5</v>
      </c>
    </row>
    <row r="1240" spans="2:2">
      <c r="B1240">
        <v>5</v>
      </c>
    </row>
    <row r="1241" spans="2:2">
      <c r="B1241">
        <v>5</v>
      </c>
    </row>
    <row r="1242" spans="2:2">
      <c r="B1242">
        <v>4</v>
      </c>
    </row>
    <row r="1243" spans="2:2">
      <c r="B1243">
        <v>4</v>
      </c>
    </row>
    <row r="1244" spans="2:2">
      <c r="B1244">
        <v>2</v>
      </c>
    </row>
    <row r="1245" spans="2:2">
      <c r="B1245">
        <v>5</v>
      </c>
    </row>
    <row r="1246" spans="2:2">
      <c r="B1246">
        <v>7</v>
      </c>
    </row>
    <row r="1247" spans="2:2">
      <c r="B1247">
        <v>10</v>
      </c>
    </row>
    <row r="1248" spans="2:2">
      <c r="B1248">
        <v>6</v>
      </c>
    </row>
    <row r="1249" spans="2:2">
      <c r="B1249">
        <v>6</v>
      </c>
    </row>
    <row r="1250" spans="2:2">
      <c r="B1250">
        <v>3</v>
      </c>
    </row>
    <row r="1251" spans="2:2">
      <c r="B1251">
        <v>6</v>
      </c>
    </row>
    <row r="1252" spans="2:2">
      <c r="B1252">
        <v>3</v>
      </c>
    </row>
    <row r="1253" spans="2:2">
      <c r="B1253">
        <v>5</v>
      </c>
    </row>
    <row r="1254" spans="2:2">
      <c r="B1254">
        <v>7</v>
      </c>
    </row>
    <row r="1255" spans="2:2">
      <c r="B1255">
        <v>3</v>
      </c>
    </row>
    <row r="1256" spans="2:2">
      <c r="B1256">
        <v>6</v>
      </c>
    </row>
    <row r="1257" spans="2:2">
      <c r="B1257">
        <v>5</v>
      </c>
    </row>
    <row r="1258" spans="2:2">
      <c r="B1258">
        <v>7</v>
      </c>
    </row>
    <row r="1259" spans="2:2">
      <c r="B1259">
        <v>4</v>
      </c>
    </row>
    <row r="1260" spans="2:2">
      <c r="B1260">
        <v>4</v>
      </c>
    </row>
    <row r="1261" spans="2:2">
      <c r="B1261">
        <v>7</v>
      </c>
    </row>
    <row r="1262" spans="2:2">
      <c r="B1262">
        <v>3</v>
      </c>
    </row>
    <row r="1263" spans="2:2">
      <c r="B1263">
        <v>6</v>
      </c>
    </row>
    <row r="1264" spans="2:2">
      <c r="B1264">
        <v>2</v>
      </c>
    </row>
    <row r="1265" spans="2:2">
      <c r="B1265">
        <v>5</v>
      </c>
    </row>
    <row r="1266" spans="2:2">
      <c r="B1266">
        <v>3</v>
      </c>
    </row>
    <row r="1267" spans="2:2">
      <c r="B1267">
        <v>4</v>
      </c>
    </row>
    <row r="1268" spans="2:2">
      <c r="B1268">
        <v>4</v>
      </c>
    </row>
    <row r="1269" spans="2:2">
      <c r="B1269">
        <v>3</v>
      </c>
    </row>
    <row r="1270" spans="2:2">
      <c r="B1270">
        <v>4</v>
      </c>
    </row>
    <row r="1271" spans="2:2">
      <c r="B1271">
        <v>6</v>
      </c>
    </row>
    <row r="1272" spans="2:2">
      <c r="B1272">
        <v>6</v>
      </c>
    </row>
    <row r="1273" spans="2:2">
      <c r="B1273">
        <v>7</v>
      </c>
    </row>
    <row r="1274" spans="2:2">
      <c r="B1274">
        <v>4</v>
      </c>
    </row>
    <row r="1275" spans="2:2">
      <c r="B1275">
        <v>5</v>
      </c>
    </row>
    <row r="1276" spans="2:2">
      <c r="B1276">
        <v>2</v>
      </c>
    </row>
    <row r="1277" spans="2:2">
      <c r="B1277">
        <v>7</v>
      </c>
    </row>
    <row r="1278" spans="2:2">
      <c r="B1278">
        <v>7</v>
      </c>
    </row>
    <row r="1279" spans="2:2">
      <c r="B1279">
        <v>9</v>
      </c>
    </row>
    <row r="1280" spans="2:2">
      <c r="B1280">
        <v>5</v>
      </c>
    </row>
    <row r="1281" spans="2:2">
      <c r="B1281">
        <v>7</v>
      </c>
    </row>
    <row r="1282" spans="2:2">
      <c r="B1282">
        <v>4</v>
      </c>
    </row>
    <row r="1283" spans="2:2">
      <c r="B1283">
        <v>5</v>
      </c>
    </row>
    <row r="1284" spans="2:2">
      <c r="B1284">
        <v>6</v>
      </c>
    </row>
    <row r="1285" spans="2:2">
      <c r="B1285">
        <v>4</v>
      </c>
    </row>
    <row r="1286" spans="2:2">
      <c r="B1286">
        <v>6</v>
      </c>
    </row>
    <row r="1287" spans="2:2">
      <c r="B1287">
        <v>2</v>
      </c>
    </row>
    <row r="1288" spans="2:2">
      <c r="B1288">
        <v>7</v>
      </c>
    </row>
    <row r="1289" spans="2:2">
      <c r="B1289">
        <v>2</v>
      </c>
    </row>
    <row r="1290" spans="2:2">
      <c r="B1290">
        <v>6</v>
      </c>
    </row>
    <row r="1291" spans="2:2">
      <c r="B1291">
        <v>8</v>
      </c>
    </row>
    <row r="1292" spans="2:2">
      <c r="B1292">
        <v>9</v>
      </c>
    </row>
    <row r="1293" spans="2:2">
      <c r="B1293">
        <v>5</v>
      </c>
    </row>
    <row r="1294" spans="2:2">
      <c r="B1294">
        <v>2</v>
      </c>
    </row>
    <row r="1295" spans="2:2">
      <c r="B1295">
        <v>5</v>
      </c>
    </row>
    <row r="1296" spans="2:2">
      <c r="B1296">
        <v>8</v>
      </c>
    </row>
    <row r="1297" spans="2:2">
      <c r="B1297">
        <v>10</v>
      </c>
    </row>
    <row r="1298" spans="2:2">
      <c r="B1298">
        <v>8</v>
      </c>
    </row>
    <row r="1299" spans="2:2">
      <c r="B1299">
        <v>6</v>
      </c>
    </row>
    <row r="1300" spans="2:2">
      <c r="B1300">
        <v>7</v>
      </c>
    </row>
    <row r="1301" spans="2:2">
      <c r="B1301">
        <v>6</v>
      </c>
    </row>
    <row r="1302" spans="2:2">
      <c r="B1302">
        <v>5</v>
      </c>
    </row>
    <row r="1303" spans="2:2">
      <c r="B1303">
        <v>10</v>
      </c>
    </row>
    <row r="1304" spans="2:2">
      <c r="B1304">
        <v>6</v>
      </c>
    </row>
    <row r="1305" spans="2:2">
      <c r="B1305">
        <v>3</v>
      </c>
    </row>
    <row r="1306" spans="2:2">
      <c r="B1306">
        <v>2</v>
      </c>
    </row>
    <row r="1307" spans="2:2">
      <c r="B1307">
        <v>5</v>
      </c>
    </row>
    <row r="1308" spans="2:2">
      <c r="B1308">
        <v>7</v>
      </c>
    </row>
    <row r="1309" spans="2:2">
      <c r="B1309">
        <v>9</v>
      </c>
    </row>
    <row r="1310" spans="2:2">
      <c r="B1310">
        <v>4</v>
      </c>
    </row>
    <row r="1311" spans="2:2">
      <c r="B1311">
        <v>4</v>
      </c>
    </row>
    <row r="1312" spans="2:2">
      <c r="B1312">
        <v>8</v>
      </c>
    </row>
    <row r="1313" spans="2:2">
      <c r="B1313">
        <v>3</v>
      </c>
    </row>
    <row r="1314" spans="2:2">
      <c r="B1314">
        <v>6</v>
      </c>
    </row>
    <row r="1315" spans="2:2">
      <c r="B1315">
        <v>5</v>
      </c>
    </row>
    <row r="1316" spans="2:2">
      <c r="B1316">
        <v>6</v>
      </c>
    </row>
    <row r="1317" spans="2:2">
      <c r="B1317">
        <v>3</v>
      </c>
    </row>
    <row r="1318" spans="2:2">
      <c r="B1318">
        <v>5</v>
      </c>
    </row>
    <row r="1319" spans="2:2">
      <c r="B1319">
        <v>4</v>
      </c>
    </row>
    <row r="1320" spans="2:2">
      <c r="B1320">
        <v>8</v>
      </c>
    </row>
    <row r="1321" spans="2:2">
      <c r="B1321">
        <v>1</v>
      </c>
    </row>
    <row r="1322" spans="2:2">
      <c r="B1322">
        <v>7</v>
      </c>
    </row>
    <row r="1323" spans="2:2">
      <c r="B1323">
        <v>6</v>
      </c>
    </row>
    <row r="1324" spans="2:2">
      <c r="B1324">
        <v>7</v>
      </c>
    </row>
    <row r="1325" spans="2:2">
      <c r="B1325">
        <v>9</v>
      </c>
    </row>
    <row r="1326" spans="2:2">
      <c r="B1326">
        <v>5</v>
      </c>
    </row>
    <row r="1327" spans="2:2">
      <c r="B1327">
        <v>8</v>
      </c>
    </row>
    <row r="1328" spans="2:2">
      <c r="B1328">
        <v>3</v>
      </c>
    </row>
    <row r="1329" spans="2:2">
      <c r="B1329">
        <v>3</v>
      </c>
    </row>
    <row r="1330" spans="2:2">
      <c r="B1330">
        <v>6</v>
      </c>
    </row>
    <row r="1331" spans="2:2">
      <c r="B1331">
        <v>4</v>
      </c>
    </row>
    <row r="1332" spans="2:2">
      <c r="B1332">
        <v>6</v>
      </c>
    </row>
    <row r="1333" spans="2:2">
      <c r="B1333">
        <v>2</v>
      </c>
    </row>
    <row r="1334" spans="2:2">
      <c r="B1334">
        <v>2</v>
      </c>
    </row>
    <row r="1335" spans="2:2">
      <c r="B1335">
        <v>6</v>
      </c>
    </row>
    <row r="1336" spans="2:2">
      <c r="B1336">
        <v>6</v>
      </c>
    </row>
    <row r="1337" spans="2:2">
      <c r="B1337">
        <v>7</v>
      </c>
    </row>
    <row r="1338" spans="2:2">
      <c r="B1338">
        <v>6</v>
      </c>
    </row>
    <row r="1339" spans="2:2">
      <c r="B1339">
        <v>8</v>
      </c>
    </row>
    <row r="1340" spans="2:2">
      <c r="B1340">
        <v>8</v>
      </c>
    </row>
    <row r="1341" spans="2:2">
      <c r="B1341">
        <v>7</v>
      </c>
    </row>
    <row r="1342" spans="2:2">
      <c r="B1342">
        <v>2</v>
      </c>
    </row>
    <row r="1343" spans="2:2">
      <c r="B1343">
        <v>5</v>
      </c>
    </row>
    <row r="1344" spans="2:2">
      <c r="B1344">
        <v>3</v>
      </c>
    </row>
    <row r="1345" spans="2:2">
      <c r="B1345">
        <v>3</v>
      </c>
    </row>
    <row r="1346" spans="2:2">
      <c r="B1346">
        <v>5</v>
      </c>
    </row>
    <row r="1347" spans="2:2">
      <c r="B1347">
        <v>2</v>
      </c>
    </row>
    <row r="1348" spans="2:2">
      <c r="B1348">
        <v>2</v>
      </c>
    </row>
    <row r="1349" spans="2:2">
      <c r="B1349">
        <v>4</v>
      </c>
    </row>
    <row r="1350" spans="2:2">
      <c r="B1350">
        <v>5</v>
      </c>
    </row>
    <row r="1351" spans="2:2">
      <c r="B1351">
        <v>2</v>
      </c>
    </row>
    <row r="1352" spans="2:2">
      <c r="B1352">
        <v>3</v>
      </c>
    </row>
    <row r="1353" spans="2:2">
      <c r="B1353">
        <v>5</v>
      </c>
    </row>
    <row r="1354" spans="2:2">
      <c r="B1354">
        <v>4</v>
      </c>
    </row>
    <row r="1355" spans="2:2">
      <c r="B1355">
        <v>5</v>
      </c>
    </row>
    <row r="1356" spans="2:2">
      <c r="B1356">
        <v>6</v>
      </c>
    </row>
    <row r="1357" spans="2:2">
      <c r="B1357">
        <v>4</v>
      </c>
    </row>
    <row r="1358" spans="2:2">
      <c r="B1358">
        <v>2</v>
      </c>
    </row>
    <row r="1359" spans="2:2">
      <c r="B1359">
        <v>1</v>
      </c>
    </row>
    <row r="1360" spans="2:2">
      <c r="B1360">
        <v>5</v>
      </c>
    </row>
    <row r="1361" spans="2:2">
      <c r="B1361">
        <v>8</v>
      </c>
    </row>
    <row r="1362" spans="2:2">
      <c r="B1362">
        <v>5</v>
      </c>
    </row>
    <row r="1363" spans="2:2">
      <c r="B1363">
        <v>9</v>
      </c>
    </row>
    <row r="1364" spans="2:2">
      <c r="B1364">
        <v>4</v>
      </c>
    </row>
    <row r="1365" spans="2:2">
      <c r="B1365">
        <v>7</v>
      </c>
    </row>
    <row r="1366" spans="2:2">
      <c r="B1366">
        <v>10</v>
      </c>
    </row>
    <row r="1367" spans="2:2">
      <c r="B1367">
        <v>10</v>
      </c>
    </row>
    <row r="1368" spans="2:2">
      <c r="B1368">
        <v>4</v>
      </c>
    </row>
    <row r="1369" spans="2:2">
      <c r="B1369">
        <v>4</v>
      </c>
    </row>
    <row r="1370" spans="2:2">
      <c r="B1370">
        <v>4</v>
      </c>
    </row>
    <row r="1371" spans="2:2">
      <c r="B1371">
        <v>8</v>
      </c>
    </row>
    <row r="1372" spans="2:2">
      <c r="B1372">
        <v>4</v>
      </c>
    </row>
    <row r="1373" spans="2:2">
      <c r="B1373">
        <v>2</v>
      </c>
    </row>
    <row r="1374" spans="2:2">
      <c r="B1374">
        <v>4</v>
      </c>
    </row>
    <row r="1375" spans="2:2">
      <c r="B1375">
        <v>3</v>
      </c>
    </row>
    <row r="1376" spans="2:2">
      <c r="B1376">
        <v>5</v>
      </c>
    </row>
    <row r="1377" spans="2:2">
      <c r="B1377">
        <v>10</v>
      </c>
    </row>
    <row r="1378" spans="2:2">
      <c r="B1378">
        <v>5</v>
      </c>
    </row>
    <row r="1379" spans="2:2">
      <c r="B1379">
        <v>4</v>
      </c>
    </row>
    <row r="1380" spans="2:2">
      <c r="B1380">
        <v>6</v>
      </c>
    </row>
    <row r="1381" spans="2:2">
      <c r="B1381">
        <v>4</v>
      </c>
    </row>
    <row r="1382" spans="2:2">
      <c r="B1382">
        <v>2</v>
      </c>
    </row>
    <row r="1383" spans="2:2">
      <c r="B1383">
        <v>2</v>
      </c>
    </row>
    <row r="1384" spans="2:2">
      <c r="B1384">
        <v>5</v>
      </c>
    </row>
    <row r="1385" spans="2:2">
      <c r="B1385">
        <v>3</v>
      </c>
    </row>
    <row r="1386" spans="2:2">
      <c r="B1386">
        <v>2</v>
      </c>
    </row>
    <row r="1387" spans="2:2">
      <c r="B1387">
        <v>4</v>
      </c>
    </row>
    <row r="1388" spans="2:2">
      <c r="B1388">
        <v>8</v>
      </c>
    </row>
    <row r="1389" spans="2:2">
      <c r="B1389">
        <v>2</v>
      </c>
    </row>
    <row r="1390" spans="2:2">
      <c r="B1390">
        <v>5</v>
      </c>
    </row>
    <row r="1391" spans="2:2">
      <c r="B1391">
        <v>6</v>
      </c>
    </row>
    <row r="1392" spans="2:2">
      <c r="B1392">
        <v>4</v>
      </c>
    </row>
    <row r="1393" spans="2:2">
      <c r="B1393">
        <v>5</v>
      </c>
    </row>
    <row r="1394" spans="2:2">
      <c r="B1394">
        <v>5</v>
      </c>
    </row>
    <row r="1395" spans="2:2">
      <c r="B1395">
        <v>3</v>
      </c>
    </row>
    <row r="1396" spans="2:2">
      <c r="B1396">
        <v>6</v>
      </c>
    </row>
    <row r="1397" spans="2:2">
      <c r="B1397">
        <v>5</v>
      </c>
    </row>
    <row r="1398" spans="2:2">
      <c r="B1398">
        <v>6</v>
      </c>
    </row>
    <row r="1399" spans="2:2">
      <c r="B1399">
        <v>1</v>
      </c>
    </row>
    <row r="1400" spans="2:2">
      <c r="B1400">
        <v>4</v>
      </c>
    </row>
    <row r="1401" spans="2:2">
      <c r="B1401">
        <v>3</v>
      </c>
    </row>
    <row r="1402" spans="2:2">
      <c r="B1402">
        <v>4</v>
      </c>
    </row>
    <row r="1403" spans="2:2">
      <c r="B1403">
        <v>4</v>
      </c>
    </row>
    <row r="1404" spans="2:2">
      <c r="B1404">
        <v>2</v>
      </c>
    </row>
    <row r="1405" spans="2:2">
      <c r="B1405">
        <v>5</v>
      </c>
    </row>
    <row r="1406" spans="2:2">
      <c r="B1406">
        <v>7</v>
      </c>
    </row>
    <row r="1407" spans="2:2">
      <c r="B1407">
        <v>7</v>
      </c>
    </row>
    <row r="1408" spans="2:2">
      <c r="B1408">
        <v>3</v>
      </c>
    </row>
    <row r="1409" spans="2:2">
      <c r="B1409">
        <v>3</v>
      </c>
    </row>
    <row r="1410" spans="2:2">
      <c r="B1410">
        <v>9</v>
      </c>
    </row>
    <row r="1411" spans="2:2">
      <c r="B1411">
        <v>1</v>
      </c>
    </row>
    <row r="1412" spans="2:2">
      <c r="B1412">
        <v>10</v>
      </c>
    </row>
    <row r="1413" spans="2:2">
      <c r="B1413">
        <v>2</v>
      </c>
    </row>
    <row r="1414" spans="2:2">
      <c r="B1414">
        <v>9</v>
      </c>
    </row>
    <row r="1415" spans="2:2">
      <c r="B1415">
        <v>5</v>
      </c>
    </row>
    <row r="1416" spans="2:2">
      <c r="B1416">
        <v>7</v>
      </c>
    </row>
    <row r="1417" spans="2:2">
      <c r="B1417">
        <v>3</v>
      </c>
    </row>
    <row r="1418" spans="2:2">
      <c r="B1418">
        <v>6</v>
      </c>
    </row>
    <row r="1419" spans="2:2">
      <c r="B1419">
        <v>4</v>
      </c>
    </row>
    <row r="1420" spans="2:2">
      <c r="B1420">
        <v>3</v>
      </c>
    </row>
    <row r="1421" spans="2:2">
      <c r="B1421">
        <v>4</v>
      </c>
    </row>
    <row r="1422" spans="2:2">
      <c r="B1422">
        <v>2</v>
      </c>
    </row>
    <row r="1423" spans="2:2">
      <c r="B1423">
        <v>6</v>
      </c>
    </row>
    <row r="1424" spans="2:2">
      <c r="B1424">
        <v>5</v>
      </c>
    </row>
    <row r="1425" spans="2:2">
      <c r="B1425">
        <v>7</v>
      </c>
    </row>
    <row r="1426" spans="2:2">
      <c r="B1426">
        <v>2</v>
      </c>
    </row>
    <row r="1427" spans="2:2">
      <c r="B1427">
        <v>5</v>
      </c>
    </row>
    <row r="1428" spans="2:2">
      <c r="B1428">
        <v>5</v>
      </c>
    </row>
    <row r="1429" spans="2:2">
      <c r="B1429">
        <v>7</v>
      </c>
    </row>
    <row r="1430" spans="2:2">
      <c r="B1430">
        <v>3</v>
      </c>
    </row>
    <row r="1431" spans="2:2">
      <c r="B1431">
        <v>8</v>
      </c>
    </row>
    <row r="1432" spans="2:2">
      <c r="B1432">
        <v>2</v>
      </c>
    </row>
    <row r="1433" spans="2:2">
      <c r="B1433">
        <v>8</v>
      </c>
    </row>
    <row r="1434" spans="2:2">
      <c r="B1434">
        <v>7</v>
      </c>
    </row>
    <row r="1435" spans="2:2">
      <c r="B1435">
        <v>3</v>
      </c>
    </row>
    <row r="1436" spans="2:2">
      <c r="B1436">
        <v>0</v>
      </c>
    </row>
    <row r="1437" spans="2:2">
      <c r="B1437">
        <v>5</v>
      </c>
    </row>
    <row r="1438" spans="2:2">
      <c r="B1438">
        <v>5</v>
      </c>
    </row>
    <row r="1439" spans="2:2">
      <c r="B1439">
        <v>6</v>
      </c>
    </row>
    <row r="1440" spans="2:2">
      <c r="B1440">
        <v>4</v>
      </c>
    </row>
    <row r="1441" spans="2:2">
      <c r="B1441">
        <v>5</v>
      </c>
    </row>
    <row r="1442" spans="2:2">
      <c r="B1442">
        <v>7</v>
      </c>
    </row>
    <row r="1443" spans="2:2">
      <c r="B1443">
        <v>6</v>
      </c>
    </row>
    <row r="1444" spans="2:2">
      <c r="B1444">
        <v>6</v>
      </c>
    </row>
    <row r="1445" spans="2:2">
      <c r="B1445">
        <v>6</v>
      </c>
    </row>
    <row r="1446" spans="2:2">
      <c r="B1446">
        <v>5</v>
      </c>
    </row>
    <row r="1447" spans="2:2">
      <c r="B1447">
        <v>6</v>
      </c>
    </row>
    <row r="1448" spans="2:2">
      <c r="B1448">
        <v>3</v>
      </c>
    </row>
    <row r="1449" spans="2:2">
      <c r="B1449">
        <v>5</v>
      </c>
    </row>
    <row r="1450" spans="2:2">
      <c r="B1450">
        <v>2</v>
      </c>
    </row>
    <row r="1451" spans="2:2">
      <c r="B1451">
        <v>6</v>
      </c>
    </row>
    <row r="1452" spans="2:2">
      <c r="B1452">
        <v>2</v>
      </c>
    </row>
    <row r="1453" spans="2:2">
      <c r="B1453">
        <v>4</v>
      </c>
    </row>
    <row r="1454" spans="2:2">
      <c r="B1454">
        <v>10</v>
      </c>
    </row>
    <row r="1455" spans="2:2">
      <c r="B1455">
        <v>4</v>
      </c>
    </row>
    <row r="1456" spans="2:2">
      <c r="B1456">
        <v>7</v>
      </c>
    </row>
    <row r="1457" spans="2:2">
      <c r="B1457">
        <v>3</v>
      </c>
    </row>
    <row r="1458" spans="2:2">
      <c r="B1458">
        <v>5</v>
      </c>
    </row>
    <row r="1459" spans="2:2">
      <c r="B1459">
        <v>5</v>
      </c>
    </row>
    <row r="1460" spans="2:2">
      <c r="B1460">
        <v>2</v>
      </c>
    </row>
    <row r="1461" spans="2:2">
      <c r="B1461">
        <v>2</v>
      </c>
    </row>
    <row r="1462" spans="2:2">
      <c r="B1462">
        <v>3</v>
      </c>
    </row>
    <row r="1463" spans="2:2">
      <c r="B1463">
        <v>7</v>
      </c>
    </row>
    <row r="1464" spans="2:2">
      <c r="B1464">
        <v>3</v>
      </c>
    </row>
    <row r="1465" spans="2:2">
      <c r="B1465">
        <v>6</v>
      </c>
    </row>
    <row r="1466" spans="2:2">
      <c r="B1466">
        <v>4</v>
      </c>
    </row>
    <row r="1467" spans="2:2">
      <c r="B1467">
        <v>6</v>
      </c>
    </row>
    <row r="1468" spans="2:2">
      <c r="B1468">
        <v>3</v>
      </c>
    </row>
    <row r="1469" spans="2:2">
      <c r="B1469">
        <v>6</v>
      </c>
    </row>
    <row r="1470" spans="2:2">
      <c r="B1470">
        <v>6</v>
      </c>
    </row>
    <row r="1471" spans="2:2">
      <c r="B1471">
        <v>5</v>
      </c>
    </row>
    <row r="1472" spans="2:2">
      <c r="B1472">
        <v>7</v>
      </c>
    </row>
    <row r="1473" spans="2:2">
      <c r="B1473">
        <v>2</v>
      </c>
    </row>
    <row r="1474" spans="2:2">
      <c r="B1474">
        <v>3</v>
      </c>
    </row>
    <row r="1475" spans="2:2">
      <c r="B1475">
        <v>8</v>
      </c>
    </row>
    <row r="1476" spans="2:2">
      <c r="B1476">
        <v>7</v>
      </c>
    </row>
    <row r="1477" spans="2:2">
      <c r="B1477">
        <v>11</v>
      </c>
    </row>
    <row r="1478" spans="2:2">
      <c r="B1478">
        <v>7</v>
      </c>
    </row>
    <row r="1479" spans="2:2">
      <c r="B1479">
        <v>9</v>
      </c>
    </row>
    <row r="1480" spans="2:2">
      <c r="B1480">
        <v>7</v>
      </c>
    </row>
    <row r="1481" spans="2:2">
      <c r="B1481">
        <v>4</v>
      </c>
    </row>
    <row r="1482" spans="2:2">
      <c r="B1482">
        <v>4</v>
      </c>
    </row>
    <row r="1483" spans="2:2">
      <c r="B1483">
        <v>5</v>
      </c>
    </row>
    <row r="1484" spans="2:2">
      <c r="B1484">
        <v>4</v>
      </c>
    </row>
    <row r="1485" spans="2:2">
      <c r="B1485">
        <v>9</v>
      </c>
    </row>
    <row r="1486" spans="2:2">
      <c r="B1486">
        <v>5</v>
      </c>
    </row>
    <row r="1487" spans="2:2">
      <c r="B1487">
        <v>3</v>
      </c>
    </row>
    <row r="1488" spans="2:2">
      <c r="B1488">
        <v>7</v>
      </c>
    </row>
    <row r="1489" spans="2:2">
      <c r="B1489">
        <v>1</v>
      </c>
    </row>
    <row r="1490" spans="2:2">
      <c r="B1490">
        <v>5</v>
      </c>
    </row>
    <row r="1491" spans="2:2">
      <c r="B1491">
        <v>5</v>
      </c>
    </row>
    <row r="1492" spans="2:2">
      <c r="B1492">
        <v>4</v>
      </c>
    </row>
    <row r="1493" spans="2:2">
      <c r="B1493">
        <v>3</v>
      </c>
    </row>
    <row r="1494" spans="2:2">
      <c r="B1494">
        <v>4</v>
      </c>
    </row>
    <row r="1495" spans="2:2">
      <c r="B1495">
        <v>4</v>
      </c>
    </row>
    <row r="1496" spans="2:2">
      <c r="B1496">
        <v>3</v>
      </c>
    </row>
    <row r="1497" spans="2:2">
      <c r="B1497">
        <v>1</v>
      </c>
    </row>
    <row r="1498" spans="2:2">
      <c r="B1498">
        <v>5</v>
      </c>
    </row>
    <row r="1499" spans="2:2">
      <c r="B1499">
        <v>3</v>
      </c>
    </row>
    <row r="1500" spans="2:2">
      <c r="B1500">
        <v>4</v>
      </c>
    </row>
    <row r="1501" spans="2:2">
      <c r="B1501">
        <v>4</v>
      </c>
    </row>
    <row r="1502" spans="2:2">
      <c r="B1502">
        <v>5</v>
      </c>
    </row>
    <row r="1503" spans="2:2">
      <c r="B1503">
        <v>4</v>
      </c>
    </row>
    <row r="1504" spans="2:2">
      <c r="B1504">
        <v>8</v>
      </c>
    </row>
    <row r="1505" spans="2:2">
      <c r="B1505">
        <v>2</v>
      </c>
    </row>
    <row r="1506" spans="2:2">
      <c r="B1506">
        <v>6</v>
      </c>
    </row>
    <row r="1507" spans="2:2">
      <c r="B1507">
        <v>3</v>
      </c>
    </row>
    <row r="1508" spans="2:2">
      <c r="B1508">
        <v>6</v>
      </c>
    </row>
    <row r="1509" spans="2:2">
      <c r="B1509">
        <v>6</v>
      </c>
    </row>
    <row r="1510" spans="2:2">
      <c r="B1510">
        <v>4</v>
      </c>
    </row>
    <row r="1511" spans="2:2">
      <c r="B1511">
        <v>4</v>
      </c>
    </row>
    <row r="1512" spans="2:2">
      <c r="B1512">
        <v>10</v>
      </c>
    </row>
    <row r="1513" spans="2:2">
      <c r="B1513">
        <v>8</v>
      </c>
    </row>
    <row r="1514" spans="2:2">
      <c r="B1514">
        <v>3</v>
      </c>
    </row>
    <row r="1515" spans="2:2">
      <c r="B1515">
        <v>2</v>
      </c>
    </row>
    <row r="1516" spans="2:2">
      <c r="B1516">
        <v>8</v>
      </c>
    </row>
    <row r="1517" spans="2:2">
      <c r="B1517">
        <v>4</v>
      </c>
    </row>
    <row r="1518" spans="2:2">
      <c r="B1518">
        <v>7</v>
      </c>
    </row>
    <row r="1519" spans="2:2">
      <c r="B1519">
        <v>4</v>
      </c>
    </row>
    <row r="1520" spans="2:2">
      <c r="B1520">
        <v>8</v>
      </c>
    </row>
    <row r="1521" spans="2:2">
      <c r="B1521">
        <v>2</v>
      </c>
    </row>
    <row r="1522" spans="2:2">
      <c r="B1522">
        <v>6</v>
      </c>
    </row>
    <row r="1523" spans="2:2">
      <c r="B1523">
        <v>6</v>
      </c>
    </row>
    <row r="1524" spans="2:2">
      <c r="B1524">
        <v>7</v>
      </c>
    </row>
    <row r="1525" spans="2:2">
      <c r="B1525">
        <v>8</v>
      </c>
    </row>
    <row r="1526" spans="2:2">
      <c r="B1526">
        <v>5</v>
      </c>
    </row>
    <row r="1527" spans="2:2">
      <c r="B1527">
        <v>3</v>
      </c>
    </row>
    <row r="1528" spans="2:2">
      <c r="B1528">
        <v>3</v>
      </c>
    </row>
    <row r="1529" spans="2:2">
      <c r="B1529">
        <v>4</v>
      </c>
    </row>
    <row r="1530" spans="2:2">
      <c r="B1530">
        <v>4</v>
      </c>
    </row>
    <row r="1531" spans="2:2">
      <c r="B1531">
        <v>5</v>
      </c>
    </row>
    <row r="1532" spans="2:2">
      <c r="B1532">
        <v>9</v>
      </c>
    </row>
    <row r="1533" spans="2:2">
      <c r="B1533">
        <v>5</v>
      </c>
    </row>
    <row r="1534" spans="2:2">
      <c r="B1534">
        <v>5</v>
      </c>
    </row>
    <row r="1535" spans="2:2">
      <c r="B1535">
        <v>5</v>
      </c>
    </row>
    <row r="1536" spans="2:2">
      <c r="B1536">
        <v>4</v>
      </c>
    </row>
    <row r="1537" spans="2:2">
      <c r="B1537">
        <v>4</v>
      </c>
    </row>
    <row r="1538" spans="2:2">
      <c r="B1538">
        <v>12</v>
      </c>
    </row>
    <row r="1539" spans="2:2">
      <c r="B1539">
        <v>6</v>
      </c>
    </row>
    <row r="1540" spans="2:2">
      <c r="B1540">
        <v>6</v>
      </c>
    </row>
    <row r="1541" spans="2:2">
      <c r="B1541">
        <v>4</v>
      </c>
    </row>
    <row r="1542" spans="2:2">
      <c r="B1542">
        <v>3</v>
      </c>
    </row>
    <row r="1543" spans="2:2">
      <c r="B1543">
        <v>4</v>
      </c>
    </row>
    <row r="1544" spans="2:2">
      <c r="B1544">
        <v>3</v>
      </c>
    </row>
    <row r="1545" spans="2:2">
      <c r="B1545">
        <v>7</v>
      </c>
    </row>
    <row r="1546" spans="2:2">
      <c r="B1546">
        <v>2</v>
      </c>
    </row>
    <row r="1547" spans="2:2">
      <c r="B1547">
        <v>5</v>
      </c>
    </row>
    <row r="1548" spans="2:2">
      <c r="B1548">
        <v>4</v>
      </c>
    </row>
    <row r="1549" spans="2:2">
      <c r="B1549">
        <v>7</v>
      </c>
    </row>
    <row r="1550" spans="2:2">
      <c r="B1550">
        <v>1</v>
      </c>
    </row>
    <row r="1551" spans="2:2">
      <c r="B1551">
        <v>7</v>
      </c>
    </row>
    <row r="1552" spans="2:2">
      <c r="B1552">
        <v>5</v>
      </c>
    </row>
    <row r="1553" spans="2:2">
      <c r="B1553">
        <v>14</v>
      </c>
    </row>
    <row r="1554" spans="2:2">
      <c r="B1554">
        <v>6</v>
      </c>
    </row>
    <row r="1555" spans="2:2">
      <c r="B1555">
        <v>5</v>
      </c>
    </row>
    <row r="1556" spans="2:2">
      <c r="B1556">
        <v>6</v>
      </c>
    </row>
    <row r="1557" spans="2:2">
      <c r="B1557">
        <v>2</v>
      </c>
    </row>
    <row r="1558" spans="2:2">
      <c r="B1558">
        <v>2</v>
      </c>
    </row>
    <row r="1559" spans="2:2">
      <c r="B1559">
        <v>4</v>
      </c>
    </row>
    <row r="1560" spans="2:2">
      <c r="B1560">
        <v>5</v>
      </c>
    </row>
    <row r="1561" spans="2:2">
      <c r="B1561">
        <v>8</v>
      </c>
    </row>
    <row r="1562" spans="2:2">
      <c r="B1562">
        <v>5</v>
      </c>
    </row>
    <row r="1563" spans="2:2">
      <c r="B1563">
        <v>6</v>
      </c>
    </row>
    <row r="1564" spans="2:2">
      <c r="B1564">
        <v>7</v>
      </c>
    </row>
    <row r="1565" spans="2:2">
      <c r="B1565">
        <v>3</v>
      </c>
    </row>
    <row r="1566" spans="2:2">
      <c r="B1566">
        <v>6</v>
      </c>
    </row>
    <row r="1567" spans="2:2">
      <c r="B1567">
        <v>6</v>
      </c>
    </row>
    <row r="1568" spans="2:2">
      <c r="B1568">
        <v>6</v>
      </c>
    </row>
    <row r="1569" spans="2:2">
      <c r="B1569">
        <v>6</v>
      </c>
    </row>
    <row r="1570" spans="2:2">
      <c r="B1570">
        <v>6</v>
      </c>
    </row>
    <row r="1571" spans="2:2">
      <c r="B1571">
        <v>3</v>
      </c>
    </row>
    <row r="1572" spans="2:2">
      <c r="B1572">
        <v>4</v>
      </c>
    </row>
    <row r="1573" spans="2:2">
      <c r="B1573">
        <v>3</v>
      </c>
    </row>
    <row r="1574" spans="2:2">
      <c r="B1574">
        <v>6</v>
      </c>
    </row>
    <row r="1575" spans="2:2">
      <c r="B1575">
        <v>4</v>
      </c>
    </row>
    <row r="1576" spans="2:2">
      <c r="B1576">
        <v>6</v>
      </c>
    </row>
    <row r="1577" spans="2:2">
      <c r="B1577">
        <v>1</v>
      </c>
    </row>
    <row r="1578" spans="2:2">
      <c r="B1578">
        <v>5</v>
      </c>
    </row>
    <row r="1579" spans="2:2">
      <c r="B1579">
        <v>3</v>
      </c>
    </row>
    <row r="1580" spans="2:2">
      <c r="B1580">
        <v>7</v>
      </c>
    </row>
    <row r="1581" spans="2:2">
      <c r="B1581">
        <v>4</v>
      </c>
    </row>
    <row r="1582" spans="2:2">
      <c r="B1582">
        <v>5</v>
      </c>
    </row>
    <row r="1583" spans="2:2">
      <c r="B1583">
        <v>9</v>
      </c>
    </row>
    <row r="1584" spans="2:2">
      <c r="B1584">
        <v>8</v>
      </c>
    </row>
    <row r="1585" spans="2:2">
      <c r="B1585">
        <v>7</v>
      </c>
    </row>
    <row r="1586" spans="2:2">
      <c r="B1586">
        <v>5</v>
      </c>
    </row>
    <row r="1587" spans="2:2">
      <c r="B1587">
        <v>6</v>
      </c>
    </row>
    <row r="1588" spans="2:2">
      <c r="B1588">
        <v>2</v>
      </c>
    </row>
    <row r="1589" spans="2:2">
      <c r="B1589">
        <v>10</v>
      </c>
    </row>
    <row r="1590" spans="2:2">
      <c r="B1590">
        <v>4</v>
      </c>
    </row>
    <row r="1591" spans="2:2">
      <c r="B1591">
        <v>4</v>
      </c>
    </row>
    <row r="1592" spans="2:2">
      <c r="B1592">
        <v>6</v>
      </c>
    </row>
    <row r="1593" spans="2:2">
      <c r="B1593">
        <v>6</v>
      </c>
    </row>
    <row r="1594" spans="2:2">
      <c r="B1594">
        <v>6</v>
      </c>
    </row>
    <row r="1595" spans="2:2">
      <c r="B1595">
        <v>3</v>
      </c>
    </row>
    <row r="1596" spans="2:2">
      <c r="B1596">
        <v>4</v>
      </c>
    </row>
    <row r="1597" spans="2:2">
      <c r="B1597">
        <v>6</v>
      </c>
    </row>
    <row r="1598" spans="2:2">
      <c r="B1598">
        <v>4</v>
      </c>
    </row>
    <row r="1599" spans="2:2">
      <c r="B1599">
        <v>6</v>
      </c>
    </row>
    <row r="1600" spans="2:2">
      <c r="B1600">
        <v>3</v>
      </c>
    </row>
    <row r="1601" spans="2:2">
      <c r="B1601">
        <v>5</v>
      </c>
    </row>
    <row r="1602" spans="2:2">
      <c r="B1602">
        <v>10</v>
      </c>
    </row>
    <row r="1603" spans="2:2">
      <c r="B1603">
        <v>7</v>
      </c>
    </row>
    <row r="1604" spans="2:2">
      <c r="B1604">
        <v>3</v>
      </c>
    </row>
    <row r="1605" spans="2:2">
      <c r="B1605">
        <v>5</v>
      </c>
    </row>
    <row r="1606" spans="2:2">
      <c r="B1606">
        <v>8</v>
      </c>
    </row>
    <row r="1607" spans="2:2">
      <c r="B1607">
        <v>7</v>
      </c>
    </row>
    <row r="1608" spans="2:2">
      <c r="B1608">
        <v>4</v>
      </c>
    </row>
    <row r="1609" spans="2:2">
      <c r="B1609">
        <v>7</v>
      </c>
    </row>
    <row r="1610" spans="2:2">
      <c r="B1610">
        <v>3</v>
      </c>
    </row>
    <row r="1611" spans="2:2">
      <c r="B1611">
        <v>5</v>
      </c>
    </row>
    <row r="1612" spans="2:2">
      <c r="B1612">
        <v>2</v>
      </c>
    </row>
    <row r="1613" spans="2:2">
      <c r="B1613">
        <v>8</v>
      </c>
    </row>
    <row r="1614" spans="2:2">
      <c r="B1614">
        <v>8</v>
      </c>
    </row>
    <row r="1615" spans="2:2">
      <c r="B1615">
        <v>1</v>
      </c>
    </row>
    <row r="1616" spans="2:2">
      <c r="B1616">
        <v>4</v>
      </c>
    </row>
    <row r="1617" spans="2:2">
      <c r="B1617">
        <v>4</v>
      </c>
    </row>
    <row r="1618" spans="2:2">
      <c r="B1618">
        <v>4</v>
      </c>
    </row>
    <row r="1619" spans="2:2">
      <c r="B1619">
        <v>4</v>
      </c>
    </row>
    <row r="1620" spans="2:2">
      <c r="B1620">
        <v>6</v>
      </c>
    </row>
    <row r="1621" spans="2:2">
      <c r="B1621">
        <v>7</v>
      </c>
    </row>
    <row r="1622" spans="2:2">
      <c r="B1622">
        <v>3</v>
      </c>
    </row>
    <row r="1623" spans="2:2">
      <c r="B1623">
        <v>4</v>
      </c>
    </row>
    <row r="1624" spans="2:2">
      <c r="B1624">
        <v>7</v>
      </c>
    </row>
    <row r="1625" spans="2:2">
      <c r="B1625">
        <v>7</v>
      </c>
    </row>
    <row r="1626" spans="2:2">
      <c r="B1626">
        <v>4</v>
      </c>
    </row>
    <row r="1627" spans="2:2">
      <c r="B1627">
        <v>10</v>
      </c>
    </row>
    <row r="1628" spans="2:2">
      <c r="B1628">
        <v>5</v>
      </c>
    </row>
    <row r="1629" spans="2:2">
      <c r="B1629">
        <v>4</v>
      </c>
    </row>
    <row r="1630" spans="2:2">
      <c r="B1630">
        <v>4</v>
      </c>
    </row>
    <row r="1631" spans="2:2">
      <c r="B1631">
        <v>6</v>
      </c>
    </row>
    <row r="1632" spans="2:2">
      <c r="B1632">
        <v>6</v>
      </c>
    </row>
    <row r="1633" spans="2:2">
      <c r="B1633">
        <v>8</v>
      </c>
    </row>
    <row r="1634" spans="2:2">
      <c r="B1634">
        <v>3</v>
      </c>
    </row>
    <row r="1635" spans="2:2">
      <c r="B1635">
        <v>4</v>
      </c>
    </row>
    <row r="1636" spans="2:2">
      <c r="B1636">
        <v>7</v>
      </c>
    </row>
    <row r="1637" spans="2:2">
      <c r="B1637">
        <v>5</v>
      </c>
    </row>
    <row r="1638" spans="2:2">
      <c r="B1638">
        <v>9</v>
      </c>
    </row>
    <row r="1639" spans="2:2">
      <c r="B1639">
        <v>9</v>
      </c>
    </row>
    <row r="1640" spans="2:2">
      <c r="B1640">
        <v>1</v>
      </c>
    </row>
    <row r="1641" spans="2:2">
      <c r="B1641">
        <v>8</v>
      </c>
    </row>
    <row r="1642" spans="2:2">
      <c r="B1642">
        <v>2</v>
      </c>
    </row>
    <row r="1643" spans="2:2">
      <c r="B1643">
        <v>6</v>
      </c>
    </row>
    <row r="1644" spans="2:2">
      <c r="B1644">
        <v>5</v>
      </c>
    </row>
    <row r="1645" spans="2:2">
      <c r="B1645">
        <v>8</v>
      </c>
    </row>
    <row r="1646" spans="2:2">
      <c r="B1646">
        <v>4</v>
      </c>
    </row>
    <row r="1647" spans="2:2">
      <c r="B1647">
        <v>3</v>
      </c>
    </row>
    <row r="1648" spans="2:2">
      <c r="B1648">
        <v>7</v>
      </c>
    </row>
    <row r="1649" spans="2:2">
      <c r="B1649">
        <v>1</v>
      </c>
    </row>
    <row r="1650" spans="2:2">
      <c r="B1650">
        <v>10</v>
      </c>
    </row>
    <row r="1651" spans="2:2">
      <c r="B1651">
        <v>4</v>
      </c>
    </row>
    <row r="1652" spans="2:2">
      <c r="B1652">
        <v>3</v>
      </c>
    </row>
    <row r="1653" spans="2:2">
      <c r="B1653">
        <v>5</v>
      </c>
    </row>
    <row r="1654" spans="2:2">
      <c r="B1654">
        <v>2</v>
      </c>
    </row>
    <row r="1655" spans="2:2">
      <c r="B1655">
        <v>4</v>
      </c>
    </row>
    <row r="1656" spans="2:2">
      <c r="B1656">
        <v>5</v>
      </c>
    </row>
    <row r="1657" spans="2:2">
      <c r="B1657">
        <v>6</v>
      </c>
    </row>
    <row r="1658" spans="2:2">
      <c r="B1658">
        <v>4</v>
      </c>
    </row>
    <row r="1659" spans="2:2">
      <c r="B1659">
        <v>5</v>
      </c>
    </row>
    <row r="1660" spans="2:2">
      <c r="B1660">
        <v>4</v>
      </c>
    </row>
    <row r="1661" spans="2:2">
      <c r="B1661">
        <v>4</v>
      </c>
    </row>
    <row r="1662" spans="2:2">
      <c r="B1662">
        <v>3</v>
      </c>
    </row>
    <row r="1663" spans="2:2">
      <c r="B1663">
        <v>5</v>
      </c>
    </row>
    <row r="1664" spans="2:2">
      <c r="B1664">
        <v>6</v>
      </c>
    </row>
    <row r="1665" spans="2:2">
      <c r="B1665">
        <v>3</v>
      </c>
    </row>
    <row r="1666" spans="2:2">
      <c r="B1666">
        <v>6</v>
      </c>
    </row>
    <row r="1667" spans="2:2">
      <c r="B1667">
        <v>4</v>
      </c>
    </row>
    <row r="1668" spans="2:2">
      <c r="B1668">
        <v>6</v>
      </c>
    </row>
    <row r="1669" spans="2:2">
      <c r="B1669">
        <v>4</v>
      </c>
    </row>
    <row r="1670" spans="2:2">
      <c r="B1670">
        <v>7</v>
      </c>
    </row>
    <row r="1671" spans="2:2">
      <c r="B1671">
        <v>3</v>
      </c>
    </row>
    <row r="1672" spans="2:2">
      <c r="B1672">
        <v>2</v>
      </c>
    </row>
    <row r="1673" spans="2:2">
      <c r="B1673">
        <v>2</v>
      </c>
    </row>
    <row r="1674" spans="2:2">
      <c r="B1674">
        <v>4</v>
      </c>
    </row>
    <row r="1675" spans="2:2">
      <c r="B1675">
        <v>6</v>
      </c>
    </row>
    <row r="1676" spans="2:2">
      <c r="B1676">
        <v>6</v>
      </c>
    </row>
    <row r="1677" spans="2:2">
      <c r="B1677">
        <v>6</v>
      </c>
    </row>
    <row r="1678" spans="2:2">
      <c r="B1678">
        <v>3</v>
      </c>
    </row>
    <row r="1679" spans="2:2">
      <c r="B1679">
        <v>5</v>
      </c>
    </row>
    <row r="1680" spans="2:2">
      <c r="B1680">
        <v>6</v>
      </c>
    </row>
    <row r="1681" spans="2:2">
      <c r="B1681">
        <v>7</v>
      </c>
    </row>
    <row r="1682" spans="2:2">
      <c r="B1682">
        <v>8</v>
      </c>
    </row>
    <row r="1683" spans="2:2">
      <c r="B1683">
        <v>1</v>
      </c>
    </row>
    <row r="1684" spans="2:2">
      <c r="B1684">
        <v>9</v>
      </c>
    </row>
    <row r="1685" spans="2:2">
      <c r="B1685">
        <v>3</v>
      </c>
    </row>
    <row r="1686" spans="2:2">
      <c r="B1686">
        <v>7</v>
      </c>
    </row>
    <row r="1687" spans="2:2">
      <c r="B1687">
        <v>4</v>
      </c>
    </row>
    <row r="1688" spans="2:2">
      <c r="B1688">
        <v>5</v>
      </c>
    </row>
    <row r="1689" spans="2:2">
      <c r="B1689">
        <v>4</v>
      </c>
    </row>
    <row r="1690" spans="2:2">
      <c r="B1690">
        <v>5</v>
      </c>
    </row>
    <row r="1691" spans="2:2">
      <c r="B1691">
        <v>5</v>
      </c>
    </row>
    <row r="1692" spans="2:2">
      <c r="B1692">
        <v>2</v>
      </c>
    </row>
    <row r="1693" spans="2:2">
      <c r="B1693">
        <v>5</v>
      </c>
    </row>
    <row r="1694" spans="2:2">
      <c r="B1694">
        <v>3</v>
      </c>
    </row>
    <row r="1695" spans="2:2">
      <c r="B1695">
        <v>4</v>
      </c>
    </row>
    <row r="1696" spans="2:2">
      <c r="B1696">
        <v>4</v>
      </c>
    </row>
    <row r="1697" spans="2:2">
      <c r="B1697">
        <v>8</v>
      </c>
    </row>
    <row r="1698" spans="2:2">
      <c r="B1698">
        <v>5</v>
      </c>
    </row>
    <row r="1699" spans="2:2">
      <c r="B1699">
        <v>9</v>
      </c>
    </row>
    <row r="1700" spans="2:2">
      <c r="B1700">
        <v>5</v>
      </c>
    </row>
    <row r="1701" spans="2:2">
      <c r="B1701">
        <v>5</v>
      </c>
    </row>
    <row r="1702" spans="2:2">
      <c r="B1702">
        <v>3</v>
      </c>
    </row>
    <row r="1703" spans="2:2">
      <c r="B1703">
        <v>8</v>
      </c>
    </row>
    <row r="1704" spans="2:2">
      <c r="B1704">
        <v>9</v>
      </c>
    </row>
    <row r="1705" spans="2:2">
      <c r="B1705">
        <v>6</v>
      </c>
    </row>
    <row r="1706" spans="2:2">
      <c r="B1706">
        <v>3</v>
      </c>
    </row>
    <row r="1707" spans="2:2">
      <c r="B1707">
        <v>7</v>
      </c>
    </row>
    <row r="1708" spans="2:2">
      <c r="B1708">
        <v>5</v>
      </c>
    </row>
    <row r="1709" spans="2:2">
      <c r="B1709">
        <v>5</v>
      </c>
    </row>
    <row r="1710" spans="2:2">
      <c r="B1710">
        <v>6</v>
      </c>
    </row>
    <row r="1711" spans="2:2">
      <c r="B1711">
        <v>6</v>
      </c>
    </row>
    <row r="1712" spans="2:2">
      <c r="B1712">
        <v>7</v>
      </c>
    </row>
    <row r="1713" spans="2:2">
      <c r="B1713">
        <v>6</v>
      </c>
    </row>
    <row r="1714" spans="2:2">
      <c r="B1714">
        <v>3</v>
      </c>
    </row>
    <row r="1715" spans="2:2">
      <c r="B1715">
        <v>8</v>
      </c>
    </row>
    <row r="1716" spans="2:2">
      <c r="B1716">
        <v>1</v>
      </c>
    </row>
    <row r="1717" spans="2:2">
      <c r="B1717">
        <v>6</v>
      </c>
    </row>
    <row r="1718" spans="2:2">
      <c r="B1718">
        <v>6</v>
      </c>
    </row>
    <row r="1719" spans="2:2">
      <c r="B1719">
        <v>5</v>
      </c>
    </row>
    <row r="1720" spans="2:2">
      <c r="B1720">
        <v>5</v>
      </c>
    </row>
    <row r="1721" spans="2:2">
      <c r="B1721">
        <v>4</v>
      </c>
    </row>
    <row r="1722" spans="2:2">
      <c r="B1722">
        <v>7</v>
      </c>
    </row>
    <row r="1723" spans="2:2">
      <c r="B1723">
        <v>4</v>
      </c>
    </row>
    <row r="1724" spans="2:2">
      <c r="B1724">
        <v>8</v>
      </c>
    </row>
    <row r="1725" spans="2:2">
      <c r="B1725">
        <v>3</v>
      </c>
    </row>
    <row r="1726" spans="2:2">
      <c r="B1726">
        <v>3</v>
      </c>
    </row>
    <row r="1727" spans="2:2">
      <c r="B1727">
        <v>10</v>
      </c>
    </row>
    <row r="1728" spans="2:2">
      <c r="B1728">
        <v>2</v>
      </c>
    </row>
    <row r="1729" spans="2:2">
      <c r="B1729">
        <v>6</v>
      </c>
    </row>
    <row r="1730" spans="2:2">
      <c r="B1730">
        <v>8</v>
      </c>
    </row>
    <row r="1731" spans="2:2">
      <c r="B1731">
        <v>8</v>
      </c>
    </row>
    <row r="1732" spans="2:2">
      <c r="B1732">
        <v>4</v>
      </c>
    </row>
    <row r="1733" spans="2:2">
      <c r="B1733">
        <v>9</v>
      </c>
    </row>
    <row r="1734" spans="2:2">
      <c r="B1734">
        <v>3</v>
      </c>
    </row>
    <row r="1735" spans="2:2">
      <c r="B1735">
        <v>6</v>
      </c>
    </row>
    <row r="1736" spans="2:2">
      <c r="B1736">
        <v>7</v>
      </c>
    </row>
    <row r="1737" spans="2:2">
      <c r="B1737">
        <v>4</v>
      </c>
    </row>
    <row r="1738" spans="2:2">
      <c r="B1738">
        <v>6</v>
      </c>
    </row>
    <row r="1739" spans="2:2">
      <c r="B1739">
        <v>8</v>
      </c>
    </row>
    <row r="1740" spans="2:2">
      <c r="B1740">
        <v>4</v>
      </c>
    </row>
    <row r="1741" spans="2:2">
      <c r="B1741">
        <v>5</v>
      </c>
    </row>
    <row r="1742" spans="2:2">
      <c r="B1742">
        <v>2</v>
      </c>
    </row>
    <row r="1743" spans="2:2">
      <c r="B1743">
        <v>6</v>
      </c>
    </row>
    <row r="1744" spans="2:2">
      <c r="B1744">
        <v>3</v>
      </c>
    </row>
    <row r="1745" spans="2:2">
      <c r="B1745">
        <v>6</v>
      </c>
    </row>
    <row r="1746" spans="2:2">
      <c r="B1746">
        <v>6</v>
      </c>
    </row>
    <row r="1747" spans="2:2">
      <c r="B1747">
        <v>3</v>
      </c>
    </row>
    <row r="1748" spans="2:2">
      <c r="B1748">
        <v>8</v>
      </c>
    </row>
    <row r="1749" spans="2:2">
      <c r="B1749">
        <v>6</v>
      </c>
    </row>
    <row r="1750" spans="2:2">
      <c r="B1750">
        <v>6</v>
      </c>
    </row>
    <row r="1751" spans="2:2">
      <c r="B1751">
        <v>3</v>
      </c>
    </row>
    <row r="1752" spans="2:2">
      <c r="B1752">
        <v>5</v>
      </c>
    </row>
    <row r="1753" spans="2:2">
      <c r="B1753">
        <v>4</v>
      </c>
    </row>
    <row r="1754" spans="2:2">
      <c r="B1754">
        <v>5</v>
      </c>
    </row>
    <row r="1755" spans="2:2">
      <c r="B1755">
        <v>4</v>
      </c>
    </row>
    <row r="1756" spans="2:2">
      <c r="B1756">
        <v>3</v>
      </c>
    </row>
    <row r="1757" spans="2:2">
      <c r="B1757">
        <v>9</v>
      </c>
    </row>
    <row r="1758" spans="2:2">
      <c r="B1758">
        <v>5</v>
      </c>
    </row>
    <row r="1759" spans="2:2">
      <c r="B1759">
        <v>4</v>
      </c>
    </row>
    <row r="1760" spans="2:2">
      <c r="B1760">
        <v>4</v>
      </c>
    </row>
    <row r="1761" spans="2:2">
      <c r="B1761">
        <v>5</v>
      </c>
    </row>
    <row r="1762" spans="2:2">
      <c r="B1762">
        <v>11</v>
      </c>
    </row>
    <row r="1763" spans="2:2">
      <c r="B1763">
        <v>1</v>
      </c>
    </row>
    <row r="1764" spans="2:2">
      <c r="B1764">
        <v>4</v>
      </c>
    </row>
    <row r="1765" spans="2:2">
      <c r="B1765">
        <v>4</v>
      </c>
    </row>
    <row r="1766" spans="2:2">
      <c r="B1766">
        <v>0</v>
      </c>
    </row>
    <row r="1767" spans="2:2">
      <c r="B1767">
        <v>3</v>
      </c>
    </row>
    <row r="1768" spans="2:2">
      <c r="B1768">
        <v>3</v>
      </c>
    </row>
    <row r="1769" spans="2:2">
      <c r="B1769">
        <v>9</v>
      </c>
    </row>
    <row r="1770" spans="2:2">
      <c r="B1770">
        <v>6</v>
      </c>
    </row>
    <row r="1771" spans="2:2">
      <c r="B1771">
        <v>4</v>
      </c>
    </row>
    <row r="1772" spans="2:2">
      <c r="B1772">
        <v>8</v>
      </c>
    </row>
    <row r="1773" spans="2:2">
      <c r="B1773">
        <v>5</v>
      </c>
    </row>
    <row r="1774" spans="2:2">
      <c r="B1774">
        <v>7</v>
      </c>
    </row>
    <row r="1775" spans="2:2">
      <c r="B1775">
        <v>3</v>
      </c>
    </row>
    <row r="1776" spans="2:2">
      <c r="B1776">
        <v>4</v>
      </c>
    </row>
    <row r="1777" spans="2:2">
      <c r="B1777">
        <v>6</v>
      </c>
    </row>
    <row r="1778" spans="2:2">
      <c r="B1778">
        <v>2</v>
      </c>
    </row>
    <row r="1779" spans="2:2">
      <c r="B1779">
        <v>7</v>
      </c>
    </row>
    <row r="1780" spans="2:2">
      <c r="B1780">
        <v>6</v>
      </c>
    </row>
    <row r="1781" spans="2:2">
      <c r="B1781">
        <v>7</v>
      </c>
    </row>
    <row r="1782" spans="2:2">
      <c r="B1782">
        <v>8</v>
      </c>
    </row>
    <row r="1783" spans="2:2">
      <c r="B1783">
        <v>6</v>
      </c>
    </row>
    <row r="1784" spans="2:2">
      <c r="B1784">
        <v>4</v>
      </c>
    </row>
    <row r="1785" spans="2:2">
      <c r="B1785">
        <v>6</v>
      </c>
    </row>
    <row r="1786" spans="2:2">
      <c r="B1786">
        <v>9</v>
      </c>
    </row>
    <row r="1787" spans="2:2">
      <c r="B1787">
        <v>7</v>
      </c>
    </row>
    <row r="1788" spans="2:2">
      <c r="B1788">
        <v>8</v>
      </c>
    </row>
    <row r="1789" spans="2:2">
      <c r="B1789">
        <v>4</v>
      </c>
    </row>
    <row r="1790" spans="2:2">
      <c r="B1790">
        <v>3</v>
      </c>
    </row>
    <row r="1791" spans="2:2">
      <c r="B1791">
        <v>4</v>
      </c>
    </row>
    <row r="1792" spans="2:2">
      <c r="B1792">
        <v>6</v>
      </c>
    </row>
    <row r="1793" spans="2:2">
      <c r="B1793">
        <v>2</v>
      </c>
    </row>
    <row r="1794" spans="2:2">
      <c r="B1794">
        <v>4</v>
      </c>
    </row>
    <row r="1795" spans="2:2">
      <c r="B1795">
        <v>5</v>
      </c>
    </row>
    <row r="1796" spans="2:2">
      <c r="B1796">
        <v>3</v>
      </c>
    </row>
    <row r="1797" spans="2:2">
      <c r="B1797">
        <v>9</v>
      </c>
    </row>
    <row r="1798" spans="2:2">
      <c r="B1798">
        <v>7</v>
      </c>
    </row>
    <row r="1799" spans="2:2">
      <c r="B1799">
        <v>7</v>
      </c>
    </row>
    <row r="1800" spans="2:2">
      <c r="B1800">
        <v>4</v>
      </c>
    </row>
    <row r="1801" spans="2:2">
      <c r="B1801">
        <v>5</v>
      </c>
    </row>
    <row r="1802" spans="2:2">
      <c r="B1802">
        <v>6</v>
      </c>
    </row>
    <row r="1803" spans="2:2">
      <c r="B1803">
        <v>3</v>
      </c>
    </row>
    <row r="1804" spans="2:2">
      <c r="B1804">
        <v>4</v>
      </c>
    </row>
    <row r="1805" spans="2:2">
      <c r="B1805">
        <v>5</v>
      </c>
    </row>
    <row r="1806" spans="2:2">
      <c r="B1806">
        <v>3</v>
      </c>
    </row>
    <row r="1807" spans="2:2">
      <c r="B1807">
        <v>5</v>
      </c>
    </row>
    <row r="1808" spans="2:2">
      <c r="B1808">
        <v>4</v>
      </c>
    </row>
    <row r="1809" spans="2:2">
      <c r="B1809">
        <v>9</v>
      </c>
    </row>
    <row r="1810" spans="2:2">
      <c r="B1810">
        <v>3</v>
      </c>
    </row>
    <row r="1811" spans="2:2">
      <c r="B1811">
        <v>3</v>
      </c>
    </row>
    <row r="1812" spans="2:2">
      <c r="B1812">
        <v>4</v>
      </c>
    </row>
    <row r="1813" spans="2:2">
      <c r="B1813">
        <v>8</v>
      </c>
    </row>
    <row r="1814" spans="2:2">
      <c r="B1814">
        <v>7</v>
      </c>
    </row>
    <row r="1815" spans="2:2">
      <c r="B1815">
        <v>6</v>
      </c>
    </row>
    <row r="1816" spans="2:2">
      <c r="B1816">
        <v>2</v>
      </c>
    </row>
    <row r="1817" spans="2:2">
      <c r="B1817">
        <v>2</v>
      </c>
    </row>
    <row r="1818" spans="2:2">
      <c r="B1818">
        <v>7</v>
      </c>
    </row>
    <row r="1819" spans="2:2">
      <c r="B1819">
        <v>5</v>
      </c>
    </row>
    <row r="1820" spans="2:2">
      <c r="B1820">
        <v>2</v>
      </c>
    </row>
    <row r="1821" spans="2:2">
      <c r="B1821">
        <v>6</v>
      </c>
    </row>
    <row r="1822" spans="2:2">
      <c r="B1822">
        <v>5</v>
      </c>
    </row>
    <row r="1823" spans="2:2">
      <c r="B1823">
        <v>4</v>
      </c>
    </row>
    <row r="1824" spans="2:2">
      <c r="B1824">
        <v>4</v>
      </c>
    </row>
    <row r="1825" spans="2:2">
      <c r="B1825">
        <v>10</v>
      </c>
    </row>
    <row r="1826" spans="2:2">
      <c r="B1826">
        <v>4</v>
      </c>
    </row>
    <row r="1827" spans="2:2">
      <c r="B1827">
        <v>7</v>
      </c>
    </row>
    <row r="1828" spans="2:2">
      <c r="B1828">
        <v>3</v>
      </c>
    </row>
    <row r="1829" spans="2:2">
      <c r="B1829">
        <v>3</v>
      </c>
    </row>
    <row r="1830" spans="2:2">
      <c r="B1830">
        <v>1</v>
      </c>
    </row>
    <row r="1831" spans="2:2">
      <c r="B1831">
        <v>8</v>
      </c>
    </row>
    <row r="1832" spans="2:2">
      <c r="B1832">
        <v>5</v>
      </c>
    </row>
    <row r="1833" spans="2:2">
      <c r="B1833">
        <v>2</v>
      </c>
    </row>
    <row r="1834" spans="2:2">
      <c r="B1834">
        <v>5</v>
      </c>
    </row>
    <row r="1835" spans="2:2">
      <c r="B1835">
        <v>5</v>
      </c>
    </row>
    <row r="1836" spans="2:2">
      <c r="B1836">
        <v>5</v>
      </c>
    </row>
    <row r="1837" spans="2:2">
      <c r="B1837">
        <v>3</v>
      </c>
    </row>
    <row r="1838" spans="2:2">
      <c r="B1838">
        <v>3</v>
      </c>
    </row>
    <row r="1839" spans="2:2">
      <c r="B1839">
        <v>6</v>
      </c>
    </row>
    <row r="1840" spans="2:2">
      <c r="B1840">
        <v>7</v>
      </c>
    </row>
    <row r="1841" spans="2:2">
      <c r="B1841">
        <v>6</v>
      </c>
    </row>
    <row r="1842" spans="2:2">
      <c r="B1842">
        <v>4</v>
      </c>
    </row>
    <row r="1843" spans="2:2">
      <c r="B1843">
        <v>4</v>
      </c>
    </row>
    <row r="1844" spans="2:2">
      <c r="B1844">
        <v>5</v>
      </c>
    </row>
    <row r="1845" spans="2:2">
      <c r="B1845">
        <v>4</v>
      </c>
    </row>
    <row r="1846" spans="2:2">
      <c r="B1846">
        <v>4</v>
      </c>
    </row>
    <row r="1847" spans="2:2">
      <c r="B1847">
        <v>2</v>
      </c>
    </row>
    <row r="1848" spans="2:2">
      <c r="B1848">
        <v>4</v>
      </c>
    </row>
    <row r="1849" spans="2:2">
      <c r="B1849">
        <v>5</v>
      </c>
    </row>
    <row r="1850" spans="2:2">
      <c r="B1850">
        <v>3</v>
      </c>
    </row>
    <row r="1851" spans="2:2">
      <c r="B1851">
        <v>6</v>
      </c>
    </row>
    <row r="1852" spans="2:2">
      <c r="B1852">
        <v>1</v>
      </c>
    </row>
    <row r="1853" spans="2:2">
      <c r="B1853">
        <v>7</v>
      </c>
    </row>
    <row r="1854" spans="2:2">
      <c r="B1854">
        <v>6</v>
      </c>
    </row>
    <row r="1855" spans="2:2">
      <c r="B1855">
        <v>6</v>
      </c>
    </row>
    <row r="1856" spans="2:2">
      <c r="B1856">
        <v>4</v>
      </c>
    </row>
    <row r="1857" spans="2:2">
      <c r="B1857">
        <v>8</v>
      </c>
    </row>
    <row r="1858" spans="2:2">
      <c r="B1858">
        <v>4</v>
      </c>
    </row>
    <row r="1859" spans="2:2">
      <c r="B1859">
        <v>7</v>
      </c>
    </row>
    <row r="1860" spans="2:2">
      <c r="B1860">
        <v>9</v>
      </c>
    </row>
    <row r="1861" spans="2:2">
      <c r="B1861">
        <v>7</v>
      </c>
    </row>
    <row r="1862" spans="2:2">
      <c r="B1862">
        <v>5</v>
      </c>
    </row>
    <row r="1863" spans="2:2">
      <c r="B1863">
        <v>3</v>
      </c>
    </row>
    <row r="1864" spans="2:2">
      <c r="B1864">
        <v>3</v>
      </c>
    </row>
    <row r="1865" spans="2:2">
      <c r="B1865">
        <v>3</v>
      </c>
    </row>
    <row r="1866" spans="2:2">
      <c r="B1866">
        <v>7</v>
      </c>
    </row>
    <row r="1867" spans="2:2">
      <c r="B1867">
        <v>9</v>
      </c>
    </row>
    <row r="1868" spans="2:2">
      <c r="B1868">
        <v>5</v>
      </c>
    </row>
    <row r="1869" spans="2:2">
      <c r="B1869">
        <v>7</v>
      </c>
    </row>
    <row r="1870" spans="2:2">
      <c r="B1870">
        <v>2</v>
      </c>
    </row>
    <row r="1871" spans="2:2">
      <c r="B1871">
        <v>8</v>
      </c>
    </row>
    <row r="1872" spans="2:2">
      <c r="B1872">
        <v>9</v>
      </c>
    </row>
    <row r="1873" spans="2:2">
      <c r="B1873">
        <v>5</v>
      </c>
    </row>
    <row r="1874" spans="2:2">
      <c r="B1874">
        <v>6</v>
      </c>
    </row>
    <row r="1875" spans="2:2">
      <c r="B1875">
        <v>6</v>
      </c>
    </row>
    <row r="1876" spans="2:2">
      <c r="B1876">
        <v>4</v>
      </c>
    </row>
    <row r="1877" spans="2:2">
      <c r="B1877">
        <v>6</v>
      </c>
    </row>
    <row r="1878" spans="2:2">
      <c r="B1878">
        <v>4</v>
      </c>
    </row>
    <row r="1879" spans="2:2">
      <c r="B1879">
        <v>3</v>
      </c>
    </row>
    <row r="1880" spans="2:2">
      <c r="B1880">
        <v>4</v>
      </c>
    </row>
    <row r="1881" spans="2:2">
      <c r="B1881">
        <v>5</v>
      </c>
    </row>
    <row r="1882" spans="2:2">
      <c r="B1882">
        <v>6</v>
      </c>
    </row>
    <row r="1883" spans="2:2">
      <c r="B1883">
        <v>2</v>
      </c>
    </row>
    <row r="1884" spans="2:2">
      <c r="B1884">
        <v>6</v>
      </c>
    </row>
    <row r="1885" spans="2:2">
      <c r="B1885">
        <v>7</v>
      </c>
    </row>
    <row r="1886" spans="2:2">
      <c r="B1886">
        <v>5</v>
      </c>
    </row>
    <row r="1887" spans="2:2">
      <c r="B1887">
        <v>5</v>
      </c>
    </row>
    <row r="1888" spans="2:2">
      <c r="B1888">
        <v>8</v>
      </c>
    </row>
    <row r="1889" spans="2:2">
      <c r="B1889">
        <v>9</v>
      </c>
    </row>
    <row r="1890" spans="2:2">
      <c r="B1890">
        <v>4</v>
      </c>
    </row>
    <row r="1891" spans="2:2">
      <c r="B1891">
        <v>6</v>
      </c>
    </row>
    <row r="1892" spans="2:2">
      <c r="B1892">
        <v>8</v>
      </c>
    </row>
    <row r="1893" spans="2:2">
      <c r="B1893">
        <v>3</v>
      </c>
    </row>
    <row r="1894" spans="2:2">
      <c r="B1894">
        <v>4</v>
      </c>
    </row>
    <row r="1895" spans="2:2">
      <c r="B1895">
        <v>2</v>
      </c>
    </row>
    <row r="1896" spans="2:2">
      <c r="B1896">
        <v>2</v>
      </c>
    </row>
    <row r="1897" spans="2:2">
      <c r="B1897">
        <v>1</v>
      </c>
    </row>
    <row r="1898" spans="2:2">
      <c r="B1898">
        <v>2</v>
      </c>
    </row>
    <row r="1899" spans="2:2">
      <c r="B1899">
        <v>6</v>
      </c>
    </row>
    <row r="1900" spans="2:2">
      <c r="B1900">
        <v>9</v>
      </c>
    </row>
    <row r="1901" spans="2:2">
      <c r="B1901">
        <v>7</v>
      </c>
    </row>
    <row r="1902" spans="2:2">
      <c r="B1902">
        <v>3</v>
      </c>
    </row>
    <row r="1903" spans="2:2">
      <c r="B1903">
        <v>3</v>
      </c>
    </row>
    <row r="1904" spans="2:2">
      <c r="B1904">
        <v>7</v>
      </c>
    </row>
    <row r="1905" spans="2:2">
      <c r="B1905">
        <v>6</v>
      </c>
    </row>
    <row r="1906" spans="2:2">
      <c r="B1906">
        <v>10</v>
      </c>
    </row>
    <row r="1907" spans="2:2">
      <c r="B1907">
        <v>3</v>
      </c>
    </row>
    <row r="1908" spans="2:2">
      <c r="B1908">
        <v>6</v>
      </c>
    </row>
    <row r="1909" spans="2:2">
      <c r="B1909">
        <v>5</v>
      </c>
    </row>
    <row r="1910" spans="2:2">
      <c r="B1910">
        <v>4</v>
      </c>
    </row>
    <row r="1911" spans="2:2">
      <c r="B1911">
        <v>4</v>
      </c>
    </row>
    <row r="1912" spans="2:2">
      <c r="B1912">
        <v>6</v>
      </c>
    </row>
    <row r="1913" spans="2:2">
      <c r="B1913">
        <v>8</v>
      </c>
    </row>
    <row r="1914" spans="2:2">
      <c r="B1914">
        <v>4</v>
      </c>
    </row>
    <row r="1915" spans="2:2">
      <c r="B1915">
        <v>3</v>
      </c>
    </row>
    <row r="1916" spans="2:2">
      <c r="B1916">
        <v>5</v>
      </c>
    </row>
    <row r="1917" spans="2:2">
      <c r="B1917">
        <v>6</v>
      </c>
    </row>
    <row r="1918" spans="2:2">
      <c r="B1918">
        <v>2</v>
      </c>
    </row>
    <row r="1919" spans="2:2">
      <c r="B1919">
        <v>7</v>
      </c>
    </row>
    <row r="1920" spans="2:2">
      <c r="B1920">
        <v>5</v>
      </c>
    </row>
    <row r="1921" spans="2:2">
      <c r="B1921">
        <v>5</v>
      </c>
    </row>
    <row r="1922" spans="2:2">
      <c r="B1922">
        <v>5</v>
      </c>
    </row>
    <row r="1923" spans="2:2">
      <c r="B1923">
        <v>5</v>
      </c>
    </row>
    <row r="1924" spans="2:2">
      <c r="B1924">
        <v>7</v>
      </c>
    </row>
    <row r="1925" spans="2:2">
      <c r="B1925">
        <v>4</v>
      </c>
    </row>
    <row r="1926" spans="2:2">
      <c r="B1926">
        <v>5</v>
      </c>
    </row>
    <row r="1927" spans="2:2">
      <c r="B1927">
        <v>7</v>
      </c>
    </row>
    <row r="1928" spans="2:2">
      <c r="B1928">
        <v>1</v>
      </c>
    </row>
    <row r="1929" spans="2:2">
      <c r="B1929">
        <v>2</v>
      </c>
    </row>
    <row r="1930" spans="2:2">
      <c r="B1930">
        <v>3</v>
      </c>
    </row>
    <row r="1931" spans="2:2">
      <c r="B1931">
        <v>8</v>
      </c>
    </row>
    <row r="1932" spans="2:2">
      <c r="B1932">
        <v>4</v>
      </c>
    </row>
    <row r="1933" spans="2:2">
      <c r="B1933">
        <v>4</v>
      </c>
    </row>
    <row r="1934" spans="2:2">
      <c r="B1934">
        <v>9</v>
      </c>
    </row>
    <row r="1935" spans="2:2">
      <c r="B1935">
        <v>4</v>
      </c>
    </row>
    <row r="1936" spans="2:2">
      <c r="B1936">
        <v>6</v>
      </c>
    </row>
    <row r="1937" spans="2:2">
      <c r="B1937">
        <v>6</v>
      </c>
    </row>
    <row r="1938" spans="2:2">
      <c r="B1938">
        <v>5</v>
      </c>
    </row>
    <row r="1939" spans="2:2">
      <c r="B1939">
        <v>7</v>
      </c>
    </row>
    <row r="1940" spans="2:2">
      <c r="B1940">
        <v>7</v>
      </c>
    </row>
    <row r="1941" spans="2:2">
      <c r="B1941">
        <v>6</v>
      </c>
    </row>
    <row r="1942" spans="2:2">
      <c r="B1942">
        <v>5</v>
      </c>
    </row>
    <row r="1943" spans="2:2">
      <c r="B1943">
        <v>8</v>
      </c>
    </row>
    <row r="1944" spans="2:2">
      <c r="B1944">
        <v>8</v>
      </c>
    </row>
    <row r="1945" spans="2:2">
      <c r="B1945">
        <v>8</v>
      </c>
    </row>
    <row r="1946" spans="2:2">
      <c r="B1946">
        <v>5</v>
      </c>
    </row>
    <row r="1947" spans="2:2">
      <c r="B1947">
        <v>5</v>
      </c>
    </row>
    <row r="1948" spans="2:2">
      <c r="B1948">
        <v>5</v>
      </c>
    </row>
    <row r="1949" spans="2:2">
      <c r="B1949">
        <v>3</v>
      </c>
    </row>
    <row r="1950" spans="2:2">
      <c r="B1950">
        <v>5</v>
      </c>
    </row>
    <row r="1951" spans="2:2">
      <c r="B1951">
        <v>5</v>
      </c>
    </row>
    <row r="1952" spans="2:2">
      <c r="B1952">
        <v>6</v>
      </c>
    </row>
    <row r="1953" spans="2:2">
      <c r="B1953">
        <v>6</v>
      </c>
    </row>
    <row r="1954" spans="2:2">
      <c r="B1954">
        <v>6</v>
      </c>
    </row>
    <row r="1955" spans="2:2">
      <c r="B1955">
        <v>5</v>
      </c>
    </row>
    <row r="1956" spans="2:2">
      <c r="B1956">
        <v>4</v>
      </c>
    </row>
    <row r="1957" spans="2:2">
      <c r="B1957">
        <v>1</v>
      </c>
    </row>
    <row r="1958" spans="2:2">
      <c r="B1958">
        <v>4</v>
      </c>
    </row>
    <row r="1959" spans="2:2">
      <c r="B1959">
        <v>6</v>
      </c>
    </row>
    <row r="1960" spans="2:2">
      <c r="B1960">
        <v>2</v>
      </c>
    </row>
    <row r="1961" spans="2:2">
      <c r="B1961">
        <v>4</v>
      </c>
    </row>
    <row r="1962" spans="2:2">
      <c r="B1962">
        <v>1</v>
      </c>
    </row>
    <row r="1963" spans="2:2">
      <c r="B1963">
        <v>3</v>
      </c>
    </row>
    <row r="1964" spans="2:2">
      <c r="B1964">
        <v>4</v>
      </c>
    </row>
    <row r="1965" spans="2:2">
      <c r="B1965">
        <v>6</v>
      </c>
    </row>
    <row r="1966" spans="2:2">
      <c r="B1966">
        <v>4</v>
      </c>
    </row>
    <row r="1967" spans="2:2">
      <c r="B1967">
        <v>4</v>
      </c>
    </row>
    <row r="1968" spans="2:2">
      <c r="B1968">
        <v>7</v>
      </c>
    </row>
    <row r="1969" spans="2:2">
      <c r="B1969">
        <v>3</v>
      </c>
    </row>
    <row r="1970" spans="2:2">
      <c r="B1970">
        <v>3</v>
      </c>
    </row>
    <row r="1971" spans="2:2">
      <c r="B1971">
        <v>7</v>
      </c>
    </row>
    <row r="1972" spans="2:2">
      <c r="B1972">
        <v>4</v>
      </c>
    </row>
    <row r="1973" spans="2:2">
      <c r="B1973">
        <v>8</v>
      </c>
    </row>
    <row r="1974" spans="2:2">
      <c r="B1974">
        <v>3</v>
      </c>
    </row>
    <row r="1975" spans="2:2">
      <c r="B1975">
        <v>7</v>
      </c>
    </row>
    <row r="1976" spans="2:2">
      <c r="B1976">
        <v>4</v>
      </c>
    </row>
    <row r="1977" spans="2:2">
      <c r="B1977">
        <v>5</v>
      </c>
    </row>
    <row r="1978" spans="2:2">
      <c r="B1978">
        <v>3</v>
      </c>
    </row>
    <row r="1979" spans="2:2">
      <c r="B1979">
        <v>4</v>
      </c>
    </row>
    <row r="1980" spans="2:2">
      <c r="B1980">
        <v>5</v>
      </c>
    </row>
    <row r="1981" spans="2:2">
      <c r="B1981">
        <v>1</v>
      </c>
    </row>
    <row r="1982" spans="2:2">
      <c r="B1982">
        <v>6</v>
      </c>
    </row>
    <row r="1983" spans="2:2">
      <c r="B1983">
        <v>6</v>
      </c>
    </row>
    <row r="1984" spans="2:2">
      <c r="B1984">
        <v>4</v>
      </c>
    </row>
    <row r="1985" spans="2:2">
      <c r="B1985">
        <v>1</v>
      </c>
    </row>
    <row r="1986" spans="2:2">
      <c r="B1986">
        <v>6</v>
      </c>
    </row>
    <row r="1987" spans="2:2">
      <c r="B1987">
        <v>2</v>
      </c>
    </row>
    <row r="1988" spans="2:2">
      <c r="B1988">
        <v>6</v>
      </c>
    </row>
    <row r="1989" spans="2:2">
      <c r="B1989">
        <v>8</v>
      </c>
    </row>
    <row r="1990" spans="2:2">
      <c r="B1990">
        <v>4</v>
      </c>
    </row>
    <row r="1991" spans="2:2">
      <c r="B1991">
        <v>4</v>
      </c>
    </row>
    <row r="1992" spans="2:2">
      <c r="B1992">
        <v>6</v>
      </c>
    </row>
    <row r="1993" spans="2:2">
      <c r="B1993">
        <v>3</v>
      </c>
    </row>
    <row r="1994" spans="2:2">
      <c r="B1994">
        <v>7</v>
      </c>
    </row>
    <row r="1995" spans="2:2">
      <c r="B1995">
        <v>3</v>
      </c>
    </row>
    <row r="1996" spans="2:2">
      <c r="B1996">
        <v>6</v>
      </c>
    </row>
    <row r="1997" spans="2:2">
      <c r="B1997">
        <v>7</v>
      </c>
    </row>
    <row r="1998" spans="2:2">
      <c r="B1998">
        <v>6</v>
      </c>
    </row>
    <row r="1999" spans="2:2">
      <c r="B1999">
        <v>6</v>
      </c>
    </row>
    <row r="2000" spans="2:2">
      <c r="B2000">
        <v>8</v>
      </c>
    </row>
    <row r="2001" spans="2:2">
      <c r="B2001">
        <v>5</v>
      </c>
    </row>
    <row r="2002" spans="2:2">
      <c r="B2002">
        <v>7</v>
      </c>
    </row>
    <row r="2003" spans="2:2">
      <c r="B2003">
        <v>8</v>
      </c>
    </row>
    <row r="2004" spans="2:2">
      <c r="B2004">
        <v>4</v>
      </c>
    </row>
    <row r="2005" spans="2:2">
      <c r="B2005">
        <v>1</v>
      </c>
    </row>
    <row r="2006" spans="2:2">
      <c r="B2006">
        <v>4</v>
      </c>
    </row>
    <row r="2007" spans="2:2">
      <c r="B2007">
        <v>7</v>
      </c>
    </row>
    <row r="2008" spans="2:2">
      <c r="B2008">
        <v>6</v>
      </c>
    </row>
    <row r="2009" spans="2:2">
      <c r="B2009">
        <v>5</v>
      </c>
    </row>
    <row r="2010" spans="2:2">
      <c r="B2010">
        <v>6</v>
      </c>
    </row>
    <row r="2011" spans="2:2">
      <c r="B2011">
        <v>6</v>
      </c>
    </row>
    <row r="2012" spans="2:2">
      <c r="B2012">
        <v>3</v>
      </c>
    </row>
    <row r="2013" spans="2:2">
      <c r="B2013">
        <v>4</v>
      </c>
    </row>
    <row r="2014" spans="2:2">
      <c r="B2014">
        <v>10</v>
      </c>
    </row>
    <row r="2015" spans="2:2">
      <c r="B2015">
        <v>4</v>
      </c>
    </row>
    <row r="2016" spans="2:2">
      <c r="B2016">
        <v>2</v>
      </c>
    </row>
    <row r="2017" spans="2:2">
      <c r="B2017">
        <v>5</v>
      </c>
    </row>
    <row r="2018" spans="2:2">
      <c r="B2018">
        <v>8</v>
      </c>
    </row>
    <row r="2019" spans="2:2">
      <c r="B2019">
        <v>5</v>
      </c>
    </row>
    <row r="2020" spans="2:2">
      <c r="B2020">
        <v>2</v>
      </c>
    </row>
    <row r="2021" spans="2:2">
      <c r="B2021">
        <v>4</v>
      </c>
    </row>
    <row r="2022" spans="2:2">
      <c r="B2022">
        <v>1</v>
      </c>
    </row>
    <row r="2023" spans="2:2">
      <c r="B2023">
        <v>3</v>
      </c>
    </row>
    <row r="2024" spans="2:2">
      <c r="B2024">
        <v>10</v>
      </c>
    </row>
    <row r="2025" spans="2:2">
      <c r="B2025">
        <v>2</v>
      </c>
    </row>
    <row r="2026" spans="2:2">
      <c r="B2026">
        <v>8</v>
      </c>
    </row>
    <row r="2027" spans="2:2">
      <c r="B2027">
        <v>3</v>
      </c>
    </row>
    <row r="2028" spans="2:2">
      <c r="B2028">
        <v>3</v>
      </c>
    </row>
    <row r="2029" spans="2:2">
      <c r="B2029">
        <v>3</v>
      </c>
    </row>
    <row r="2030" spans="2:2">
      <c r="B2030">
        <v>4</v>
      </c>
    </row>
    <row r="2031" spans="2:2">
      <c r="B2031">
        <v>3</v>
      </c>
    </row>
    <row r="2032" spans="2:2">
      <c r="B2032">
        <v>7</v>
      </c>
    </row>
    <row r="2033" spans="2:2">
      <c r="B2033">
        <v>7</v>
      </c>
    </row>
    <row r="2034" spans="2:2">
      <c r="B2034">
        <v>4</v>
      </c>
    </row>
    <row r="2035" spans="2:2">
      <c r="B2035">
        <v>5</v>
      </c>
    </row>
    <row r="2036" spans="2:2">
      <c r="B2036">
        <v>3</v>
      </c>
    </row>
    <row r="2037" spans="2:2">
      <c r="B2037">
        <v>6</v>
      </c>
    </row>
    <row r="2038" spans="2:2">
      <c r="B2038">
        <v>2</v>
      </c>
    </row>
    <row r="2039" spans="2:2">
      <c r="B2039">
        <v>5</v>
      </c>
    </row>
    <row r="2040" spans="2:2">
      <c r="B2040">
        <v>1</v>
      </c>
    </row>
    <row r="2041" spans="2:2">
      <c r="B2041">
        <v>5</v>
      </c>
    </row>
    <row r="2042" spans="2:2">
      <c r="B2042">
        <v>2</v>
      </c>
    </row>
    <row r="2043" spans="2:2">
      <c r="B2043">
        <v>3</v>
      </c>
    </row>
    <row r="2044" spans="2:2">
      <c r="B2044">
        <v>1</v>
      </c>
    </row>
    <row r="2045" spans="2:2">
      <c r="B2045">
        <v>7</v>
      </c>
    </row>
    <row r="2046" spans="2:2">
      <c r="B2046">
        <v>3</v>
      </c>
    </row>
    <row r="2047" spans="2:2">
      <c r="B2047">
        <v>5</v>
      </c>
    </row>
    <row r="2048" spans="2:2">
      <c r="B2048">
        <v>3</v>
      </c>
    </row>
    <row r="2049" spans="2:2">
      <c r="B2049">
        <v>6</v>
      </c>
    </row>
    <row r="2050" spans="2:2">
      <c r="B2050">
        <v>6</v>
      </c>
    </row>
    <row r="2051" spans="2:2">
      <c r="B2051">
        <v>8</v>
      </c>
    </row>
    <row r="2052" spans="2:2">
      <c r="B2052">
        <v>5</v>
      </c>
    </row>
    <row r="2053" spans="2:2">
      <c r="B2053">
        <v>10</v>
      </c>
    </row>
    <row r="2054" spans="2:2">
      <c r="B2054">
        <v>7</v>
      </c>
    </row>
    <row r="2055" spans="2:2">
      <c r="B2055">
        <v>3</v>
      </c>
    </row>
    <row r="2056" spans="2:2">
      <c r="B2056">
        <v>11</v>
      </c>
    </row>
    <row r="2057" spans="2:2">
      <c r="B2057">
        <v>7</v>
      </c>
    </row>
    <row r="2058" spans="2:2">
      <c r="B2058">
        <v>2</v>
      </c>
    </row>
    <row r="2059" spans="2:2">
      <c r="B2059">
        <v>8</v>
      </c>
    </row>
    <row r="2060" spans="2:2">
      <c r="B2060">
        <v>9</v>
      </c>
    </row>
    <row r="2061" spans="2:2">
      <c r="B2061">
        <v>5</v>
      </c>
    </row>
    <row r="2062" spans="2:2">
      <c r="B2062">
        <v>3</v>
      </c>
    </row>
    <row r="2063" spans="2:2">
      <c r="B2063">
        <v>5</v>
      </c>
    </row>
    <row r="2064" spans="2:2">
      <c r="B2064">
        <v>6</v>
      </c>
    </row>
    <row r="2065" spans="2:2">
      <c r="B2065">
        <v>6</v>
      </c>
    </row>
    <row r="2066" spans="2:2">
      <c r="B2066">
        <v>6</v>
      </c>
    </row>
    <row r="2067" spans="2:2">
      <c r="B2067">
        <v>5</v>
      </c>
    </row>
    <row r="2068" spans="2:2">
      <c r="B2068">
        <v>7</v>
      </c>
    </row>
    <row r="2069" spans="2:2">
      <c r="B2069">
        <v>3</v>
      </c>
    </row>
    <row r="2070" spans="2:2">
      <c r="B2070">
        <v>8</v>
      </c>
    </row>
    <row r="2071" spans="2:2">
      <c r="B2071">
        <v>4</v>
      </c>
    </row>
    <row r="2072" spans="2:2">
      <c r="B2072">
        <v>5</v>
      </c>
    </row>
    <row r="2073" spans="2:2">
      <c r="B2073">
        <v>5</v>
      </c>
    </row>
    <row r="2074" spans="2:2">
      <c r="B2074">
        <v>5</v>
      </c>
    </row>
    <row r="2075" spans="2:2">
      <c r="B2075">
        <v>5</v>
      </c>
    </row>
    <row r="2076" spans="2:2">
      <c r="B2076">
        <v>3</v>
      </c>
    </row>
    <row r="2077" spans="2:2">
      <c r="B2077">
        <v>7</v>
      </c>
    </row>
    <row r="2078" spans="2:2">
      <c r="B2078">
        <v>7</v>
      </c>
    </row>
    <row r="2079" spans="2:2">
      <c r="B2079">
        <v>4</v>
      </c>
    </row>
    <row r="2080" spans="2:2">
      <c r="B2080">
        <v>2</v>
      </c>
    </row>
    <row r="2081" spans="2:2">
      <c r="B2081">
        <v>5</v>
      </c>
    </row>
    <row r="2082" spans="2:2">
      <c r="B2082">
        <v>2</v>
      </c>
    </row>
    <row r="2083" spans="2:2">
      <c r="B2083">
        <v>3</v>
      </c>
    </row>
    <row r="2084" spans="2:2">
      <c r="B2084">
        <v>8</v>
      </c>
    </row>
    <row r="2085" spans="2:2">
      <c r="B2085">
        <v>6</v>
      </c>
    </row>
    <row r="2086" spans="2:2">
      <c r="B2086">
        <v>4</v>
      </c>
    </row>
    <row r="2087" spans="2:2">
      <c r="B2087">
        <v>4</v>
      </c>
    </row>
    <row r="2088" spans="2:2">
      <c r="B2088">
        <v>4</v>
      </c>
    </row>
    <row r="2089" spans="2:2">
      <c r="B2089">
        <v>1</v>
      </c>
    </row>
    <row r="2090" spans="2:2">
      <c r="B2090">
        <v>8</v>
      </c>
    </row>
    <row r="2091" spans="2:2">
      <c r="B2091">
        <v>5</v>
      </c>
    </row>
    <row r="2092" spans="2:2">
      <c r="B2092">
        <v>2</v>
      </c>
    </row>
    <row r="2093" spans="2:2">
      <c r="B2093">
        <v>6</v>
      </c>
    </row>
    <row r="2094" spans="2:2">
      <c r="B2094">
        <v>3</v>
      </c>
    </row>
    <row r="2095" spans="2:2">
      <c r="B2095">
        <v>9</v>
      </c>
    </row>
    <row r="2096" spans="2:2">
      <c r="B2096">
        <v>1</v>
      </c>
    </row>
    <row r="2097" spans="2:2">
      <c r="B2097">
        <v>7</v>
      </c>
    </row>
    <row r="2098" spans="2:2">
      <c r="B2098">
        <v>4</v>
      </c>
    </row>
    <row r="2099" spans="2:2">
      <c r="B2099">
        <v>7</v>
      </c>
    </row>
    <row r="2100" spans="2:2">
      <c r="B2100">
        <v>2</v>
      </c>
    </row>
    <row r="2101" spans="2:2">
      <c r="B2101">
        <v>4</v>
      </c>
    </row>
    <row r="2102" spans="2:2">
      <c r="B2102">
        <v>5</v>
      </c>
    </row>
    <row r="2103" spans="2:2">
      <c r="B2103">
        <v>2</v>
      </c>
    </row>
    <row r="2104" spans="2:2">
      <c r="B2104">
        <v>4</v>
      </c>
    </row>
    <row r="2105" spans="2:2">
      <c r="B2105">
        <v>6</v>
      </c>
    </row>
    <row r="2106" spans="2:2">
      <c r="B2106">
        <v>5</v>
      </c>
    </row>
    <row r="2107" spans="2:2">
      <c r="B2107">
        <v>0</v>
      </c>
    </row>
    <row r="2108" spans="2:2">
      <c r="B2108">
        <v>5</v>
      </c>
    </row>
    <row r="2109" spans="2:2">
      <c r="B2109">
        <v>1</v>
      </c>
    </row>
    <row r="2110" spans="2:2">
      <c r="B2110">
        <v>0</v>
      </c>
    </row>
    <row r="2111" spans="2:2">
      <c r="B2111">
        <v>4</v>
      </c>
    </row>
    <row r="2112" spans="2:2">
      <c r="B2112">
        <v>4</v>
      </c>
    </row>
    <row r="2113" spans="2:2">
      <c r="B2113">
        <v>6</v>
      </c>
    </row>
    <row r="2114" spans="2:2">
      <c r="B2114">
        <v>6</v>
      </c>
    </row>
    <row r="2115" spans="2:2">
      <c r="B2115">
        <v>4</v>
      </c>
    </row>
    <row r="2116" spans="2:2">
      <c r="B2116">
        <v>5</v>
      </c>
    </row>
    <row r="2117" spans="2:2">
      <c r="B2117">
        <v>5</v>
      </c>
    </row>
    <row r="2118" spans="2:2">
      <c r="B2118">
        <v>2</v>
      </c>
    </row>
    <row r="2119" spans="2:2">
      <c r="B2119">
        <v>3</v>
      </c>
    </row>
    <row r="2120" spans="2:2">
      <c r="B2120">
        <v>6</v>
      </c>
    </row>
    <row r="2121" spans="2:2">
      <c r="B2121">
        <v>3</v>
      </c>
    </row>
    <row r="2122" spans="2:2">
      <c r="B2122">
        <v>8</v>
      </c>
    </row>
    <row r="2123" spans="2:2">
      <c r="B2123">
        <v>8</v>
      </c>
    </row>
    <row r="2124" spans="2:2">
      <c r="B2124">
        <v>7</v>
      </c>
    </row>
    <row r="2125" spans="2:2">
      <c r="B2125">
        <v>6</v>
      </c>
    </row>
    <row r="2126" spans="2:2">
      <c r="B2126">
        <v>9</v>
      </c>
    </row>
    <row r="2127" spans="2:2">
      <c r="B2127">
        <v>5</v>
      </c>
    </row>
    <row r="2128" spans="2:2">
      <c r="B2128">
        <v>1</v>
      </c>
    </row>
    <row r="2129" spans="2:2">
      <c r="B2129">
        <v>7</v>
      </c>
    </row>
    <row r="2130" spans="2:2">
      <c r="B2130">
        <v>3</v>
      </c>
    </row>
    <row r="2131" spans="2:2">
      <c r="B2131">
        <v>3</v>
      </c>
    </row>
    <row r="2132" spans="2:2">
      <c r="B2132">
        <v>5</v>
      </c>
    </row>
    <row r="2133" spans="2:2">
      <c r="B2133">
        <v>1</v>
      </c>
    </row>
    <row r="2134" spans="2:2">
      <c r="B2134">
        <v>3</v>
      </c>
    </row>
    <row r="2135" spans="2:2">
      <c r="B2135">
        <v>13</v>
      </c>
    </row>
    <row r="2136" spans="2:2">
      <c r="B2136">
        <v>6</v>
      </c>
    </row>
    <row r="2137" spans="2:2">
      <c r="B2137">
        <v>3</v>
      </c>
    </row>
    <row r="2138" spans="2:2">
      <c r="B2138">
        <v>8</v>
      </c>
    </row>
    <row r="2139" spans="2:2">
      <c r="B2139">
        <v>2</v>
      </c>
    </row>
    <row r="2140" spans="2:2">
      <c r="B2140">
        <v>3</v>
      </c>
    </row>
    <row r="2141" spans="2:2">
      <c r="B2141">
        <v>7</v>
      </c>
    </row>
    <row r="2142" spans="2:2">
      <c r="B2142">
        <v>3</v>
      </c>
    </row>
    <row r="2143" spans="2:2">
      <c r="B2143">
        <v>6</v>
      </c>
    </row>
    <row r="2144" spans="2:2">
      <c r="B2144">
        <v>2</v>
      </c>
    </row>
    <row r="2145" spans="2:2">
      <c r="B2145">
        <v>6</v>
      </c>
    </row>
    <row r="2146" spans="2:2">
      <c r="B2146">
        <v>5</v>
      </c>
    </row>
    <row r="2147" spans="2:2">
      <c r="B2147">
        <v>4</v>
      </c>
    </row>
    <row r="2148" spans="2:2">
      <c r="B2148">
        <v>5</v>
      </c>
    </row>
    <row r="2149" spans="2:2">
      <c r="B2149">
        <v>4</v>
      </c>
    </row>
    <row r="2150" spans="2:2">
      <c r="B2150">
        <v>6</v>
      </c>
    </row>
    <row r="2151" spans="2:2">
      <c r="B2151">
        <v>6</v>
      </c>
    </row>
    <row r="2152" spans="2:2">
      <c r="B2152">
        <v>2</v>
      </c>
    </row>
    <row r="2153" spans="2:2">
      <c r="B2153">
        <v>9</v>
      </c>
    </row>
    <row r="2154" spans="2:2">
      <c r="B2154">
        <v>2</v>
      </c>
    </row>
    <row r="2155" spans="2:2">
      <c r="B2155">
        <v>7</v>
      </c>
    </row>
    <row r="2156" spans="2:2">
      <c r="B2156">
        <v>2</v>
      </c>
    </row>
    <row r="2157" spans="2:2">
      <c r="B2157">
        <v>7</v>
      </c>
    </row>
    <row r="2158" spans="2:2">
      <c r="B2158">
        <v>4</v>
      </c>
    </row>
    <row r="2159" spans="2:2">
      <c r="B2159">
        <v>2</v>
      </c>
    </row>
    <row r="2160" spans="2:2">
      <c r="B2160">
        <v>6</v>
      </c>
    </row>
    <row r="2161" spans="2:2">
      <c r="B2161">
        <v>7</v>
      </c>
    </row>
    <row r="2162" spans="2:2">
      <c r="B2162">
        <v>7</v>
      </c>
    </row>
    <row r="2163" spans="2:2">
      <c r="B2163">
        <v>7</v>
      </c>
    </row>
    <row r="2164" spans="2:2">
      <c r="B2164">
        <v>6</v>
      </c>
    </row>
    <row r="2165" spans="2:2">
      <c r="B2165">
        <v>2</v>
      </c>
    </row>
    <row r="2166" spans="2:2">
      <c r="B2166">
        <v>7</v>
      </c>
    </row>
    <row r="2167" spans="2:2">
      <c r="B2167">
        <v>8</v>
      </c>
    </row>
    <row r="2168" spans="2:2">
      <c r="B2168">
        <v>5</v>
      </c>
    </row>
    <row r="2169" spans="2:2">
      <c r="B2169">
        <v>3</v>
      </c>
    </row>
    <row r="2170" spans="2:2">
      <c r="B2170">
        <v>6</v>
      </c>
    </row>
    <row r="2171" spans="2:2">
      <c r="B2171">
        <v>3</v>
      </c>
    </row>
    <row r="2172" spans="2:2">
      <c r="B2172">
        <v>5</v>
      </c>
    </row>
    <row r="2173" spans="2:2">
      <c r="B2173">
        <v>2</v>
      </c>
    </row>
    <row r="2174" spans="2:2">
      <c r="B2174">
        <v>4</v>
      </c>
    </row>
    <row r="2175" spans="2:2">
      <c r="B2175">
        <v>2</v>
      </c>
    </row>
    <row r="2176" spans="2:2">
      <c r="B2176">
        <v>5</v>
      </c>
    </row>
    <row r="2177" spans="2:2">
      <c r="B2177">
        <v>6</v>
      </c>
    </row>
    <row r="2178" spans="2:2">
      <c r="B2178">
        <v>5</v>
      </c>
    </row>
    <row r="2179" spans="2:2">
      <c r="B2179">
        <v>3</v>
      </c>
    </row>
    <row r="2180" spans="2:2">
      <c r="B2180">
        <v>5</v>
      </c>
    </row>
    <row r="2181" spans="2:2">
      <c r="B2181">
        <v>6</v>
      </c>
    </row>
    <row r="2182" spans="2:2">
      <c r="B2182">
        <v>8</v>
      </c>
    </row>
    <row r="2183" spans="2:2">
      <c r="B2183">
        <v>6</v>
      </c>
    </row>
    <row r="2184" spans="2:2">
      <c r="B2184">
        <v>5</v>
      </c>
    </row>
    <row r="2185" spans="2:2">
      <c r="B2185">
        <v>7</v>
      </c>
    </row>
    <row r="2186" spans="2:2">
      <c r="B2186">
        <v>5</v>
      </c>
    </row>
    <row r="2187" spans="2:2">
      <c r="B2187">
        <v>4</v>
      </c>
    </row>
    <row r="2188" spans="2:2">
      <c r="B2188">
        <v>3</v>
      </c>
    </row>
    <row r="2189" spans="2:2">
      <c r="B2189">
        <v>3</v>
      </c>
    </row>
    <row r="2190" spans="2:2">
      <c r="B2190">
        <v>4</v>
      </c>
    </row>
    <row r="2191" spans="2:2">
      <c r="B2191">
        <v>9</v>
      </c>
    </row>
    <row r="2192" spans="2:2">
      <c r="B2192">
        <v>3</v>
      </c>
    </row>
    <row r="2193" spans="2:2">
      <c r="B2193">
        <v>2</v>
      </c>
    </row>
    <row r="2194" spans="2:2">
      <c r="B2194">
        <v>6</v>
      </c>
    </row>
    <row r="2195" spans="2:2">
      <c r="B2195">
        <v>4</v>
      </c>
    </row>
    <row r="2196" spans="2:2">
      <c r="B2196">
        <v>5</v>
      </c>
    </row>
    <row r="2197" spans="2:2">
      <c r="B2197">
        <v>7</v>
      </c>
    </row>
    <row r="2198" spans="2:2">
      <c r="B2198">
        <v>4</v>
      </c>
    </row>
    <row r="2199" spans="2:2">
      <c r="B2199">
        <v>7</v>
      </c>
    </row>
    <row r="2200" spans="2:2">
      <c r="B2200">
        <v>3</v>
      </c>
    </row>
    <row r="2201" spans="2:2">
      <c r="B2201">
        <v>8</v>
      </c>
    </row>
    <row r="2202" spans="2:2">
      <c r="B2202">
        <v>3</v>
      </c>
    </row>
    <row r="2203" spans="2:2">
      <c r="B2203">
        <v>4</v>
      </c>
    </row>
    <row r="2204" spans="2:2">
      <c r="B2204">
        <v>6</v>
      </c>
    </row>
    <row r="2205" spans="2:2">
      <c r="B2205">
        <v>6</v>
      </c>
    </row>
    <row r="2206" spans="2:2">
      <c r="B2206">
        <v>1</v>
      </c>
    </row>
    <row r="2207" spans="2:2">
      <c r="B2207">
        <v>5</v>
      </c>
    </row>
    <row r="2208" spans="2:2">
      <c r="B2208">
        <v>5</v>
      </c>
    </row>
    <row r="2209" spans="2:2">
      <c r="B2209">
        <v>3</v>
      </c>
    </row>
    <row r="2210" spans="2:2">
      <c r="B2210">
        <v>2</v>
      </c>
    </row>
    <row r="2211" spans="2:2">
      <c r="B2211">
        <v>4</v>
      </c>
    </row>
    <row r="2212" spans="2:2">
      <c r="B2212">
        <v>5</v>
      </c>
    </row>
    <row r="2213" spans="2:2">
      <c r="B2213">
        <v>6</v>
      </c>
    </row>
    <row r="2214" spans="2:2">
      <c r="B2214">
        <v>5</v>
      </c>
    </row>
    <row r="2215" spans="2:2">
      <c r="B2215">
        <v>4</v>
      </c>
    </row>
    <row r="2216" spans="2:2">
      <c r="B2216">
        <v>5</v>
      </c>
    </row>
    <row r="2217" spans="2:2">
      <c r="B2217">
        <v>2</v>
      </c>
    </row>
    <row r="2218" spans="2:2">
      <c r="B2218">
        <v>8</v>
      </c>
    </row>
    <row r="2219" spans="2:2">
      <c r="B2219">
        <v>5</v>
      </c>
    </row>
    <row r="2220" spans="2:2">
      <c r="B2220">
        <v>7</v>
      </c>
    </row>
    <row r="2221" spans="2:2">
      <c r="B2221">
        <v>4</v>
      </c>
    </row>
    <row r="2222" spans="2:2">
      <c r="B2222">
        <v>5</v>
      </c>
    </row>
    <row r="2223" spans="2:2">
      <c r="B2223">
        <v>4</v>
      </c>
    </row>
    <row r="2224" spans="2:2">
      <c r="B2224">
        <v>5</v>
      </c>
    </row>
    <row r="2225" spans="2:2">
      <c r="B2225">
        <v>6</v>
      </c>
    </row>
    <row r="2226" spans="2:2">
      <c r="B2226">
        <v>2</v>
      </c>
    </row>
    <row r="2227" spans="2:2">
      <c r="B2227">
        <v>3</v>
      </c>
    </row>
    <row r="2228" spans="2:2">
      <c r="B2228">
        <v>8</v>
      </c>
    </row>
    <row r="2229" spans="2:2">
      <c r="B2229">
        <v>9</v>
      </c>
    </row>
    <row r="2230" spans="2:2">
      <c r="B2230">
        <v>5</v>
      </c>
    </row>
    <row r="2231" spans="2:2">
      <c r="B2231">
        <v>7</v>
      </c>
    </row>
    <row r="2232" spans="2:2">
      <c r="B2232">
        <v>2</v>
      </c>
    </row>
    <row r="2233" spans="2:2">
      <c r="B2233">
        <v>4</v>
      </c>
    </row>
    <row r="2234" spans="2:2">
      <c r="B2234">
        <v>6</v>
      </c>
    </row>
    <row r="2235" spans="2:2">
      <c r="B2235">
        <v>9</v>
      </c>
    </row>
    <row r="2236" spans="2:2">
      <c r="B2236">
        <v>4</v>
      </c>
    </row>
    <row r="2237" spans="2:2">
      <c r="B2237">
        <v>7</v>
      </c>
    </row>
    <row r="2238" spans="2:2">
      <c r="B2238">
        <v>4</v>
      </c>
    </row>
    <row r="2239" spans="2:2">
      <c r="B2239">
        <v>5</v>
      </c>
    </row>
    <row r="2240" spans="2:2">
      <c r="B2240">
        <v>6</v>
      </c>
    </row>
    <row r="2241" spans="2:2">
      <c r="B2241">
        <v>4</v>
      </c>
    </row>
    <row r="2242" spans="2:2">
      <c r="B2242">
        <v>5</v>
      </c>
    </row>
    <row r="2243" spans="2:2">
      <c r="B2243">
        <v>3</v>
      </c>
    </row>
    <row r="2244" spans="2:2">
      <c r="B2244">
        <v>6</v>
      </c>
    </row>
    <row r="2245" spans="2:2">
      <c r="B2245">
        <v>7</v>
      </c>
    </row>
    <row r="2246" spans="2:2">
      <c r="B2246">
        <v>2</v>
      </c>
    </row>
    <row r="2247" spans="2:2">
      <c r="B2247">
        <v>3</v>
      </c>
    </row>
    <row r="2248" spans="2:2">
      <c r="B2248">
        <v>2</v>
      </c>
    </row>
    <row r="2249" spans="2:2">
      <c r="B2249">
        <v>3</v>
      </c>
    </row>
    <row r="2250" spans="2:2">
      <c r="B2250">
        <v>4</v>
      </c>
    </row>
    <row r="2251" spans="2:2">
      <c r="B2251">
        <v>5</v>
      </c>
    </row>
    <row r="2252" spans="2:2">
      <c r="B2252">
        <v>4</v>
      </c>
    </row>
    <row r="2253" spans="2:2">
      <c r="B2253">
        <v>5</v>
      </c>
    </row>
    <row r="2254" spans="2:2">
      <c r="B2254">
        <v>7</v>
      </c>
    </row>
    <row r="2255" spans="2:2">
      <c r="B2255">
        <v>2</v>
      </c>
    </row>
    <row r="2256" spans="2:2">
      <c r="B2256">
        <v>3</v>
      </c>
    </row>
    <row r="2257" spans="2:2">
      <c r="B2257">
        <v>3</v>
      </c>
    </row>
    <row r="2258" spans="2:2">
      <c r="B2258">
        <v>8</v>
      </c>
    </row>
    <row r="2259" spans="2:2">
      <c r="B2259">
        <v>5</v>
      </c>
    </row>
    <row r="2260" spans="2:2">
      <c r="B2260">
        <v>4</v>
      </c>
    </row>
    <row r="2261" spans="2:2">
      <c r="B2261">
        <v>8</v>
      </c>
    </row>
    <row r="2262" spans="2:2">
      <c r="B2262">
        <v>1</v>
      </c>
    </row>
    <row r="2263" spans="2:2">
      <c r="B2263">
        <v>4</v>
      </c>
    </row>
    <row r="2264" spans="2:2">
      <c r="B2264">
        <v>3</v>
      </c>
    </row>
    <row r="2265" spans="2:2">
      <c r="B2265">
        <v>9</v>
      </c>
    </row>
    <row r="2266" spans="2:2">
      <c r="B2266">
        <v>9</v>
      </c>
    </row>
    <row r="2267" spans="2:2">
      <c r="B2267">
        <v>7</v>
      </c>
    </row>
    <row r="2268" spans="2:2">
      <c r="B2268">
        <v>2</v>
      </c>
    </row>
    <row r="2269" spans="2:2">
      <c r="B2269">
        <v>3</v>
      </c>
    </row>
    <row r="2270" spans="2:2">
      <c r="B2270">
        <v>8</v>
      </c>
    </row>
    <row r="2271" spans="2:2">
      <c r="B2271">
        <v>3</v>
      </c>
    </row>
    <row r="2272" spans="2:2">
      <c r="B2272">
        <v>5</v>
      </c>
    </row>
    <row r="2273" spans="2:2">
      <c r="B2273">
        <v>9</v>
      </c>
    </row>
    <row r="2274" spans="2:2">
      <c r="B2274">
        <v>10</v>
      </c>
    </row>
    <row r="2275" spans="2:2">
      <c r="B2275">
        <v>4</v>
      </c>
    </row>
    <row r="2276" spans="2:2">
      <c r="B2276">
        <v>6</v>
      </c>
    </row>
    <row r="2277" spans="2:2">
      <c r="B2277">
        <v>9</v>
      </c>
    </row>
    <row r="2278" spans="2:2">
      <c r="B2278">
        <v>4</v>
      </c>
    </row>
    <row r="2279" spans="2:2">
      <c r="B2279">
        <v>5</v>
      </c>
    </row>
    <row r="2280" spans="2:2">
      <c r="B2280">
        <v>5</v>
      </c>
    </row>
    <row r="2281" spans="2:2">
      <c r="B2281">
        <v>3</v>
      </c>
    </row>
    <row r="2282" spans="2:2">
      <c r="B2282">
        <v>5</v>
      </c>
    </row>
    <row r="2283" spans="2:2">
      <c r="B2283">
        <v>7</v>
      </c>
    </row>
    <row r="2284" spans="2:2">
      <c r="B2284">
        <v>3</v>
      </c>
    </row>
    <row r="2285" spans="2:2">
      <c r="B2285">
        <v>4</v>
      </c>
    </row>
    <row r="2286" spans="2:2">
      <c r="B2286">
        <v>4</v>
      </c>
    </row>
    <row r="2287" spans="2:2">
      <c r="B2287">
        <v>2</v>
      </c>
    </row>
    <row r="2288" spans="2:2">
      <c r="B2288">
        <v>1</v>
      </c>
    </row>
    <row r="2289" spans="2:2">
      <c r="B2289">
        <v>3</v>
      </c>
    </row>
    <row r="2290" spans="2:2">
      <c r="B2290">
        <v>5</v>
      </c>
    </row>
    <row r="2291" spans="2:2">
      <c r="B2291">
        <v>6</v>
      </c>
    </row>
    <row r="2292" spans="2:2">
      <c r="B2292">
        <v>5</v>
      </c>
    </row>
    <row r="2293" spans="2:2">
      <c r="B2293">
        <v>6</v>
      </c>
    </row>
    <row r="2294" spans="2:2">
      <c r="B2294">
        <v>12</v>
      </c>
    </row>
    <row r="2295" spans="2:2">
      <c r="B2295">
        <v>5</v>
      </c>
    </row>
    <row r="2296" spans="2:2">
      <c r="B2296">
        <v>5</v>
      </c>
    </row>
    <row r="2297" spans="2:2">
      <c r="B2297">
        <v>5</v>
      </c>
    </row>
    <row r="2298" spans="2:2">
      <c r="B2298">
        <v>2</v>
      </c>
    </row>
    <row r="2299" spans="2:2">
      <c r="B2299">
        <v>9</v>
      </c>
    </row>
    <row r="2300" spans="2:2">
      <c r="B2300">
        <v>7</v>
      </c>
    </row>
    <row r="2301" spans="2:2">
      <c r="B2301">
        <v>10</v>
      </c>
    </row>
    <row r="2302" spans="2:2">
      <c r="B2302">
        <v>6</v>
      </c>
    </row>
    <row r="2303" spans="2:2">
      <c r="B2303">
        <v>6</v>
      </c>
    </row>
    <row r="2304" spans="2:2">
      <c r="B2304">
        <v>2</v>
      </c>
    </row>
    <row r="2305" spans="2:2">
      <c r="B2305">
        <v>5</v>
      </c>
    </row>
    <row r="2306" spans="2:2">
      <c r="B2306">
        <v>3</v>
      </c>
    </row>
    <row r="2307" spans="2:2">
      <c r="B2307">
        <v>3</v>
      </c>
    </row>
    <row r="2308" spans="2:2">
      <c r="B2308">
        <v>5</v>
      </c>
    </row>
    <row r="2309" spans="2:2">
      <c r="B2309">
        <v>5</v>
      </c>
    </row>
    <row r="2310" spans="2:2">
      <c r="B2310">
        <v>6</v>
      </c>
    </row>
    <row r="2311" spans="2:2">
      <c r="B2311">
        <v>6</v>
      </c>
    </row>
    <row r="2312" spans="2:2">
      <c r="B2312">
        <v>4</v>
      </c>
    </row>
    <row r="2313" spans="2:2">
      <c r="B2313">
        <v>2</v>
      </c>
    </row>
    <row r="2314" spans="2:2">
      <c r="B2314">
        <v>5</v>
      </c>
    </row>
    <row r="2315" spans="2:2">
      <c r="B2315">
        <v>6</v>
      </c>
    </row>
    <row r="2316" spans="2:2">
      <c r="B2316">
        <v>5</v>
      </c>
    </row>
    <row r="2317" spans="2:2">
      <c r="B2317">
        <v>3</v>
      </c>
    </row>
    <row r="2318" spans="2:2">
      <c r="B2318">
        <v>4</v>
      </c>
    </row>
    <row r="2319" spans="2:2">
      <c r="B2319">
        <v>6</v>
      </c>
    </row>
    <row r="2320" spans="2:2">
      <c r="B2320">
        <v>4</v>
      </c>
    </row>
    <row r="2321" spans="2:2">
      <c r="B2321">
        <v>4</v>
      </c>
    </row>
    <row r="2322" spans="2:2">
      <c r="B2322">
        <v>8</v>
      </c>
    </row>
    <row r="2323" spans="2:2">
      <c r="B2323">
        <v>6</v>
      </c>
    </row>
    <row r="2324" spans="2:2">
      <c r="B2324">
        <v>2</v>
      </c>
    </row>
    <row r="2325" spans="2:2">
      <c r="B2325">
        <v>7</v>
      </c>
    </row>
    <row r="2326" spans="2:2">
      <c r="B2326">
        <v>3</v>
      </c>
    </row>
    <row r="2327" spans="2:2">
      <c r="B2327">
        <v>7</v>
      </c>
    </row>
    <row r="2328" spans="2:2">
      <c r="B2328">
        <v>4</v>
      </c>
    </row>
    <row r="2329" spans="2:2">
      <c r="B2329">
        <v>7</v>
      </c>
    </row>
    <row r="2330" spans="2:2">
      <c r="B2330">
        <v>2</v>
      </c>
    </row>
    <row r="2331" spans="2:2">
      <c r="B2331">
        <v>3</v>
      </c>
    </row>
    <row r="2332" spans="2:2">
      <c r="B2332">
        <v>2</v>
      </c>
    </row>
    <row r="2333" spans="2:2">
      <c r="B2333">
        <v>3</v>
      </c>
    </row>
    <row r="2334" spans="2:2">
      <c r="B2334">
        <v>5</v>
      </c>
    </row>
    <row r="2335" spans="2:2">
      <c r="B2335">
        <v>3</v>
      </c>
    </row>
    <row r="2336" spans="2:2">
      <c r="B2336">
        <v>10</v>
      </c>
    </row>
    <row r="2337" spans="2:2">
      <c r="B2337">
        <v>3</v>
      </c>
    </row>
    <row r="2338" spans="2:2">
      <c r="B2338">
        <v>6</v>
      </c>
    </row>
    <row r="2339" spans="2:2">
      <c r="B2339">
        <v>4</v>
      </c>
    </row>
    <row r="2340" spans="2:2">
      <c r="B2340">
        <v>2</v>
      </c>
    </row>
    <row r="2341" spans="2:2">
      <c r="B2341">
        <v>8</v>
      </c>
    </row>
    <row r="2342" spans="2:2">
      <c r="B2342">
        <v>9</v>
      </c>
    </row>
    <row r="2343" spans="2:2">
      <c r="B2343">
        <v>6</v>
      </c>
    </row>
    <row r="2344" spans="2:2">
      <c r="B2344">
        <v>2</v>
      </c>
    </row>
    <row r="2345" spans="2:2">
      <c r="B2345">
        <v>4</v>
      </c>
    </row>
    <row r="2346" spans="2:2">
      <c r="B2346">
        <v>5</v>
      </c>
    </row>
    <row r="2347" spans="2:2">
      <c r="B2347">
        <v>5</v>
      </c>
    </row>
    <row r="2348" spans="2:2">
      <c r="B2348">
        <v>3</v>
      </c>
    </row>
    <row r="2349" spans="2:2">
      <c r="B2349">
        <v>6</v>
      </c>
    </row>
    <row r="2350" spans="2:2">
      <c r="B2350">
        <v>3</v>
      </c>
    </row>
    <row r="2351" spans="2:2">
      <c r="B2351">
        <v>8</v>
      </c>
    </row>
    <row r="2352" spans="2:2">
      <c r="B2352">
        <v>8</v>
      </c>
    </row>
    <row r="2353" spans="2:2">
      <c r="B2353">
        <v>3</v>
      </c>
    </row>
    <row r="2354" spans="2:2">
      <c r="B2354">
        <v>4</v>
      </c>
    </row>
    <row r="2355" spans="2:2">
      <c r="B2355">
        <v>5</v>
      </c>
    </row>
    <row r="2356" spans="2:2">
      <c r="B2356">
        <v>8</v>
      </c>
    </row>
    <row r="2357" spans="2:2">
      <c r="B2357">
        <v>3</v>
      </c>
    </row>
    <row r="2358" spans="2:2">
      <c r="B2358">
        <v>4</v>
      </c>
    </row>
    <row r="2359" spans="2:2">
      <c r="B2359">
        <v>4</v>
      </c>
    </row>
    <row r="2360" spans="2:2">
      <c r="B2360">
        <v>8</v>
      </c>
    </row>
    <row r="2361" spans="2:2">
      <c r="B2361">
        <v>4</v>
      </c>
    </row>
    <row r="2362" spans="2:2">
      <c r="B2362">
        <v>2</v>
      </c>
    </row>
    <row r="2363" spans="2:2">
      <c r="B2363">
        <v>5</v>
      </c>
    </row>
    <row r="2364" spans="2:2">
      <c r="B2364">
        <v>8</v>
      </c>
    </row>
    <row r="2365" spans="2:2">
      <c r="B2365">
        <v>8</v>
      </c>
    </row>
    <row r="2366" spans="2:2">
      <c r="B2366">
        <v>3</v>
      </c>
    </row>
    <row r="2367" spans="2:2">
      <c r="B2367">
        <v>2</v>
      </c>
    </row>
    <row r="2368" spans="2:2">
      <c r="B2368">
        <v>4</v>
      </c>
    </row>
    <row r="2369" spans="2:2">
      <c r="B2369">
        <v>6</v>
      </c>
    </row>
    <row r="2370" spans="2:2">
      <c r="B2370">
        <v>5</v>
      </c>
    </row>
    <row r="2371" spans="2:2">
      <c r="B2371">
        <v>4</v>
      </c>
    </row>
    <row r="2372" spans="2:2">
      <c r="B2372">
        <v>5</v>
      </c>
    </row>
    <row r="2373" spans="2:2">
      <c r="B2373">
        <v>6</v>
      </c>
    </row>
    <row r="2374" spans="2:2">
      <c r="B2374">
        <v>6</v>
      </c>
    </row>
    <row r="2375" spans="2:2">
      <c r="B2375">
        <v>6</v>
      </c>
    </row>
    <row r="2376" spans="2:2">
      <c r="B2376">
        <v>3</v>
      </c>
    </row>
    <row r="2377" spans="2:2">
      <c r="B2377">
        <v>3</v>
      </c>
    </row>
    <row r="2378" spans="2:2">
      <c r="B2378">
        <v>12</v>
      </c>
    </row>
    <row r="2379" spans="2:2">
      <c r="B2379">
        <v>3</v>
      </c>
    </row>
    <row r="2380" spans="2:2">
      <c r="B2380">
        <v>4</v>
      </c>
    </row>
    <row r="2381" spans="2:2">
      <c r="B2381">
        <v>6</v>
      </c>
    </row>
    <row r="2382" spans="2:2">
      <c r="B2382">
        <v>7</v>
      </c>
    </row>
    <row r="2383" spans="2:2">
      <c r="B2383">
        <v>7</v>
      </c>
    </row>
    <row r="2384" spans="2:2">
      <c r="B2384">
        <v>4</v>
      </c>
    </row>
    <row r="2385" spans="2:2">
      <c r="B2385">
        <v>6</v>
      </c>
    </row>
    <row r="2386" spans="2:2">
      <c r="B2386">
        <v>6</v>
      </c>
    </row>
    <row r="2387" spans="2:2">
      <c r="B2387">
        <v>5</v>
      </c>
    </row>
    <row r="2388" spans="2:2">
      <c r="B2388">
        <v>6</v>
      </c>
    </row>
    <row r="2389" spans="2:2">
      <c r="B2389">
        <v>2</v>
      </c>
    </row>
    <row r="2390" spans="2:2">
      <c r="B2390">
        <v>4</v>
      </c>
    </row>
    <row r="2391" spans="2:2">
      <c r="B2391">
        <v>6</v>
      </c>
    </row>
    <row r="2392" spans="2:2">
      <c r="B2392">
        <v>3</v>
      </c>
    </row>
    <row r="2393" spans="2:2">
      <c r="B2393">
        <v>6</v>
      </c>
    </row>
    <row r="2394" spans="2:2">
      <c r="B2394">
        <v>5</v>
      </c>
    </row>
    <row r="2395" spans="2:2">
      <c r="B2395">
        <v>10</v>
      </c>
    </row>
    <row r="2396" spans="2:2">
      <c r="B2396">
        <v>2</v>
      </c>
    </row>
    <row r="2397" spans="2:2">
      <c r="B2397">
        <v>3</v>
      </c>
    </row>
    <row r="2398" spans="2:2">
      <c r="B2398">
        <v>8</v>
      </c>
    </row>
    <row r="2399" spans="2:2">
      <c r="B2399">
        <v>5</v>
      </c>
    </row>
    <row r="2400" spans="2:2">
      <c r="B2400">
        <v>6</v>
      </c>
    </row>
    <row r="2401" spans="2:2">
      <c r="B2401">
        <v>7</v>
      </c>
    </row>
    <row r="2402" spans="2:2">
      <c r="B2402">
        <v>4</v>
      </c>
    </row>
    <row r="2403" spans="2:2">
      <c r="B2403">
        <v>4</v>
      </c>
    </row>
    <row r="2404" spans="2:2">
      <c r="B2404">
        <v>6</v>
      </c>
    </row>
    <row r="2405" spans="2:2">
      <c r="B2405">
        <v>5</v>
      </c>
    </row>
    <row r="2406" spans="2:2">
      <c r="B2406">
        <v>10</v>
      </c>
    </row>
    <row r="2407" spans="2:2">
      <c r="B2407">
        <v>5</v>
      </c>
    </row>
    <row r="2408" spans="2:2">
      <c r="B2408">
        <v>8</v>
      </c>
    </row>
    <row r="2409" spans="2:2">
      <c r="B2409">
        <v>3</v>
      </c>
    </row>
    <row r="2410" spans="2:2">
      <c r="B2410">
        <v>3</v>
      </c>
    </row>
    <row r="2411" spans="2:2">
      <c r="B2411">
        <v>4</v>
      </c>
    </row>
    <row r="2412" spans="2:2">
      <c r="B2412">
        <v>4</v>
      </c>
    </row>
    <row r="2413" spans="2:2">
      <c r="B2413">
        <v>7</v>
      </c>
    </row>
    <row r="2414" spans="2:2">
      <c r="B2414">
        <v>4</v>
      </c>
    </row>
    <row r="2415" spans="2:2">
      <c r="B2415">
        <v>4</v>
      </c>
    </row>
    <row r="2416" spans="2:2">
      <c r="B2416">
        <v>7</v>
      </c>
    </row>
    <row r="2417" spans="2:2">
      <c r="B2417">
        <v>6</v>
      </c>
    </row>
    <row r="2418" spans="2:2">
      <c r="B2418">
        <v>4</v>
      </c>
    </row>
    <row r="2419" spans="2:2">
      <c r="B2419">
        <v>3</v>
      </c>
    </row>
    <row r="2420" spans="2:2">
      <c r="B2420">
        <v>8</v>
      </c>
    </row>
    <row r="2421" spans="2:2">
      <c r="B2421">
        <v>3</v>
      </c>
    </row>
    <row r="2422" spans="2:2">
      <c r="B2422">
        <v>6</v>
      </c>
    </row>
    <row r="2423" spans="2:2">
      <c r="B2423">
        <v>5</v>
      </c>
    </row>
    <row r="2424" spans="2:2">
      <c r="B2424">
        <v>7</v>
      </c>
    </row>
    <row r="2425" spans="2:2">
      <c r="B2425">
        <v>4</v>
      </c>
    </row>
    <row r="2426" spans="2:2">
      <c r="B2426">
        <v>11</v>
      </c>
    </row>
    <row r="2427" spans="2:2">
      <c r="B2427">
        <v>2</v>
      </c>
    </row>
    <row r="2428" spans="2:2">
      <c r="B2428">
        <v>8</v>
      </c>
    </row>
    <row r="2429" spans="2:2">
      <c r="B2429">
        <v>6</v>
      </c>
    </row>
    <row r="2430" spans="2:2">
      <c r="B2430">
        <v>8</v>
      </c>
    </row>
    <row r="2431" spans="2:2">
      <c r="B2431">
        <v>2</v>
      </c>
    </row>
    <row r="2432" spans="2:2">
      <c r="B2432">
        <v>5</v>
      </c>
    </row>
    <row r="2433" spans="2:2">
      <c r="B2433">
        <v>8</v>
      </c>
    </row>
    <row r="2434" spans="2:2">
      <c r="B2434">
        <v>9</v>
      </c>
    </row>
    <row r="2435" spans="2:2">
      <c r="B2435">
        <v>3</v>
      </c>
    </row>
    <row r="2436" spans="2:2">
      <c r="B2436">
        <v>7</v>
      </c>
    </row>
    <row r="2437" spans="2:2">
      <c r="B2437">
        <v>3</v>
      </c>
    </row>
    <row r="2438" spans="2:2">
      <c r="B2438">
        <v>5</v>
      </c>
    </row>
    <row r="2439" spans="2:2">
      <c r="B2439">
        <v>7</v>
      </c>
    </row>
    <row r="2440" spans="2:2">
      <c r="B2440">
        <v>2</v>
      </c>
    </row>
    <row r="2441" spans="2:2">
      <c r="B2441">
        <v>7</v>
      </c>
    </row>
    <row r="2442" spans="2:2">
      <c r="B2442">
        <v>5</v>
      </c>
    </row>
    <row r="2443" spans="2:2">
      <c r="B2443">
        <v>7</v>
      </c>
    </row>
    <row r="2444" spans="2:2">
      <c r="B2444">
        <v>8</v>
      </c>
    </row>
    <row r="2445" spans="2:2">
      <c r="B2445">
        <v>5</v>
      </c>
    </row>
    <row r="2446" spans="2:2">
      <c r="B2446">
        <v>5</v>
      </c>
    </row>
    <row r="2447" spans="2:2">
      <c r="B2447">
        <v>4</v>
      </c>
    </row>
    <row r="2448" spans="2:2">
      <c r="B2448">
        <v>2</v>
      </c>
    </row>
    <row r="2449" spans="2:2">
      <c r="B2449">
        <v>7</v>
      </c>
    </row>
    <row r="2450" spans="2:2">
      <c r="B2450">
        <v>9</v>
      </c>
    </row>
    <row r="2451" spans="2:2">
      <c r="B2451">
        <v>2</v>
      </c>
    </row>
    <row r="2452" spans="2:2">
      <c r="B2452">
        <v>5</v>
      </c>
    </row>
    <row r="2453" spans="2:2">
      <c r="B2453">
        <v>5</v>
      </c>
    </row>
    <row r="2454" spans="2:2">
      <c r="B2454">
        <v>2</v>
      </c>
    </row>
    <row r="2455" spans="2:2">
      <c r="B2455">
        <v>7</v>
      </c>
    </row>
    <row r="2456" spans="2:2">
      <c r="B2456">
        <v>9</v>
      </c>
    </row>
    <row r="2457" spans="2:2">
      <c r="B2457">
        <v>7</v>
      </c>
    </row>
    <row r="2458" spans="2:2">
      <c r="B2458">
        <v>5</v>
      </c>
    </row>
    <row r="2459" spans="2:2">
      <c r="B2459">
        <v>2</v>
      </c>
    </row>
    <row r="2460" spans="2:2">
      <c r="B2460">
        <v>6</v>
      </c>
    </row>
    <row r="2461" spans="2:2">
      <c r="B2461">
        <v>6</v>
      </c>
    </row>
    <row r="2462" spans="2:2">
      <c r="B2462">
        <v>4</v>
      </c>
    </row>
    <row r="2463" spans="2:2">
      <c r="B2463">
        <v>6</v>
      </c>
    </row>
    <row r="2464" spans="2:2">
      <c r="B2464">
        <v>5</v>
      </c>
    </row>
    <row r="2465" spans="2:2">
      <c r="B2465">
        <v>3</v>
      </c>
    </row>
    <row r="2466" spans="2:2">
      <c r="B2466">
        <v>5</v>
      </c>
    </row>
    <row r="2467" spans="2:2">
      <c r="B2467">
        <v>4</v>
      </c>
    </row>
    <row r="2468" spans="2:2">
      <c r="B2468">
        <v>1</v>
      </c>
    </row>
    <row r="2469" spans="2:2">
      <c r="B2469">
        <v>11</v>
      </c>
    </row>
    <row r="2470" spans="2:2">
      <c r="B2470">
        <v>4</v>
      </c>
    </row>
    <row r="2471" spans="2:2">
      <c r="B2471">
        <v>5</v>
      </c>
    </row>
    <row r="2472" spans="2:2">
      <c r="B2472">
        <v>4</v>
      </c>
    </row>
    <row r="2473" spans="2:2">
      <c r="B2473">
        <v>8</v>
      </c>
    </row>
    <row r="2474" spans="2:2">
      <c r="B2474">
        <v>5</v>
      </c>
    </row>
    <row r="2475" spans="2:2">
      <c r="B2475">
        <v>3</v>
      </c>
    </row>
    <row r="2476" spans="2:2">
      <c r="B2476">
        <v>7</v>
      </c>
    </row>
    <row r="2477" spans="2:2">
      <c r="B2477">
        <v>6</v>
      </c>
    </row>
    <row r="2478" spans="2:2">
      <c r="B2478">
        <v>5</v>
      </c>
    </row>
    <row r="2479" spans="2:2">
      <c r="B2479">
        <v>6</v>
      </c>
    </row>
    <row r="2480" spans="2:2">
      <c r="B2480">
        <v>0</v>
      </c>
    </row>
    <row r="2481" spans="2:2">
      <c r="B2481">
        <v>7</v>
      </c>
    </row>
    <row r="2482" spans="2:2">
      <c r="B2482">
        <v>3</v>
      </c>
    </row>
    <row r="2483" spans="2:2">
      <c r="B2483">
        <v>6</v>
      </c>
    </row>
    <row r="2484" spans="2:2">
      <c r="B2484">
        <v>2</v>
      </c>
    </row>
    <row r="2485" spans="2:2">
      <c r="B2485">
        <v>6</v>
      </c>
    </row>
    <row r="2486" spans="2:2">
      <c r="B2486">
        <v>3</v>
      </c>
    </row>
    <row r="2487" spans="2:2">
      <c r="B2487">
        <v>4</v>
      </c>
    </row>
    <row r="2488" spans="2:2">
      <c r="B2488">
        <v>7</v>
      </c>
    </row>
    <row r="2489" spans="2:2">
      <c r="B2489">
        <v>2</v>
      </c>
    </row>
    <row r="2490" spans="2:2">
      <c r="B2490">
        <v>4</v>
      </c>
    </row>
    <row r="2491" spans="2:2">
      <c r="B2491">
        <v>4</v>
      </c>
    </row>
    <row r="2492" spans="2:2">
      <c r="B2492">
        <v>7</v>
      </c>
    </row>
    <row r="2493" spans="2:2">
      <c r="B2493">
        <v>6</v>
      </c>
    </row>
    <row r="2494" spans="2:2">
      <c r="B2494">
        <v>3</v>
      </c>
    </row>
    <row r="2495" spans="2:2">
      <c r="B2495">
        <v>5</v>
      </c>
    </row>
    <row r="2496" spans="2:2">
      <c r="B2496">
        <v>4</v>
      </c>
    </row>
    <row r="2497" spans="2:2">
      <c r="B2497">
        <v>3</v>
      </c>
    </row>
    <row r="2498" spans="2:2">
      <c r="B2498">
        <v>3</v>
      </c>
    </row>
    <row r="2499" spans="2:2">
      <c r="B2499">
        <v>2</v>
      </c>
    </row>
    <row r="2500" spans="2:2">
      <c r="B2500">
        <v>3</v>
      </c>
    </row>
    <row r="2501" spans="2:2">
      <c r="B2501">
        <v>2</v>
      </c>
    </row>
    <row r="2502" spans="2:2">
      <c r="B2502">
        <v>5</v>
      </c>
    </row>
    <row r="2503" spans="2:2">
      <c r="B2503">
        <v>2</v>
      </c>
    </row>
    <row r="2504" spans="2:2">
      <c r="B2504">
        <v>4</v>
      </c>
    </row>
    <row r="2505" spans="2:2">
      <c r="B2505">
        <v>6</v>
      </c>
    </row>
    <row r="2506" spans="2:2">
      <c r="B2506">
        <v>6</v>
      </c>
    </row>
    <row r="2507" spans="2:2">
      <c r="B2507">
        <v>8</v>
      </c>
    </row>
    <row r="2508" spans="2:2">
      <c r="B2508">
        <v>6</v>
      </c>
    </row>
    <row r="2509" spans="2:2">
      <c r="B2509">
        <v>7</v>
      </c>
    </row>
    <row r="2510" spans="2:2">
      <c r="B2510">
        <v>5</v>
      </c>
    </row>
    <row r="2511" spans="2:2">
      <c r="B2511">
        <v>2</v>
      </c>
    </row>
    <row r="2512" spans="2:2">
      <c r="B2512">
        <v>11</v>
      </c>
    </row>
    <row r="2513" spans="2:2">
      <c r="B2513">
        <v>3</v>
      </c>
    </row>
    <row r="2514" spans="2:2">
      <c r="B2514">
        <v>6</v>
      </c>
    </row>
    <row r="2515" spans="2:2">
      <c r="B2515">
        <v>2</v>
      </c>
    </row>
    <row r="2516" spans="2:2">
      <c r="B2516">
        <v>4</v>
      </c>
    </row>
    <row r="2517" spans="2:2">
      <c r="B2517">
        <v>6</v>
      </c>
    </row>
    <row r="2518" spans="2:2">
      <c r="B2518">
        <v>5</v>
      </c>
    </row>
    <row r="2519" spans="2:2">
      <c r="B2519">
        <v>5</v>
      </c>
    </row>
    <row r="2520" spans="2:2">
      <c r="B2520">
        <v>8</v>
      </c>
    </row>
    <row r="2521" spans="2:2">
      <c r="B2521">
        <v>8</v>
      </c>
    </row>
    <row r="2522" spans="2:2">
      <c r="B2522">
        <v>2</v>
      </c>
    </row>
    <row r="2523" spans="2:2">
      <c r="B2523">
        <v>2</v>
      </c>
    </row>
    <row r="2524" spans="2:2">
      <c r="B2524">
        <v>4</v>
      </c>
    </row>
    <row r="2525" spans="2:2">
      <c r="B2525">
        <v>4</v>
      </c>
    </row>
    <row r="2526" spans="2:2">
      <c r="B2526">
        <v>5</v>
      </c>
    </row>
    <row r="2527" spans="2:2">
      <c r="B2527">
        <v>4</v>
      </c>
    </row>
    <row r="2528" spans="2:2">
      <c r="B2528">
        <v>5</v>
      </c>
    </row>
    <row r="2529" spans="2:2">
      <c r="B2529">
        <v>2</v>
      </c>
    </row>
    <row r="2530" spans="2:2">
      <c r="B2530">
        <v>3</v>
      </c>
    </row>
    <row r="2531" spans="2:2">
      <c r="B2531">
        <v>5</v>
      </c>
    </row>
    <row r="2532" spans="2:2">
      <c r="B2532">
        <v>8</v>
      </c>
    </row>
    <row r="2533" spans="2:2">
      <c r="B2533">
        <v>6</v>
      </c>
    </row>
    <row r="2534" spans="2:2">
      <c r="B2534">
        <v>5</v>
      </c>
    </row>
    <row r="2535" spans="2:2">
      <c r="B2535">
        <v>6</v>
      </c>
    </row>
    <row r="2536" spans="2:2">
      <c r="B2536">
        <v>10</v>
      </c>
    </row>
    <row r="2537" spans="2:2">
      <c r="B2537">
        <v>10</v>
      </c>
    </row>
    <row r="2538" spans="2:2">
      <c r="B2538">
        <v>3</v>
      </c>
    </row>
    <row r="2539" spans="2:2">
      <c r="B2539">
        <v>4</v>
      </c>
    </row>
    <row r="2540" spans="2:2">
      <c r="B2540">
        <v>6</v>
      </c>
    </row>
    <row r="2541" spans="2:2">
      <c r="B2541">
        <v>7</v>
      </c>
    </row>
    <row r="2542" spans="2:2">
      <c r="B2542">
        <v>3</v>
      </c>
    </row>
    <row r="2543" spans="2:2">
      <c r="B2543">
        <v>5</v>
      </c>
    </row>
    <row r="2544" spans="2:2">
      <c r="B2544">
        <v>7</v>
      </c>
    </row>
    <row r="2545" spans="2:2">
      <c r="B2545">
        <v>4</v>
      </c>
    </row>
    <row r="2546" spans="2:2">
      <c r="B2546">
        <v>9</v>
      </c>
    </row>
    <row r="2547" spans="2:2">
      <c r="B2547">
        <v>3</v>
      </c>
    </row>
    <row r="2548" spans="2:2">
      <c r="B2548">
        <v>8</v>
      </c>
    </row>
    <row r="2549" spans="2:2">
      <c r="B2549">
        <v>4</v>
      </c>
    </row>
    <row r="2550" spans="2:2">
      <c r="B2550">
        <v>7</v>
      </c>
    </row>
    <row r="2551" spans="2:2">
      <c r="B2551">
        <v>2</v>
      </c>
    </row>
    <row r="2552" spans="2:2">
      <c r="B2552">
        <v>7</v>
      </c>
    </row>
    <row r="2553" spans="2:2">
      <c r="B2553">
        <v>5</v>
      </c>
    </row>
    <row r="2554" spans="2:2">
      <c r="B2554">
        <v>4</v>
      </c>
    </row>
    <row r="2555" spans="2:2">
      <c r="B2555">
        <v>6</v>
      </c>
    </row>
    <row r="2556" spans="2:2">
      <c r="B2556">
        <v>5</v>
      </c>
    </row>
    <row r="2557" spans="2:2">
      <c r="B2557">
        <v>11</v>
      </c>
    </row>
    <row r="2558" spans="2:2">
      <c r="B2558">
        <v>4</v>
      </c>
    </row>
    <row r="2559" spans="2:2">
      <c r="B2559">
        <v>4</v>
      </c>
    </row>
    <row r="2560" spans="2:2">
      <c r="B2560">
        <v>6</v>
      </c>
    </row>
    <row r="2561" spans="2:2">
      <c r="B2561">
        <v>4</v>
      </c>
    </row>
    <row r="2562" spans="2:2">
      <c r="B2562">
        <v>7</v>
      </c>
    </row>
    <row r="2563" spans="2:2">
      <c r="B2563">
        <v>3</v>
      </c>
    </row>
    <row r="2564" spans="2:2">
      <c r="B2564">
        <v>5</v>
      </c>
    </row>
    <row r="2565" spans="2:2">
      <c r="B2565">
        <v>11</v>
      </c>
    </row>
    <row r="2566" spans="2:2">
      <c r="B2566">
        <v>5</v>
      </c>
    </row>
    <row r="2567" spans="2:2">
      <c r="B2567">
        <v>6</v>
      </c>
    </row>
    <row r="2568" spans="2:2">
      <c r="B2568">
        <v>6</v>
      </c>
    </row>
    <row r="2569" spans="2:2">
      <c r="B2569">
        <v>5</v>
      </c>
    </row>
    <row r="2570" spans="2:2">
      <c r="B2570">
        <v>7</v>
      </c>
    </row>
    <row r="2571" spans="2:2">
      <c r="B2571">
        <v>8</v>
      </c>
    </row>
    <row r="2572" spans="2:2">
      <c r="B2572">
        <v>7</v>
      </c>
    </row>
    <row r="2573" spans="2:2">
      <c r="B2573">
        <v>2</v>
      </c>
    </row>
    <row r="2574" spans="2:2">
      <c r="B2574">
        <v>6</v>
      </c>
    </row>
    <row r="2575" spans="2:2">
      <c r="B2575">
        <v>11</v>
      </c>
    </row>
    <row r="2576" spans="2:2">
      <c r="B2576">
        <v>4</v>
      </c>
    </row>
    <row r="2577" spans="2:2">
      <c r="B2577">
        <v>4</v>
      </c>
    </row>
    <row r="2578" spans="2:2">
      <c r="B2578">
        <v>2</v>
      </c>
    </row>
    <row r="2579" spans="2:2">
      <c r="B2579">
        <v>15</v>
      </c>
    </row>
    <row r="2580" spans="2:2">
      <c r="B2580">
        <v>4</v>
      </c>
    </row>
    <row r="2581" spans="2:2">
      <c r="B2581">
        <v>4</v>
      </c>
    </row>
    <row r="2582" spans="2:2">
      <c r="B2582">
        <v>6</v>
      </c>
    </row>
    <row r="2583" spans="2:2">
      <c r="B2583">
        <v>5</v>
      </c>
    </row>
    <row r="2584" spans="2:2">
      <c r="B2584">
        <v>3</v>
      </c>
    </row>
    <row r="2585" spans="2:2">
      <c r="B2585">
        <v>7</v>
      </c>
    </row>
    <row r="2586" spans="2:2">
      <c r="B2586">
        <v>2</v>
      </c>
    </row>
    <row r="2587" spans="2:2">
      <c r="B2587">
        <v>4</v>
      </c>
    </row>
    <row r="2588" spans="2:2">
      <c r="B2588">
        <v>7</v>
      </c>
    </row>
    <row r="2589" spans="2:2">
      <c r="B2589">
        <v>4</v>
      </c>
    </row>
    <row r="2590" spans="2:2">
      <c r="B2590">
        <v>1</v>
      </c>
    </row>
    <row r="2591" spans="2:2">
      <c r="B2591">
        <v>4</v>
      </c>
    </row>
    <row r="2592" spans="2:2">
      <c r="B2592">
        <v>7</v>
      </c>
    </row>
    <row r="2593" spans="2:2">
      <c r="B2593">
        <v>2</v>
      </c>
    </row>
    <row r="2594" spans="2:2">
      <c r="B2594">
        <v>7</v>
      </c>
    </row>
    <row r="2595" spans="2:2">
      <c r="B2595">
        <v>6</v>
      </c>
    </row>
    <row r="2596" spans="2:2">
      <c r="B2596">
        <v>0</v>
      </c>
    </row>
    <row r="2597" spans="2:2">
      <c r="B2597">
        <v>7</v>
      </c>
    </row>
    <row r="2598" spans="2:2">
      <c r="B2598">
        <v>3</v>
      </c>
    </row>
    <row r="2599" spans="2:2">
      <c r="B2599">
        <v>7</v>
      </c>
    </row>
    <row r="2600" spans="2:2">
      <c r="B2600">
        <v>7</v>
      </c>
    </row>
    <row r="2601" spans="2:2">
      <c r="B2601">
        <v>4</v>
      </c>
    </row>
    <row r="2602" spans="2:2">
      <c r="B2602">
        <v>4</v>
      </c>
    </row>
    <row r="2603" spans="2:2">
      <c r="B2603">
        <v>3</v>
      </c>
    </row>
    <row r="2604" spans="2:2">
      <c r="B2604">
        <v>7</v>
      </c>
    </row>
    <row r="2605" spans="2:2">
      <c r="B2605">
        <v>4</v>
      </c>
    </row>
    <row r="2606" spans="2:2">
      <c r="B2606">
        <v>8</v>
      </c>
    </row>
    <row r="2607" spans="2:2">
      <c r="B2607">
        <v>4</v>
      </c>
    </row>
    <row r="2608" spans="2:2">
      <c r="B2608">
        <v>4</v>
      </c>
    </row>
    <row r="2609" spans="2:2">
      <c r="B2609">
        <v>7</v>
      </c>
    </row>
    <row r="2610" spans="2:2">
      <c r="B2610">
        <v>7</v>
      </c>
    </row>
    <row r="2611" spans="2:2">
      <c r="B2611">
        <v>4</v>
      </c>
    </row>
    <row r="2612" spans="2:2">
      <c r="B2612">
        <v>4</v>
      </c>
    </row>
    <row r="2613" spans="2:2">
      <c r="B2613">
        <v>5</v>
      </c>
    </row>
    <row r="2614" spans="2:2">
      <c r="B2614">
        <v>2</v>
      </c>
    </row>
    <row r="2615" spans="2:2">
      <c r="B2615">
        <v>11</v>
      </c>
    </row>
    <row r="2616" spans="2:2">
      <c r="B2616">
        <v>5</v>
      </c>
    </row>
    <row r="2617" spans="2:2">
      <c r="B2617">
        <v>8</v>
      </c>
    </row>
    <row r="2618" spans="2:2">
      <c r="B2618">
        <v>3</v>
      </c>
    </row>
    <row r="2619" spans="2:2">
      <c r="B2619">
        <v>5</v>
      </c>
    </row>
    <row r="2620" spans="2:2">
      <c r="B2620">
        <v>5</v>
      </c>
    </row>
    <row r="2621" spans="2:2">
      <c r="B2621">
        <v>4</v>
      </c>
    </row>
    <row r="2622" spans="2:2">
      <c r="B2622">
        <v>5</v>
      </c>
    </row>
    <row r="2623" spans="2:2">
      <c r="B2623">
        <v>2</v>
      </c>
    </row>
    <row r="2624" spans="2:2">
      <c r="B2624">
        <v>9</v>
      </c>
    </row>
    <row r="2625" spans="2:2">
      <c r="B2625">
        <v>4</v>
      </c>
    </row>
    <row r="2626" spans="2:2">
      <c r="B2626">
        <v>4</v>
      </c>
    </row>
    <row r="2627" spans="2:2">
      <c r="B2627">
        <v>2</v>
      </c>
    </row>
    <row r="2628" spans="2:2">
      <c r="B2628">
        <v>6</v>
      </c>
    </row>
    <row r="2629" spans="2:2">
      <c r="B2629">
        <v>3</v>
      </c>
    </row>
    <row r="2630" spans="2:2">
      <c r="B2630">
        <v>8</v>
      </c>
    </row>
    <row r="2631" spans="2:2">
      <c r="B2631">
        <v>8</v>
      </c>
    </row>
    <row r="2632" spans="2:2">
      <c r="B2632">
        <v>6</v>
      </c>
    </row>
    <row r="2633" spans="2:2">
      <c r="B2633">
        <v>6</v>
      </c>
    </row>
    <row r="2634" spans="2:2">
      <c r="B2634">
        <v>3</v>
      </c>
    </row>
    <row r="2635" spans="2:2">
      <c r="B2635">
        <v>2</v>
      </c>
    </row>
    <row r="2636" spans="2:2">
      <c r="B2636">
        <v>4</v>
      </c>
    </row>
    <row r="2637" spans="2:2">
      <c r="B2637">
        <v>4</v>
      </c>
    </row>
    <row r="2638" spans="2:2">
      <c r="B2638">
        <v>7</v>
      </c>
    </row>
    <row r="2639" spans="2:2">
      <c r="B2639">
        <v>2</v>
      </c>
    </row>
    <row r="2640" spans="2:2">
      <c r="B2640">
        <v>7</v>
      </c>
    </row>
    <row r="2641" spans="2:2">
      <c r="B2641">
        <v>2</v>
      </c>
    </row>
    <row r="2642" spans="2:2">
      <c r="B2642">
        <v>5</v>
      </c>
    </row>
    <row r="2643" spans="2:2">
      <c r="B2643">
        <v>5</v>
      </c>
    </row>
    <row r="2644" spans="2:2">
      <c r="B2644">
        <v>3</v>
      </c>
    </row>
    <row r="2645" spans="2:2">
      <c r="B2645">
        <v>2</v>
      </c>
    </row>
    <row r="2646" spans="2:2">
      <c r="B2646">
        <v>4</v>
      </c>
    </row>
    <row r="2647" spans="2:2">
      <c r="B2647">
        <v>6</v>
      </c>
    </row>
    <row r="2648" spans="2:2">
      <c r="B2648">
        <v>1</v>
      </c>
    </row>
    <row r="2649" spans="2:2">
      <c r="B2649">
        <v>4</v>
      </c>
    </row>
    <row r="2650" spans="2:2">
      <c r="B2650">
        <v>4</v>
      </c>
    </row>
    <row r="2651" spans="2:2">
      <c r="B2651">
        <v>7</v>
      </c>
    </row>
    <row r="2652" spans="2:2">
      <c r="B2652">
        <v>2</v>
      </c>
    </row>
    <row r="2653" spans="2:2">
      <c r="B2653">
        <v>3</v>
      </c>
    </row>
    <row r="2654" spans="2:2">
      <c r="B2654">
        <v>5</v>
      </c>
    </row>
    <row r="2655" spans="2:2">
      <c r="B2655">
        <v>2</v>
      </c>
    </row>
    <row r="2656" spans="2:2">
      <c r="B2656">
        <v>10</v>
      </c>
    </row>
    <row r="2657" spans="2:2">
      <c r="B2657">
        <v>6</v>
      </c>
    </row>
    <row r="2658" spans="2:2">
      <c r="B2658">
        <v>7</v>
      </c>
    </row>
    <row r="2659" spans="2:2">
      <c r="B2659">
        <v>8</v>
      </c>
    </row>
    <row r="2660" spans="2:2">
      <c r="B2660">
        <v>3</v>
      </c>
    </row>
    <row r="2661" spans="2:2">
      <c r="B2661">
        <v>7</v>
      </c>
    </row>
    <row r="2662" spans="2:2">
      <c r="B2662">
        <v>4</v>
      </c>
    </row>
    <row r="2663" spans="2:2">
      <c r="B2663">
        <v>4</v>
      </c>
    </row>
    <row r="2664" spans="2:2">
      <c r="B2664">
        <v>3</v>
      </c>
    </row>
    <row r="2665" spans="2:2">
      <c r="B2665">
        <v>11</v>
      </c>
    </row>
    <row r="2666" spans="2:2">
      <c r="B2666">
        <v>4</v>
      </c>
    </row>
    <row r="2667" spans="2:2">
      <c r="B2667">
        <v>8</v>
      </c>
    </row>
    <row r="2668" spans="2:2">
      <c r="B2668">
        <v>3</v>
      </c>
    </row>
    <row r="2669" spans="2:2">
      <c r="B2669">
        <v>3</v>
      </c>
    </row>
    <row r="2670" spans="2:2">
      <c r="B2670">
        <v>2</v>
      </c>
    </row>
    <row r="2671" spans="2:2">
      <c r="B2671">
        <v>7</v>
      </c>
    </row>
    <row r="2672" spans="2:2">
      <c r="B2672">
        <v>3</v>
      </c>
    </row>
    <row r="2673" spans="2:2">
      <c r="B2673">
        <v>5</v>
      </c>
    </row>
    <row r="2674" spans="2:2">
      <c r="B2674">
        <v>11</v>
      </c>
    </row>
    <row r="2675" spans="2:2">
      <c r="B2675">
        <v>6</v>
      </c>
    </row>
    <row r="2676" spans="2:2">
      <c r="B2676">
        <v>3</v>
      </c>
    </row>
    <row r="2677" spans="2:2">
      <c r="B2677">
        <v>5</v>
      </c>
    </row>
    <row r="2678" spans="2:2">
      <c r="B2678">
        <v>3</v>
      </c>
    </row>
    <row r="2679" spans="2:2">
      <c r="B2679">
        <v>6</v>
      </c>
    </row>
    <row r="2680" spans="2:2">
      <c r="B2680">
        <v>3</v>
      </c>
    </row>
    <row r="2681" spans="2:2">
      <c r="B2681">
        <v>4</v>
      </c>
    </row>
    <row r="2682" spans="2:2">
      <c r="B2682">
        <v>5</v>
      </c>
    </row>
    <row r="2683" spans="2:2">
      <c r="B2683">
        <v>7</v>
      </c>
    </row>
    <row r="2684" spans="2:2">
      <c r="B2684">
        <v>3</v>
      </c>
    </row>
    <row r="2685" spans="2:2">
      <c r="B2685">
        <v>5</v>
      </c>
    </row>
    <row r="2686" spans="2:2">
      <c r="B2686">
        <v>4</v>
      </c>
    </row>
    <row r="2687" spans="2:2">
      <c r="B2687">
        <v>3</v>
      </c>
    </row>
    <row r="2688" spans="2:2">
      <c r="B2688">
        <v>8</v>
      </c>
    </row>
    <row r="2689" spans="2:2">
      <c r="B2689">
        <v>10</v>
      </c>
    </row>
    <row r="2690" spans="2:2">
      <c r="B2690">
        <v>5</v>
      </c>
    </row>
    <row r="2691" spans="2:2">
      <c r="B2691">
        <v>3</v>
      </c>
    </row>
    <row r="2692" spans="2:2">
      <c r="B2692">
        <v>7</v>
      </c>
    </row>
    <row r="2693" spans="2:2">
      <c r="B2693">
        <v>4</v>
      </c>
    </row>
    <row r="2694" spans="2:2">
      <c r="B2694">
        <v>2</v>
      </c>
    </row>
    <row r="2695" spans="2:2">
      <c r="B2695">
        <v>3</v>
      </c>
    </row>
    <row r="2696" spans="2:2">
      <c r="B2696">
        <v>8</v>
      </c>
    </row>
    <row r="2697" spans="2:2">
      <c r="B2697">
        <v>4</v>
      </c>
    </row>
    <row r="2698" spans="2:2">
      <c r="B2698">
        <v>2</v>
      </c>
    </row>
    <row r="2699" spans="2:2">
      <c r="B2699">
        <v>2</v>
      </c>
    </row>
    <row r="2700" spans="2:2">
      <c r="B2700">
        <v>7</v>
      </c>
    </row>
    <row r="2701" spans="2:2">
      <c r="B2701">
        <v>11</v>
      </c>
    </row>
    <row r="2702" spans="2:2">
      <c r="B2702">
        <v>9</v>
      </c>
    </row>
    <row r="2703" spans="2:2">
      <c r="B2703">
        <v>3</v>
      </c>
    </row>
    <row r="2704" spans="2:2">
      <c r="B2704">
        <v>1</v>
      </c>
    </row>
    <row r="2705" spans="2:2">
      <c r="B2705">
        <v>10</v>
      </c>
    </row>
    <row r="2706" spans="2:2">
      <c r="B2706">
        <v>4</v>
      </c>
    </row>
    <row r="2707" spans="2:2">
      <c r="B2707">
        <v>9</v>
      </c>
    </row>
    <row r="2708" spans="2:2">
      <c r="B2708">
        <v>4</v>
      </c>
    </row>
    <row r="2709" spans="2:2">
      <c r="B2709">
        <v>6</v>
      </c>
    </row>
    <row r="2710" spans="2:2">
      <c r="B2710">
        <v>6</v>
      </c>
    </row>
    <row r="2711" spans="2:2">
      <c r="B2711">
        <v>4</v>
      </c>
    </row>
    <row r="2712" spans="2:2">
      <c r="B2712">
        <v>7</v>
      </c>
    </row>
    <row r="2713" spans="2:2">
      <c r="B2713">
        <v>2</v>
      </c>
    </row>
    <row r="2714" spans="2:2">
      <c r="B2714">
        <v>6</v>
      </c>
    </row>
    <row r="2715" spans="2:2">
      <c r="B2715">
        <v>5</v>
      </c>
    </row>
    <row r="2716" spans="2:2">
      <c r="B2716">
        <v>7</v>
      </c>
    </row>
    <row r="2717" spans="2:2">
      <c r="B2717">
        <v>4</v>
      </c>
    </row>
    <row r="2718" spans="2:2">
      <c r="B2718">
        <v>4</v>
      </c>
    </row>
    <row r="2719" spans="2:2">
      <c r="B2719">
        <v>7</v>
      </c>
    </row>
    <row r="2720" spans="2:2">
      <c r="B2720">
        <v>6</v>
      </c>
    </row>
    <row r="2721" spans="2:2">
      <c r="B2721">
        <v>3</v>
      </c>
    </row>
    <row r="2722" spans="2:2">
      <c r="B2722">
        <v>5</v>
      </c>
    </row>
    <row r="2723" spans="2:2">
      <c r="B2723">
        <v>4</v>
      </c>
    </row>
    <row r="2724" spans="2:2">
      <c r="B2724">
        <v>5</v>
      </c>
    </row>
    <row r="2725" spans="2:2">
      <c r="B2725">
        <v>1</v>
      </c>
    </row>
    <row r="2726" spans="2:2">
      <c r="B2726">
        <v>6</v>
      </c>
    </row>
    <row r="2727" spans="2:2">
      <c r="B2727">
        <v>3</v>
      </c>
    </row>
    <row r="2728" spans="2:2">
      <c r="B2728">
        <v>8</v>
      </c>
    </row>
    <row r="2729" spans="2:2">
      <c r="B2729">
        <v>3</v>
      </c>
    </row>
    <row r="2730" spans="2:2">
      <c r="B2730">
        <v>2</v>
      </c>
    </row>
    <row r="2731" spans="2:2">
      <c r="B2731">
        <v>8</v>
      </c>
    </row>
    <row r="2732" spans="2:2">
      <c r="B2732">
        <v>4</v>
      </c>
    </row>
    <row r="2733" spans="2:2">
      <c r="B2733">
        <v>5</v>
      </c>
    </row>
    <row r="2734" spans="2:2">
      <c r="B2734">
        <v>5</v>
      </c>
    </row>
    <row r="2735" spans="2:2">
      <c r="B2735">
        <v>4</v>
      </c>
    </row>
    <row r="2736" spans="2:2">
      <c r="B2736">
        <v>5</v>
      </c>
    </row>
    <row r="2737" spans="2:2">
      <c r="B2737">
        <v>9</v>
      </c>
    </row>
    <row r="2738" spans="2:2">
      <c r="B2738">
        <v>5</v>
      </c>
    </row>
    <row r="2739" spans="2:2">
      <c r="B2739">
        <v>4</v>
      </c>
    </row>
    <row r="2740" spans="2:2">
      <c r="B2740">
        <v>5</v>
      </c>
    </row>
    <row r="2741" spans="2:2">
      <c r="B2741">
        <v>8</v>
      </c>
    </row>
    <row r="2742" spans="2:2">
      <c r="B2742">
        <v>2</v>
      </c>
    </row>
    <row r="2743" spans="2:2">
      <c r="B2743">
        <v>2</v>
      </c>
    </row>
    <row r="2744" spans="2:2">
      <c r="B2744">
        <v>15</v>
      </c>
    </row>
    <row r="2745" spans="2:2">
      <c r="B2745">
        <v>4</v>
      </c>
    </row>
    <row r="2746" spans="2:2">
      <c r="B2746">
        <v>5</v>
      </c>
    </row>
    <row r="2747" spans="2:2">
      <c r="B2747">
        <v>4</v>
      </c>
    </row>
    <row r="2748" spans="2:2">
      <c r="B2748">
        <v>10</v>
      </c>
    </row>
    <row r="2749" spans="2:2">
      <c r="B2749">
        <v>3</v>
      </c>
    </row>
    <row r="2750" spans="2:2">
      <c r="B2750">
        <v>4</v>
      </c>
    </row>
    <row r="2751" spans="2:2">
      <c r="B2751">
        <v>7</v>
      </c>
    </row>
    <row r="2752" spans="2:2">
      <c r="B2752">
        <v>7</v>
      </c>
    </row>
    <row r="2753" spans="2:2">
      <c r="B2753">
        <v>8</v>
      </c>
    </row>
    <row r="2754" spans="2:2">
      <c r="B2754">
        <v>6</v>
      </c>
    </row>
    <row r="2755" spans="2:2">
      <c r="B2755">
        <v>6</v>
      </c>
    </row>
    <row r="2756" spans="2:2">
      <c r="B2756">
        <v>2</v>
      </c>
    </row>
    <row r="2757" spans="2:2">
      <c r="B2757">
        <v>6</v>
      </c>
    </row>
    <row r="2758" spans="2:2">
      <c r="B2758">
        <v>7</v>
      </c>
    </row>
    <row r="2759" spans="2:2">
      <c r="B2759">
        <v>11</v>
      </c>
    </row>
    <row r="2760" spans="2:2">
      <c r="B2760">
        <v>4</v>
      </c>
    </row>
    <row r="2761" spans="2:2">
      <c r="B2761">
        <v>4</v>
      </c>
    </row>
    <row r="2762" spans="2:2">
      <c r="B2762">
        <v>8</v>
      </c>
    </row>
    <row r="2763" spans="2:2">
      <c r="B2763">
        <v>4</v>
      </c>
    </row>
    <row r="2764" spans="2:2">
      <c r="B2764">
        <v>8</v>
      </c>
    </row>
    <row r="2765" spans="2:2">
      <c r="B2765">
        <v>8</v>
      </c>
    </row>
    <row r="2766" spans="2:2">
      <c r="B2766">
        <v>6</v>
      </c>
    </row>
    <row r="2767" spans="2:2">
      <c r="B2767">
        <v>8</v>
      </c>
    </row>
    <row r="2768" spans="2:2">
      <c r="B2768">
        <v>9</v>
      </c>
    </row>
    <row r="2769" spans="2:2">
      <c r="B2769">
        <v>8</v>
      </c>
    </row>
    <row r="2770" spans="2:2">
      <c r="B2770">
        <v>5</v>
      </c>
    </row>
    <row r="2771" spans="2:2">
      <c r="B2771">
        <v>9</v>
      </c>
    </row>
    <row r="2772" spans="2:2">
      <c r="B2772">
        <v>4</v>
      </c>
    </row>
    <row r="2773" spans="2:2">
      <c r="B2773">
        <v>4</v>
      </c>
    </row>
    <row r="2774" spans="2:2">
      <c r="B2774">
        <v>3</v>
      </c>
    </row>
    <row r="2775" spans="2:2">
      <c r="B2775">
        <v>1</v>
      </c>
    </row>
    <row r="2776" spans="2:2">
      <c r="B2776">
        <v>8</v>
      </c>
    </row>
    <row r="2777" spans="2:2">
      <c r="B2777">
        <v>8</v>
      </c>
    </row>
    <row r="2778" spans="2:2">
      <c r="B2778">
        <v>4</v>
      </c>
    </row>
    <row r="2779" spans="2:2">
      <c r="B2779">
        <v>5</v>
      </c>
    </row>
    <row r="2780" spans="2:2">
      <c r="B2780">
        <v>2</v>
      </c>
    </row>
    <row r="2781" spans="2:2">
      <c r="B2781">
        <v>5</v>
      </c>
    </row>
    <row r="2782" spans="2:2">
      <c r="B2782">
        <v>3</v>
      </c>
    </row>
    <row r="2783" spans="2:2">
      <c r="B2783">
        <v>4</v>
      </c>
    </row>
    <row r="2784" spans="2:2">
      <c r="B2784">
        <v>4</v>
      </c>
    </row>
    <row r="2785" spans="2:2">
      <c r="B2785">
        <v>6</v>
      </c>
    </row>
    <row r="2786" spans="2:2">
      <c r="B2786">
        <v>8</v>
      </c>
    </row>
    <row r="2787" spans="2:2">
      <c r="B2787">
        <v>3</v>
      </c>
    </row>
    <row r="2788" spans="2:2">
      <c r="B2788">
        <v>11</v>
      </c>
    </row>
    <row r="2789" spans="2:2">
      <c r="B2789">
        <v>8</v>
      </c>
    </row>
    <row r="2790" spans="2:2">
      <c r="B2790">
        <v>3</v>
      </c>
    </row>
    <row r="2791" spans="2:2">
      <c r="B2791">
        <v>3</v>
      </c>
    </row>
    <row r="2792" spans="2:2">
      <c r="B2792">
        <v>5</v>
      </c>
    </row>
    <row r="2793" spans="2:2">
      <c r="B2793">
        <v>4</v>
      </c>
    </row>
    <row r="2794" spans="2:2">
      <c r="B2794">
        <v>7</v>
      </c>
    </row>
    <row r="2795" spans="2:2">
      <c r="B2795">
        <v>2</v>
      </c>
    </row>
    <row r="2796" spans="2:2">
      <c r="B2796">
        <v>5</v>
      </c>
    </row>
    <row r="2797" spans="2:2">
      <c r="B2797">
        <v>4</v>
      </c>
    </row>
    <row r="2798" spans="2:2">
      <c r="B2798">
        <v>3</v>
      </c>
    </row>
    <row r="2799" spans="2:2">
      <c r="B2799">
        <v>5</v>
      </c>
    </row>
    <row r="2800" spans="2:2">
      <c r="B2800">
        <v>6</v>
      </c>
    </row>
    <row r="2801" spans="2:2">
      <c r="B2801">
        <v>2</v>
      </c>
    </row>
    <row r="2802" spans="2:2">
      <c r="B2802">
        <v>5</v>
      </c>
    </row>
    <row r="2803" spans="2:2">
      <c r="B2803">
        <v>6</v>
      </c>
    </row>
    <row r="2804" spans="2:2">
      <c r="B2804">
        <v>7</v>
      </c>
    </row>
    <row r="2805" spans="2:2">
      <c r="B2805">
        <v>6</v>
      </c>
    </row>
    <row r="2806" spans="2:2">
      <c r="B2806">
        <v>8</v>
      </c>
    </row>
    <row r="2807" spans="2:2">
      <c r="B2807">
        <v>3</v>
      </c>
    </row>
    <row r="2808" spans="2:2">
      <c r="B2808">
        <v>3</v>
      </c>
    </row>
    <row r="2809" spans="2:2">
      <c r="B2809">
        <v>7</v>
      </c>
    </row>
    <row r="2810" spans="2:2">
      <c r="B2810">
        <v>3</v>
      </c>
    </row>
    <row r="2811" spans="2:2">
      <c r="B2811">
        <v>7</v>
      </c>
    </row>
    <row r="2812" spans="2:2">
      <c r="B2812">
        <v>9</v>
      </c>
    </row>
    <row r="2813" spans="2:2">
      <c r="B2813">
        <v>5</v>
      </c>
    </row>
    <row r="2814" spans="2:2">
      <c r="B2814">
        <v>5</v>
      </c>
    </row>
    <row r="2815" spans="2:2">
      <c r="B2815">
        <v>4</v>
      </c>
    </row>
    <row r="2816" spans="2:2">
      <c r="B2816">
        <v>6</v>
      </c>
    </row>
    <row r="2817" spans="2:2">
      <c r="B2817">
        <v>5</v>
      </c>
    </row>
    <row r="2818" spans="2:2">
      <c r="B2818">
        <v>5</v>
      </c>
    </row>
    <row r="2819" spans="2:2">
      <c r="B2819">
        <v>3</v>
      </c>
    </row>
    <row r="2820" spans="2:2">
      <c r="B2820">
        <v>5</v>
      </c>
    </row>
    <row r="2821" spans="2:2">
      <c r="B2821">
        <v>6</v>
      </c>
    </row>
    <row r="2822" spans="2:2">
      <c r="B2822">
        <v>8</v>
      </c>
    </row>
    <row r="2823" spans="2:2">
      <c r="B2823">
        <v>4</v>
      </c>
    </row>
    <row r="2824" spans="2:2">
      <c r="B2824">
        <v>2</v>
      </c>
    </row>
    <row r="2825" spans="2:2">
      <c r="B2825">
        <v>6</v>
      </c>
    </row>
    <row r="2826" spans="2:2">
      <c r="B2826">
        <v>3</v>
      </c>
    </row>
    <row r="2827" spans="2:2">
      <c r="B2827">
        <v>5</v>
      </c>
    </row>
    <row r="2828" spans="2:2">
      <c r="B2828">
        <v>8</v>
      </c>
    </row>
    <row r="2829" spans="2:2">
      <c r="B2829">
        <v>3</v>
      </c>
    </row>
    <row r="2830" spans="2:2">
      <c r="B2830">
        <v>4</v>
      </c>
    </row>
    <row r="2831" spans="2:2">
      <c r="B2831">
        <v>7</v>
      </c>
    </row>
    <row r="2832" spans="2:2">
      <c r="B2832">
        <v>3</v>
      </c>
    </row>
    <row r="2833" spans="2:2">
      <c r="B2833">
        <v>2</v>
      </c>
    </row>
    <row r="2834" spans="2:2">
      <c r="B2834">
        <v>7</v>
      </c>
    </row>
    <row r="2835" spans="2:2">
      <c r="B2835">
        <v>8</v>
      </c>
    </row>
    <row r="2836" spans="2:2">
      <c r="B2836">
        <v>6</v>
      </c>
    </row>
    <row r="2837" spans="2:2">
      <c r="B2837">
        <v>5</v>
      </c>
    </row>
    <row r="2838" spans="2:2">
      <c r="B2838">
        <v>6</v>
      </c>
    </row>
    <row r="2839" spans="2:2">
      <c r="B2839">
        <v>6</v>
      </c>
    </row>
    <row r="2840" spans="2:2">
      <c r="B2840">
        <v>5</v>
      </c>
    </row>
    <row r="2841" spans="2:2">
      <c r="B2841">
        <v>6</v>
      </c>
    </row>
    <row r="2842" spans="2:2">
      <c r="B2842">
        <v>5</v>
      </c>
    </row>
    <row r="2843" spans="2:2">
      <c r="B2843">
        <v>4</v>
      </c>
    </row>
    <row r="2844" spans="2:2">
      <c r="B2844">
        <v>8</v>
      </c>
    </row>
    <row r="2845" spans="2:2">
      <c r="B2845">
        <v>7</v>
      </c>
    </row>
    <row r="2846" spans="2:2">
      <c r="B2846">
        <v>6</v>
      </c>
    </row>
    <row r="2847" spans="2:2">
      <c r="B2847">
        <v>5</v>
      </c>
    </row>
    <row r="2848" spans="2:2">
      <c r="B2848">
        <v>6</v>
      </c>
    </row>
    <row r="2849" spans="2:2">
      <c r="B2849">
        <v>8</v>
      </c>
    </row>
    <row r="2850" spans="2:2">
      <c r="B2850">
        <v>7</v>
      </c>
    </row>
    <row r="2851" spans="2:2">
      <c r="B2851">
        <v>3</v>
      </c>
    </row>
    <row r="2852" spans="2:2">
      <c r="B2852">
        <v>5</v>
      </c>
    </row>
    <row r="2853" spans="2:2">
      <c r="B2853">
        <v>2</v>
      </c>
    </row>
    <row r="2854" spans="2:2">
      <c r="B2854">
        <v>5</v>
      </c>
    </row>
    <row r="2855" spans="2:2">
      <c r="B2855">
        <v>2</v>
      </c>
    </row>
    <row r="2856" spans="2:2">
      <c r="B2856">
        <v>4</v>
      </c>
    </row>
    <row r="2857" spans="2:2">
      <c r="B2857">
        <v>4</v>
      </c>
    </row>
    <row r="2858" spans="2:2">
      <c r="B2858">
        <v>3</v>
      </c>
    </row>
    <row r="2859" spans="2:2">
      <c r="B2859">
        <v>5</v>
      </c>
    </row>
    <row r="2860" spans="2:2">
      <c r="B2860">
        <v>5</v>
      </c>
    </row>
    <row r="2861" spans="2:2">
      <c r="B2861">
        <v>2</v>
      </c>
    </row>
    <row r="2862" spans="2:2">
      <c r="B2862">
        <v>1</v>
      </c>
    </row>
    <row r="2863" spans="2:2">
      <c r="B2863">
        <v>4</v>
      </c>
    </row>
    <row r="2864" spans="2:2">
      <c r="B2864">
        <v>3</v>
      </c>
    </row>
    <row r="2865" spans="2:2">
      <c r="B2865">
        <v>7</v>
      </c>
    </row>
    <row r="2866" spans="2:2">
      <c r="B2866">
        <v>5</v>
      </c>
    </row>
    <row r="2867" spans="2:2">
      <c r="B2867">
        <v>6</v>
      </c>
    </row>
    <row r="2868" spans="2:2">
      <c r="B2868">
        <v>3</v>
      </c>
    </row>
    <row r="2869" spans="2:2">
      <c r="B2869">
        <v>10</v>
      </c>
    </row>
    <row r="2870" spans="2:2">
      <c r="B2870">
        <v>5</v>
      </c>
    </row>
    <row r="2871" spans="2:2">
      <c r="B2871">
        <v>4</v>
      </c>
    </row>
    <row r="2872" spans="2:2">
      <c r="B2872">
        <v>5</v>
      </c>
    </row>
    <row r="2873" spans="2:2">
      <c r="B2873">
        <v>8</v>
      </c>
    </row>
    <row r="2874" spans="2:2">
      <c r="B2874">
        <v>2</v>
      </c>
    </row>
    <row r="2875" spans="2:2">
      <c r="B2875">
        <v>2</v>
      </c>
    </row>
    <row r="2876" spans="2:2">
      <c r="B2876">
        <v>9</v>
      </c>
    </row>
    <row r="2877" spans="2:2">
      <c r="B2877">
        <v>5</v>
      </c>
    </row>
    <row r="2878" spans="2:2">
      <c r="B2878">
        <v>2</v>
      </c>
    </row>
    <row r="2879" spans="2:2">
      <c r="B2879">
        <v>6</v>
      </c>
    </row>
    <row r="2880" spans="2:2">
      <c r="B2880">
        <v>3</v>
      </c>
    </row>
    <row r="2881" spans="2:2">
      <c r="B2881">
        <v>1</v>
      </c>
    </row>
    <row r="2882" spans="2:2">
      <c r="B2882">
        <v>2</v>
      </c>
    </row>
    <row r="2883" spans="2:2">
      <c r="B2883">
        <v>4</v>
      </c>
    </row>
    <row r="2884" spans="2:2">
      <c r="B2884">
        <v>7</v>
      </c>
    </row>
    <row r="2885" spans="2:2">
      <c r="B2885">
        <v>2</v>
      </c>
    </row>
    <row r="2886" spans="2:2">
      <c r="B2886">
        <v>4</v>
      </c>
    </row>
    <row r="2887" spans="2:2">
      <c r="B2887">
        <v>4</v>
      </c>
    </row>
    <row r="2888" spans="2:2">
      <c r="B2888">
        <v>5</v>
      </c>
    </row>
    <row r="2889" spans="2:2">
      <c r="B2889">
        <v>8</v>
      </c>
    </row>
    <row r="2890" spans="2:2">
      <c r="B2890">
        <v>5</v>
      </c>
    </row>
    <row r="2891" spans="2:2">
      <c r="B2891">
        <v>6</v>
      </c>
    </row>
    <row r="2892" spans="2:2">
      <c r="B2892">
        <v>4</v>
      </c>
    </row>
    <row r="2893" spans="2:2">
      <c r="B2893">
        <v>5</v>
      </c>
    </row>
    <row r="2894" spans="2:2">
      <c r="B2894">
        <v>4</v>
      </c>
    </row>
    <row r="2895" spans="2:2">
      <c r="B2895">
        <v>6</v>
      </c>
    </row>
    <row r="2896" spans="2:2">
      <c r="B2896">
        <v>2</v>
      </c>
    </row>
    <row r="2897" spans="2:2">
      <c r="B2897">
        <v>4</v>
      </c>
    </row>
    <row r="2898" spans="2:2">
      <c r="B2898">
        <v>7</v>
      </c>
    </row>
    <row r="2899" spans="2:2">
      <c r="B2899">
        <v>9</v>
      </c>
    </row>
    <row r="2900" spans="2:2">
      <c r="B2900">
        <v>8</v>
      </c>
    </row>
    <row r="2901" spans="2:2">
      <c r="B2901">
        <v>8</v>
      </c>
    </row>
    <row r="2902" spans="2:2">
      <c r="B2902">
        <v>3</v>
      </c>
    </row>
    <row r="2903" spans="2:2">
      <c r="B2903">
        <v>5</v>
      </c>
    </row>
    <row r="2904" spans="2:2">
      <c r="B2904">
        <v>6</v>
      </c>
    </row>
    <row r="2905" spans="2:2">
      <c r="B2905">
        <v>5</v>
      </c>
    </row>
    <row r="2906" spans="2:2">
      <c r="B2906">
        <v>3</v>
      </c>
    </row>
    <row r="2907" spans="2:2">
      <c r="B2907">
        <v>6</v>
      </c>
    </row>
    <row r="2908" spans="2:2">
      <c r="B2908">
        <v>4</v>
      </c>
    </row>
    <row r="2909" spans="2:2">
      <c r="B2909">
        <v>3</v>
      </c>
    </row>
    <row r="2910" spans="2:2">
      <c r="B2910">
        <v>2</v>
      </c>
    </row>
    <row r="2911" spans="2:2">
      <c r="B2911">
        <v>7</v>
      </c>
    </row>
    <row r="2912" spans="2:2">
      <c r="B2912">
        <v>4</v>
      </c>
    </row>
    <row r="2913" spans="2:2">
      <c r="B2913">
        <v>4</v>
      </c>
    </row>
    <row r="2914" spans="2:2">
      <c r="B2914">
        <v>7</v>
      </c>
    </row>
    <row r="2915" spans="2:2">
      <c r="B2915">
        <v>3</v>
      </c>
    </row>
    <row r="2916" spans="2:2">
      <c r="B2916">
        <v>3</v>
      </c>
    </row>
    <row r="2917" spans="2:2">
      <c r="B2917">
        <v>5</v>
      </c>
    </row>
    <row r="2918" spans="2:2">
      <c r="B2918">
        <v>2</v>
      </c>
    </row>
    <row r="2919" spans="2:2">
      <c r="B2919">
        <v>6</v>
      </c>
    </row>
    <row r="2920" spans="2:2">
      <c r="B2920">
        <v>5</v>
      </c>
    </row>
    <row r="2921" spans="2:2">
      <c r="B2921">
        <v>3</v>
      </c>
    </row>
    <row r="2922" spans="2:2">
      <c r="B2922">
        <v>7</v>
      </c>
    </row>
    <row r="2923" spans="2:2">
      <c r="B2923">
        <v>5</v>
      </c>
    </row>
    <row r="2924" spans="2:2">
      <c r="B2924">
        <v>3</v>
      </c>
    </row>
    <row r="2925" spans="2:2">
      <c r="B2925">
        <v>8</v>
      </c>
    </row>
    <row r="2926" spans="2:2">
      <c r="B2926">
        <v>8</v>
      </c>
    </row>
    <row r="2927" spans="2:2">
      <c r="B2927">
        <v>7</v>
      </c>
    </row>
    <row r="2928" spans="2:2">
      <c r="B2928">
        <v>4</v>
      </c>
    </row>
    <row r="2929" spans="2:2">
      <c r="B2929">
        <v>3</v>
      </c>
    </row>
    <row r="2930" spans="2:2">
      <c r="B2930">
        <v>5</v>
      </c>
    </row>
    <row r="2931" spans="2:2">
      <c r="B2931">
        <v>1</v>
      </c>
    </row>
    <row r="2932" spans="2:2">
      <c r="B2932">
        <v>2</v>
      </c>
    </row>
    <row r="2933" spans="2:2">
      <c r="B2933">
        <v>5</v>
      </c>
    </row>
    <row r="2934" spans="2:2">
      <c r="B2934">
        <v>4</v>
      </c>
    </row>
    <row r="2935" spans="2:2">
      <c r="B2935">
        <v>6</v>
      </c>
    </row>
    <row r="2936" spans="2:2">
      <c r="B2936">
        <v>4</v>
      </c>
    </row>
    <row r="2937" spans="2:2">
      <c r="B2937">
        <v>5</v>
      </c>
    </row>
    <row r="2938" spans="2:2">
      <c r="B2938">
        <v>3</v>
      </c>
    </row>
    <row r="2939" spans="2:2">
      <c r="B2939">
        <v>5</v>
      </c>
    </row>
    <row r="2940" spans="2:2">
      <c r="B2940">
        <v>6</v>
      </c>
    </row>
    <row r="2941" spans="2:2">
      <c r="B2941">
        <v>0</v>
      </c>
    </row>
    <row r="2942" spans="2:2">
      <c r="B2942">
        <v>5</v>
      </c>
    </row>
    <row r="2943" spans="2:2">
      <c r="B2943">
        <v>4</v>
      </c>
    </row>
    <row r="2944" spans="2:2">
      <c r="B2944">
        <v>5</v>
      </c>
    </row>
    <row r="2945" spans="2:2">
      <c r="B2945">
        <v>4</v>
      </c>
    </row>
    <row r="2946" spans="2:2">
      <c r="B2946">
        <v>6</v>
      </c>
    </row>
    <row r="2947" spans="2:2">
      <c r="B2947">
        <v>7</v>
      </c>
    </row>
    <row r="2948" spans="2:2">
      <c r="B2948">
        <v>3</v>
      </c>
    </row>
    <row r="2949" spans="2:2">
      <c r="B2949">
        <v>2</v>
      </c>
    </row>
    <row r="2950" spans="2:2">
      <c r="B2950">
        <v>3</v>
      </c>
    </row>
    <row r="2951" spans="2:2">
      <c r="B2951">
        <v>2</v>
      </c>
    </row>
    <row r="2952" spans="2:2">
      <c r="B2952">
        <v>6</v>
      </c>
    </row>
    <row r="2953" spans="2:2">
      <c r="B2953">
        <v>6</v>
      </c>
    </row>
    <row r="2954" spans="2:2">
      <c r="B2954">
        <v>4</v>
      </c>
    </row>
    <row r="2955" spans="2:2">
      <c r="B2955">
        <v>4</v>
      </c>
    </row>
    <row r="2956" spans="2:2">
      <c r="B2956">
        <v>3</v>
      </c>
    </row>
    <row r="2957" spans="2:2">
      <c r="B2957">
        <v>4</v>
      </c>
    </row>
    <row r="2958" spans="2:2">
      <c r="B2958">
        <v>6</v>
      </c>
    </row>
    <row r="2959" spans="2:2">
      <c r="B2959">
        <v>8</v>
      </c>
    </row>
    <row r="2960" spans="2:2">
      <c r="B2960">
        <v>9</v>
      </c>
    </row>
    <row r="2961" spans="2:2">
      <c r="B2961">
        <v>6</v>
      </c>
    </row>
    <row r="2962" spans="2:2">
      <c r="B2962">
        <v>9</v>
      </c>
    </row>
    <row r="2963" spans="2:2">
      <c r="B2963">
        <v>9</v>
      </c>
    </row>
    <row r="2964" spans="2:2">
      <c r="B2964">
        <v>6</v>
      </c>
    </row>
    <row r="2965" spans="2:2">
      <c r="B2965">
        <v>1</v>
      </c>
    </row>
    <row r="2966" spans="2:2">
      <c r="B2966">
        <v>3</v>
      </c>
    </row>
    <row r="2967" spans="2:2">
      <c r="B2967">
        <v>7</v>
      </c>
    </row>
    <row r="2968" spans="2:2">
      <c r="B2968">
        <v>3</v>
      </c>
    </row>
    <row r="2969" spans="2:2">
      <c r="B2969">
        <v>2</v>
      </c>
    </row>
    <row r="2970" spans="2:2">
      <c r="B2970">
        <v>4</v>
      </c>
    </row>
    <row r="2971" spans="2:2">
      <c r="B2971">
        <v>4</v>
      </c>
    </row>
    <row r="2972" spans="2:2">
      <c r="B2972">
        <v>9</v>
      </c>
    </row>
    <row r="2973" spans="2:2">
      <c r="B2973">
        <v>4</v>
      </c>
    </row>
    <row r="2974" spans="2:2">
      <c r="B2974">
        <v>3</v>
      </c>
    </row>
    <row r="2975" spans="2:2">
      <c r="B2975">
        <v>8</v>
      </c>
    </row>
    <row r="2976" spans="2:2">
      <c r="B2976">
        <v>4</v>
      </c>
    </row>
    <row r="2977" spans="2:2">
      <c r="B2977">
        <v>6</v>
      </c>
    </row>
    <row r="2978" spans="2:2">
      <c r="B2978">
        <v>6</v>
      </c>
    </row>
    <row r="2979" spans="2:2">
      <c r="B2979">
        <v>7</v>
      </c>
    </row>
    <row r="2980" spans="2:2">
      <c r="B2980">
        <v>6</v>
      </c>
    </row>
    <row r="2981" spans="2:2">
      <c r="B2981">
        <v>0</v>
      </c>
    </row>
    <row r="2982" spans="2:2">
      <c r="B2982">
        <v>7</v>
      </c>
    </row>
    <row r="2983" spans="2:2">
      <c r="B2983">
        <v>9</v>
      </c>
    </row>
    <row r="2984" spans="2:2">
      <c r="B2984">
        <v>1</v>
      </c>
    </row>
    <row r="2985" spans="2:2">
      <c r="B2985">
        <v>4</v>
      </c>
    </row>
    <row r="2986" spans="2:2">
      <c r="B2986">
        <v>5</v>
      </c>
    </row>
    <row r="2987" spans="2:2">
      <c r="B2987">
        <v>2</v>
      </c>
    </row>
    <row r="2988" spans="2:2">
      <c r="B2988">
        <v>5</v>
      </c>
    </row>
    <row r="2989" spans="2:2">
      <c r="B2989">
        <v>4</v>
      </c>
    </row>
    <row r="2990" spans="2:2">
      <c r="B2990">
        <v>4</v>
      </c>
    </row>
    <row r="2991" spans="2:2">
      <c r="B2991">
        <v>5</v>
      </c>
    </row>
    <row r="2992" spans="2:2">
      <c r="B2992">
        <v>4</v>
      </c>
    </row>
    <row r="2993" spans="2:2">
      <c r="B2993">
        <v>15</v>
      </c>
    </row>
    <row r="2994" spans="2:2">
      <c r="B2994">
        <v>5</v>
      </c>
    </row>
    <row r="2995" spans="2:2">
      <c r="B2995">
        <v>5</v>
      </c>
    </row>
    <row r="2996" spans="2:2">
      <c r="B2996">
        <v>6</v>
      </c>
    </row>
    <row r="2997" spans="2:2">
      <c r="B2997">
        <v>2</v>
      </c>
    </row>
    <row r="2998" spans="2:2">
      <c r="B2998">
        <v>6</v>
      </c>
    </row>
    <row r="2999" spans="2:2">
      <c r="B2999">
        <v>2</v>
      </c>
    </row>
    <row r="3000" spans="2:2">
      <c r="B3000">
        <v>5</v>
      </c>
    </row>
    <row r="3001" spans="2:2">
      <c r="B3001">
        <v>5</v>
      </c>
    </row>
  </sheetData>
  <sortState xmlns:xlrd2="http://schemas.microsoft.com/office/spreadsheetml/2017/richdata2" ref="J3:J12">
    <sortCondition ref="J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17</vt:i4>
      </vt:variant>
    </vt:vector>
  </HeadingPairs>
  <TitlesOfParts>
    <vt:vector size="48" baseType="lpstr">
      <vt:lpstr>Attendance</vt:lpstr>
      <vt:lpstr>Correlation &amp; Regression-1</vt:lpstr>
      <vt:lpstr>Correlation &amp; Regression-2</vt:lpstr>
      <vt:lpstr>Salary Calculation</vt:lpstr>
      <vt:lpstr>X-Bar &amp; R Control Chart</vt:lpstr>
      <vt:lpstr>X-Bar &amp; R Control Chart (2)</vt:lpstr>
      <vt:lpstr>P Chart</vt:lpstr>
      <vt:lpstr>C Chart</vt:lpstr>
      <vt:lpstr>One Way ANOVA</vt:lpstr>
      <vt:lpstr>One-Way ANOVA (Calculations)</vt:lpstr>
      <vt:lpstr>Two-Way ANOVA</vt:lpstr>
      <vt:lpstr>Multi-Factor ANOVA</vt:lpstr>
      <vt:lpstr>Reliability Case Study-1</vt:lpstr>
      <vt:lpstr>Bias Linearity</vt:lpstr>
      <vt:lpstr>Bias</vt:lpstr>
      <vt:lpstr>Repeatability &amp; Reproducibility</vt:lpstr>
      <vt:lpstr>Linearity-2</vt:lpstr>
      <vt:lpstr>Histogram</vt:lpstr>
      <vt:lpstr>Descriptive Statistics</vt:lpstr>
      <vt:lpstr>Scenario Summary</vt:lpstr>
      <vt:lpstr>Scenario Manager</vt:lpstr>
      <vt:lpstr>Goal Seek</vt:lpstr>
      <vt:lpstr>Data Table</vt:lpstr>
      <vt:lpstr>Solver-1</vt:lpstr>
      <vt:lpstr>Solver-2</vt:lpstr>
      <vt:lpstr>Solver-3</vt:lpstr>
      <vt:lpstr>Moving Average</vt:lpstr>
      <vt:lpstr>Rank and Percentile</vt:lpstr>
      <vt:lpstr>Random No. Uniform</vt:lpstr>
      <vt:lpstr>Random No. Normal</vt:lpstr>
      <vt:lpstr>Random No. Poission</vt:lpstr>
      <vt:lpstr>'Solver-3'!Demand</vt:lpstr>
      <vt:lpstr>'Descriptive Statistics'!MyDataSet</vt:lpstr>
      <vt:lpstr>'Random No. Normal'!MyRN_Normal</vt:lpstr>
      <vt:lpstr>'Random No. Poission'!MyRN_Poission</vt:lpstr>
      <vt:lpstr>'Random No. Uniform'!MyRN_Uniform</vt:lpstr>
      <vt:lpstr>'One-Way ANOVA (Calculations)'!OLE_LINK1</vt:lpstr>
      <vt:lpstr>'Solver-2'!OrderSize</vt:lpstr>
      <vt:lpstr>'Solver-2'!ResourcesAvailable</vt:lpstr>
      <vt:lpstr>'Solver-2'!ResourcesUsed</vt:lpstr>
      <vt:lpstr>'Solver-3'!Shipments</vt:lpstr>
      <vt:lpstr>'Solver-3'!Supply</vt:lpstr>
      <vt:lpstr>'Solver-3'!TotalCost</vt:lpstr>
      <vt:lpstr>'Solver-3'!TotalIn</vt:lpstr>
      <vt:lpstr>'Solver-3'!TotalOut</vt:lpstr>
      <vt:lpstr>'Solver-2'!TotalProfit</vt:lpstr>
      <vt:lpstr>'Solver-3'!UnitCost</vt:lpstr>
      <vt:lpstr>'Solver-2'!UnitProfit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2015-06-05T18:17:20Z</dcterms:created>
  <dcterms:modified xsi:type="dcterms:W3CDTF">2023-05-20T09:44:45Z</dcterms:modified>
</cp:coreProperties>
</file>