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4E6F8C80-AC2F-4198-AA1F-7E1B8B83CC69}" xr6:coauthVersionLast="47" xr6:coauthVersionMax="47" xr10:uidLastSave="{00000000-0000-0000-0000-000000000000}"/>
  <bookViews>
    <workbookView xWindow="-110" yWindow="-110" windowWidth="19420" windowHeight="10420" tabRatio="812" firstSheet="17" activeTab="23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  <sheet name="Histogram" sheetId="19" r:id="rId18"/>
    <sheet name="Descriptive Statistics" sheetId="20" r:id="rId19"/>
    <sheet name="Scenario Summary" sheetId="22" r:id="rId20"/>
    <sheet name="Scenario Manager" sheetId="21" r:id="rId21"/>
    <sheet name="Goal Seek" sheetId="23" r:id="rId22"/>
    <sheet name="Data Table" sheetId="24" r:id="rId23"/>
    <sheet name="Solver" sheetId="25" r:id="rId24"/>
  </sheets>
  <definedNames>
    <definedName name="__shared_1_0_0" localSheetId="11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OLE_LINK1" localSheetId="11">'Multi-Factor ANOVA'!#REF!</definedName>
    <definedName name="OLE_LINK1" localSheetId="9">'One-Way ANOVA (Calculations)'!$A$4</definedName>
    <definedName name="solver_adj" localSheetId="23" hidden="1">Solver!$D$6:$F$6</definedName>
    <definedName name="solver_cvg" localSheetId="23" hidden="1">0.0001</definedName>
    <definedName name="solver_drv" localSheetId="23" hidden="1">2</definedName>
    <definedName name="solver_eng" localSheetId="23" hidden="1">1</definedName>
    <definedName name="solver_est" localSheetId="23" hidden="1">1</definedName>
    <definedName name="solver_itr" localSheetId="23" hidden="1">2147483647</definedName>
    <definedName name="solver_lhs1" localSheetId="23" hidden="1">Solver!$D$6:$F$6</definedName>
    <definedName name="solver_lhs2" localSheetId="23" hidden="1">Solver!$D$6:$F$6</definedName>
    <definedName name="solver_lhs3" localSheetId="23" hidden="1">Solver!$H$9:$H$13</definedName>
    <definedName name="solver_mip" localSheetId="23" hidden="1">2147483647</definedName>
    <definedName name="solver_mni" localSheetId="23" hidden="1">30</definedName>
    <definedName name="solver_mrt" localSheetId="23" hidden="1">0.075</definedName>
    <definedName name="solver_msl" localSheetId="23" hidden="1">2</definedName>
    <definedName name="solver_neg" localSheetId="23" hidden="1">1</definedName>
    <definedName name="solver_nod" localSheetId="23" hidden="1">2147483647</definedName>
    <definedName name="solver_num" localSheetId="23" hidden="1">3</definedName>
    <definedName name="solver_nwt" localSheetId="23" hidden="1">1</definedName>
    <definedName name="solver_opt" localSheetId="23" hidden="1">Solver!$D$16</definedName>
    <definedName name="solver_pre" localSheetId="23" hidden="1">0.000001</definedName>
    <definedName name="solver_rbv" localSheetId="23" hidden="1">2</definedName>
    <definedName name="solver_rel1" localSheetId="23" hidden="1">4</definedName>
    <definedName name="solver_rel2" localSheetId="23" hidden="1">3</definedName>
    <definedName name="solver_rel3" localSheetId="23" hidden="1">3</definedName>
    <definedName name="solver_rhs1" localSheetId="23" hidden="1">"integer"</definedName>
    <definedName name="solver_rhs2" localSheetId="23" hidden="1">0</definedName>
    <definedName name="solver_rhs3" localSheetId="23" hidden="1">0</definedName>
    <definedName name="solver_rlx" localSheetId="23" hidden="1">2</definedName>
    <definedName name="solver_rsd" localSheetId="23" hidden="1">0</definedName>
    <definedName name="solver_scl" localSheetId="23" hidden="1">2</definedName>
    <definedName name="solver_sho" localSheetId="23" hidden="1">2</definedName>
    <definedName name="solver_ssz" localSheetId="23" hidden="1">100</definedName>
    <definedName name="solver_tim" localSheetId="23" hidden="1">2147483647</definedName>
    <definedName name="solver_tol" localSheetId="23" hidden="1">0.01</definedName>
    <definedName name="solver_typ" localSheetId="23" hidden="1">1</definedName>
    <definedName name="solver_val" localSheetId="23" hidden="1">20000</definedName>
    <definedName name="solver_ver" localSheetId="2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5" l="1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D16" i="25" l="1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<sst xmlns="http://schemas.openxmlformats.org/spreadsheetml/2006/main" count="1073" uniqueCount="445">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</sst>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6" xfId="0" applyFill="1" applyBorder="1" applyAlignment="1"/>
    <xf numFmtId="0" fontId="0" fillId="0" borderId="28" xfId="0" applyFill="1" applyBorder="1" applyAlignment="1"/>
    <xf numFmtId="0" fontId="8" fillId="0" borderId="37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36" xfId="0" applyNumberFormat="1" applyFill="1" applyBorder="1" applyAlignment="1"/>
    <xf numFmtId="0" fontId="0" fillId="0" borderId="36" xfId="0" applyNumberFormat="1" applyFill="1" applyBorder="1" applyAlignment="1"/>
    <xf numFmtId="0" fontId="2" fillId="0" borderId="1" xfId="0" applyFont="1" applyBorder="1"/>
    <xf numFmtId="0" fontId="0" fillId="0" borderId="0" xfId="0" quotePrefix="1"/>
    <xf numFmtId="0" fontId="8" fillId="0" borderId="37" xfId="0" applyFont="1" applyFill="1" applyBorder="1" applyAlignment="1">
      <alignment horizontal="centerContinuous"/>
    </xf>
    <xf numFmtId="0" fontId="49" fillId="0" borderId="0" xfId="0" applyFont="1" applyAlignment="1">
      <alignment horizontal="center"/>
    </xf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0" fontId="49" fillId="0" borderId="0" xfId="0" applyFont="1" applyAlignment="1">
      <alignment horizontal="center"/>
    </xf>
    <xf numFmtId="0" fontId="49" fillId="0" borderId="0" xfId="0" applyFont="1" applyAlignment="1"/>
    <xf numFmtId="7" fontId="0" fillId="0" borderId="0" xfId="0" applyNumberFormat="1" applyFill="1" applyBorder="1" applyAlignment="1"/>
    <xf numFmtId="7" fontId="0" fillId="0" borderId="36" xfId="0" applyNumberFormat="1" applyFill="1" applyBorder="1" applyAlignment="1"/>
    <xf numFmtId="0" fontId="51" fillId="0" borderId="76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left"/>
    </xf>
    <xf numFmtId="0" fontId="53" fillId="0" borderId="28" xfId="0" applyFont="1" applyFill="1" applyBorder="1" applyAlignment="1">
      <alignment horizontal="left"/>
    </xf>
    <xf numFmtId="0" fontId="52" fillId="0" borderId="36" xfId="0" applyFont="1" applyFill="1" applyBorder="1" applyAlignment="1">
      <alignment horizontal="left"/>
    </xf>
    <xf numFmtId="0" fontId="55" fillId="0" borderId="0" xfId="0" applyFont="1" applyFill="1" applyBorder="1" applyAlignment="1">
      <alignment vertical="top" wrapText="1"/>
    </xf>
    <xf numFmtId="0" fontId="0" fillId="0" borderId="0" xfId="0" applyFill="1"/>
    <xf numFmtId="0" fontId="54" fillId="0" borderId="76" xfId="0" applyFont="1" applyFill="1" applyBorder="1" applyAlignment="1">
      <alignment horizontal="right"/>
    </xf>
    <xf numFmtId="0" fontId="51" fillId="0" borderId="27" xfId="0" applyFont="1" applyFill="1" applyBorder="1" applyAlignment="1">
      <alignment horizontal="left"/>
    </xf>
    <xf numFmtId="0" fontId="54" fillId="0" borderId="27" xfId="0" applyFont="1" applyFill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0" fontId="49" fillId="0" borderId="0" xfId="0" applyFont="1" applyAlignment="1"/>
    <xf numFmtId="9" fontId="0" fillId="0" borderId="0" xfId="0" applyNumberFormat="1"/>
    <xf numFmtId="0" fontId="2" fillId="10" borderId="0" xfId="0" applyFont="1" applyFill="1"/>
    <xf numFmtId="0" fontId="0" fillId="17" borderId="0" xfId="0" applyFill="1"/>
    <xf numFmtId="0" fontId="2" fillId="17" borderId="0" xfId="0" applyFont="1" applyFill="1"/>
    <xf numFmtId="0" fontId="0" fillId="6" borderId="0" xfId="0" applyFill="1"/>
    <xf numFmtId="0" fontId="0" fillId="18" borderId="0" xfId="0" applyFill="1"/>
    <xf numFmtId="0" fontId="2" fillId="18" borderId="0" xfId="0" applyFont="1" applyFill="1"/>
    <xf numFmtId="9" fontId="2" fillId="17" borderId="0" xfId="0" applyNumberFormat="1" applyFont="1" applyFill="1"/>
    <xf numFmtId="0" fontId="0" fillId="19" borderId="0" xfId="0" applyFill="1"/>
    <xf numFmtId="0" fontId="2" fillId="19" borderId="0" xfId="0" applyFont="1" applyFill="1"/>
    <xf numFmtId="0" fontId="50" fillId="20" borderId="0" xfId="0" applyFont="1" applyFill="1"/>
    <xf numFmtId="0" fontId="0" fillId="20" borderId="0" xfId="0" applyFill="1"/>
  </cellXfs>
  <cellStyles count="9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5" xfId="5" xr:uid="{CA527122-591A-43EB-9244-3271D876988E}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J5" sqref="J5"/>
    </sheetView>
  </sheetViews>
  <sheetFormatPr defaultRowHeight="14.5"/>
  <cols>
    <col min="2" max="2" width="32.6328125" customWidth="1"/>
    <col min="3" max="3" width="13.08984375" bestFit="1" customWidth="1"/>
    <col min="4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2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231" t="s">
        <v>53</v>
      </c>
      <c r="B2" s="231"/>
      <c r="C2" s="232"/>
      <c r="D2" s="12">
        <v>50</v>
      </c>
      <c r="E2" s="11"/>
      <c r="H2" s="13" t="s">
        <v>53</v>
      </c>
      <c r="I2" s="13"/>
      <c r="J2" s="233"/>
      <c r="K2" s="234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235" t="s">
        <v>111</v>
      </c>
      <c r="U21" s="235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235" t="s">
        <v>111</v>
      </c>
      <c r="U22" s="235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236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237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238" t="s">
        <v>171</v>
      </c>
      <c r="Q21" s="238" t="s">
        <v>172</v>
      </c>
      <c r="R21" s="238" t="s">
        <v>173</v>
      </c>
      <c r="S21" s="238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239"/>
      <c r="Q22" s="239"/>
      <c r="R22" s="239"/>
      <c r="S22" s="239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242" t="s">
        <v>183</v>
      </c>
      <c r="B1" s="242"/>
      <c r="C1" s="242"/>
      <c r="D1" s="242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240" t="s">
        <v>156</v>
      </c>
      <c r="G22" s="240" t="s">
        <v>193</v>
      </c>
      <c r="H22" s="240" t="s">
        <v>194</v>
      </c>
      <c r="I22" s="240" t="s">
        <v>195</v>
      </c>
      <c r="J22" s="240" t="s">
        <v>168</v>
      </c>
    </row>
    <row r="23" spans="1:20">
      <c r="F23" s="243"/>
      <c r="G23" s="243"/>
      <c r="H23" s="243"/>
      <c r="I23" s="243"/>
      <c r="J23" s="241"/>
    </row>
    <row r="24" spans="1:20" ht="15.5">
      <c r="A24" s="6" t="s">
        <v>196</v>
      </c>
      <c r="F24" s="244" t="s">
        <v>197</v>
      </c>
      <c r="G24" s="244" t="s">
        <v>171</v>
      </c>
      <c r="H24" s="244" t="s">
        <v>172</v>
      </c>
      <c r="I24" s="244" t="s">
        <v>173</v>
      </c>
      <c r="J24" s="244" t="s">
        <v>174</v>
      </c>
    </row>
    <row r="25" spans="1:20" ht="12.5" customHeight="1">
      <c r="A25" s="6" t="s">
        <v>198</v>
      </c>
      <c r="F25" s="244"/>
      <c r="G25" s="244"/>
      <c r="H25" s="244"/>
      <c r="I25" s="244"/>
      <c r="J25" s="244"/>
    </row>
    <row r="26" spans="1:20">
      <c r="A26" s="6" t="s">
        <v>199</v>
      </c>
      <c r="F26" s="244" t="s">
        <v>54</v>
      </c>
      <c r="G26" s="244" t="s">
        <v>175</v>
      </c>
      <c r="H26" s="244" t="s">
        <v>176</v>
      </c>
      <c r="I26" s="245" t="s">
        <v>177</v>
      </c>
      <c r="J26" s="244"/>
    </row>
    <row r="27" spans="1:20">
      <c r="A27" s="6" t="s">
        <v>200</v>
      </c>
      <c r="F27" s="244"/>
      <c r="G27" s="244"/>
      <c r="H27" s="244"/>
      <c r="I27" s="246"/>
      <c r="J27" s="244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242" t="s">
        <v>217</v>
      </c>
      <c r="B1" s="242"/>
      <c r="C1" s="242"/>
      <c r="D1" s="242"/>
    </row>
    <row r="2" spans="1:17">
      <c r="B2" t="s">
        <v>218</v>
      </c>
      <c r="C2" t="s">
        <v>219</v>
      </c>
      <c r="D2" t="s">
        <v>220</v>
      </c>
      <c r="F2" t="s">
        <v>221</v>
      </c>
      <c r="L2" s="247" t="s">
        <v>222</v>
      </c>
      <c r="M2" s="247"/>
      <c r="N2" s="247"/>
      <c r="O2" s="247"/>
      <c r="P2" s="247"/>
      <c r="Q2" s="247"/>
    </row>
    <row r="3" spans="1:17">
      <c r="A3" t="s">
        <v>223</v>
      </c>
      <c r="B3">
        <v>10</v>
      </c>
      <c r="C3">
        <v>10</v>
      </c>
      <c r="D3">
        <v>9</v>
      </c>
      <c r="L3" s="247"/>
      <c r="M3" s="247"/>
      <c r="N3" s="247"/>
      <c r="O3" s="247"/>
      <c r="P3" s="247"/>
      <c r="Q3" s="247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247" t="s">
        <v>226</v>
      </c>
      <c r="M10" s="247"/>
      <c r="N10" s="247"/>
      <c r="O10" s="247"/>
      <c r="P10" s="247"/>
      <c r="Q10" s="247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247"/>
      <c r="M11" s="247"/>
      <c r="N11" s="247"/>
      <c r="O11" s="247"/>
      <c r="P11" s="247"/>
      <c r="Q11" s="247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247" t="s">
        <v>227</v>
      </c>
      <c r="M26" s="247"/>
      <c r="N26" s="247"/>
      <c r="O26" s="247"/>
      <c r="P26" s="247"/>
      <c r="Q26" s="247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247"/>
      <c r="M27" s="247"/>
      <c r="N27" s="247"/>
      <c r="O27" s="247"/>
      <c r="P27" s="247"/>
      <c r="Q27" s="247"/>
    </row>
    <row r="28" spans="6:17">
      <c r="L28" s="247"/>
      <c r="M28" s="247"/>
      <c r="N28" s="247"/>
      <c r="O28" s="247"/>
      <c r="P28" s="247"/>
      <c r="Q28" s="247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242" t="s">
        <v>232</v>
      </c>
      <c r="B1" s="242"/>
      <c r="C1" s="242"/>
      <c r="D1" s="242"/>
      <c r="F1" s="6" cm="1">
        <f t="array" ref="F1">SUMPRODUCT(1/COUNTIF(B4:B11,B4:B11))</f>
        <v>2</v>
      </c>
      <c r="I1" s="249" t="s">
        <v>233</v>
      </c>
      <c r="J1" s="249"/>
      <c r="K1" s="249"/>
      <c r="L1" s="249"/>
      <c r="M1" s="249"/>
      <c r="N1" s="249"/>
      <c r="O1" s="249"/>
      <c r="P1" s="249"/>
      <c r="Q1" s="249"/>
      <c r="R1" s="249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248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248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248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255" t="s">
        <v>156</v>
      </c>
      <c r="B14" s="250" t="s">
        <v>193</v>
      </c>
      <c r="C14" s="250" t="s">
        <v>194</v>
      </c>
      <c r="D14" s="252" t="s">
        <v>195</v>
      </c>
      <c r="E14" s="254" t="s">
        <v>246</v>
      </c>
      <c r="G14" s="255" t="s">
        <v>156</v>
      </c>
      <c r="H14" s="250" t="s">
        <v>193</v>
      </c>
      <c r="I14" s="250" t="s">
        <v>194</v>
      </c>
      <c r="J14" s="252" t="s">
        <v>195</v>
      </c>
      <c r="K14" s="254" t="s">
        <v>246</v>
      </c>
      <c r="L14" s="248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256"/>
      <c r="B15" s="251"/>
      <c r="C15" s="251"/>
      <c r="D15" s="253"/>
      <c r="E15" s="254"/>
      <c r="G15" s="256"/>
      <c r="H15" s="251"/>
      <c r="I15" s="251"/>
      <c r="J15" s="253"/>
      <c r="K15" s="254"/>
      <c r="L15" s="248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248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248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248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248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248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248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248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249" t="s">
        <v>248</v>
      </c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</row>
    <row r="27" spans="1:18">
      <c r="B27" s="249"/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</row>
    <row r="28" spans="1:18">
      <c r="B28" s="249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</row>
    <row r="29" spans="1:18">
      <c r="B29" s="249"/>
      <c r="C29" s="249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257" t="s">
        <v>262</v>
      </c>
      <c r="C2" s="259" t="s">
        <v>263</v>
      </c>
      <c r="D2" s="261" t="s">
        <v>264</v>
      </c>
    </row>
    <row r="3" spans="2:4" ht="15" thickBot="1">
      <c r="B3" s="258"/>
      <c r="C3" s="260"/>
      <c r="D3" s="262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263" t="s">
        <v>289</v>
      </c>
      <c r="B2" s="266" t="s">
        <v>290</v>
      </c>
      <c r="C2" s="267"/>
      <c r="D2" s="267"/>
      <c r="E2" s="267"/>
      <c r="F2" s="267"/>
      <c r="G2" s="268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264"/>
      <c r="B3" s="266" t="s">
        <v>14</v>
      </c>
      <c r="C3" s="268"/>
      <c r="D3" s="266" t="s">
        <v>15</v>
      </c>
      <c r="E3" s="268"/>
      <c r="F3" s="266" t="s">
        <v>16</v>
      </c>
      <c r="G3" s="268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265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269" t="s">
        <v>303</v>
      </c>
      <c r="J5" s="269" t="s">
        <v>304</v>
      </c>
      <c r="K5" s="269" t="s">
        <v>305</v>
      </c>
      <c r="L5" s="269" t="s">
        <v>306</v>
      </c>
      <c r="M5" s="269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270"/>
      <c r="J6" s="270"/>
      <c r="K6" s="270"/>
      <c r="L6" s="270"/>
      <c r="M6" s="270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263" t="s">
        <v>289</v>
      </c>
      <c r="B17" s="266" t="s">
        <v>290</v>
      </c>
      <c r="C17" s="267"/>
      <c r="D17" s="267"/>
      <c r="E17" s="267"/>
      <c r="F17" s="267"/>
      <c r="G17" s="268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264"/>
      <c r="B18" s="266" t="s">
        <v>14</v>
      </c>
      <c r="C18" s="268"/>
      <c r="D18" s="266" t="s">
        <v>15</v>
      </c>
      <c r="E18" s="268"/>
      <c r="F18" s="266" t="s">
        <v>16</v>
      </c>
      <c r="G18" s="268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265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workbookViewId="0">
      <selection activeCell="B7" sqref="B7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80" t="s">
        <v>357</v>
      </c>
    </row>
    <row r="3" spans="1:7">
      <c r="A3" s="2">
        <v>31</v>
      </c>
      <c r="C3" s="86" t="s">
        <v>348</v>
      </c>
      <c r="F3" s="275" t="s">
        <v>348</v>
      </c>
      <c r="G3" s="275" t="s">
        <v>353</v>
      </c>
    </row>
    <row r="4" spans="1:7">
      <c r="A4" s="2">
        <v>22</v>
      </c>
      <c r="C4">
        <v>20</v>
      </c>
      <c r="F4" s="271">
        <v>20</v>
      </c>
      <c r="G4" s="272">
        <v>2</v>
      </c>
    </row>
    <row r="5" spans="1:7">
      <c r="A5" s="2">
        <v>25</v>
      </c>
      <c r="C5">
        <v>25</v>
      </c>
      <c r="F5" s="271">
        <v>25</v>
      </c>
      <c r="G5" s="272">
        <v>4</v>
      </c>
    </row>
    <row r="6" spans="1:7">
      <c r="A6" s="2">
        <v>21</v>
      </c>
      <c r="C6">
        <v>30</v>
      </c>
      <c r="F6" s="271">
        <v>30</v>
      </c>
      <c r="G6" s="272">
        <v>3</v>
      </c>
    </row>
    <row r="7" spans="1:7">
      <c r="A7" s="2">
        <v>30</v>
      </c>
      <c r="C7">
        <v>35</v>
      </c>
      <c r="F7" s="271">
        <v>35</v>
      </c>
      <c r="G7" s="272">
        <v>7</v>
      </c>
    </row>
    <row r="8" spans="1:7">
      <c r="A8" s="2">
        <v>37</v>
      </c>
      <c r="C8">
        <v>40</v>
      </c>
      <c r="F8" s="271">
        <v>40</v>
      </c>
      <c r="G8" s="272">
        <v>7</v>
      </c>
    </row>
    <row r="9" spans="1:7">
      <c r="A9" s="2">
        <v>40</v>
      </c>
      <c r="C9">
        <v>45</v>
      </c>
      <c r="F9" s="271">
        <v>45</v>
      </c>
      <c r="G9" s="272">
        <v>0</v>
      </c>
    </row>
    <row r="10" spans="1:7" ht="15" thickBot="1">
      <c r="A10" s="2">
        <v>34</v>
      </c>
      <c r="F10" s="273" t="s">
        <v>352</v>
      </c>
      <c r="G10" s="273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79" t="s">
        <v>355</v>
      </c>
      <c r="D16" s="279" t="s">
        <v>356</v>
      </c>
      <c r="E16" s="279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275" t="s">
        <v>348</v>
      </c>
      <c r="H19" s="275" t="s">
        <v>353</v>
      </c>
      <c r="I19" s="275" t="s">
        <v>354</v>
      </c>
      <c r="J19" s="275" t="s">
        <v>348</v>
      </c>
      <c r="K19" s="275" t="s">
        <v>353</v>
      </c>
      <c r="L19" s="275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 s="271">
        <v>20</v>
      </c>
      <c r="H20" s="272">
        <v>2</v>
      </c>
      <c r="I20" s="276">
        <v>8.6956521739130432E-2</v>
      </c>
      <c r="J20" s="271">
        <v>35</v>
      </c>
      <c r="K20" s="272">
        <v>7</v>
      </c>
      <c r="L20" s="276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 s="271">
        <v>25</v>
      </c>
      <c r="H21" s="272">
        <v>4</v>
      </c>
      <c r="I21" s="276">
        <v>0.2608695652173913</v>
      </c>
      <c r="J21" s="271">
        <v>40</v>
      </c>
      <c r="K21" s="272">
        <v>7</v>
      </c>
      <c r="L21" s="276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 s="271">
        <v>30</v>
      </c>
      <c r="H22" s="272">
        <v>3</v>
      </c>
      <c r="I22" s="276">
        <v>0.39130434782608697</v>
      </c>
      <c r="J22" s="271">
        <v>25</v>
      </c>
      <c r="K22" s="272">
        <v>4</v>
      </c>
      <c r="L22" s="276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 s="271">
        <v>35</v>
      </c>
      <c r="H23" s="272">
        <v>7</v>
      </c>
      <c r="I23" s="276">
        <v>0.69565217391304346</v>
      </c>
      <c r="J23" s="271">
        <v>30</v>
      </c>
      <c r="K23" s="272">
        <v>3</v>
      </c>
      <c r="L23" s="276">
        <v>0.91304347826086951</v>
      </c>
    </row>
    <row r="24" spans="1:12">
      <c r="A24" s="2">
        <v>20</v>
      </c>
      <c r="G24" s="271">
        <v>40</v>
      </c>
      <c r="H24" s="272">
        <v>7</v>
      </c>
      <c r="I24" s="276">
        <v>1</v>
      </c>
      <c r="J24" s="271">
        <v>20</v>
      </c>
      <c r="K24" s="272">
        <v>2</v>
      </c>
      <c r="L24" s="276">
        <v>1</v>
      </c>
    </row>
    <row r="25" spans="1:12">
      <c r="A25" s="2">
        <v>35</v>
      </c>
      <c r="G25" s="271">
        <v>45</v>
      </c>
      <c r="H25" s="272">
        <v>0</v>
      </c>
      <c r="I25" s="276">
        <v>1</v>
      </c>
      <c r="J25" s="271">
        <v>45</v>
      </c>
      <c r="K25" s="272">
        <v>0</v>
      </c>
      <c r="L25" s="276">
        <v>1</v>
      </c>
    </row>
    <row r="26" spans="1:12" ht="15" thickBot="1">
      <c r="G26" s="273" t="s">
        <v>352</v>
      </c>
      <c r="H26" s="273">
        <v>0</v>
      </c>
      <c r="I26" s="277">
        <v>1</v>
      </c>
      <c r="J26" s="278" t="s">
        <v>352</v>
      </c>
      <c r="K26" s="273">
        <v>0</v>
      </c>
      <c r="L26" s="277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G25"/>
  <sheetViews>
    <sheetView workbookViewId="0">
      <selection activeCell="H17" sqref="H17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7" ht="15" thickBot="1">
      <c r="A2" s="90" t="s">
        <v>358</v>
      </c>
    </row>
    <row r="3" spans="1:7">
      <c r="A3" s="2">
        <v>31</v>
      </c>
      <c r="D3" s="281" t="s">
        <v>358</v>
      </c>
      <c r="E3" s="281"/>
      <c r="F3" t="s">
        <v>371</v>
      </c>
    </row>
    <row r="4" spans="1:7">
      <c r="A4" s="2">
        <v>22</v>
      </c>
      <c r="D4" s="272"/>
      <c r="E4" s="272"/>
    </row>
    <row r="5" spans="1:7">
      <c r="A5" s="2">
        <v>25</v>
      </c>
      <c r="D5" s="272" t="s">
        <v>166</v>
      </c>
      <c r="E5" s="272">
        <v>31.260869565217391</v>
      </c>
      <c r="F5">
        <f>AVERAGE($A$3:$A$25)</f>
        <v>31.260869565217391</v>
      </c>
    </row>
    <row r="6" spans="1:7">
      <c r="A6" s="2">
        <v>21</v>
      </c>
      <c r="D6" s="272" t="s">
        <v>63</v>
      </c>
      <c r="E6" s="272">
        <v>1.4626001419102899</v>
      </c>
      <c r="F6">
        <f>F9/SQRT(F17)</f>
        <v>1.4626001419102899</v>
      </c>
      <c r="G6" s="280" t="s">
        <v>370</v>
      </c>
    </row>
    <row r="7" spans="1:7">
      <c r="A7" s="2">
        <v>30</v>
      </c>
      <c r="D7" s="272" t="s">
        <v>359</v>
      </c>
      <c r="E7" s="272">
        <v>31</v>
      </c>
      <c r="F7">
        <f>MEDIAN($A$3:$A$25)</f>
        <v>31</v>
      </c>
    </row>
    <row r="8" spans="1:7">
      <c r="A8" s="2">
        <v>37</v>
      </c>
      <c r="D8" s="272" t="s">
        <v>360</v>
      </c>
      <c r="E8" s="272">
        <v>40</v>
      </c>
      <c r="F8">
        <f>MODE($A$3:$A$25)</f>
        <v>40</v>
      </c>
    </row>
    <row r="9" spans="1:7">
      <c r="A9" s="2">
        <v>40</v>
      </c>
      <c r="D9" s="272" t="s">
        <v>361</v>
      </c>
      <c r="E9" s="272">
        <v>7.0143838665750247</v>
      </c>
      <c r="F9">
        <f>_xlfn.STDEV.S($A$3:$A$25)</f>
        <v>7.0143838665750247</v>
      </c>
    </row>
    <row r="10" spans="1:7">
      <c r="A10" s="2">
        <v>34</v>
      </c>
      <c r="D10" s="272" t="s">
        <v>362</v>
      </c>
      <c r="E10" s="272">
        <v>49.201581027667999</v>
      </c>
      <c r="F10">
        <f>_xlfn.VAR.S($A$3:$A$25)</f>
        <v>49.201581027667999</v>
      </c>
    </row>
    <row r="11" spans="1:7">
      <c r="A11" s="2">
        <v>38</v>
      </c>
      <c r="D11" s="272" t="s">
        <v>363</v>
      </c>
      <c r="E11" s="272">
        <v>-1.2247793723100004</v>
      </c>
      <c r="F11">
        <f>KURT($A$3:$A$25)</f>
        <v>-1.2247793723100004</v>
      </c>
    </row>
    <row r="12" spans="1:7">
      <c r="A12" s="2">
        <v>39</v>
      </c>
      <c r="D12" s="272" t="s">
        <v>364</v>
      </c>
      <c r="E12" s="272">
        <v>-0.30660889863523982</v>
      </c>
      <c r="F12">
        <f>SKEW($A$3:$A$25)</f>
        <v>-0.30660889863523982</v>
      </c>
    </row>
    <row r="13" spans="1:7">
      <c r="A13" s="2">
        <v>40</v>
      </c>
      <c r="D13" s="272" t="s">
        <v>365</v>
      </c>
      <c r="E13" s="272">
        <v>20</v>
      </c>
      <c r="F13">
        <f>F15-F14</f>
        <v>20</v>
      </c>
      <c r="G13" s="280" t="s">
        <v>372</v>
      </c>
    </row>
    <row r="14" spans="1:7">
      <c r="A14" s="2">
        <v>40</v>
      </c>
      <c r="D14" s="272" t="s">
        <v>366</v>
      </c>
      <c r="E14" s="272">
        <v>20</v>
      </c>
      <c r="F14">
        <f>MIN($A$3:$A$25)</f>
        <v>20</v>
      </c>
    </row>
    <row r="15" spans="1:7">
      <c r="A15" s="2">
        <v>40</v>
      </c>
      <c r="D15" s="272" t="s">
        <v>367</v>
      </c>
      <c r="E15" s="272">
        <v>40</v>
      </c>
      <c r="F15">
        <f>MAX($A$3:$A$25)</f>
        <v>40</v>
      </c>
    </row>
    <row r="16" spans="1:7">
      <c r="A16" s="2">
        <v>20</v>
      </c>
      <c r="D16" s="272" t="s">
        <v>153</v>
      </c>
      <c r="E16" s="272">
        <v>719</v>
      </c>
      <c r="F16">
        <f>SUM($A$3:$A$25)</f>
        <v>719</v>
      </c>
    </row>
    <row r="17" spans="1:6">
      <c r="A17" s="2">
        <v>31</v>
      </c>
      <c r="D17" s="272" t="s">
        <v>152</v>
      </c>
      <c r="E17" s="272">
        <v>23</v>
      </c>
      <c r="F17">
        <f>COUNT($A$3:$A$25)</f>
        <v>23</v>
      </c>
    </row>
    <row r="18" spans="1:6">
      <c r="A18" s="2">
        <v>31</v>
      </c>
      <c r="D18" s="272" t="s">
        <v>368</v>
      </c>
      <c r="E18" s="272">
        <v>39</v>
      </c>
      <c r="F18">
        <f>LARGE($A$3:$A$25,5)</f>
        <v>39</v>
      </c>
    </row>
    <row r="19" spans="1:6" ht="15" thickBot="1">
      <c r="A19" s="2">
        <v>27</v>
      </c>
      <c r="D19" s="273" t="s">
        <v>369</v>
      </c>
      <c r="E19" s="273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A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1:7" ht="15" thickBot="1"/>
    <row r="2" spans="1:7" ht="15.5">
      <c r="A2" s="296"/>
      <c r="B2" s="291" t="s">
        <v>408</v>
      </c>
      <c r="C2" s="291"/>
      <c r="D2" s="297"/>
      <c r="E2" s="297"/>
      <c r="F2" s="297"/>
      <c r="G2" s="297"/>
    </row>
    <row r="3" spans="1:7" ht="15.5">
      <c r="A3" s="296"/>
      <c r="B3" s="298"/>
      <c r="C3" s="298"/>
      <c r="D3" s="299" t="s">
        <v>410</v>
      </c>
      <c r="E3" s="299" t="s">
        <v>401</v>
      </c>
      <c r="F3" s="299" t="s">
        <v>403</v>
      </c>
      <c r="G3" s="299" t="s">
        <v>406</v>
      </c>
    </row>
    <row r="4" spans="1:7" ht="21" outlineLevel="1">
      <c r="A4" s="296"/>
      <c r="B4" s="292"/>
      <c r="C4" s="292"/>
      <c r="D4" s="272"/>
      <c r="E4" s="295" t="s">
        <v>402</v>
      </c>
      <c r="F4" s="295" t="s">
        <v>404</v>
      </c>
      <c r="G4" s="295" t="s">
        <v>402</v>
      </c>
    </row>
    <row r="5" spans="1:7">
      <c r="A5" s="296"/>
      <c r="B5" s="293" t="s">
        <v>409</v>
      </c>
      <c r="C5" s="293"/>
      <c r="D5" s="274"/>
      <c r="E5" s="274"/>
      <c r="F5" s="274"/>
      <c r="G5" s="274"/>
    </row>
    <row r="6" spans="1:7" outlineLevel="1">
      <c r="A6" s="296"/>
      <c r="B6" s="292"/>
      <c r="C6" s="292" t="s">
        <v>384</v>
      </c>
      <c r="D6" s="272" t="s">
        <v>374</v>
      </c>
      <c r="E6" s="272" t="s">
        <v>374</v>
      </c>
      <c r="F6" s="272" t="s">
        <v>374</v>
      </c>
      <c r="G6" s="272" t="s">
        <v>374</v>
      </c>
    </row>
    <row r="7" spans="1:7" outlineLevel="1">
      <c r="A7" s="296"/>
      <c r="B7" s="292"/>
      <c r="C7" s="292" t="s">
        <v>385</v>
      </c>
      <c r="D7" s="272" t="s">
        <v>375</v>
      </c>
      <c r="E7" s="272" t="s">
        <v>375</v>
      </c>
      <c r="F7" s="272" t="s">
        <v>375</v>
      </c>
      <c r="G7" s="272" t="s">
        <v>375</v>
      </c>
    </row>
    <row r="8" spans="1:7" outlineLevel="1">
      <c r="A8" s="296"/>
      <c r="B8" s="292"/>
      <c r="C8" s="292" t="s">
        <v>386</v>
      </c>
      <c r="D8" s="272" t="s">
        <v>376</v>
      </c>
      <c r="E8" s="272" t="s">
        <v>376</v>
      </c>
      <c r="F8" s="272" t="s">
        <v>405</v>
      </c>
      <c r="G8" s="272" t="s">
        <v>376</v>
      </c>
    </row>
    <row r="9" spans="1:7" outlineLevel="1">
      <c r="A9" s="296"/>
      <c r="B9" s="292"/>
      <c r="C9" s="292" t="s">
        <v>387</v>
      </c>
      <c r="D9" s="289">
        <v>15000</v>
      </c>
      <c r="E9" s="289">
        <v>15000</v>
      </c>
      <c r="F9" s="289">
        <v>17750</v>
      </c>
      <c r="G9" s="289">
        <v>15000</v>
      </c>
    </row>
    <row r="10" spans="1:7" outlineLevel="1">
      <c r="A10" s="296"/>
      <c r="B10" s="292"/>
      <c r="C10" s="292" t="s">
        <v>388</v>
      </c>
      <c r="D10" s="272" t="s">
        <v>377</v>
      </c>
      <c r="E10" s="272" t="s">
        <v>377</v>
      </c>
      <c r="F10" s="272" t="s">
        <v>377</v>
      </c>
      <c r="G10" s="272" t="s">
        <v>377</v>
      </c>
    </row>
    <row r="11" spans="1:7" outlineLevel="1">
      <c r="A11" s="296"/>
      <c r="B11" s="292"/>
      <c r="C11" s="292" t="s">
        <v>389</v>
      </c>
      <c r="D11" s="289">
        <v>4500</v>
      </c>
      <c r="E11" s="289">
        <v>4500</v>
      </c>
      <c r="F11" s="289">
        <v>4500</v>
      </c>
      <c r="G11" s="289">
        <v>4500</v>
      </c>
    </row>
    <row r="12" spans="1:7" outlineLevel="1">
      <c r="A12" s="296"/>
      <c r="B12" s="292"/>
      <c r="C12" s="292" t="s">
        <v>390</v>
      </c>
      <c r="D12" s="272" t="s">
        <v>378</v>
      </c>
      <c r="E12" s="272" t="s">
        <v>378</v>
      </c>
      <c r="F12" s="272" t="s">
        <v>378</v>
      </c>
      <c r="G12" s="272" t="s">
        <v>378</v>
      </c>
    </row>
    <row r="13" spans="1:7" outlineLevel="1">
      <c r="A13" s="296"/>
      <c r="B13" s="292"/>
      <c r="C13" s="292" t="s">
        <v>391</v>
      </c>
      <c r="D13" s="289">
        <v>1800</v>
      </c>
      <c r="E13" s="289">
        <v>1500</v>
      </c>
      <c r="F13" s="289">
        <v>1800</v>
      </c>
      <c r="G13" s="289">
        <v>1800</v>
      </c>
    </row>
    <row r="14" spans="1:7" outlineLevel="1">
      <c r="A14" s="296"/>
      <c r="B14" s="292"/>
      <c r="C14" s="292" t="s">
        <v>392</v>
      </c>
      <c r="D14" s="272" t="s">
        <v>379</v>
      </c>
      <c r="E14" s="272" t="s">
        <v>379</v>
      </c>
      <c r="F14" s="272" t="s">
        <v>379</v>
      </c>
      <c r="G14" s="272" t="s">
        <v>407</v>
      </c>
    </row>
    <row r="15" spans="1:7" outlineLevel="1">
      <c r="A15" s="296"/>
      <c r="B15" s="292"/>
      <c r="C15" s="292" t="s">
        <v>393</v>
      </c>
      <c r="D15" s="289">
        <v>150000</v>
      </c>
      <c r="E15" s="289">
        <v>150000</v>
      </c>
      <c r="F15" s="289">
        <v>150000</v>
      </c>
      <c r="G15" s="289">
        <v>180000</v>
      </c>
    </row>
    <row r="16" spans="1:7" outlineLevel="1">
      <c r="A16" s="296"/>
      <c r="B16" s="292"/>
      <c r="C16" s="292" t="s">
        <v>394</v>
      </c>
      <c r="D16" s="272" t="s">
        <v>380</v>
      </c>
      <c r="E16" s="272" t="s">
        <v>380</v>
      </c>
      <c r="F16" s="272" t="s">
        <v>380</v>
      </c>
      <c r="G16" s="272" t="s">
        <v>380</v>
      </c>
    </row>
    <row r="17" spans="1:7" outlineLevel="1">
      <c r="A17" s="296"/>
      <c r="B17" s="292"/>
      <c r="C17" s="292" t="s">
        <v>395</v>
      </c>
      <c r="D17" s="289">
        <v>1500</v>
      </c>
      <c r="E17" s="289">
        <v>1500</v>
      </c>
      <c r="F17" s="289">
        <v>1500</v>
      </c>
      <c r="G17" s="289">
        <v>1500</v>
      </c>
    </row>
    <row r="18" spans="1:7" outlineLevel="1">
      <c r="A18" s="296"/>
      <c r="B18" s="292"/>
      <c r="C18" s="292" t="s">
        <v>396</v>
      </c>
      <c r="D18" s="272" t="s">
        <v>381</v>
      </c>
      <c r="E18" s="272" t="s">
        <v>381</v>
      </c>
      <c r="F18" s="272" t="s">
        <v>381</v>
      </c>
      <c r="G18" s="272" t="s">
        <v>381</v>
      </c>
    </row>
    <row r="19" spans="1:7" outlineLevel="1">
      <c r="A19" s="296"/>
      <c r="B19" s="292"/>
      <c r="C19" s="292" t="s">
        <v>397</v>
      </c>
      <c r="D19" s="289">
        <v>25000</v>
      </c>
      <c r="E19" s="289">
        <v>25000</v>
      </c>
      <c r="F19" s="289">
        <v>25000</v>
      </c>
      <c r="G19" s="289">
        <v>20000</v>
      </c>
    </row>
    <row r="20" spans="1:7" outlineLevel="1">
      <c r="A20" s="296"/>
      <c r="B20" s="292"/>
      <c r="C20" s="292" t="s">
        <v>398</v>
      </c>
      <c r="D20" s="272" t="s">
        <v>382</v>
      </c>
      <c r="E20" s="272" t="s">
        <v>382</v>
      </c>
      <c r="F20" s="272" t="s">
        <v>382</v>
      </c>
      <c r="G20" s="272" t="s">
        <v>382</v>
      </c>
    </row>
    <row r="21" spans="1:7" outlineLevel="1">
      <c r="A21" s="296"/>
      <c r="B21" s="292"/>
      <c r="C21" s="292" t="s">
        <v>399</v>
      </c>
      <c r="D21" s="289">
        <v>3500</v>
      </c>
      <c r="E21" s="289">
        <v>3500</v>
      </c>
      <c r="F21" s="289">
        <v>3500</v>
      </c>
      <c r="G21" s="289">
        <v>3500</v>
      </c>
    </row>
    <row r="22" spans="1:7">
      <c r="A22" s="296"/>
      <c r="B22" s="293" t="s">
        <v>411</v>
      </c>
      <c r="C22" s="293"/>
      <c r="D22" s="274"/>
      <c r="E22" s="274"/>
      <c r="F22" s="274"/>
      <c r="G22" s="274"/>
    </row>
    <row r="23" spans="1:7" ht="15" outlineLevel="1" thickBot="1">
      <c r="A23" s="296"/>
      <c r="B23" s="294"/>
      <c r="C23" s="294" t="s">
        <v>400</v>
      </c>
      <c r="D23" s="290">
        <f>SUM(D8:D21)</f>
        <v>201300</v>
      </c>
      <c r="E23" s="290">
        <f t="shared" ref="E23:G23" si="0">SUM(E8:E21)</f>
        <v>201000</v>
      </c>
      <c r="F23" s="290">
        <f t="shared" si="0"/>
        <v>204050</v>
      </c>
      <c r="G23" s="290">
        <f t="shared" si="0"/>
        <v>226300</v>
      </c>
    </row>
    <row r="24" spans="1:7">
      <c r="B24" t="s">
        <v>412</v>
      </c>
    </row>
    <row r="25" spans="1:7">
      <c r="B25" t="s">
        <v>413</v>
      </c>
    </row>
    <row r="26" spans="1:7">
      <c r="B26" t="s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282" t="s">
        <v>373</v>
      </c>
      <c r="B1" s="282"/>
      <c r="C1" s="288"/>
      <c r="D1" s="288"/>
    </row>
    <row r="3" spans="1:4" ht="18.5">
      <c r="A3" s="283" t="s">
        <v>374</v>
      </c>
      <c r="B3" s="283" t="s">
        <v>375</v>
      </c>
    </row>
    <row r="4" spans="1:4">
      <c r="A4" s="279" t="s">
        <v>376</v>
      </c>
      <c r="B4" s="284">
        <v>15000</v>
      </c>
    </row>
    <row r="5" spans="1:4">
      <c r="A5" s="279" t="s">
        <v>377</v>
      </c>
      <c r="B5" s="284">
        <v>4500</v>
      </c>
    </row>
    <row r="6" spans="1:4">
      <c r="A6" s="279" t="s">
        <v>378</v>
      </c>
      <c r="B6" s="284">
        <v>1800</v>
      </c>
    </row>
    <row r="7" spans="1:4">
      <c r="A7" s="279" t="s">
        <v>379</v>
      </c>
      <c r="B7" s="284">
        <v>150000</v>
      </c>
    </row>
    <row r="8" spans="1:4">
      <c r="A8" s="279" t="s">
        <v>380</v>
      </c>
      <c r="B8" s="284">
        <v>1500</v>
      </c>
    </row>
    <row r="9" spans="1:4">
      <c r="A9" s="279" t="s">
        <v>381</v>
      </c>
      <c r="B9" s="284">
        <v>25000</v>
      </c>
    </row>
    <row r="10" spans="1:4">
      <c r="A10" s="279" t="s">
        <v>382</v>
      </c>
      <c r="B10" s="284">
        <v>3500</v>
      </c>
    </row>
    <row r="11" spans="1:4">
      <c r="A11" s="285" t="s">
        <v>383</v>
      </c>
      <c r="B11" s="286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300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302">
        <v>350000</v>
      </c>
    </row>
    <row r="6" spans="1:2">
      <c r="A6" s="1" t="s">
        <v>419</v>
      </c>
      <c r="B6" s="302">
        <v>251000</v>
      </c>
    </row>
    <row r="7" spans="1:2">
      <c r="A7" s="1" t="s">
        <v>420</v>
      </c>
      <c r="B7" s="302">
        <v>375000</v>
      </c>
    </row>
    <row r="8" spans="1:2">
      <c r="A8" s="1" t="s">
        <v>421</v>
      </c>
      <c r="B8" s="302">
        <v>624000.00000000012</v>
      </c>
    </row>
    <row r="9" spans="1:2">
      <c r="A9" s="86" t="s">
        <v>422</v>
      </c>
      <c r="B9" s="301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03" t="s">
        <v>423</v>
      </c>
      <c r="B2" s="303"/>
      <c r="C2" s="303"/>
      <c r="D2" s="303"/>
      <c r="E2" s="303" t="s">
        <v>426</v>
      </c>
      <c r="F2" s="303"/>
      <c r="G2" s="303"/>
      <c r="H2" s="303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304">
        <v>0.3</v>
      </c>
      <c r="E5" s="86" t="s">
        <v>425</v>
      </c>
      <c r="F5" s="304">
        <v>0.3</v>
      </c>
    </row>
    <row r="6" spans="1:13">
      <c r="B6" s="305">
        <f>B4-B4*B5</f>
        <v>3500</v>
      </c>
      <c r="C6" s="307">
        <f>B4-B4*B5+100</f>
        <v>3600</v>
      </c>
      <c r="F6" s="305">
        <f>F4-F4*F5</f>
        <v>2100</v>
      </c>
      <c r="G6" s="310">
        <v>1000</v>
      </c>
      <c r="H6" s="310">
        <v>1500</v>
      </c>
      <c r="I6" s="310">
        <v>5000</v>
      </c>
      <c r="J6" s="310">
        <v>2500</v>
      </c>
      <c r="K6" s="310">
        <v>3000</v>
      </c>
      <c r="L6" s="310">
        <v>3500</v>
      </c>
      <c r="M6" s="310">
        <v>4000</v>
      </c>
    </row>
    <row r="7" spans="1:13">
      <c r="A7" s="304">
        <v>0.1</v>
      </c>
      <c r="B7" s="308">
        <f t="dataTable" ref="B7:C14" dt2D="0" dtr="0" r1="B5"/>
        <v>4500</v>
      </c>
      <c r="C7" s="309">
        <v>4600</v>
      </c>
      <c r="F7" s="311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304">
        <v>0.2</v>
      </c>
      <c r="B8" s="308">
        <v>4000</v>
      </c>
      <c r="C8" s="309">
        <v>4100</v>
      </c>
      <c r="F8" s="311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304">
        <v>0.3</v>
      </c>
      <c r="B9" s="308">
        <v>3500</v>
      </c>
      <c r="C9" s="309">
        <v>3600</v>
      </c>
      <c r="F9" s="311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304">
        <v>0.4</v>
      </c>
      <c r="B10" s="308">
        <v>3000</v>
      </c>
      <c r="C10" s="309">
        <v>3100</v>
      </c>
      <c r="F10" s="311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304">
        <v>0.5</v>
      </c>
      <c r="B11" s="308">
        <v>2500</v>
      </c>
      <c r="C11" s="309">
        <v>2600</v>
      </c>
      <c r="F11" s="311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304">
        <v>0.6</v>
      </c>
      <c r="B12" s="308">
        <v>2000</v>
      </c>
      <c r="C12" s="309">
        <v>2100</v>
      </c>
      <c r="F12" s="311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304">
        <v>0.7</v>
      </c>
      <c r="B13" s="308">
        <v>1500</v>
      </c>
      <c r="C13" s="309">
        <v>1600</v>
      </c>
      <c r="F13" s="311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304">
        <v>0.8</v>
      </c>
      <c r="B14" s="308">
        <v>1000</v>
      </c>
      <c r="C14" s="309">
        <v>1100</v>
      </c>
      <c r="F14" s="311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tabSelected="1" topLeftCell="B1" zoomScale="90" zoomScaleNormal="90" workbookViewId="0">
      <selection activeCell="K19" sqref="K19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314" t="s">
        <v>443</v>
      </c>
      <c r="B1" s="315"/>
      <c r="C1" s="315"/>
      <c r="D1" s="315"/>
      <c r="E1" s="315"/>
      <c r="F1" s="315"/>
    </row>
    <row r="2" spans="1:8" ht="21">
      <c r="A2" s="314" t="s">
        <v>444</v>
      </c>
      <c r="B2" s="315"/>
      <c r="C2" s="315"/>
      <c r="D2" s="315"/>
      <c r="E2" s="315"/>
      <c r="F2" s="315"/>
    </row>
    <row r="3" spans="1:8" ht="18.5">
      <c r="D3" s="287" t="s">
        <v>428</v>
      </c>
      <c r="E3" s="287" t="s">
        <v>429</v>
      </c>
      <c r="F3" s="287" t="s">
        <v>427</v>
      </c>
    </row>
    <row r="4" spans="1:8" ht="18.5">
      <c r="C4" s="287" t="s">
        <v>430</v>
      </c>
      <c r="D4" s="312">
        <v>100</v>
      </c>
      <c r="E4" s="306">
        <v>30</v>
      </c>
      <c r="F4" s="312">
        <v>30</v>
      </c>
    </row>
    <row r="5" spans="1:8">
      <c r="D5" s="312"/>
      <c r="E5" s="306"/>
      <c r="F5" s="312"/>
    </row>
    <row r="6" spans="1:8" ht="18.5">
      <c r="C6" s="287" t="s">
        <v>431</v>
      </c>
      <c r="D6" s="312">
        <v>20</v>
      </c>
      <c r="E6" s="306">
        <v>10</v>
      </c>
      <c r="F6" s="312">
        <v>100</v>
      </c>
    </row>
    <row r="8" spans="1:8" ht="18.5">
      <c r="B8" s="287" t="s">
        <v>433</v>
      </c>
      <c r="C8" s="287" t="s">
        <v>432</v>
      </c>
      <c r="G8" s="287" t="s">
        <v>441</v>
      </c>
      <c r="H8" s="287" t="s">
        <v>442</v>
      </c>
    </row>
    <row r="9" spans="1:8" ht="18.5">
      <c r="B9" s="288" t="s">
        <v>434</v>
      </c>
      <c r="C9" s="306">
        <v>450</v>
      </c>
      <c r="D9" s="312">
        <v>1</v>
      </c>
      <c r="E9" s="306">
        <v>1</v>
      </c>
      <c r="F9" s="312">
        <v>0</v>
      </c>
      <c r="G9" s="307">
        <f>SUMPRODUCT($D$6:$F$6,D9:F9)</f>
        <v>30</v>
      </c>
      <c r="H9" s="313">
        <f>C9-G9</f>
        <v>420</v>
      </c>
    </row>
    <row r="10" spans="1:8" ht="18.5">
      <c r="B10" s="288" t="s">
        <v>435</v>
      </c>
      <c r="C10" s="306">
        <v>250</v>
      </c>
      <c r="D10" s="312">
        <v>1</v>
      </c>
      <c r="E10" s="306">
        <v>0</v>
      </c>
      <c r="F10" s="312">
        <v>0</v>
      </c>
      <c r="G10" s="307">
        <f t="shared" ref="G10:G13" si="0">SUMPRODUCT($D$6:$F$6,D10:F10)</f>
        <v>20</v>
      </c>
      <c r="H10" s="313">
        <f t="shared" ref="H10:H13" si="1">C10-G10</f>
        <v>230</v>
      </c>
    </row>
    <row r="11" spans="1:8" ht="18.5">
      <c r="B11" s="288" t="s">
        <v>436</v>
      </c>
      <c r="C11" s="306">
        <v>900</v>
      </c>
      <c r="D11" s="312">
        <v>2</v>
      </c>
      <c r="E11" s="306">
        <v>2</v>
      </c>
      <c r="F11" s="312">
        <v>1</v>
      </c>
      <c r="G11" s="307">
        <f t="shared" si="0"/>
        <v>160</v>
      </c>
      <c r="H11" s="313">
        <f t="shared" si="1"/>
        <v>740</v>
      </c>
    </row>
    <row r="12" spans="1:8" ht="18.5">
      <c r="B12" s="288" t="s">
        <v>437</v>
      </c>
      <c r="C12" s="306">
        <v>450</v>
      </c>
      <c r="D12" s="312">
        <v>1</v>
      </c>
      <c r="E12" s="306">
        <v>1</v>
      </c>
      <c r="F12" s="312">
        <v>0</v>
      </c>
      <c r="G12" s="307">
        <f t="shared" si="0"/>
        <v>30</v>
      </c>
      <c r="H12" s="313">
        <f t="shared" si="1"/>
        <v>420</v>
      </c>
    </row>
    <row r="13" spans="1:8" ht="18.5">
      <c r="B13" s="288" t="s">
        <v>438</v>
      </c>
      <c r="C13" s="306">
        <v>600</v>
      </c>
      <c r="D13" s="312">
        <v>2</v>
      </c>
      <c r="E13" s="306">
        <v>1</v>
      </c>
      <c r="F13" s="312">
        <v>1</v>
      </c>
      <c r="G13" s="307">
        <f t="shared" si="0"/>
        <v>150</v>
      </c>
      <c r="H13" s="313">
        <f t="shared" si="1"/>
        <v>450</v>
      </c>
    </row>
    <row r="15" spans="1:8" ht="18.5">
      <c r="C15" s="287" t="s">
        <v>439</v>
      </c>
      <c r="D15" s="310">
        <f>D4*D6</f>
        <v>2000</v>
      </c>
      <c r="E15" s="310">
        <f t="shared" ref="E15:F15" si="2">E4*E6</f>
        <v>300</v>
      </c>
      <c r="F15" s="310">
        <f t="shared" si="2"/>
        <v>3000</v>
      </c>
    </row>
    <row r="16" spans="1:8" ht="18.5">
      <c r="C16" s="287" t="s">
        <v>440</v>
      </c>
      <c r="D16" s="305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</vt:lpstr>
      <vt:lpstr>'One-Way ANOVA (Calculations)'!OLE_LINK1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2023-05-20T06:15:41Z</dcterms:modified>
</cp:coreProperties>
</file>