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Arnab Docs\Six Sigma\SS Study Guide\"/>
    </mc:Choice>
  </mc:AlternateContent>
  <xr:revisionPtr revIDLastSave="0" documentId="13_ncr:1_{BCDB4E33-BD5E-49FC-BEE8-F6C3C2FA56A8}" xr6:coauthVersionLast="47" xr6:coauthVersionMax="47" xr10:uidLastSave="{00000000-0000-0000-0000-000000000000}"/>
  <bookViews>
    <workbookView xWindow="-110" yWindow="-110" windowWidth="19420" windowHeight="10420" firstSheet="4" activeTab="7" xr2:uid="{00000000-000D-0000-FFFF-FFFF00000000}"/>
  </bookViews>
  <sheets>
    <sheet name="Attendance" sheetId="1" r:id="rId1"/>
    <sheet name="Correlation &amp; Regression-1" sheetId="2" r:id="rId2"/>
    <sheet name="Correlation &amp; Regression-2" sheetId="4" r:id="rId3"/>
    <sheet name="Salary Calculation" sheetId="3" r:id="rId4"/>
    <sheet name="X-Bar &amp; R Control Chart" sheetId="5" r:id="rId5"/>
    <sheet name="X-Bar &amp; R Control Chart (2)" sheetId="7" r:id="rId6"/>
    <sheet name="P Chart" sheetId="6" r:id="rId7"/>
    <sheet name="C Char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D6" i="8"/>
  <c r="E6" i="8"/>
  <c r="F6" i="8"/>
  <c r="D7" i="8"/>
  <c r="E7" i="8"/>
  <c r="F7" i="8"/>
  <c r="D8" i="8"/>
  <c r="E8" i="8"/>
  <c r="F8" i="8"/>
  <c r="D9" i="8"/>
  <c r="E9" i="8"/>
  <c r="F9" i="8"/>
  <c r="D10" i="8"/>
  <c r="E10" i="8"/>
  <c r="F10" i="8"/>
  <c r="D11" i="8"/>
  <c r="E11" i="8"/>
  <c r="F11" i="8"/>
  <c r="D12" i="8"/>
  <c r="E12" i="8"/>
  <c r="F12" i="8"/>
  <c r="D13" i="8"/>
  <c r="E13" i="8"/>
  <c r="F13" i="8"/>
  <c r="D14" i="8"/>
  <c r="E14" i="8"/>
  <c r="F14" i="8"/>
  <c r="D15" i="8"/>
  <c r="E15" i="8"/>
  <c r="F15" i="8"/>
  <c r="D16" i="8"/>
  <c r="E16" i="8"/>
  <c r="F16" i="8"/>
  <c r="D17" i="8"/>
  <c r="E17" i="8"/>
  <c r="F17" i="8"/>
  <c r="D18" i="8"/>
  <c r="E18" i="8"/>
  <c r="F18" i="8"/>
  <c r="D19" i="8"/>
  <c r="E19" i="8"/>
  <c r="F19" i="8"/>
  <c r="D20" i="8"/>
  <c r="E20" i="8"/>
  <c r="F20" i="8"/>
  <c r="D21" i="8"/>
  <c r="E21" i="8"/>
  <c r="F21" i="8"/>
  <c r="D22" i="8"/>
  <c r="E22" i="8"/>
  <c r="F22" i="8"/>
  <c r="D23" i="8"/>
  <c r="E23" i="8"/>
  <c r="F23" i="8"/>
  <c r="F4" i="8"/>
  <c r="E4" i="8"/>
  <c r="D4" i="8"/>
  <c r="G7" i="8"/>
  <c r="G6" i="8"/>
  <c r="G4" i="8"/>
  <c r="G3" i="8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G4" i="6"/>
  <c r="F4" i="6"/>
  <c r="E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4" i="6"/>
  <c r="I5" i="6" s="1"/>
  <c r="I2" i="6"/>
  <c r="P2" i="7"/>
  <c r="Q2" i="7"/>
  <c r="Q1" i="7"/>
  <c r="P1" i="7"/>
  <c r="G2" i="7"/>
  <c r="H2" i="7"/>
  <c r="H1" i="7"/>
  <c r="G1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R9" i="7"/>
  <c r="H9" i="7"/>
  <c r="G9" i="7"/>
  <c r="R8" i="7"/>
  <c r="R17" i="7" s="1"/>
  <c r="H8" i="7"/>
  <c r="G8" i="7"/>
  <c r="H7" i="7"/>
  <c r="G7" i="7"/>
  <c r="H6" i="7"/>
  <c r="G6" i="7"/>
  <c r="H5" i="7"/>
  <c r="G5" i="7"/>
  <c r="R15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4" i="5"/>
  <c r="R8" i="5"/>
  <c r="R7" i="5"/>
  <c r="R9" i="5" s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I6" i="6" l="1"/>
  <c r="I8" i="6" s="1"/>
  <c r="R6" i="7"/>
  <c r="N26" i="7" s="1"/>
  <c r="R5" i="7"/>
  <c r="I15" i="7" s="1"/>
  <c r="R10" i="7"/>
  <c r="R13" i="7"/>
  <c r="R16" i="7"/>
  <c r="R12" i="5"/>
  <c r="R16" i="5"/>
  <c r="R17" i="5"/>
  <c r="R4" i="5"/>
  <c r="R14" i="5" s="1"/>
  <c r="R5" i="5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G26" i="4"/>
  <c r="G27" i="4"/>
  <c r="G28" i="4"/>
  <c r="G29" i="4"/>
  <c r="G30" i="4"/>
  <c r="G31" i="4"/>
  <c r="G25" i="4"/>
  <c r="G24" i="4"/>
  <c r="D32" i="4"/>
  <c r="E32" i="4"/>
  <c r="F32" i="4"/>
  <c r="I7" i="6" l="1"/>
  <c r="N10" i="7"/>
  <c r="N24" i="7"/>
  <c r="N14" i="7"/>
  <c r="I21" i="7"/>
  <c r="I14" i="7"/>
  <c r="N13" i="7"/>
  <c r="N20" i="7"/>
  <c r="R15" i="7"/>
  <c r="M13" i="7" s="1"/>
  <c r="I25" i="7"/>
  <c r="I6" i="7"/>
  <c r="N21" i="7"/>
  <c r="N23" i="7"/>
  <c r="I22" i="7"/>
  <c r="N12" i="7"/>
  <c r="N19" i="7"/>
  <c r="I29" i="7"/>
  <c r="N18" i="7"/>
  <c r="N11" i="7"/>
  <c r="I12" i="7"/>
  <c r="N16" i="7"/>
  <c r="N7" i="7"/>
  <c r="R18" i="7"/>
  <c r="O10" i="7" s="1"/>
  <c r="R11" i="7"/>
  <c r="I11" i="7"/>
  <c r="I20" i="7"/>
  <c r="N5" i="7"/>
  <c r="N9" i="7"/>
  <c r="N27" i="7"/>
  <c r="I10" i="7"/>
  <c r="I16" i="7"/>
  <c r="N28" i="7"/>
  <c r="I18" i="7"/>
  <c r="N25" i="7"/>
  <c r="I9" i="7"/>
  <c r="N22" i="7"/>
  <c r="N17" i="7"/>
  <c r="I13" i="7"/>
  <c r="N8" i="7"/>
  <c r="N15" i="7"/>
  <c r="N6" i="7"/>
  <c r="I7" i="7"/>
  <c r="I19" i="7"/>
  <c r="I24" i="7"/>
  <c r="I23" i="7"/>
  <c r="I28" i="7"/>
  <c r="I8" i="7"/>
  <c r="I27" i="7"/>
  <c r="I17" i="7"/>
  <c r="I26" i="7"/>
  <c r="I5" i="7"/>
  <c r="R19" i="7"/>
  <c r="N29" i="7"/>
  <c r="M11" i="7"/>
  <c r="M22" i="7"/>
  <c r="M16" i="7"/>
  <c r="M8" i="7"/>
  <c r="M5" i="7"/>
  <c r="M25" i="7"/>
  <c r="M18" i="7"/>
  <c r="M10" i="7"/>
  <c r="M7" i="7"/>
  <c r="M20" i="7"/>
  <c r="M24" i="7"/>
  <c r="M17" i="7"/>
  <c r="M9" i="7"/>
  <c r="M6" i="7"/>
  <c r="M27" i="7"/>
  <c r="J28" i="7"/>
  <c r="J24" i="7"/>
  <c r="J20" i="7"/>
  <c r="J12" i="7"/>
  <c r="J23" i="7"/>
  <c r="J17" i="7"/>
  <c r="J9" i="7"/>
  <c r="J6" i="7"/>
  <c r="J27" i="7"/>
  <c r="J14" i="7"/>
  <c r="J19" i="7"/>
  <c r="J11" i="7"/>
  <c r="J13" i="7"/>
  <c r="J26" i="7"/>
  <c r="J22" i="7"/>
  <c r="J16" i="7"/>
  <c r="J8" i="7"/>
  <c r="J5" i="7"/>
  <c r="J29" i="7"/>
  <c r="J25" i="7"/>
  <c r="J21" i="7"/>
  <c r="J18" i="7"/>
  <c r="J10" i="7"/>
  <c r="J7" i="7"/>
  <c r="J15" i="7"/>
  <c r="O29" i="7"/>
  <c r="O25" i="7"/>
  <c r="O21" i="7"/>
  <c r="O18" i="7"/>
  <c r="O15" i="7"/>
  <c r="O24" i="7"/>
  <c r="O20" i="7"/>
  <c r="O12" i="7"/>
  <c r="O23" i="7"/>
  <c r="O9" i="7"/>
  <c r="O27" i="7"/>
  <c r="O19" i="7"/>
  <c r="O11" i="7"/>
  <c r="O26" i="7"/>
  <c r="O8" i="7"/>
  <c r="R14" i="7"/>
  <c r="R12" i="7"/>
  <c r="R18" i="5"/>
  <c r="O5" i="5"/>
  <c r="O9" i="5"/>
  <c r="O13" i="5"/>
  <c r="O17" i="5"/>
  <c r="O21" i="5"/>
  <c r="O25" i="5"/>
  <c r="O4" i="5"/>
  <c r="O24" i="5"/>
  <c r="O6" i="5"/>
  <c r="O10" i="5"/>
  <c r="O14" i="5"/>
  <c r="O18" i="5"/>
  <c r="O22" i="5"/>
  <c r="O26" i="5"/>
  <c r="O12" i="5"/>
  <c r="O16" i="5"/>
  <c r="O28" i="5"/>
  <c r="O7" i="5"/>
  <c r="O11" i="5"/>
  <c r="O15" i="5"/>
  <c r="O19" i="5"/>
  <c r="O23" i="5"/>
  <c r="O27" i="5"/>
  <c r="O20" i="5"/>
  <c r="O8" i="5"/>
  <c r="M7" i="5"/>
  <c r="M16" i="5"/>
  <c r="M18" i="5"/>
  <c r="M5" i="5"/>
  <c r="M15" i="5"/>
  <c r="M24" i="5"/>
  <c r="M26" i="5"/>
  <c r="M23" i="5"/>
  <c r="M4" i="5"/>
  <c r="M27" i="5"/>
  <c r="M6" i="5"/>
  <c r="M9" i="5"/>
  <c r="M19" i="5"/>
  <c r="M28" i="5"/>
  <c r="M13" i="5"/>
  <c r="M17" i="5"/>
  <c r="M21" i="5"/>
  <c r="M8" i="5"/>
  <c r="M10" i="5"/>
  <c r="M25" i="5"/>
  <c r="M12" i="5"/>
  <c r="M14" i="5"/>
  <c r="M11" i="5"/>
  <c r="M20" i="5"/>
  <c r="M22" i="5"/>
  <c r="R10" i="5"/>
  <c r="J5" i="5" s="1"/>
  <c r="R11" i="5"/>
  <c r="R13" i="5"/>
  <c r="L20" i="5" s="1"/>
  <c r="L8" i="5"/>
  <c r="L12" i="5"/>
  <c r="L26" i="5"/>
  <c r="L7" i="5"/>
  <c r="J10" i="5"/>
  <c r="J18" i="5"/>
  <c r="J26" i="5"/>
  <c r="J13" i="5"/>
  <c r="J21" i="5"/>
  <c r="J4" i="5"/>
  <c r="J12" i="5"/>
  <c r="J28" i="5"/>
  <c r="J23" i="5"/>
  <c r="J8" i="5"/>
  <c r="J16" i="5"/>
  <c r="J24" i="5"/>
  <c r="J15" i="5"/>
  <c r="J11" i="5"/>
  <c r="J19" i="5"/>
  <c r="J27" i="5"/>
  <c r="J6" i="5"/>
  <c r="J14" i="5"/>
  <c r="J22" i="5"/>
  <c r="J9" i="5"/>
  <c r="J17" i="5"/>
  <c r="J25" i="5"/>
  <c r="J20" i="5"/>
  <c r="J7" i="5"/>
  <c r="K7" i="5"/>
  <c r="K15" i="5"/>
  <c r="K23" i="5"/>
  <c r="K4" i="5"/>
  <c r="K10" i="5"/>
  <c r="K18" i="5"/>
  <c r="K26" i="5"/>
  <c r="K17" i="5"/>
  <c r="K12" i="5"/>
  <c r="K28" i="5"/>
  <c r="K5" i="5"/>
  <c r="K13" i="5"/>
  <c r="K21" i="5"/>
  <c r="K20" i="5"/>
  <c r="K8" i="5"/>
  <c r="K16" i="5"/>
  <c r="K24" i="5"/>
  <c r="K11" i="5"/>
  <c r="K19" i="5"/>
  <c r="K27" i="5"/>
  <c r="K6" i="5"/>
  <c r="K14" i="5"/>
  <c r="K22" i="5"/>
  <c r="K9" i="5"/>
  <c r="K25" i="5"/>
  <c r="I5" i="5"/>
  <c r="I13" i="5"/>
  <c r="I21" i="5"/>
  <c r="I8" i="5"/>
  <c r="I16" i="5"/>
  <c r="I24" i="5"/>
  <c r="I28" i="5"/>
  <c r="I7" i="5"/>
  <c r="I23" i="5"/>
  <c r="I18" i="5"/>
  <c r="I11" i="5"/>
  <c r="I19" i="5"/>
  <c r="I27" i="5"/>
  <c r="I4" i="5"/>
  <c r="I10" i="5"/>
  <c r="I26" i="5"/>
  <c r="I6" i="5"/>
  <c r="I14" i="5"/>
  <c r="I22" i="5"/>
  <c r="I9" i="5"/>
  <c r="I17" i="5"/>
  <c r="I25" i="5"/>
  <c r="I12" i="5"/>
  <c r="I20" i="5"/>
  <c r="I15" i="5"/>
  <c r="M10" i="4"/>
  <c r="M9" i="4"/>
  <c r="O4" i="4"/>
  <c r="O5" i="4"/>
  <c r="O6" i="4"/>
  <c r="O2" i="4"/>
  <c r="N3" i="4"/>
  <c r="O3" i="4" s="1"/>
  <c r="N4" i="4"/>
  <c r="N5" i="4"/>
  <c r="N6" i="4"/>
  <c r="N2" i="4"/>
  <c r="O5" i="7" l="1"/>
  <c r="O6" i="7"/>
  <c r="O28" i="7"/>
  <c r="O13" i="7"/>
  <c r="M12" i="7"/>
  <c r="M21" i="7"/>
  <c r="M26" i="7"/>
  <c r="O16" i="7"/>
  <c r="O17" i="7"/>
  <c r="O7" i="7"/>
  <c r="M14" i="7"/>
  <c r="M28" i="7"/>
  <c r="M29" i="7"/>
  <c r="M19" i="7"/>
  <c r="O22" i="7"/>
  <c r="O14" i="7"/>
  <c r="M23" i="7"/>
  <c r="M15" i="7"/>
  <c r="P18" i="7"/>
  <c r="P17" i="7"/>
  <c r="P26" i="7"/>
  <c r="P10" i="7"/>
  <c r="P9" i="7"/>
  <c r="P22" i="7"/>
  <c r="P7" i="7"/>
  <c r="P6" i="7"/>
  <c r="P16" i="7"/>
  <c r="P24" i="7"/>
  <c r="P11" i="7"/>
  <c r="P8" i="7"/>
  <c r="P12" i="7"/>
  <c r="P27" i="7"/>
  <c r="P5" i="7"/>
  <c r="P19" i="7"/>
  <c r="P29" i="7"/>
  <c r="P15" i="7"/>
  <c r="P23" i="7"/>
  <c r="P13" i="7"/>
  <c r="P20" i="7"/>
  <c r="P25" i="7"/>
  <c r="P28" i="7"/>
  <c r="P14" i="7"/>
  <c r="P21" i="7"/>
  <c r="L27" i="7"/>
  <c r="L23" i="7"/>
  <c r="L14" i="7"/>
  <c r="L16" i="7"/>
  <c r="L19" i="7"/>
  <c r="L11" i="7"/>
  <c r="L26" i="7"/>
  <c r="L22" i="7"/>
  <c r="L8" i="7"/>
  <c r="L13" i="7"/>
  <c r="L29" i="7"/>
  <c r="L25" i="7"/>
  <c r="L21" i="7"/>
  <c r="L18" i="7"/>
  <c r="L10" i="7"/>
  <c r="L7" i="7"/>
  <c r="L15" i="7"/>
  <c r="L28" i="7"/>
  <c r="L24" i="7"/>
  <c r="L20" i="7"/>
  <c r="L12" i="7"/>
  <c r="L17" i="7"/>
  <c r="L9" i="7"/>
  <c r="L6" i="7"/>
  <c r="L5" i="7"/>
  <c r="K17" i="7"/>
  <c r="K9" i="7"/>
  <c r="K6" i="7"/>
  <c r="K11" i="7"/>
  <c r="K27" i="7"/>
  <c r="K23" i="7"/>
  <c r="K14" i="7"/>
  <c r="K19" i="7"/>
  <c r="K26" i="7"/>
  <c r="K22" i="7"/>
  <c r="K16" i="7"/>
  <c r="K8" i="7"/>
  <c r="K5" i="7"/>
  <c r="K29" i="7"/>
  <c r="K10" i="7"/>
  <c r="K13" i="7"/>
  <c r="K25" i="7"/>
  <c r="K21" i="7"/>
  <c r="K18" i="7"/>
  <c r="K7" i="7"/>
  <c r="K15" i="7"/>
  <c r="K28" i="7"/>
  <c r="K24" i="7"/>
  <c r="K20" i="7"/>
  <c r="K12" i="7"/>
  <c r="L14" i="5"/>
  <c r="L21" i="5"/>
  <c r="L22" i="5"/>
  <c r="L17" i="5"/>
  <c r="L13" i="5"/>
  <c r="L23" i="5"/>
  <c r="L16" i="5"/>
  <c r="P4" i="5"/>
  <c r="P15" i="5"/>
  <c r="P5" i="5"/>
  <c r="P9" i="5"/>
  <c r="P13" i="5"/>
  <c r="P17" i="5"/>
  <c r="P21" i="5"/>
  <c r="P25" i="5"/>
  <c r="P23" i="5"/>
  <c r="P8" i="5"/>
  <c r="P28" i="5"/>
  <c r="P19" i="5"/>
  <c r="P6" i="5"/>
  <c r="P10" i="5"/>
  <c r="P14" i="5"/>
  <c r="P18" i="5"/>
  <c r="P22" i="5"/>
  <c r="P26" i="5"/>
  <c r="P11" i="5"/>
  <c r="P16" i="5"/>
  <c r="P20" i="5"/>
  <c r="P7" i="5"/>
  <c r="P27" i="5"/>
  <c r="P12" i="5"/>
  <c r="P24" i="5"/>
  <c r="L27" i="5"/>
  <c r="L18" i="5"/>
  <c r="L9" i="5"/>
  <c r="L4" i="5"/>
  <c r="L19" i="5"/>
  <c r="L10" i="5"/>
  <c r="L28" i="5"/>
  <c r="L5" i="5"/>
  <c r="L15" i="5"/>
  <c r="L6" i="5"/>
  <c r="L24" i="5"/>
  <c r="L11" i="5"/>
  <c r="L25" i="5"/>
  <c r="O7" i="4"/>
  <c r="G24" i="2" l="1"/>
  <c r="G23" i="2"/>
  <c r="E5" i="3"/>
  <c r="L5" i="3"/>
  <c r="M5" i="3"/>
  <c r="N5" i="3"/>
  <c r="E6" i="3"/>
  <c r="L6" i="3"/>
  <c r="M6" i="3"/>
  <c r="N6" i="3"/>
  <c r="E7" i="3"/>
  <c r="L7" i="3"/>
  <c r="M7" i="3"/>
  <c r="N7" i="3"/>
  <c r="E8" i="3"/>
  <c r="L8" i="3"/>
  <c r="M8" i="3"/>
  <c r="N8" i="3"/>
  <c r="E9" i="3"/>
  <c r="L9" i="3"/>
  <c r="M9" i="3"/>
  <c r="N9" i="3"/>
  <c r="C19" i="2" l="1"/>
  <c r="C18" i="2"/>
  <c r="C15" i="2"/>
  <c r="C14" i="2"/>
  <c r="B10" i="2"/>
  <c r="C10" i="2"/>
  <c r="C12" i="2"/>
  <c r="F4" i="2"/>
  <c r="F5" i="2"/>
  <c r="F6" i="2"/>
  <c r="F7" i="2"/>
  <c r="F8" i="2"/>
  <c r="F9" i="2"/>
  <c r="F3" i="2"/>
  <c r="F10" i="2" s="1"/>
  <c r="E3" i="2"/>
  <c r="E4" i="2"/>
  <c r="E5" i="2"/>
  <c r="E10" i="2" s="1"/>
  <c r="E6" i="2"/>
  <c r="E7" i="2"/>
  <c r="E8" i="2"/>
  <c r="E9" i="2"/>
  <c r="D4" i="2"/>
  <c r="D5" i="2"/>
  <c r="D6" i="2"/>
  <c r="D7" i="2"/>
  <c r="D8" i="2"/>
  <c r="D9" i="2"/>
  <c r="D3" i="2"/>
  <c r="D10" i="2" s="1"/>
  <c r="C17" i="2" l="1"/>
  <c r="C16" i="2"/>
  <c r="C13" i="2"/>
  <c r="C20" i="2" s="1"/>
  <c r="F24" i="2"/>
  <c r="F23" i="2"/>
  <c r="G14" i="2"/>
  <c r="G15" i="2"/>
  <c r="G16" i="2"/>
  <c r="G18" i="2"/>
  <c r="G19" i="2"/>
  <c r="G13" i="2"/>
  <c r="G17" i="2"/>
  <c r="I15" i="2" l="1"/>
  <c r="H15" i="2"/>
  <c r="I16" i="2"/>
  <c r="H16" i="2"/>
  <c r="I14" i="2"/>
  <c r="H14" i="2"/>
  <c r="I17" i="2"/>
  <c r="H17" i="2"/>
  <c r="I13" i="2"/>
  <c r="H13" i="2"/>
  <c r="I19" i="2"/>
  <c r="H19" i="2"/>
  <c r="I18" i="2"/>
  <c r="H18" i="2"/>
  <c r="H20" i="2" l="1"/>
  <c r="I20" i="2"/>
</calcChain>
</file>

<file path=xl/sharedStrings.xml><?xml version="1.0" encoding="utf-8"?>
<sst xmlns="http://schemas.openxmlformats.org/spreadsheetml/2006/main" count="386" uniqueCount="144">
  <si>
    <t>Name</t>
  </si>
  <si>
    <t>Sl. No.</t>
  </si>
  <si>
    <t>Present</t>
  </si>
  <si>
    <t>Day-1 (22-Apr)</t>
  </si>
  <si>
    <t>Day-2 (01-May)</t>
  </si>
  <si>
    <t>Day-3 (09-May)</t>
  </si>
  <si>
    <t>Day-4 (20-May)</t>
  </si>
  <si>
    <t>Day-5 (27-May)</t>
  </si>
  <si>
    <t>Student</t>
  </si>
  <si>
    <t>x</t>
  </si>
  <si>
    <t>y</t>
  </si>
  <si>
    <t>x*y</t>
  </si>
  <si>
    <t>x^2</t>
  </si>
  <si>
    <t>y^2</t>
  </si>
  <si>
    <t>A</t>
  </si>
  <si>
    <t>B</t>
  </si>
  <si>
    <t>C</t>
  </si>
  <si>
    <t>D</t>
  </si>
  <si>
    <t>E</t>
  </si>
  <si>
    <t>F</t>
  </si>
  <si>
    <t>G</t>
  </si>
  <si>
    <t>n =</t>
  </si>
  <si>
    <t>r =</t>
  </si>
  <si>
    <t>Ananth Ashish</t>
  </si>
  <si>
    <t>Santhosh Banda</t>
  </si>
  <si>
    <t>Alhad Deshmukh</t>
  </si>
  <si>
    <t>Rajesh Gudipati</t>
  </si>
  <si>
    <t>Renuka Gurumurthy</t>
  </si>
  <si>
    <t>Sneha Jayal</t>
  </si>
  <si>
    <t>Sudheshna Karukula</t>
  </si>
  <si>
    <t>Nilesh Raj Nakka</t>
  </si>
  <si>
    <t>Sai Madhav Ambati</t>
  </si>
  <si>
    <t xml:space="preserve">Debanjan Sinha </t>
  </si>
  <si>
    <t>Soumya Reddy Aleti</t>
  </si>
  <si>
    <t>Aashish Srivastava</t>
  </si>
  <si>
    <t>Neha Upadhyay</t>
  </si>
  <si>
    <t xml:space="preserve">Surya Chaitanya </t>
  </si>
  <si>
    <t>Sapna Naresh</t>
  </si>
  <si>
    <t>a =</t>
  </si>
  <si>
    <t>Intercept</t>
  </si>
  <si>
    <t>Slope</t>
  </si>
  <si>
    <t>b =</t>
  </si>
  <si>
    <t>y'</t>
  </si>
  <si>
    <t>Veeru</t>
  </si>
  <si>
    <t>Jai</t>
  </si>
  <si>
    <t>Anthony</t>
  </si>
  <si>
    <t>Akbar</t>
  </si>
  <si>
    <t>Amar</t>
  </si>
  <si>
    <t>Total Sal</t>
  </si>
  <si>
    <t>Benefits</t>
  </si>
  <si>
    <t>Conveyance</t>
  </si>
  <si>
    <t>Hrs Worked</t>
  </si>
  <si>
    <t>Employee</t>
  </si>
  <si>
    <t>Wages per hour</t>
  </si>
  <si>
    <t>Error</t>
  </si>
  <si>
    <t xml:space="preserve">r^2 = 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</si>
  <si>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</si>
  <si>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</si>
  <si>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</si>
  <si>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</si>
  <si>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</si>
  <si>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</si>
  <si>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</si>
  <si>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</si>
  <si>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</si>
  <si>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</si>
  <si>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</si>
  <si>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</si>
  <si>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</si>
  <si>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</si>
  <si>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</si>
  <si>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</si>
  <si>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</si>
  <si>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</si>
  <si>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</si>
  <si>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</si>
  <si>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</si>
  <si>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</si>
  <si>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</si>
  <si>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</si>
  <si>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Y'</t>
  </si>
  <si>
    <t>Error^2</t>
  </si>
  <si>
    <t>GPA</t>
  </si>
  <si>
    <t>Age</t>
  </si>
  <si>
    <t>X</t>
  </si>
  <si>
    <t>Y</t>
  </si>
  <si>
    <t>Strength</t>
  </si>
  <si>
    <t>Temperature</t>
  </si>
  <si>
    <t>Pressure</t>
  </si>
  <si>
    <t>Chemical Agent</t>
  </si>
  <si>
    <r>
      <t>S = 106.47 - 0.0658</t>
    </r>
    <r>
      <rPr>
        <i/>
        <sz val="13.5"/>
        <color rgb="FF000000"/>
        <rFont val="Times New Roman"/>
        <family val="1"/>
      </rPr>
      <t>T</t>
    </r>
    <r>
      <rPr>
        <sz val="13.5"/>
        <color rgb="FF000000"/>
        <rFont val="Times New Roman"/>
        <family val="1"/>
      </rPr>
      <t> + 9.3</t>
    </r>
    <r>
      <rPr>
        <i/>
        <sz val="13.5"/>
        <color rgb="FF000000"/>
        <rFont val="Times New Roman"/>
        <family val="1"/>
      </rPr>
      <t>P</t>
    </r>
    <r>
      <rPr>
        <sz val="13.5"/>
        <color rgb="FF000000"/>
        <rFont val="Times New Roman"/>
        <family val="1"/>
      </rPr>
      <t> - 7.4</t>
    </r>
    <r>
      <rPr>
        <i/>
        <sz val="13.5"/>
        <color rgb="FF000000"/>
        <rFont val="Times New Roman"/>
        <family val="1"/>
      </rPr>
      <t>C</t>
    </r>
    <r>
      <rPr>
        <sz val="13.5"/>
        <color rgb="FF000000"/>
        <rFont val="Times New Roman"/>
        <family val="1"/>
      </rPr>
      <t> + </t>
    </r>
    <r>
      <rPr>
        <i/>
        <sz val="13.5"/>
        <color rgb="FF000000"/>
        <rFont val="Times New Roman"/>
        <family val="1"/>
      </rPr>
      <t>e</t>
    </r>
  </si>
  <si>
    <t xml:space="preserve">Obs 1 </t>
  </si>
  <si>
    <t xml:space="preserve">Obs 2 </t>
  </si>
  <si>
    <t xml:space="preserve">Obs 3 </t>
  </si>
  <si>
    <t xml:space="preserve">Obs 4 </t>
  </si>
  <si>
    <t xml:space="preserve">Sample No. </t>
  </si>
  <si>
    <t xml:space="preserve">Average (x-bar) </t>
  </si>
  <si>
    <t>Range (R)</t>
  </si>
  <si>
    <t>R-bar</t>
  </si>
  <si>
    <t>x-bar-bar (the average of the sample means)</t>
  </si>
  <si>
    <t>z (standard normal variable (2 for 95.44% confidence, 3 for 99.74% confidence))</t>
  </si>
  <si>
    <t>Sigma-x (standard deviation of the distribution of sample means)</t>
  </si>
  <si>
    <t>n  sample size (number of observations per sample)</t>
  </si>
  <si>
    <t>Sigma standard deviation of the bottling operation is 0.14 ounces</t>
  </si>
  <si>
    <t>Number of Samples</t>
  </si>
  <si>
    <t>CL</t>
  </si>
  <si>
    <t>Sample Size n</t>
  </si>
  <si>
    <t>A2</t>
  </si>
  <si>
    <t>D3</t>
  </si>
  <si>
    <t>D4</t>
  </si>
  <si>
    <t>Factor for x-bar Chart</t>
  </si>
  <si>
    <t>Factors for R Chart</t>
  </si>
  <si>
    <t>Upper control limit (UCL)-1</t>
  </si>
  <si>
    <t>Lower control limit (LCL)-1</t>
  </si>
  <si>
    <t>Upper control limit (UCL)-2</t>
  </si>
  <si>
    <t>Lower control limit (LCL)-2</t>
  </si>
  <si>
    <t>UCL-1</t>
  </si>
  <si>
    <t>LCL-1</t>
  </si>
  <si>
    <t>UCL-2</t>
  </si>
  <si>
    <t>LCL-2</t>
  </si>
  <si>
    <t>Absent</t>
  </si>
  <si>
    <t>Upper control limit (UCL)-R</t>
  </si>
  <si>
    <t>Lower control limit (LCL)-R</t>
  </si>
  <si>
    <t>UCL-R</t>
  </si>
  <si>
    <t>LCL-R</t>
  </si>
  <si>
    <t>R-Bar</t>
  </si>
  <si>
    <t>Sample #</t>
  </si>
  <si>
    <t># Defective Tires</t>
  </si>
  <si>
    <t>Total number of Samples</t>
  </si>
  <si>
    <t>n = Total number of Observations per Sample</t>
  </si>
  <si>
    <t>z  standard normal variable</t>
  </si>
  <si>
    <t>p-bar = the sample proportion defective</t>
  </si>
  <si>
    <t>Sigma-p = the standard deviation of the average proportion defective</t>
  </si>
  <si>
    <t>UCL-P</t>
  </si>
  <si>
    <t>LCL-P</t>
  </si>
  <si>
    <t>Fraction Defective (p)</t>
  </si>
  <si>
    <t>CL = p-bar</t>
  </si>
  <si>
    <t>P stands for Proportion</t>
  </si>
  <si>
    <t>Week #</t>
  </si>
  <si>
    <t># weeks</t>
  </si>
  <si>
    <t>c-bar</t>
  </si>
  <si>
    <t># Complaints (c)</t>
  </si>
  <si>
    <t>UCL-c-Bar</t>
  </si>
  <si>
    <t>CL-c-bar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</si>
</sst>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_ * #,##0.000_ ;_ * \-#,##0.000_ ;_ * &quot;-&quot;??_ ;_ @_ "/>
    <numFmt numFmtId="166" formatCode="0.0000"/>
    <numFmt numFmtId="167" formatCode="0.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sz val="10"/>
      <name val="Arial"/>
      <family val="2"/>
    </font>
    <font>
      <sz val="11"/>
      <color theme="8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.5"/>
      <color rgb="FF000000"/>
      <name val="Times New Roman"/>
      <family val="1"/>
    </font>
    <font>
      <i/>
      <sz val="13.5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OfficinaSans-Book"/>
    </font>
    <font>
      <sz val="9"/>
      <color rgb="FF000000"/>
      <name val="Minion-Regular"/>
    </font>
    <font>
      <b/>
      <sz val="9"/>
      <color rgb="FF000000"/>
      <name val="Minion-Regular"/>
    </font>
  </fonts>
  <fills count="1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1" fillId="0" borderId="0"/>
  </cellStyleXfs>
  <cellXfs count="1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5" fontId="0" fillId="0" borderId="0" xfId="0" applyNumberFormat="1"/>
    <xf numFmtId="167" fontId="0" fillId="0" borderId="0" xfId="0" applyNumberFormat="1"/>
    <xf numFmtId="0" fontId="6" fillId="0" borderId="0" xfId="4"/>
    <xf numFmtId="0" fontId="7" fillId="5" borderId="2" xfId="3" applyFont="1" applyFill="1" applyBorder="1" applyAlignment="1"/>
    <xf numFmtId="0" fontId="7" fillId="5" borderId="2" xfId="3" applyFont="1" applyFill="1" applyBorder="1" applyAlignment="1">
      <alignment horizontal="left" indent="2"/>
    </xf>
    <xf numFmtId="0" fontId="7" fillId="5" borderId="2" xfId="3" applyFont="1" applyFill="1" applyBorder="1" applyAlignment="1">
      <alignment horizontal="left"/>
    </xf>
    <xf numFmtId="0" fontId="3" fillId="2" borderId="2" xfId="2" applyBorder="1" applyAlignment="1">
      <alignment horizontal="center" vertical="center"/>
    </xf>
    <xf numFmtId="0" fontId="6" fillId="0" borderId="0" xfId="5" applyFont="1"/>
    <xf numFmtId="0" fontId="7" fillId="6" borderId="2" xfId="3" applyNumberFormat="1" applyFont="1" applyFill="1" applyBorder="1" applyAlignment="1">
      <alignment horizontal="center" vertical="center"/>
    </xf>
    <xf numFmtId="0" fontId="3" fillId="2" borderId="0" xfId="2" applyBorder="1" applyAlignment="1">
      <alignment vertical="center"/>
    </xf>
    <xf numFmtId="164" fontId="0" fillId="0" borderId="1" xfId="1" applyNumberFormat="1" applyFont="1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5" xfId="1" applyNumberFormat="1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2" xfId="0" applyBorder="1"/>
    <xf numFmtId="164" fontId="0" fillId="0" borderId="22" xfId="1" applyNumberFormat="1" applyFont="1" applyBorder="1"/>
    <xf numFmtId="0" fontId="2" fillId="0" borderId="26" xfId="0" applyFont="1" applyBorder="1" applyAlignment="1">
      <alignment horizontal="center"/>
    </xf>
    <xf numFmtId="166" fontId="0" fillId="0" borderId="27" xfId="0" applyNumberFormat="1" applyBorder="1"/>
    <xf numFmtId="166" fontId="0" fillId="0" borderId="28" xfId="0" applyNumberFormat="1" applyBorder="1"/>
    <xf numFmtId="166" fontId="0" fillId="0" borderId="29" xfId="0" applyNumberFormat="1" applyBorder="1"/>
    <xf numFmtId="0" fontId="2" fillId="0" borderId="4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2" fillId="7" borderId="18" xfId="0" applyFont="1" applyFill="1" applyBorder="1"/>
    <xf numFmtId="0" fontId="2" fillId="7" borderId="19" xfId="0" applyFont="1" applyFill="1" applyBorder="1"/>
    <xf numFmtId="164" fontId="2" fillId="7" borderId="19" xfId="1" applyNumberFormat="1" applyFont="1" applyFill="1" applyBorder="1"/>
    <xf numFmtId="164" fontId="2" fillId="7" borderId="20" xfId="1" applyNumberFormat="1" applyFont="1" applyFill="1" applyBorder="1"/>
    <xf numFmtId="0" fontId="0" fillId="0" borderId="33" xfId="0" applyBorder="1"/>
    <xf numFmtId="0" fontId="0" fillId="0" borderId="34" xfId="0" applyBorder="1"/>
    <xf numFmtId="0" fontId="2" fillId="0" borderId="35" xfId="0" applyFont="1" applyBorder="1" applyAlignment="1">
      <alignment horizontal="center"/>
    </xf>
    <xf numFmtId="0" fontId="0" fillId="0" borderId="36" xfId="0" applyBorder="1"/>
    <xf numFmtId="0" fontId="8" fillId="0" borderId="37" xfId="0" applyFont="1" applyBorder="1" applyAlignment="1">
      <alignment horizontal="center"/>
    </xf>
    <xf numFmtId="0" fontId="8" fillId="0" borderId="37" xfId="0" applyFont="1" applyBorder="1" applyAlignment="1">
      <alignment horizontal="centerContinuous"/>
    </xf>
    <xf numFmtId="0" fontId="0" fillId="7" borderId="0" xfId="0" applyFill="1"/>
    <xf numFmtId="0" fontId="0" fillId="7" borderId="4" xfId="0" applyFill="1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38" xfId="0" applyFont="1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25" xfId="0" applyBorder="1"/>
    <xf numFmtId="0" fontId="0" fillId="8" borderId="0" xfId="0" applyFill="1"/>
    <xf numFmtId="0" fontId="0" fillId="8" borderId="36" xfId="0" applyFill="1" applyBorder="1"/>
    <xf numFmtId="0" fontId="2" fillId="9" borderId="4" xfId="0" applyFont="1" applyFill="1" applyBorder="1"/>
    <xf numFmtId="0" fontId="0" fillId="9" borderId="0" xfId="0" applyFill="1"/>
    <xf numFmtId="166" fontId="0" fillId="0" borderId="30" xfId="0" applyNumberFormat="1" applyBorder="1"/>
    <xf numFmtId="166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41" xfId="0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3" fillId="2" borderId="0" xfId="2" applyBorder="1" applyAlignment="1">
      <alignment horizontal="left" vertical="center"/>
    </xf>
    <xf numFmtId="0" fontId="3" fillId="2" borderId="3" xfId="2" applyBorder="1" applyAlignment="1">
      <alignment horizontal="left" vertical="center"/>
    </xf>
    <xf numFmtId="0" fontId="3" fillId="2" borderId="0" xfId="2" applyBorder="1" applyAlignment="1">
      <alignment horizontal="center" vertical="center"/>
    </xf>
    <xf numFmtId="0" fontId="3" fillId="2" borderId="3" xfId="2" applyBorder="1" applyAlignment="1">
      <alignment horizontal="center" vertical="center"/>
    </xf>
    <xf numFmtId="0" fontId="0" fillId="0" borderId="0" xfId="0" applyFont="1"/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vertical="center"/>
    </xf>
    <xf numFmtId="2" fontId="0" fillId="0" borderId="0" xfId="0" applyNumberFormat="1" applyFont="1" applyAlignment="1"/>
    <xf numFmtId="0" fontId="2" fillId="0" borderId="0" xfId="0" applyFont="1" applyAlignment="1"/>
    <xf numFmtId="0" fontId="12" fillId="0" borderId="0" xfId="0" applyFont="1" applyFill="1" applyBorder="1" applyAlignment="1">
      <alignment vertical="center"/>
    </xf>
    <xf numFmtId="0" fontId="0" fillId="10" borderId="0" xfId="0" applyFont="1" applyFill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3" fillId="0" borderId="1" xfId="0" applyFont="1" applyBorder="1"/>
    <xf numFmtId="2" fontId="0" fillId="0" borderId="1" xfId="0" applyNumberFormat="1" applyFont="1" applyBorder="1" applyAlignment="1"/>
    <xf numFmtId="1" fontId="0" fillId="0" borderId="1" xfId="0" applyNumberFormat="1" applyFont="1" applyBorder="1" applyAlignment="1"/>
    <xf numFmtId="0" fontId="2" fillId="0" borderId="1" xfId="0" applyFont="1" applyBorder="1" applyAlignment="1">
      <alignment horizontal="center"/>
    </xf>
    <xf numFmtId="0" fontId="11" fillId="10" borderId="1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vertical="center"/>
    </xf>
    <xf numFmtId="0" fontId="0" fillId="10" borderId="0" xfId="0" applyFont="1" applyFill="1"/>
    <xf numFmtId="2" fontId="0" fillId="0" borderId="0" xfId="0" applyNumberFormat="1" applyFont="1"/>
    <xf numFmtId="0" fontId="0" fillId="0" borderId="1" xfId="0" applyFont="1" applyBorder="1"/>
    <xf numFmtId="2" fontId="0" fillId="0" borderId="1" xfId="0" applyNumberFormat="1" applyFont="1" applyBorder="1"/>
    <xf numFmtId="0" fontId="2" fillId="0" borderId="0" xfId="0" applyFont="1"/>
    <xf numFmtId="0" fontId="12" fillId="0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5" fillId="0" borderId="1" xfId="0" applyFont="1" applyBorder="1" applyAlignment="1">
      <alignment horizontal="center"/>
    </xf>
    <xf numFmtId="0" fontId="14" fillId="0" borderId="1" xfId="0" applyFont="1" applyBorder="1"/>
    <xf numFmtId="0" fontId="0" fillId="10" borderId="0" xfId="0" applyFill="1"/>
    <xf numFmtId="2" fontId="0" fillId="0" borderId="0" xfId="0" applyNumberFormat="1"/>
  </cellXfs>
  <cellStyles count="6">
    <cellStyle name="20% - Accent5" xfId="3" builtinId="46"/>
    <cellStyle name="Accent5" xfId="2" builtinId="45"/>
    <cellStyle name="Comma" xfId="1" builtinId="3"/>
    <cellStyle name="Normal" xfId="0" builtinId="0"/>
    <cellStyle name="Normal 2" xfId="4" xr:uid="{1CE3034F-48B4-430A-BFC6-D10E666CEBA4}"/>
    <cellStyle name="Normal 5" xfId="5" xr:uid="{CA527122-591A-43EB-9244-3271D876988E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on Given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Attendance vs. Marks%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02778650584102"/>
                  <c:y val="-0.659908448943882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Regression-1'!$B$3:$B$9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Regression-1'!$C$3:$C$9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C-498C-BF4A-7B5B70F8FFAE}"/>
            </c:ext>
          </c:extLst>
        </c:ser>
        <c:ser>
          <c:idx val="1"/>
          <c:order val="1"/>
          <c:tx>
            <c:v>Prediction-1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Regression-1'!$E$23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&amp; Regression-1'!$F$23</c:f>
              <c:numCache>
                <c:formatCode>General</c:formatCode>
                <c:ptCount val="1"/>
                <c:pt idx="0">
                  <c:v>77.139303482587053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DC-498C-BF4A-7B5B70F8FFAE}"/>
            </c:ext>
          </c:extLst>
        </c:ser>
        <c:ser>
          <c:idx val="2"/>
          <c:order val="2"/>
          <c:tx>
            <c:v>Prediction-2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&amp; Regression-1'!$F$24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DC-498C-BF4A-7B5B70F8F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366560"/>
        <c:axId val="1022373760"/>
      </c:scatterChart>
      <c:valAx>
        <c:axId val="102236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Attendace of the 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73760"/>
        <c:crosses val="autoZero"/>
        <c:crossBetween val="midCat"/>
      </c:valAx>
      <c:valAx>
        <c:axId val="102237376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Marks% of the 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6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 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 Chart'!$D$3</c:f>
              <c:strCache>
                <c:ptCount val="1"/>
                <c:pt idx="0">
                  <c:v>CL-c-bar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 Chart'!$D$4:$D$23</c:f>
              <c:numCache>
                <c:formatCode>General</c:formatCode>
                <c:ptCount val="20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D-44E4-A0E8-CF8521787742}"/>
            </c:ext>
          </c:extLst>
        </c:ser>
        <c:ser>
          <c:idx val="2"/>
          <c:order val="1"/>
          <c:tx>
            <c:strRef>
              <c:f>'C Chart'!$E$3</c:f>
              <c:strCache>
                <c:ptCount val="1"/>
                <c:pt idx="0">
                  <c:v>UCL-c-Bar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 Chart'!$E$4:$E$23</c:f>
              <c:numCache>
                <c:formatCode>General</c:formatCode>
                <c:ptCount val="20"/>
                <c:pt idx="0">
                  <c:v>6.6497190922573983</c:v>
                </c:pt>
                <c:pt idx="1">
                  <c:v>6.6497190922573983</c:v>
                </c:pt>
                <c:pt idx="2">
                  <c:v>6.6497190922573983</c:v>
                </c:pt>
                <c:pt idx="3">
                  <c:v>6.6497190922573983</c:v>
                </c:pt>
                <c:pt idx="4">
                  <c:v>6.6497190922573983</c:v>
                </c:pt>
                <c:pt idx="5">
                  <c:v>6.6497190922573983</c:v>
                </c:pt>
                <c:pt idx="6">
                  <c:v>6.6497190922573983</c:v>
                </c:pt>
                <c:pt idx="7">
                  <c:v>6.6497190922573983</c:v>
                </c:pt>
                <c:pt idx="8">
                  <c:v>6.6497190922573983</c:v>
                </c:pt>
                <c:pt idx="9">
                  <c:v>6.6497190922573983</c:v>
                </c:pt>
                <c:pt idx="10">
                  <c:v>6.6497190922573983</c:v>
                </c:pt>
                <c:pt idx="11">
                  <c:v>6.6497190922573983</c:v>
                </c:pt>
                <c:pt idx="12">
                  <c:v>6.6497190922573983</c:v>
                </c:pt>
                <c:pt idx="13">
                  <c:v>6.6497190922573983</c:v>
                </c:pt>
                <c:pt idx="14">
                  <c:v>6.6497190922573983</c:v>
                </c:pt>
                <c:pt idx="15">
                  <c:v>6.6497190922573983</c:v>
                </c:pt>
                <c:pt idx="16">
                  <c:v>6.6497190922573983</c:v>
                </c:pt>
                <c:pt idx="17">
                  <c:v>6.6497190922573983</c:v>
                </c:pt>
                <c:pt idx="18">
                  <c:v>6.6497190922573983</c:v>
                </c:pt>
                <c:pt idx="19">
                  <c:v>6.6497190922573983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9D-44E4-A0E8-CF8521787742}"/>
            </c:ext>
          </c:extLst>
        </c:ser>
        <c:ser>
          <c:idx val="3"/>
          <c:order val="2"/>
          <c:tx>
            <c:strRef>
              <c:f>'C Chart'!$F$3</c:f>
              <c:strCache>
                <c:ptCount val="1"/>
                <c:pt idx="0">
                  <c:v>UCL-c-Bar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 Chart'!$F$4:$F$23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9D-44E4-A0E8-CF8521787742}"/>
            </c:ext>
          </c:extLst>
        </c:ser>
        <c:ser>
          <c:idx val="0"/>
          <c:order val="3"/>
          <c:tx>
            <c:strRef>
              <c:f>'C Chart'!$C$3</c:f>
              <c:strCache>
                <c:ptCount val="1"/>
                <c:pt idx="0">
                  <c:v># Complaints (c)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 Chart'!$C$4:$C$23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D-44E4-A0E8-CF8521787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123952"/>
        <c:axId val="1588124432"/>
      </c:lineChart>
      <c:catAx>
        <c:axId val="158812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24432"/>
        <c:crosses val="autoZero"/>
        <c:auto val="1"/>
        <c:lblAlgn val="ctr"/>
        <c:lblOffset val="100"/>
        <c:noMultiLvlLbl val="0"/>
      </c:catAx>
      <c:valAx>
        <c:axId val="15881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Attendence vs.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Attendance vs Marks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9828237095363082"/>
                  <c:y val="-0.61485855934674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Regression-1'!$E$13:$E$19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Regression-1'!$F$13:$F$19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6-41B5-A6BB-EDBDBFBE3F2D}"/>
            </c:ext>
          </c:extLst>
        </c:ser>
        <c:ser>
          <c:idx val="1"/>
          <c:order val="1"/>
          <c:tx>
            <c:v>Prediction-1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Regression-1'!$E$23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&amp; Regression-1'!$F$23</c:f>
              <c:numCache>
                <c:formatCode>General</c:formatCode>
                <c:ptCount val="1"/>
                <c:pt idx="0">
                  <c:v>77.139303482587053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B6-41B5-A6BB-EDBDBFBE3F2D}"/>
            </c:ext>
          </c:extLst>
        </c:ser>
        <c:ser>
          <c:idx val="2"/>
          <c:order val="2"/>
          <c:tx>
            <c:v>Prediction-2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Regression-1'!$E$24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&amp; Regression-1'!$F$24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B6-41B5-A6BB-EDBDBFBE3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465968"/>
        <c:axId val="1028451088"/>
      </c:scatterChart>
      <c:valAx>
        <c:axId val="102846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51088"/>
        <c:crosses val="autoZero"/>
        <c:crossBetween val="midCat"/>
      </c:valAx>
      <c:valAx>
        <c:axId val="102845108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6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X-Bar Control Chart-1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'X-Bar &amp; R Control Chart'!$G$3</c:f>
              <c:strCache>
                <c:ptCount val="1"/>
                <c:pt idx="0">
                  <c:v>Average (x-bar)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Chart'!$G$4:$G$28</c:f>
              <c:numCache>
                <c:formatCode>0.00</c:formatCode>
                <c:ptCount val="25"/>
                <c:pt idx="0">
                  <c:v>15.907499999999999</c:v>
                </c:pt>
                <c:pt idx="1">
                  <c:v>15.995000000000001</c:v>
                </c:pt>
                <c:pt idx="2">
                  <c:v>15.92</c:v>
                </c:pt>
                <c:pt idx="3">
                  <c:v>15.93</c:v>
                </c:pt>
                <c:pt idx="4">
                  <c:v>15.977500000000001</c:v>
                </c:pt>
                <c:pt idx="5">
                  <c:v>16.03</c:v>
                </c:pt>
                <c:pt idx="6">
                  <c:v>15.9575</c:v>
                </c:pt>
                <c:pt idx="7">
                  <c:v>15.93</c:v>
                </c:pt>
                <c:pt idx="8">
                  <c:v>15.9575</c:v>
                </c:pt>
                <c:pt idx="9">
                  <c:v>15.8325</c:v>
                </c:pt>
                <c:pt idx="10">
                  <c:v>15.985000000000001</c:v>
                </c:pt>
                <c:pt idx="11">
                  <c:v>15.959999999999999</c:v>
                </c:pt>
                <c:pt idx="12">
                  <c:v>15.8325</c:v>
                </c:pt>
                <c:pt idx="13">
                  <c:v>15.907500000000001</c:v>
                </c:pt>
                <c:pt idx="14">
                  <c:v>16.05</c:v>
                </c:pt>
                <c:pt idx="15">
                  <c:v>15.9925</c:v>
                </c:pt>
                <c:pt idx="16">
                  <c:v>15.8575</c:v>
                </c:pt>
                <c:pt idx="17">
                  <c:v>16.012499999999999</c:v>
                </c:pt>
                <c:pt idx="18">
                  <c:v>15.982500000000002</c:v>
                </c:pt>
                <c:pt idx="19">
                  <c:v>16.015000000000001</c:v>
                </c:pt>
                <c:pt idx="20">
                  <c:v>16.002499999999998</c:v>
                </c:pt>
                <c:pt idx="21">
                  <c:v>15.895</c:v>
                </c:pt>
                <c:pt idx="22">
                  <c:v>15.860000000000001</c:v>
                </c:pt>
                <c:pt idx="23">
                  <c:v>15.942500000000001</c:v>
                </c:pt>
                <c:pt idx="24">
                  <c:v>15.940000000000001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3-4240-BBE9-E47A45BECA7B}"/>
            </c:ext>
          </c:extLst>
        </c:ser>
        <c:ser>
          <c:idx val="1"/>
          <c:order val="1"/>
          <c:tx>
            <c:strRef>
              <c:f>'X-Bar &amp; R Control Chart'!$I$3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Chart'!$I$4:$I$28</c:f>
              <c:numCache>
                <c:formatCode>0.00</c:formatCode>
                <c:ptCount val="25"/>
                <c:pt idx="0">
                  <c:v>15.946900000000003</c:v>
                </c:pt>
                <c:pt idx="1">
                  <c:v>15.946900000000003</c:v>
                </c:pt>
                <c:pt idx="2">
                  <c:v>15.946900000000003</c:v>
                </c:pt>
                <c:pt idx="3">
                  <c:v>15.946900000000003</c:v>
                </c:pt>
                <c:pt idx="4">
                  <c:v>15.946900000000003</c:v>
                </c:pt>
                <c:pt idx="5">
                  <c:v>15.946900000000003</c:v>
                </c:pt>
                <c:pt idx="6">
                  <c:v>15.946900000000003</c:v>
                </c:pt>
                <c:pt idx="7">
                  <c:v>15.946900000000003</c:v>
                </c:pt>
                <c:pt idx="8">
                  <c:v>15.946900000000003</c:v>
                </c:pt>
                <c:pt idx="9">
                  <c:v>15.946900000000003</c:v>
                </c:pt>
                <c:pt idx="10">
                  <c:v>15.946900000000003</c:v>
                </c:pt>
                <c:pt idx="11">
                  <c:v>15.946900000000003</c:v>
                </c:pt>
                <c:pt idx="12">
                  <c:v>15.946900000000003</c:v>
                </c:pt>
                <c:pt idx="13">
                  <c:v>15.946900000000003</c:v>
                </c:pt>
                <c:pt idx="14">
                  <c:v>15.946900000000003</c:v>
                </c:pt>
                <c:pt idx="15">
                  <c:v>15.946900000000003</c:v>
                </c:pt>
                <c:pt idx="16">
                  <c:v>15.946900000000003</c:v>
                </c:pt>
                <c:pt idx="17">
                  <c:v>15.946900000000003</c:v>
                </c:pt>
                <c:pt idx="18">
                  <c:v>15.946900000000003</c:v>
                </c:pt>
                <c:pt idx="19">
                  <c:v>15.946900000000003</c:v>
                </c:pt>
                <c:pt idx="20">
                  <c:v>15.946900000000003</c:v>
                </c:pt>
                <c:pt idx="21">
                  <c:v>15.946900000000003</c:v>
                </c:pt>
                <c:pt idx="22">
                  <c:v>15.946900000000003</c:v>
                </c:pt>
                <c:pt idx="23">
                  <c:v>15.946900000000003</c:v>
                </c:pt>
                <c:pt idx="24">
                  <c:v>15.946900000000003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3-4240-BBE9-E47A45BECA7B}"/>
            </c:ext>
          </c:extLst>
        </c:ser>
        <c:ser>
          <c:idx val="2"/>
          <c:order val="2"/>
          <c:tx>
            <c:strRef>
              <c:f>'X-Bar &amp; R Control Chart'!$J$3</c:f>
              <c:strCache>
                <c:ptCount val="1"/>
                <c:pt idx="0">
                  <c:v>UCL-1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Chart'!$J$4:$J$28</c:f>
              <c:numCache>
                <c:formatCode>0.00</c:formatCode>
                <c:ptCount val="25"/>
                <c:pt idx="0">
                  <c:v>16.156900000000004</c:v>
                </c:pt>
                <c:pt idx="1">
                  <c:v>16.156900000000004</c:v>
                </c:pt>
                <c:pt idx="2">
                  <c:v>16.156900000000004</c:v>
                </c:pt>
                <c:pt idx="3">
                  <c:v>16.156900000000004</c:v>
                </c:pt>
                <c:pt idx="4">
                  <c:v>16.156900000000004</c:v>
                </c:pt>
                <c:pt idx="5">
                  <c:v>16.156900000000004</c:v>
                </c:pt>
                <c:pt idx="6">
                  <c:v>16.156900000000004</c:v>
                </c:pt>
                <c:pt idx="7">
                  <c:v>16.156900000000004</c:v>
                </c:pt>
                <c:pt idx="8">
                  <c:v>16.156900000000004</c:v>
                </c:pt>
                <c:pt idx="9">
                  <c:v>16.156900000000004</c:v>
                </c:pt>
                <c:pt idx="10">
                  <c:v>16.156900000000004</c:v>
                </c:pt>
                <c:pt idx="11">
                  <c:v>16.156900000000004</c:v>
                </c:pt>
                <c:pt idx="12">
                  <c:v>16.156900000000004</c:v>
                </c:pt>
                <c:pt idx="13">
                  <c:v>16.156900000000004</c:v>
                </c:pt>
                <c:pt idx="14">
                  <c:v>16.156900000000004</c:v>
                </c:pt>
                <c:pt idx="15">
                  <c:v>16.156900000000004</c:v>
                </c:pt>
                <c:pt idx="16">
                  <c:v>16.156900000000004</c:v>
                </c:pt>
                <c:pt idx="17">
                  <c:v>16.156900000000004</c:v>
                </c:pt>
                <c:pt idx="18">
                  <c:v>16.156900000000004</c:v>
                </c:pt>
                <c:pt idx="19">
                  <c:v>16.156900000000004</c:v>
                </c:pt>
                <c:pt idx="20">
                  <c:v>16.156900000000004</c:v>
                </c:pt>
                <c:pt idx="21">
                  <c:v>16.156900000000004</c:v>
                </c:pt>
                <c:pt idx="22">
                  <c:v>16.156900000000004</c:v>
                </c:pt>
                <c:pt idx="23">
                  <c:v>16.156900000000004</c:v>
                </c:pt>
                <c:pt idx="24">
                  <c:v>16.156900000000004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3-4240-BBE9-E47A45BECA7B}"/>
            </c:ext>
          </c:extLst>
        </c:ser>
        <c:ser>
          <c:idx val="3"/>
          <c:order val="3"/>
          <c:tx>
            <c:strRef>
              <c:f>'X-Bar &amp; R Control Chart'!$K$3</c:f>
              <c:strCache>
                <c:ptCount val="1"/>
                <c:pt idx="0">
                  <c:v>LCL-1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Chart'!$K$4:$K$28</c:f>
              <c:numCache>
                <c:formatCode>0.00</c:formatCode>
                <c:ptCount val="25"/>
                <c:pt idx="0">
                  <c:v>15.736900000000002</c:v>
                </c:pt>
                <c:pt idx="1">
                  <c:v>15.736900000000002</c:v>
                </c:pt>
                <c:pt idx="2">
                  <c:v>15.736900000000002</c:v>
                </c:pt>
                <c:pt idx="3">
                  <c:v>15.736900000000002</c:v>
                </c:pt>
                <c:pt idx="4">
                  <c:v>15.736900000000002</c:v>
                </c:pt>
                <c:pt idx="5">
                  <c:v>15.736900000000002</c:v>
                </c:pt>
                <c:pt idx="6">
                  <c:v>15.736900000000002</c:v>
                </c:pt>
                <c:pt idx="7">
                  <c:v>15.736900000000002</c:v>
                </c:pt>
                <c:pt idx="8">
                  <c:v>15.736900000000002</c:v>
                </c:pt>
                <c:pt idx="9">
                  <c:v>15.736900000000002</c:v>
                </c:pt>
                <c:pt idx="10">
                  <c:v>15.736900000000002</c:v>
                </c:pt>
                <c:pt idx="11">
                  <c:v>15.736900000000002</c:v>
                </c:pt>
                <c:pt idx="12">
                  <c:v>15.736900000000002</c:v>
                </c:pt>
                <c:pt idx="13">
                  <c:v>15.736900000000002</c:v>
                </c:pt>
                <c:pt idx="14">
                  <c:v>15.736900000000002</c:v>
                </c:pt>
                <c:pt idx="15">
                  <c:v>15.736900000000002</c:v>
                </c:pt>
                <c:pt idx="16">
                  <c:v>15.736900000000002</c:v>
                </c:pt>
                <c:pt idx="17">
                  <c:v>15.736900000000002</c:v>
                </c:pt>
                <c:pt idx="18">
                  <c:v>15.736900000000002</c:v>
                </c:pt>
                <c:pt idx="19">
                  <c:v>15.736900000000002</c:v>
                </c:pt>
                <c:pt idx="20">
                  <c:v>15.736900000000002</c:v>
                </c:pt>
                <c:pt idx="21">
                  <c:v>15.736900000000002</c:v>
                </c:pt>
                <c:pt idx="22">
                  <c:v>15.736900000000002</c:v>
                </c:pt>
                <c:pt idx="23">
                  <c:v>15.736900000000002</c:v>
                </c:pt>
                <c:pt idx="24">
                  <c:v>15.736900000000002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3-4240-BBE9-E47A45BEC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564592"/>
        <c:axId val="1879573712"/>
      </c:lineChart>
      <c:catAx>
        <c:axId val="187956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73712"/>
        <c:crosses val="autoZero"/>
        <c:auto val="1"/>
        <c:lblAlgn val="ctr"/>
        <c:lblOffset val="100"/>
        <c:noMultiLvlLbl val="0"/>
      </c:catAx>
      <c:valAx>
        <c:axId val="18795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6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X-Bar Control Chart-2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'X-Bar &amp; R Control Chart'!$G$3</c:f>
              <c:strCache>
                <c:ptCount val="1"/>
                <c:pt idx="0">
                  <c:v>Average (x-bar)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Chart'!$G$4:$G$28</c:f>
              <c:numCache>
                <c:formatCode>0.00</c:formatCode>
                <c:ptCount val="25"/>
                <c:pt idx="0">
                  <c:v>15.907499999999999</c:v>
                </c:pt>
                <c:pt idx="1">
                  <c:v>15.995000000000001</c:v>
                </c:pt>
                <c:pt idx="2">
                  <c:v>15.92</c:v>
                </c:pt>
                <c:pt idx="3">
                  <c:v>15.93</c:v>
                </c:pt>
                <c:pt idx="4">
                  <c:v>15.977500000000001</c:v>
                </c:pt>
                <c:pt idx="5">
                  <c:v>16.03</c:v>
                </c:pt>
                <c:pt idx="6">
                  <c:v>15.9575</c:v>
                </c:pt>
                <c:pt idx="7">
                  <c:v>15.93</c:v>
                </c:pt>
                <c:pt idx="8">
                  <c:v>15.9575</c:v>
                </c:pt>
                <c:pt idx="9">
                  <c:v>15.8325</c:v>
                </c:pt>
                <c:pt idx="10">
                  <c:v>15.985000000000001</c:v>
                </c:pt>
                <c:pt idx="11">
                  <c:v>15.959999999999999</c:v>
                </c:pt>
                <c:pt idx="12">
                  <c:v>15.8325</c:v>
                </c:pt>
                <c:pt idx="13">
                  <c:v>15.907500000000001</c:v>
                </c:pt>
                <c:pt idx="14">
                  <c:v>16.05</c:v>
                </c:pt>
                <c:pt idx="15">
                  <c:v>15.9925</c:v>
                </c:pt>
                <c:pt idx="16">
                  <c:v>15.8575</c:v>
                </c:pt>
                <c:pt idx="17">
                  <c:v>16.012499999999999</c:v>
                </c:pt>
                <c:pt idx="18">
                  <c:v>15.982500000000002</c:v>
                </c:pt>
                <c:pt idx="19">
                  <c:v>16.015000000000001</c:v>
                </c:pt>
                <c:pt idx="20">
                  <c:v>16.002499999999998</c:v>
                </c:pt>
                <c:pt idx="21">
                  <c:v>15.895</c:v>
                </c:pt>
                <c:pt idx="22">
                  <c:v>15.860000000000001</c:v>
                </c:pt>
                <c:pt idx="23">
                  <c:v>15.942500000000001</c:v>
                </c:pt>
                <c:pt idx="24">
                  <c:v>15.940000000000001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E-458F-A727-E27035A17060}"/>
            </c:ext>
          </c:extLst>
        </c:ser>
        <c:ser>
          <c:idx val="1"/>
          <c:order val="1"/>
          <c:tx>
            <c:strRef>
              <c:f>'X-Bar &amp; R Control Chart'!$I$3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Chart'!$I$4:$I$28</c:f>
              <c:numCache>
                <c:formatCode>0.00</c:formatCode>
                <c:ptCount val="25"/>
                <c:pt idx="0">
                  <c:v>15.946900000000003</c:v>
                </c:pt>
                <c:pt idx="1">
                  <c:v>15.946900000000003</c:v>
                </c:pt>
                <c:pt idx="2">
                  <c:v>15.946900000000003</c:v>
                </c:pt>
                <c:pt idx="3">
                  <c:v>15.946900000000003</c:v>
                </c:pt>
                <c:pt idx="4">
                  <c:v>15.946900000000003</c:v>
                </c:pt>
                <c:pt idx="5">
                  <c:v>15.946900000000003</c:v>
                </c:pt>
                <c:pt idx="6">
                  <c:v>15.946900000000003</c:v>
                </c:pt>
                <c:pt idx="7">
                  <c:v>15.946900000000003</c:v>
                </c:pt>
                <c:pt idx="8">
                  <c:v>15.946900000000003</c:v>
                </c:pt>
                <c:pt idx="9">
                  <c:v>15.946900000000003</c:v>
                </c:pt>
                <c:pt idx="10">
                  <c:v>15.946900000000003</c:v>
                </c:pt>
                <c:pt idx="11">
                  <c:v>15.946900000000003</c:v>
                </c:pt>
                <c:pt idx="12">
                  <c:v>15.946900000000003</c:v>
                </c:pt>
                <c:pt idx="13">
                  <c:v>15.946900000000003</c:v>
                </c:pt>
                <c:pt idx="14">
                  <c:v>15.946900000000003</c:v>
                </c:pt>
                <c:pt idx="15">
                  <c:v>15.946900000000003</c:v>
                </c:pt>
                <c:pt idx="16">
                  <c:v>15.946900000000003</c:v>
                </c:pt>
                <c:pt idx="17">
                  <c:v>15.946900000000003</c:v>
                </c:pt>
                <c:pt idx="18">
                  <c:v>15.946900000000003</c:v>
                </c:pt>
                <c:pt idx="19">
                  <c:v>15.946900000000003</c:v>
                </c:pt>
                <c:pt idx="20">
                  <c:v>15.946900000000003</c:v>
                </c:pt>
                <c:pt idx="21">
                  <c:v>15.946900000000003</c:v>
                </c:pt>
                <c:pt idx="22">
                  <c:v>15.946900000000003</c:v>
                </c:pt>
                <c:pt idx="23">
                  <c:v>15.946900000000003</c:v>
                </c:pt>
                <c:pt idx="24">
                  <c:v>15.946900000000003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E-458F-A727-E27035A17060}"/>
            </c:ext>
          </c:extLst>
        </c:ser>
        <c:ser>
          <c:idx val="2"/>
          <c:order val="2"/>
          <c:tx>
            <c:strRef>
              <c:f>'X-Bar &amp; R Control Chart'!$L$3</c:f>
              <c:strCache>
                <c:ptCount val="1"/>
                <c:pt idx="0">
                  <c:v>UCL-2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Chart'!$L$4:$L$28</c:f>
              <c:numCache>
                <c:formatCode>0.00</c:formatCode>
                <c:ptCount val="25"/>
                <c:pt idx="0">
                  <c:v>16.156264000000004</c:v>
                </c:pt>
                <c:pt idx="1">
                  <c:v>16.156264000000004</c:v>
                </c:pt>
                <c:pt idx="2">
                  <c:v>16.156264000000004</c:v>
                </c:pt>
                <c:pt idx="3">
                  <c:v>16.156264000000004</c:v>
                </c:pt>
                <c:pt idx="4">
                  <c:v>16.156264000000004</c:v>
                </c:pt>
                <c:pt idx="5">
                  <c:v>16.156264000000004</c:v>
                </c:pt>
                <c:pt idx="6">
                  <c:v>16.156264000000004</c:v>
                </c:pt>
                <c:pt idx="7">
                  <c:v>16.156264000000004</c:v>
                </c:pt>
                <c:pt idx="8">
                  <c:v>16.156264000000004</c:v>
                </c:pt>
                <c:pt idx="9">
                  <c:v>16.156264000000004</c:v>
                </c:pt>
                <c:pt idx="10">
                  <c:v>16.156264000000004</c:v>
                </c:pt>
                <c:pt idx="11">
                  <c:v>16.156264000000004</c:v>
                </c:pt>
                <c:pt idx="12">
                  <c:v>16.156264000000004</c:v>
                </c:pt>
                <c:pt idx="13">
                  <c:v>16.156264000000004</c:v>
                </c:pt>
                <c:pt idx="14">
                  <c:v>16.156264000000004</c:v>
                </c:pt>
                <c:pt idx="15">
                  <c:v>16.156264000000004</c:v>
                </c:pt>
                <c:pt idx="16">
                  <c:v>16.156264000000004</c:v>
                </c:pt>
                <c:pt idx="17">
                  <c:v>16.156264000000004</c:v>
                </c:pt>
                <c:pt idx="18">
                  <c:v>16.156264000000004</c:v>
                </c:pt>
                <c:pt idx="19">
                  <c:v>16.156264000000004</c:v>
                </c:pt>
                <c:pt idx="20">
                  <c:v>16.156264000000004</c:v>
                </c:pt>
                <c:pt idx="21">
                  <c:v>16.156264000000004</c:v>
                </c:pt>
                <c:pt idx="22">
                  <c:v>16.156264000000004</c:v>
                </c:pt>
                <c:pt idx="23">
                  <c:v>16.156264000000004</c:v>
                </c:pt>
                <c:pt idx="24">
                  <c:v>16.156264000000004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E-458F-A727-E27035A17060}"/>
            </c:ext>
          </c:extLst>
        </c:ser>
        <c:ser>
          <c:idx val="3"/>
          <c:order val="3"/>
          <c:tx>
            <c:strRef>
              <c:f>'X-Bar &amp; R Control Chart'!$M$3</c:f>
              <c:strCache>
                <c:ptCount val="1"/>
                <c:pt idx="0">
                  <c:v>LCL-2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Chart'!$M$4:$M$28</c:f>
              <c:numCache>
                <c:formatCode>0.00</c:formatCode>
                <c:ptCount val="25"/>
                <c:pt idx="0">
                  <c:v>15.737536000000002</c:v>
                </c:pt>
                <c:pt idx="1">
                  <c:v>15.737536000000002</c:v>
                </c:pt>
                <c:pt idx="2">
                  <c:v>15.737536000000002</c:v>
                </c:pt>
                <c:pt idx="3">
                  <c:v>15.737536000000002</c:v>
                </c:pt>
                <c:pt idx="4">
                  <c:v>15.737536000000002</c:v>
                </c:pt>
                <c:pt idx="5">
                  <c:v>15.737536000000002</c:v>
                </c:pt>
                <c:pt idx="6">
                  <c:v>15.737536000000002</c:v>
                </c:pt>
                <c:pt idx="7">
                  <c:v>15.737536000000002</c:v>
                </c:pt>
                <c:pt idx="8">
                  <c:v>15.737536000000002</c:v>
                </c:pt>
                <c:pt idx="9">
                  <c:v>15.737536000000002</c:v>
                </c:pt>
                <c:pt idx="10">
                  <c:v>15.737536000000002</c:v>
                </c:pt>
                <c:pt idx="11">
                  <c:v>15.737536000000002</c:v>
                </c:pt>
                <c:pt idx="12">
                  <c:v>15.737536000000002</c:v>
                </c:pt>
                <c:pt idx="13">
                  <c:v>15.737536000000002</c:v>
                </c:pt>
                <c:pt idx="14">
                  <c:v>15.737536000000002</c:v>
                </c:pt>
                <c:pt idx="15">
                  <c:v>15.737536000000002</c:v>
                </c:pt>
                <c:pt idx="16">
                  <c:v>15.737536000000002</c:v>
                </c:pt>
                <c:pt idx="17">
                  <c:v>15.737536000000002</c:v>
                </c:pt>
                <c:pt idx="18">
                  <c:v>15.737536000000002</c:v>
                </c:pt>
                <c:pt idx="19">
                  <c:v>15.737536000000002</c:v>
                </c:pt>
                <c:pt idx="20">
                  <c:v>15.737536000000002</c:v>
                </c:pt>
                <c:pt idx="21">
                  <c:v>15.737536000000002</c:v>
                </c:pt>
                <c:pt idx="22">
                  <c:v>15.737536000000002</c:v>
                </c:pt>
                <c:pt idx="23">
                  <c:v>15.737536000000002</c:v>
                </c:pt>
                <c:pt idx="24">
                  <c:v>15.737536000000002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E-458F-A727-E27035A17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152896"/>
        <c:axId val="1588149056"/>
      </c:lineChart>
      <c:catAx>
        <c:axId val="158815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49056"/>
        <c:crosses val="autoZero"/>
        <c:auto val="1"/>
        <c:lblAlgn val="ctr"/>
        <c:lblOffset val="100"/>
        <c:noMultiLvlLbl val="0"/>
      </c:catAx>
      <c:valAx>
        <c:axId val="15881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R-Bar 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'X-Bar &amp; R Control Chart'!$H$3</c:f>
              <c:strCache>
                <c:ptCount val="1"/>
                <c:pt idx="0">
                  <c:v>Range (R)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Chart'!$H$4:$H$28</c:f>
              <c:numCache>
                <c:formatCode>0.00</c:formatCode>
                <c:ptCount val="25"/>
                <c:pt idx="0">
                  <c:v>0.1899999999999995</c:v>
                </c:pt>
                <c:pt idx="1">
                  <c:v>0.27000000000000135</c:v>
                </c:pt>
                <c:pt idx="2">
                  <c:v>0.16999999999999993</c:v>
                </c:pt>
                <c:pt idx="3">
                  <c:v>0.45999999999999908</c:v>
                </c:pt>
                <c:pt idx="4">
                  <c:v>0.47000000000000064</c:v>
                </c:pt>
                <c:pt idx="5">
                  <c:v>0.20000000000000107</c:v>
                </c:pt>
                <c:pt idx="6">
                  <c:v>0.46000000000000085</c:v>
                </c:pt>
                <c:pt idx="7">
                  <c:v>0.19999999999999929</c:v>
                </c:pt>
                <c:pt idx="8">
                  <c:v>0.20999999999999908</c:v>
                </c:pt>
                <c:pt idx="9">
                  <c:v>0.29999999999999893</c:v>
                </c:pt>
                <c:pt idx="10">
                  <c:v>0.28999999999999915</c:v>
                </c:pt>
                <c:pt idx="11">
                  <c:v>0.42999999999999794</c:v>
                </c:pt>
                <c:pt idx="12">
                  <c:v>0.24000000000000021</c:v>
                </c:pt>
                <c:pt idx="13">
                  <c:v>0.37000000000000099</c:v>
                </c:pt>
                <c:pt idx="14">
                  <c:v>0.30999999999999872</c:v>
                </c:pt>
                <c:pt idx="15">
                  <c:v>0.29000000000000092</c:v>
                </c:pt>
                <c:pt idx="16">
                  <c:v>0.33000000000000185</c:v>
                </c:pt>
                <c:pt idx="17">
                  <c:v>0.34000000000000163</c:v>
                </c:pt>
                <c:pt idx="18">
                  <c:v>0.28000000000000114</c:v>
                </c:pt>
                <c:pt idx="19">
                  <c:v>0.20000000000000107</c:v>
                </c:pt>
                <c:pt idx="20">
                  <c:v>0.22999999999999865</c:v>
                </c:pt>
                <c:pt idx="21">
                  <c:v>0.16000000000000014</c:v>
                </c:pt>
                <c:pt idx="22">
                  <c:v>0.32000000000000028</c:v>
                </c:pt>
                <c:pt idx="23">
                  <c:v>0.15000000000000213</c:v>
                </c:pt>
                <c:pt idx="24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D-4705-9D1B-1B0D9E7CED11}"/>
            </c:ext>
          </c:extLst>
        </c:ser>
        <c:ser>
          <c:idx val="1"/>
          <c:order val="1"/>
          <c:tx>
            <c:strRef>
              <c:f>'X-Bar &amp; R Control Chart'!$N$3</c:f>
              <c:strCache>
                <c:ptCount val="1"/>
                <c:pt idx="0">
                  <c:v>R-Bar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Chart'!$N$4:$N$28</c:f>
              <c:numCache>
                <c:formatCode>0.00</c:formatCode>
                <c:ptCount val="25"/>
                <c:pt idx="0">
                  <c:v>0.28680000000000017</c:v>
                </c:pt>
                <c:pt idx="1">
                  <c:v>0.28680000000000017</c:v>
                </c:pt>
                <c:pt idx="2">
                  <c:v>0.28680000000000017</c:v>
                </c:pt>
                <c:pt idx="3">
                  <c:v>0.28680000000000017</c:v>
                </c:pt>
                <c:pt idx="4">
                  <c:v>0.28680000000000017</c:v>
                </c:pt>
                <c:pt idx="5">
                  <c:v>0.28680000000000017</c:v>
                </c:pt>
                <c:pt idx="6">
                  <c:v>0.28680000000000017</c:v>
                </c:pt>
                <c:pt idx="7">
                  <c:v>0.28680000000000017</c:v>
                </c:pt>
                <c:pt idx="8">
                  <c:v>0.28680000000000017</c:v>
                </c:pt>
                <c:pt idx="9">
                  <c:v>0.28680000000000017</c:v>
                </c:pt>
                <c:pt idx="10">
                  <c:v>0.28680000000000017</c:v>
                </c:pt>
                <c:pt idx="11">
                  <c:v>0.28680000000000017</c:v>
                </c:pt>
                <c:pt idx="12">
                  <c:v>0.28680000000000017</c:v>
                </c:pt>
                <c:pt idx="13">
                  <c:v>0.28680000000000017</c:v>
                </c:pt>
                <c:pt idx="14">
                  <c:v>0.28680000000000017</c:v>
                </c:pt>
                <c:pt idx="15">
                  <c:v>0.28680000000000017</c:v>
                </c:pt>
                <c:pt idx="16">
                  <c:v>0.28680000000000017</c:v>
                </c:pt>
                <c:pt idx="17">
                  <c:v>0.28680000000000017</c:v>
                </c:pt>
                <c:pt idx="18">
                  <c:v>0.28680000000000017</c:v>
                </c:pt>
                <c:pt idx="19">
                  <c:v>0.28680000000000017</c:v>
                </c:pt>
                <c:pt idx="20">
                  <c:v>0.28680000000000017</c:v>
                </c:pt>
                <c:pt idx="21">
                  <c:v>0.28680000000000017</c:v>
                </c:pt>
                <c:pt idx="22">
                  <c:v>0.28680000000000017</c:v>
                </c:pt>
                <c:pt idx="23">
                  <c:v>0.28680000000000017</c:v>
                </c:pt>
                <c:pt idx="24">
                  <c:v>0.28680000000000017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D-4705-9D1B-1B0D9E7CED11}"/>
            </c:ext>
          </c:extLst>
        </c:ser>
        <c:ser>
          <c:idx val="2"/>
          <c:order val="2"/>
          <c:tx>
            <c:strRef>
              <c:f>'X-Bar &amp; R Control Chart'!$O$3</c:f>
              <c:strCache>
                <c:ptCount val="1"/>
                <c:pt idx="0">
                  <c:v>UCL-R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Chart'!$O$4:$O$28</c:f>
              <c:numCache>
                <c:formatCode>0.00</c:formatCode>
                <c:ptCount val="25"/>
                <c:pt idx="0">
                  <c:v>0.65390400000000037</c:v>
                </c:pt>
                <c:pt idx="1">
                  <c:v>0.65390400000000037</c:v>
                </c:pt>
                <c:pt idx="2">
                  <c:v>0.65390400000000037</c:v>
                </c:pt>
                <c:pt idx="3">
                  <c:v>0.65390400000000037</c:v>
                </c:pt>
                <c:pt idx="4">
                  <c:v>0.65390400000000037</c:v>
                </c:pt>
                <c:pt idx="5">
                  <c:v>0.65390400000000037</c:v>
                </c:pt>
                <c:pt idx="6">
                  <c:v>0.65390400000000037</c:v>
                </c:pt>
                <c:pt idx="7">
                  <c:v>0.65390400000000037</c:v>
                </c:pt>
                <c:pt idx="8">
                  <c:v>0.65390400000000037</c:v>
                </c:pt>
                <c:pt idx="9">
                  <c:v>0.65390400000000037</c:v>
                </c:pt>
                <c:pt idx="10">
                  <c:v>0.65390400000000037</c:v>
                </c:pt>
                <c:pt idx="11">
                  <c:v>0.65390400000000037</c:v>
                </c:pt>
                <c:pt idx="12">
                  <c:v>0.65390400000000037</c:v>
                </c:pt>
                <c:pt idx="13">
                  <c:v>0.65390400000000037</c:v>
                </c:pt>
                <c:pt idx="14">
                  <c:v>0.65390400000000037</c:v>
                </c:pt>
                <c:pt idx="15">
                  <c:v>0.65390400000000037</c:v>
                </c:pt>
                <c:pt idx="16">
                  <c:v>0.65390400000000037</c:v>
                </c:pt>
                <c:pt idx="17">
                  <c:v>0.65390400000000037</c:v>
                </c:pt>
                <c:pt idx="18">
                  <c:v>0.65390400000000037</c:v>
                </c:pt>
                <c:pt idx="19">
                  <c:v>0.65390400000000037</c:v>
                </c:pt>
                <c:pt idx="20">
                  <c:v>0.65390400000000037</c:v>
                </c:pt>
                <c:pt idx="21">
                  <c:v>0.65390400000000037</c:v>
                </c:pt>
                <c:pt idx="22">
                  <c:v>0.65390400000000037</c:v>
                </c:pt>
                <c:pt idx="23">
                  <c:v>0.65390400000000037</c:v>
                </c:pt>
                <c:pt idx="24">
                  <c:v>0.65390400000000037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D-4705-9D1B-1B0D9E7CED11}"/>
            </c:ext>
          </c:extLst>
        </c:ser>
        <c:ser>
          <c:idx val="3"/>
          <c:order val="3"/>
          <c:tx>
            <c:strRef>
              <c:f>'X-Bar &amp; R Control Chart'!$P$3</c:f>
              <c:strCache>
                <c:ptCount val="1"/>
                <c:pt idx="0">
                  <c:v>LCL-R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Chart'!$P$4:$P$28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CD-4705-9D1B-1B0D9E7CE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138832"/>
        <c:axId val="1588141232"/>
      </c:lineChart>
      <c:catAx>
        <c:axId val="158813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41232"/>
        <c:crosses val="autoZero"/>
        <c:auto val="1"/>
        <c:lblAlgn val="ctr"/>
        <c:lblOffset val="100"/>
        <c:noMultiLvlLbl val="0"/>
      </c:catAx>
      <c:valAx>
        <c:axId val="15881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X-Bar Control Chart-1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'X-Bar &amp; R Control Chart (2)'!$G$4</c:f>
              <c:strCache>
                <c:ptCount val="1"/>
                <c:pt idx="0">
                  <c:v>Average (x-bar)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(2)'!$G$5:$G$29</c:f>
              <c:numCache>
                <c:formatCode>0.00</c:formatCode>
                <c:ptCount val="25"/>
                <c:pt idx="0">
                  <c:v>15.907499999999999</c:v>
                </c:pt>
                <c:pt idx="1">
                  <c:v>15.995000000000001</c:v>
                </c:pt>
                <c:pt idx="2">
                  <c:v>15.92</c:v>
                </c:pt>
                <c:pt idx="3">
                  <c:v>16.43</c:v>
                </c:pt>
                <c:pt idx="4">
                  <c:v>15.977500000000001</c:v>
                </c:pt>
                <c:pt idx="5">
                  <c:v>16.03</c:v>
                </c:pt>
                <c:pt idx="6">
                  <c:v>15.9575</c:v>
                </c:pt>
                <c:pt idx="7">
                  <c:v>15.93</c:v>
                </c:pt>
                <c:pt idx="8">
                  <c:v>15.9575</c:v>
                </c:pt>
                <c:pt idx="9">
                  <c:v>15.8325</c:v>
                </c:pt>
                <c:pt idx="10">
                  <c:v>15.985000000000001</c:v>
                </c:pt>
                <c:pt idx="11">
                  <c:v>15.959999999999999</c:v>
                </c:pt>
                <c:pt idx="12">
                  <c:v>15.8325</c:v>
                </c:pt>
                <c:pt idx="13">
                  <c:v>15.907500000000001</c:v>
                </c:pt>
                <c:pt idx="14">
                  <c:v>16.05</c:v>
                </c:pt>
                <c:pt idx="15">
                  <c:v>15.9925</c:v>
                </c:pt>
                <c:pt idx="16">
                  <c:v>15.8575</c:v>
                </c:pt>
                <c:pt idx="17">
                  <c:v>16.012499999999999</c:v>
                </c:pt>
                <c:pt idx="18">
                  <c:v>15.982500000000002</c:v>
                </c:pt>
                <c:pt idx="19">
                  <c:v>16.015000000000001</c:v>
                </c:pt>
                <c:pt idx="20">
                  <c:v>16.002499999999998</c:v>
                </c:pt>
                <c:pt idx="21">
                  <c:v>15.895</c:v>
                </c:pt>
                <c:pt idx="22">
                  <c:v>15.860000000000001</c:v>
                </c:pt>
                <c:pt idx="23">
                  <c:v>15.942500000000001</c:v>
                </c:pt>
                <c:pt idx="24">
                  <c:v>15.940000000000001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C-43EB-98FE-76C03C6C60D4}"/>
            </c:ext>
          </c:extLst>
        </c:ser>
        <c:ser>
          <c:idx val="1"/>
          <c:order val="1"/>
          <c:tx>
            <c:strRef>
              <c:f>'X-Bar &amp; R Control Chart (2)'!$I$4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(2)'!$I$5:$I$29</c:f>
              <c:numCache>
                <c:formatCode>0.00</c:formatCode>
                <c:ptCount val="25"/>
                <c:pt idx="0">
                  <c:v>15.966900000000003</c:v>
                </c:pt>
                <c:pt idx="1">
                  <c:v>15.966900000000003</c:v>
                </c:pt>
                <c:pt idx="2">
                  <c:v>15.966900000000003</c:v>
                </c:pt>
                <c:pt idx="3">
                  <c:v>15.966900000000003</c:v>
                </c:pt>
                <c:pt idx="4">
                  <c:v>15.966900000000003</c:v>
                </c:pt>
                <c:pt idx="5">
                  <c:v>15.966900000000003</c:v>
                </c:pt>
                <c:pt idx="6">
                  <c:v>15.966900000000003</c:v>
                </c:pt>
                <c:pt idx="7">
                  <c:v>15.966900000000003</c:v>
                </c:pt>
                <c:pt idx="8">
                  <c:v>15.966900000000003</c:v>
                </c:pt>
                <c:pt idx="9">
                  <c:v>15.966900000000003</c:v>
                </c:pt>
                <c:pt idx="10">
                  <c:v>15.966900000000003</c:v>
                </c:pt>
                <c:pt idx="11">
                  <c:v>15.966900000000003</c:v>
                </c:pt>
                <c:pt idx="12">
                  <c:v>15.966900000000003</c:v>
                </c:pt>
                <c:pt idx="13">
                  <c:v>15.966900000000003</c:v>
                </c:pt>
                <c:pt idx="14">
                  <c:v>15.966900000000003</c:v>
                </c:pt>
                <c:pt idx="15">
                  <c:v>15.966900000000003</c:v>
                </c:pt>
                <c:pt idx="16">
                  <c:v>15.966900000000003</c:v>
                </c:pt>
                <c:pt idx="17">
                  <c:v>15.966900000000003</c:v>
                </c:pt>
                <c:pt idx="18">
                  <c:v>15.966900000000003</c:v>
                </c:pt>
                <c:pt idx="19">
                  <c:v>15.966900000000003</c:v>
                </c:pt>
                <c:pt idx="20">
                  <c:v>15.966900000000003</c:v>
                </c:pt>
                <c:pt idx="21">
                  <c:v>15.966900000000003</c:v>
                </c:pt>
                <c:pt idx="22">
                  <c:v>15.966900000000003</c:v>
                </c:pt>
                <c:pt idx="23">
                  <c:v>15.966900000000003</c:v>
                </c:pt>
                <c:pt idx="24">
                  <c:v>15.966900000000003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C-43EB-98FE-76C03C6C60D4}"/>
            </c:ext>
          </c:extLst>
        </c:ser>
        <c:ser>
          <c:idx val="2"/>
          <c:order val="2"/>
          <c:tx>
            <c:strRef>
              <c:f>'X-Bar &amp; R Control Chart (2)'!$J$4</c:f>
              <c:strCache>
                <c:ptCount val="1"/>
                <c:pt idx="0">
                  <c:v>UCL-1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(2)'!$J$5:$J$29</c:f>
              <c:numCache>
                <c:formatCode>0.00</c:formatCode>
                <c:ptCount val="25"/>
                <c:pt idx="0">
                  <c:v>16.176900000000003</c:v>
                </c:pt>
                <c:pt idx="1">
                  <c:v>16.176900000000003</c:v>
                </c:pt>
                <c:pt idx="2">
                  <c:v>16.176900000000003</c:v>
                </c:pt>
                <c:pt idx="3">
                  <c:v>16.176900000000003</c:v>
                </c:pt>
                <c:pt idx="4">
                  <c:v>16.176900000000003</c:v>
                </c:pt>
                <c:pt idx="5">
                  <c:v>16.176900000000003</c:v>
                </c:pt>
                <c:pt idx="6">
                  <c:v>16.176900000000003</c:v>
                </c:pt>
                <c:pt idx="7">
                  <c:v>16.176900000000003</c:v>
                </c:pt>
                <c:pt idx="8">
                  <c:v>16.176900000000003</c:v>
                </c:pt>
                <c:pt idx="9">
                  <c:v>16.176900000000003</c:v>
                </c:pt>
                <c:pt idx="10">
                  <c:v>16.176900000000003</c:v>
                </c:pt>
                <c:pt idx="11">
                  <c:v>16.176900000000003</c:v>
                </c:pt>
                <c:pt idx="12">
                  <c:v>16.176900000000003</c:v>
                </c:pt>
                <c:pt idx="13">
                  <c:v>16.176900000000003</c:v>
                </c:pt>
                <c:pt idx="14">
                  <c:v>16.176900000000003</c:v>
                </c:pt>
                <c:pt idx="15">
                  <c:v>16.176900000000003</c:v>
                </c:pt>
                <c:pt idx="16">
                  <c:v>16.176900000000003</c:v>
                </c:pt>
                <c:pt idx="17">
                  <c:v>16.176900000000003</c:v>
                </c:pt>
                <c:pt idx="18">
                  <c:v>16.176900000000003</c:v>
                </c:pt>
                <c:pt idx="19">
                  <c:v>16.176900000000003</c:v>
                </c:pt>
                <c:pt idx="20">
                  <c:v>16.176900000000003</c:v>
                </c:pt>
                <c:pt idx="21">
                  <c:v>16.176900000000003</c:v>
                </c:pt>
                <c:pt idx="22">
                  <c:v>16.176900000000003</c:v>
                </c:pt>
                <c:pt idx="23">
                  <c:v>16.176900000000003</c:v>
                </c:pt>
                <c:pt idx="24">
                  <c:v>16.176900000000003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C-43EB-98FE-76C03C6C60D4}"/>
            </c:ext>
          </c:extLst>
        </c:ser>
        <c:ser>
          <c:idx val="3"/>
          <c:order val="3"/>
          <c:tx>
            <c:strRef>
              <c:f>'X-Bar &amp; R Control Chart (2)'!$K$4</c:f>
              <c:strCache>
                <c:ptCount val="1"/>
                <c:pt idx="0">
                  <c:v>LCL-1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(2)'!$K$5:$K$29</c:f>
              <c:numCache>
                <c:formatCode>0.00</c:formatCode>
                <c:ptCount val="25"/>
                <c:pt idx="0">
                  <c:v>15.756900000000002</c:v>
                </c:pt>
                <c:pt idx="1">
                  <c:v>15.756900000000002</c:v>
                </c:pt>
                <c:pt idx="2">
                  <c:v>15.756900000000002</c:v>
                </c:pt>
                <c:pt idx="3">
                  <c:v>15.756900000000002</c:v>
                </c:pt>
                <c:pt idx="4">
                  <c:v>15.756900000000002</c:v>
                </c:pt>
                <c:pt idx="5">
                  <c:v>15.756900000000002</c:v>
                </c:pt>
                <c:pt idx="6">
                  <c:v>15.756900000000002</c:v>
                </c:pt>
                <c:pt idx="7">
                  <c:v>15.756900000000002</c:v>
                </c:pt>
                <c:pt idx="8">
                  <c:v>15.756900000000002</c:v>
                </c:pt>
                <c:pt idx="9">
                  <c:v>15.756900000000002</c:v>
                </c:pt>
                <c:pt idx="10">
                  <c:v>15.756900000000002</c:v>
                </c:pt>
                <c:pt idx="11">
                  <c:v>15.756900000000002</c:v>
                </c:pt>
                <c:pt idx="12">
                  <c:v>15.756900000000002</c:v>
                </c:pt>
                <c:pt idx="13">
                  <c:v>15.756900000000002</c:v>
                </c:pt>
                <c:pt idx="14">
                  <c:v>15.756900000000002</c:v>
                </c:pt>
                <c:pt idx="15">
                  <c:v>15.756900000000002</c:v>
                </c:pt>
                <c:pt idx="16">
                  <c:v>15.756900000000002</c:v>
                </c:pt>
                <c:pt idx="17">
                  <c:v>15.756900000000002</c:v>
                </c:pt>
                <c:pt idx="18">
                  <c:v>15.756900000000002</c:v>
                </c:pt>
                <c:pt idx="19">
                  <c:v>15.756900000000002</c:v>
                </c:pt>
                <c:pt idx="20">
                  <c:v>15.756900000000002</c:v>
                </c:pt>
                <c:pt idx="21">
                  <c:v>15.756900000000002</c:v>
                </c:pt>
                <c:pt idx="22">
                  <c:v>15.756900000000002</c:v>
                </c:pt>
                <c:pt idx="23">
                  <c:v>15.756900000000002</c:v>
                </c:pt>
                <c:pt idx="24">
                  <c:v>15.756900000000002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C-43EB-98FE-76C03C6C6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564592"/>
        <c:axId val="1879573712"/>
      </c:lineChart>
      <c:catAx>
        <c:axId val="187956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73712"/>
        <c:crosses val="autoZero"/>
        <c:auto val="1"/>
        <c:lblAlgn val="ctr"/>
        <c:lblOffset val="100"/>
        <c:noMultiLvlLbl val="0"/>
      </c:catAx>
      <c:valAx>
        <c:axId val="18795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6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X-Bar Control Chart-2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'X-Bar &amp; R Control Chart (2)'!$G$4</c:f>
              <c:strCache>
                <c:ptCount val="1"/>
                <c:pt idx="0">
                  <c:v>Average (x-bar)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(2)'!$G$5:$G$29</c:f>
              <c:numCache>
                <c:formatCode>0.00</c:formatCode>
                <c:ptCount val="25"/>
                <c:pt idx="0">
                  <c:v>15.907499999999999</c:v>
                </c:pt>
                <c:pt idx="1">
                  <c:v>15.995000000000001</c:v>
                </c:pt>
                <c:pt idx="2">
                  <c:v>15.92</c:v>
                </c:pt>
                <c:pt idx="3">
                  <c:v>16.43</c:v>
                </c:pt>
                <c:pt idx="4">
                  <c:v>15.977500000000001</c:v>
                </c:pt>
                <c:pt idx="5">
                  <c:v>16.03</c:v>
                </c:pt>
                <c:pt idx="6">
                  <c:v>15.9575</c:v>
                </c:pt>
                <c:pt idx="7">
                  <c:v>15.93</c:v>
                </c:pt>
                <c:pt idx="8">
                  <c:v>15.9575</c:v>
                </c:pt>
                <c:pt idx="9">
                  <c:v>15.8325</c:v>
                </c:pt>
                <c:pt idx="10">
                  <c:v>15.985000000000001</c:v>
                </c:pt>
                <c:pt idx="11">
                  <c:v>15.959999999999999</c:v>
                </c:pt>
                <c:pt idx="12">
                  <c:v>15.8325</c:v>
                </c:pt>
                <c:pt idx="13">
                  <c:v>15.907500000000001</c:v>
                </c:pt>
                <c:pt idx="14">
                  <c:v>16.05</c:v>
                </c:pt>
                <c:pt idx="15">
                  <c:v>15.9925</c:v>
                </c:pt>
                <c:pt idx="16">
                  <c:v>15.8575</c:v>
                </c:pt>
                <c:pt idx="17">
                  <c:v>16.012499999999999</c:v>
                </c:pt>
                <c:pt idx="18">
                  <c:v>15.982500000000002</c:v>
                </c:pt>
                <c:pt idx="19">
                  <c:v>16.015000000000001</c:v>
                </c:pt>
                <c:pt idx="20">
                  <c:v>16.002499999999998</c:v>
                </c:pt>
                <c:pt idx="21">
                  <c:v>15.895</c:v>
                </c:pt>
                <c:pt idx="22">
                  <c:v>15.860000000000001</c:v>
                </c:pt>
                <c:pt idx="23">
                  <c:v>15.942500000000001</c:v>
                </c:pt>
                <c:pt idx="24">
                  <c:v>15.940000000000001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A-4884-A8D6-2EF9C0C778C1}"/>
            </c:ext>
          </c:extLst>
        </c:ser>
        <c:ser>
          <c:idx val="1"/>
          <c:order val="1"/>
          <c:tx>
            <c:strRef>
              <c:f>'X-Bar &amp; R Control Chart (2)'!$I$4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(2)'!$I$5:$I$29</c:f>
              <c:numCache>
                <c:formatCode>0.00</c:formatCode>
                <c:ptCount val="25"/>
                <c:pt idx="0">
                  <c:v>15.966900000000003</c:v>
                </c:pt>
                <c:pt idx="1">
                  <c:v>15.966900000000003</c:v>
                </c:pt>
                <c:pt idx="2">
                  <c:v>15.966900000000003</c:v>
                </c:pt>
                <c:pt idx="3">
                  <c:v>15.966900000000003</c:v>
                </c:pt>
                <c:pt idx="4">
                  <c:v>15.966900000000003</c:v>
                </c:pt>
                <c:pt idx="5">
                  <c:v>15.966900000000003</c:v>
                </c:pt>
                <c:pt idx="6">
                  <c:v>15.966900000000003</c:v>
                </c:pt>
                <c:pt idx="7">
                  <c:v>15.966900000000003</c:v>
                </c:pt>
                <c:pt idx="8">
                  <c:v>15.966900000000003</c:v>
                </c:pt>
                <c:pt idx="9">
                  <c:v>15.966900000000003</c:v>
                </c:pt>
                <c:pt idx="10">
                  <c:v>15.966900000000003</c:v>
                </c:pt>
                <c:pt idx="11">
                  <c:v>15.966900000000003</c:v>
                </c:pt>
                <c:pt idx="12">
                  <c:v>15.966900000000003</c:v>
                </c:pt>
                <c:pt idx="13">
                  <c:v>15.966900000000003</c:v>
                </c:pt>
                <c:pt idx="14">
                  <c:v>15.966900000000003</c:v>
                </c:pt>
                <c:pt idx="15">
                  <c:v>15.966900000000003</c:v>
                </c:pt>
                <c:pt idx="16">
                  <c:v>15.966900000000003</c:v>
                </c:pt>
                <c:pt idx="17">
                  <c:v>15.966900000000003</c:v>
                </c:pt>
                <c:pt idx="18">
                  <c:v>15.966900000000003</c:v>
                </c:pt>
                <c:pt idx="19">
                  <c:v>15.966900000000003</c:v>
                </c:pt>
                <c:pt idx="20">
                  <c:v>15.966900000000003</c:v>
                </c:pt>
                <c:pt idx="21">
                  <c:v>15.966900000000003</c:v>
                </c:pt>
                <c:pt idx="22">
                  <c:v>15.966900000000003</c:v>
                </c:pt>
                <c:pt idx="23">
                  <c:v>15.966900000000003</c:v>
                </c:pt>
                <c:pt idx="24">
                  <c:v>15.966900000000003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A-4884-A8D6-2EF9C0C778C1}"/>
            </c:ext>
          </c:extLst>
        </c:ser>
        <c:ser>
          <c:idx val="2"/>
          <c:order val="2"/>
          <c:tx>
            <c:strRef>
              <c:f>'X-Bar &amp; R Control Chart (2)'!$L$4</c:f>
              <c:strCache>
                <c:ptCount val="1"/>
                <c:pt idx="0">
                  <c:v>UCL-2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(2)'!$L$5:$L$29</c:f>
              <c:numCache>
                <c:formatCode>0.00</c:formatCode>
                <c:ptCount val="25"/>
                <c:pt idx="0">
                  <c:v>16.196120000000004</c:v>
                </c:pt>
                <c:pt idx="1">
                  <c:v>16.196120000000004</c:v>
                </c:pt>
                <c:pt idx="2">
                  <c:v>16.196120000000004</c:v>
                </c:pt>
                <c:pt idx="3">
                  <c:v>16.196120000000004</c:v>
                </c:pt>
                <c:pt idx="4">
                  <c:v>16.196120000000004</c:v>
                </c:pt>
                <c:pt idx="5">
                  <c:v>16.196120000000004</c:v>
                </c:pt>
                <c:pt idx="6">
                  <c:v>16.196120000000004</c:v>
                </c:pt>
                <c:pt idx="7">
                  <c:v>16.196120000000004</c:v>
                </c:pt>
                <c:pt idx="8">
                  <c:v>16.196120000000004</c:v>
                </c:pt>
                <c:pt idx="9">
                  <c:v>16.196120000000004</c:v>
                </c:pt>
                <c:pt idx="10">
                  <c:v>16.196120000000004</c:v>
                </c:pt>
                <c:pt idx="11">
                  <c:v>16.196120000000004</c:v>
                </c:pt>
                <c:pt idx="12">
                  <c:v>16.196120000000004</c:v>
                </c:pt>
                <c:pt idx="13">
                  <c:v>16.196120000000004</c:v>
                </c:pt>
                <c:pt idx="14">
                  <c:v>16.196120000000004</c:v>
                </c:pt>
                <c:pt idx="15">
                  <c:v>16.196120000000004</c:v>
                </c:pt>
                <c:pt idx="16">
                  <c:v>16.196120000000004</c:v>
                </c:pt>
                <c:pt idx="17">
                  <c:v>16.196120000000004</c:v>
                </c:pt>
                <c:pt idx="18">
                  <c:v>16.196120000000004</c:v>
                </c:pt>
                <c:pt idx="19">
                  <c:v>16.196120000000004</c:v>
                </c:pt>
                <c:pt idx="20">
                  <c:v>16.196120000000004</c:v>
                </c:pt>
                <c:pt idx="21">
                  <c:v>16.196120000000004</c:v>
                </c:pt>
                <c:pt idx="22">
                  <c:v>16.196120000000004</c:v>
                </c:pt>
                <c:pt idx="23">
                  <c:v>16.196120000000004</c:v>
                </c:pt>
                <c:pt idx="24">
                  <c:v>16.196120000000004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A-4884-A8D6-2EF9C0C778C1}"/>
            </c:ext>
          </c:extLst>
        </c:ser>
        <c:ser>
          <c:idx val="3"/>
          <c:order val="3"/>
          <c:tx>
            <c:strRef>
              <c:f>'X-Bar &amp; R Control Chart (2)'!$M$4</c:f>
              <c:strCache>
                <c:ptCount val="1"/>
                <c:pt idx="0">
                  <c:v>LCL-2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(2)'!$M$5:$M$29</c:f>
              <c:numCache>
                <c:formatCode>0.00</c:formatCode>
                <c:ptCount val="25"/>
                <c:pt idx="0">
                  <c:v>15.737680000000003</c:v>
                </c:pt>
                <c:pt idx="1">
                  <c:v>15.737680000000003</c:v>
                </c:pt>
                <c:pt idx="2">
                  <c:v>15.737680000000003</c:v>
                </c:pt>
                <c:pt idx="3">
                  <c:v>15.737680000000003</c:v>
                </c:pt>
                <c:pt idx="4">
                  <c:v>15.737680000000003</c:v>
                </c:pt>
                <c:pt idx="5">
                  <c:v>15.737680000000003</c:v>
                </c:pt>
                <c:pt idx="6">
                  <c:v>15.737680000000003</c:v>
                </c:pt>
                <c:pt idx="7">
                  <c:v>15.737680000000003</c:v>
                </c:pt>
                <c:pt idx="8">
                  <c:v>15.737680000000003</c:v>
                </c:pt>
                <c:pt idx="9">
                  <c:v>15.737680000000003</c:v>
                </c:pt>
                <c:pt idx="10">
                  <c:v>15.737680000000003</c:v>
                </c:pt>
                <c:pt idx="11">
                  <c:v>15.737680000000003</c:v>
                </c:pt>
                <c:pt idx="12">
                  <c:v>15.737680000000003</c:v>
                </c:pt>
                <c:pt idx="13">
                  <c:v>15.737680000000003</c:v>
                </c:pt>
                <c:pt idx="14">
                  <c:v>15.737680000000003</c:v>
                </c:pt>
                <c:pt idx="15">
                  <c:v>15.737680000000003</c:v>
                </c:pt>
                <c:pt idx="16">
                  <c:v>15.737680000000003</c:v>
                </c:pt>
                <c:pt idx="17">
                  <c:v>15.737680000000003</c:v>
                </c:pt>
                <c:pt idx="18">
                  <c:v>15.737680000000003</c:v>
                </c:pt>
                <c:pt idx="19">
                  <c:v>15.737680000000003</c:v>
                </c:pt>
                <c:pt idx="20">
                  <c:v>15.737680000000003</c:v>
                </c:pt>
                <c:pt idx="21">
                  <c:v>15.737680000000003</c:v>
                </c:pt>
                <c:pt idx="22">
                  <c:v>15.737680000000003</c:v>
                </c:pt>
                <c:pt idx="23">
                  <c:v>15.737680000000003</c:v>
                </c:pt>
                <c:pt idx="24">
                  <c:v>15.737680000000003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A-4884-A8D6-2EF9C0C7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152896"/>
        <c:axId val="1588149056"/>
      </c:lineChart>
      <c:catAx>
        <c:axId val="158815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49056"/>
        <c:crosses val="autoZero"/>
        <c:auto val="1"/>
        <c:lblAlgn val="ctr"/>
        <c:lblOffset val="100"/>
        <c:noMultiLvlLbl val="0"/>
      </c:catAx>
      <c:valAx>
        <c:axId val="15881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R-Bar 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'X-Bar &amp; R Control Chart (2)'!$H$4</c:f>
              <c:strCache>
                <c:ptCount val="1"/>
                <c:pt idx="0">
                  <c:v>Range (R)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(2)'!$H$5:$H$29</c:f>
              <c:numCache>
                <c:formatCode>0.00</c:formatCode>
                <c:ptCount val="25"/>
                <c:pt idx="0">
                  <c:v>0.1899999999999995</c:v>
                </c:pt>
                <c:pt idx="1">
                  <c:v>0.27000000000000135</c:v>
                </c:pt>
                <c:pt idx="2">
                  <c:v>0.16999999999999993</c:v>
                </c:pt>
                <c:pt idx="3">
                  <c:v>0.4599999999999973</c:v>
                </c:pt>
                <c:pt idx="4">
                  <c:v>0.47000000000000064</c:v>
                </c:pt>
                <c:pt idx="5">
                  <c:v>0.20000000000000107</c:v>
                </c:pt>
                <c:pt idx="6">
                  <c:v>0.46000000000000085</c:v>
                </c:pt>
                <c:pt idx="7">
                  <c:v>0.88000000000000078</c:v>
                </c:pt>
                <c:pt idx="8">
                  <c:v>0.20999999999999908</c:v>
                </c:pt>
                <c:pt idx="9">
                  <c:v>0.29999999999999893</c:v>
                </c:pt>
                <c:pt idx="10">
                  <c:v>0.28999999999999915</c:v>
                </c:pt>
                <c:pt idx="11">
                  <c:v>0.42999999999999794</c:v>
                </c:pt>
                <c:pt idx="12">
                  <c:v>0.24000000000000021</c:v>
                </c:pt>
                <c:pt idx="13">
                  <c:v>0.37000000000000099</c:v>
                </c:pt>
                <c:pt idx="14">
                  <c:v>0.30999999999999872</c:v>
                </c:pt>
                <c:pt idx="15">
                  <c:v>0.29000000000000092</c:v>
                </c:pt>
                <c:pt idx="16">
                  <c:v>0.33000000000000185</c:v>
                </c:pt>
                <c:pt idx="17">
                  <c:v>0.34000000000000163</c:v>
                </c:pt>
                <c:pt idx="18">
                  <c:v>0.28000000000000114</c:v>
                </c:pt>
                <c:pt idx="19">
                  <c:v>0.20000000000000107</c:v>
                </c:pt>
                <c:pt idx="20">
                  <c:v>0.22999999999999865</c:v>
                </c:pt>
                <c:pt idx="21">
                  <c:v>0.16000000000000014</c:v>
                </c:pt>
                <c:pt idx="22">
                  <c:v>0.32000000000000028</c:v>
                </c:pt>
                <c:pt idx="23">
                  <c:v>0.15000000000000213</c:v>
                </c:pt>
                <c:pt idx="24">
                  <c:v>0.29999999999999893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A-41AB-B001-CA73D407D7C3}"/>
            </c:ext>
          </c:extLst>
        </c:ser>
        <c:ser>
          <c:idx val="1"/>
          <c:order val="1"/>
          <c:tx>
            <c:strRef>
              <c:f>'X-Bar &amp; R Control Chart (2)'!$N$4</c:f>
              <c:strCache>
                <c:ptCount val="1"/>
                <c:pt idx="0">
                  <c:v>R-Bar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(2)'!$N$5:$N$29</c:f>
              <c:numCache>
                <c:formatCode>0.00</c:formatCode>
                <c:ptCount val="25"/>
                <c:pt idx="0">
                  <c:v>0.31400000000000011</c:v>
                </c:pt>
                <c:pt idx="1">
                  <c:v>0.31400000000000011</c:v>
                </c:pt>
                <c:pt idx="2">
                  <c:v>0.31400000000000011</c:v>
                </c:pt>
                <c:pt idx="3">
                  <c:v>0.31400000000000011</c:v>
                </c:pt>
                <c:pt idx="4">
                  <c:v>0.31400000000000011</c:v>
                </c:pt>
                <c:pt idx="5">
                  <c:v>0.31400000000000011</c:v>
                </c:pt>
                <c:pt idx="6">
                  <c:v>0.31400000000000011</c:v>
                </c:pt>
                <c:pt idx="7">
                  <c:v>0.31400000000000011</c:v>
                </c:pt>
                <c:pt idx="8">
                  <c:v>0.31400000000000011</c:v>
                </c:pt>
                <c:pt idx="9">
                  <c:v>0.31400000000000011</c:v>
                </c:pt>
                <c:pt idx="10">
                  <c:v>0.31400000000000011</c:v>
                </c:pt>
                <c:pt idx="11">
                  <c:v>0.31400000000000011</c:v>
                </c:pt>
                <c:pt idx="12">
                  <c:v>0.31400000000000011</c:v>
                </c:pt>
                <c:pt idx="13">
                  <c:v>0.31400000000000011</c:v>
                </c:pt>
                <c:pt idx="14">
                  <c:v>0.31400000000000011</c:v>
                </c:pt>
                <c:pt idx="15">
                  <c:v>0.31400000000000011</c:v>
                </c:pt>
                <c:pt idx="16">
                  <c:v>0.31400000000000011</c:v>
                </c:pt>
                <c:pt idx="17">
                  <c:v>0.31400000000000011</c:v>
                </c:pt>
                <c:pt idx="18">
                  <c:v>0.31400000000000011</c:v>
                </c:pt>
                <c:pt idx="19">
                  <c:v>0.31400000000000011</c:v>
                </c:pt>
                <c:pt idx="20">
                  <c:v>0.31400000000000011</c:v>
                </c:pt>
                <c:pt idx="21">
                  <c:v>0.31400000000000011</c:v>
                </c:pt>
                <c:pt idx="22">
                  <c:v>0.31400000000000011</c:v>
                </c:pt>
                <c:pt idx="23">
                  <c:v>0.31400000000000011</c:v>
                </c:pt>
                <c:pt idx="24">
                  <c:v>0.31400000000000011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A-41AB-B001-CA73D407D7C3}"/>
            </c:ext>
          </c:extLst>
        </c:ser>
        <c:ser>
          <c:idx val="2"/>
          <c:order val="2"/>
          <c:tx>
            <c:strRef>
              <c:f>'X-Bar &amp; R Control Chart (2)'!$O$4</c:f>
              <c:strCache>
                <c:ptCount val="1"/>
                <c:pt idx="0">
                  <c:v>UCL-R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(2)'!$O$5:$O$29</c:f>
              <c:numCache>
                <c:formatCode>0.00</c:formatCode>
                <c:ptCount val="25"/>
                <c:pt idx="0">
                  <c:v>0.71592000000000022</c:v>
                </c:pt>
                <c:pt idx="1">
                  <c:v>0.71592000000000022</c:v>
                </c:pt>
                <c:pt idx="2">
                  <c:v>0.71592000000000022</c:v>
                </c:pt>
                <c:pt idx="3">
                  <c:v>0.71592000000000022</c:v>
                </c:pt>
                <c:pt idx="4">
                  <c:v>0.71592000000000022</c:v>
                </c:pt>
                <c:pt idx="5">
                  <c:v>0.71592000000000022</c:v>
                </c:pt>
                <c:pt idx="6">
                  <c:v>0.71592000000000022</c:v>
                </c:pt>
                <c:pt idx="7">
                  <c:v>0.71592000000000022</c:v>
                </c:pt>
                <c:pt idx="8">
                  <c:v>0.71592000000000022</c:v>
                </c:pt>
                <c:pt idx="9">
                  <c:v>0.71592000000000022</c:v>
                </c:pt>
                <c:pt idx="10">
                  <c:v>0.71592000000000022</c:v>
                </c:pt>
                <c:pt idx="11">
                  <c:v>0.71592000000000022</c:v>
                </c:pt>
                <c:pt idx="12">
                  <c:v>0.71592000000000022</c:v>
                </c:pt>
                <c:pt idx="13">
                  <c:v>0.71592000000000022</c:v>
                </c:pt>
                <c:pt idx="14">
                  <c:v>0.71592000000000022</c:v>
                </c:pt>
                <c:pt idx="15">
                  <c:v>0.71592000000000022</c:v>
                </c:pt>
                <c:pt idx="16">
                  <c:v>0.71592000000000022</c:v>
                </c:pt>
                <c:pt idx="17">
                  <c:v>0.71592000000000022</c:v>
                </c:pt>
                <c:pt idx="18">
                  <c:v>0.71592000000000022</c:v>
                </c:pt>
                <c:pt idx="19">
                  <c:v>0.71592000000000022</c:v>
                </c:pt>
                <c:pt idx="20">
                  <c:v>0.71592000000000022</c:v>
                </c:pt>
                <c:pt idx="21">
                  <c:v>0.71592000000000022</c:v>
                </c:pt>
                <c:pt idx="22">
                  <c:v>0.71592000000000022</c:v>
                </c:pt>
                <c:pt idx="23">
                  <c:v>0.71592000000000022</c:v>
                </c:pt>
                <c:pt idx="24">
                  <c:v>0.71592000000000022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A-41AB-B001-CA73D407D7C3}"/>
            </c:ext>
          </c:extLst>
        </c:ser>
        <c:ser>
          <c:idx val="3"/>
          <c:order val="3"/>
          <c:tx>
            <c:strRef>
              <c:f>'X-Bar &amp; R Control Chart (2)'!$P$4</c:f>
              <c:strCache>
                <c:ptCount val="1"/>
                <c:pt idx="0">
                  <c:v>LCL-R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'X-Bar &amp; R Control Chart (2)'!$P$5:$P$29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1A-41AB-B001-CA73D407D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138832"/>
        <c:axId val="1588141232"/>
      </c:lineChart>
      <c:catAx>
        <c:axId val="158813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41232"/>
        <c:crosses val="autoZero"/>
        <c:auto val="1"/>
        <c:lblAlgn val="ctr"/>
        <c:lblOffset val="100"/>
        <c:noMultiLvlLbl val="0"/>
      </c:catAx>
      <c:valAx>
        <c:axId val="15881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 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 Chart'!$E$3</c:f>
              <c:strCache>
                <c:ptCount val="1"/>
                <c:pt idx="0">
                  <c:v>CL = p-bar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 Chart'!$E$4:$E$23</c:f>
              <c:numCache>
                <c:formatCode>0.00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F-4788-BDD6-23544DE7E6D4}"/>
            </c:ext>
          </c:extLst>
        </c:ser>
        <c:ser>
          <c:idx val="2"/>
          <c:order val="1"/>
          <c:tx>
            <c:strRef>
              <c:f>'P Chart'!$F$3</c:f>
              <c:strCache>
                <c:ptCount val="1"/>
                <c:pt idx="0">
                  <c:v>UCL-P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 Chart'!$F$4:$F$23</c:f>
              <c:numCache>
                <c:formatCode>General</c:formatCode>
                <c:ptCount val="20"/>
                <c:pt idx="0">
                  <c:v>0.30124611797498113</c:v>
                </c:pt>
                <c:pt idx="1">
                  <c:v>0.30124611797498113</c:v>
                </c:pt>
                <c:pt idx="2">
                  <c:v>0.30124611797498113</c:v>
                </c:pt>
                <c:pt idx="3">
                  <c:v>0.30124611797498113</c:v>
                </c:pt>
                <c:pt idx="4">
                  <c:v>0.30124611797498113</c:v>
                </c:pt>
                <c:pt idx="5">
                  <c:v>0.30124611797498113</c:v>
                </c:pt>
                <c:pt idx="6">
                  <c:v>0.30124611797498113</c:v>
                </c:pt>
                <c:pt idx="7">
                  <c:v>0.30124611797498113</c:v>
                </c:pt>
                <c:pt idx="8">
                  <c:v>0.30124611797498113</c:v>
                </c:pt>
                <c:pt idx="9">
                  <c:v>0.30124611797498113</c:v>
                </c:pt>
                <c:pt idx="10">
                  <c:v>0.30124611797498113</c:v>
                </c:pt>
                <c:pt idx="11">
                  <c:v>0.30124611797498113</c:v>
                </c:pt>
                <c:pt idx="12">
                  <c:v>0.30124611797498113</c:v>
                </c:pt>
                <c:pt idx="13">
                  <c:v>0.30124611797498113</c:v>
                </c:pt>
                <c:pt idx="14">
                  <c:v>0.30124611797498113</c:v>
                </c:pt>
                <c:pt idx="15">
                  <c:v>0.30124611797498113</c:v>
                </c:pt>
                <c:pt idx="16">
                  <c:v>0.30124611797498113</c:v>
                </c:pt>
                <c:pt idx="17">
                  <c:v>0.30124611797498113</c:v>
                </c:pt>
                <c:pt idx="18">
                  <c:v>0.30124611797498113</c:v>
                </c:pt>
                <c:pt idx="19">
                  <c:v>0.30124611797498113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AF-4788-BDD6-23544DE7E6D4}"/>
            </c:ext>
          </c:extLst>
        </c:ser>
        <c:ser>
          <c:idx val="3"/>
          <c:order val="2"/>
          <c:tx>
            <c:strRef>
              <c:f>'P Chart'!$G$3</c:f>
              <c:strCache>
                <c:ptCount val="1"/>
                <c:pt idx="0">
                  <c:v>LCL-P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 Chart'!$G$4:$G$23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AF-4788-BDD6-23544DE7E6D4}"/>
            </c:ext>
          </c:extLst>
        </c:ser>
        <c:ser>
          <c:idx val="0"/>
          <c:order val="3"/>
          <c:tx>
            <c:strRef>
              <c:f>'P Chart'!$D$3</c:f>
              <c:strCache>
                <c:ptCount val="1"/>
                <c:pt idx="0">
                  <c:v>Fraction Defective (p)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 Chart'!$D$4:$D$23</c:f>
              <c:numCache>
                <c:formatCode>0.00</c:formatCode>
                <c:ptCount val="20"/>
                <c:pt idx="0">
                  <c:v>0.15</c:v>
                </c:pt>
                <c:pt idx="1">
                  <c:v>0.1</c:v>
                </c:pt>
                <c:pt idx="2">
                  <c:v>0.05</c:v>
                </c:pt>
                <c:pt idx="3">
                  <c:v>0.1</c:v>
                </c:pt>
                <c:pt idx="4">
                  <c:v>0.05</c:v>
                </c:pt>
                <c:pt idx="5">
                  <c:v>0.15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  <c:pt idx="9">
                  <c:v>0.1</c:v>
                </c:pt>
                <c:pt idx="10">
                  <c:v>0.15</c:v>
                </c:pt>
                <c:pt idx="11">
                  <c:v>0.1</c:v>
                </c:pt>
                <c:pt idx="12">
                  <c:v>0.1</c:v>
                </c:pt>
                <c:pt idx="13">
                  <c:v>0.05</c:v>
                </c:pt>
                <c:pt idx="14">
                  <c:v>0.05</c:v>
                </c:pt>
                <c:pt idx="15">
                  <c:v>0.1</c:v>
                </c:pt>
                <c:pt idx="16">
                  <c:v>0.2</c:v>
                </c:pt>
                <c:pt idx="17">
                  <c:v>0.15</c:v>
                </c:pt>
                <c:pt idx="18">
                  <c:v>0.05</c:v>
                </c:pt>
                <c:pt idx="1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F-4788-BDD6-23544DE7E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129712"/>
        <c:axId val="1588123472"/>
      </c:lineChart>
      <c:catAx>
        <c:axId val="158812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23472"/>
        <c:crosses val="autoZero"/>
        <c:auto val="1"/>
        <c:lblAlgn val="ctr"/>
        <c:lblOffset val="100"/>
        <c:noMultiLvlLbl val="0"/>
      </c:catAx>
      <c:valAx>
        <c:axId val="15881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0</xdr:row>
      <xdr:rowOff>184150</xdr:rowOff>
    </xdr:from>
    <xdr:to>
      <xdr:col>13</xdr:col>
      <xdr:colOff>177755</xdr:colOff>
      <xdr:row>4</xdr:row>
      <xdr:rowOff>22385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8">
              <a:extLst>
                <a:ext uri="{FF2B5EF4-FFF2-40B4-BE49-F238E27FC236}">
                  <a16:creationId xmlns:a16="http://schemas.microsoft.com/office/drawing/2014/main" id="{E6C703E0-4495-716D-62E9-2078B31427FF}"/>
                </a:ext>
              </a:extLst>
            </xdr:cNvPr>
            <xdr:cNvSpPr txBox="1"/>
          </xdr:nvSpPr>
          <xdr:spPr>
            <a:xfrm>
              <a:off x="3879850" y="184150"/>
              <a:ext cx="3613105" cy="58753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[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600" b="0" i="1" baseline="300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n-US" sz="1600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][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(∑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600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)−</m:t>
                            </m:r>
                            <m:d>
                              <m:d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d>
                            <m:r>
                              <a:rPr lang="en-US" sz="1600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]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8">
              <a:extLst>
                <a:ext uri="{FF2B5EF4-FFF2-40B4-BE49-F238E27FC236}">
                  <a16:creationId xmlns:a16="http://schemas.microsoft.com/office/drawing/2014/main" id="{E6C703E0-4495-716D-62E9-2078B31427FF}"/>
                </a:ext>
              </a:extLst>
            </xdr:cNvPr>
            <xdr:cNvSpPr txBox="1"/>
          </xdr:nvSpPr>
          <xdr:spPr>
            <a:xfrm>
              <a:off x="3879850" y="184150"/>
              <a:ext cx="3613105" cy="58753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𝑟=(𝑛(∑𝑥𝑦)−(</a:t>
              </a:r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𝑥)(∑𝑦))/√([𝑛(</a:t>
              </a:r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en-US" sz="1600" b="0" i="0" baseline="30000">
                  <a:latin typeface="Cambria Math" panose="02040503050406030204" pitchFamily="18" charset="0"/>
                </a:rPr>
                <a:t>2)</a:t>
              </a:r>
              <a:r>
                <a:rPr lang="en-US" sz="1600" b="0" i="0">
                  <a:latin typeface="Cambria Math" panose="02040503050406030204" pitchFamily="18" charset="0"/>
                </a:rPr>
                <a:t>−(</a:t>
              </a:r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𝑥)</a:t>
              </a:r>
              <a:r>
                <a:rPr lang="en-US" sz="1600" b="0" i="0" baseline="30000">
                  <a:latin typeface="Cambria Math" panose="02040503050406030204" pitchFamily="18" charset="0"/>
                </a:rPr>
                <a:t>2</a:t>
              </a:r>
              <a:r>
                <a:rPr lang="en-US" sz="1600" b="0" i="0">
                  <a:latin typeface="Cambria Math" panose="02040503050406030204" pitchFamily="18" charset="0"/>
                </a:rPr>
                <a:t>][𝑛(∑𝑦</a:t>
              </a:r>
              <a:r>
                <a:rPr lang="en-US" sz="1600" b="0" i="0" baseline="30000">
                  <a:latin typeface="Cambria Math" panose="02040503050406030204" pitchFamily="18" charset="0"/>
                </a:rPr>
                <a:t>2</a:t>
              </a:r>
              <a:r>
                <a:rPr lang="en-US" sz="1600" b="0" i="0">
                  <a:latin typeface="Cambria Math" panose="02040503050406030204" pitchFamily="18" charset="0"/>
                </a:rPr>
                <a:t>)−(</a:t>
              </a:r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𝑦)</a:t>
              </a:r>
              <a:r>
                <a:rPr lang="en-US" sz="1600" b="0" i="0" baseline="30000">
                  <a:latin typeface="Cambria Math" panose="02040503050406030204" pitchFamily="18" charset="0"/>
                </a:rPr>
                <a:t>2</a:t>
              </a:r>
              <a:r>
                <a:rPr lang="en-US" sz="1600" b="0" i="0">
                  <a:latin typeface="Cambria Math" panose="02040503050406030204" pitchFamily="18" charset="0"/>
                </a:rPr>
                <a:t>])</a:t>
              </a:r>
              <a:endParaRPr lang="en-US" sz="1600"/>
            </a:p>
          </xdr:txBody>
        </xdr:sp>
      </mc:Fallback>
    </mc:AlternateContent>
    <xdr:clientData/>
  </xdr:twoCellAnchor>
  <xdr:twoCellAnchor>
    <xdr:from>
      <xdr:col>17</xdr:col>
      <xdr:colOff>355600</xdr:colOff>
      <xdr:row>0</xdr:row>
      <xdr:rowOff>107950</xdr:rowOff>
    </xdr:from>
    <xdr:to>
      <xdr:col>22</xdr:col>
      <xdr:colOff>266552</xdr:colOff>
      <xdr:row>3</xdr:row>
      <xdr:rowOff>129499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1">
              <a:extLst>
                <a:ext uri="{FF2B5EF4-FFF2-40B4-BE49-F238E27FC236}">
                  <a16:creationId xmlns:a16="http://schemas.microsoft.com/office/drawing/2014/main" id="{32B61850-FE27-D843-5300-2AC742792A6B}"/>
                </a:ext>
              </a:extLst>
            </xdr:cNvPr>
            <xdr:cNvSpPr txBox="1"/>
          </xdr:nvSpPr>
          <xdr:spPr>
            <a:xfrm>
              <a:off x="10109200" y="107950"/>
              <a:ext cx="2958952" cy="5866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d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3" name="TextBox 1">
              <a:extLst>
                <a:ext uri="{FF2B5EF4-FFF2-40B4-BE49-F238E27FC236}">
                  <a16:creationId xmlns:a16="http://schemas.microsoft.com/office/drawing/2014/main" id="{32B61850-FE27-D843-5300-2AC742792A6B}"/>
                </a:ext>
              </a:extLst>
            </xdr:cNvPr>
            <xdr:cNvSpPr txBox="1"/>
          </xdr:nvSpPr>
          <xdr:spPr>
            <a:xfrm>
              <a:off x="10109200" y="107950"/>
              <a:ext cx="2958952" cy="5866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𝑎=((∑𝑦)(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𝑥)(∑𝑥𝑦))/(𝑛(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endParaRPr lang="en-US"/>
            </a:p>
          </xdr:txBody>
        </xdr:sp>
      </mc:Fallback>
    </mc:AlternateContent>
    <xdr:clientData/>
  </xdr:twoCellAnchor>
  <xdr:twoCellAnchor>
    <xdr:from>
      <xdr:col>13</xdr:col>
      <xdr:colOff>260350</xdr:colOff>
      <xdr:row>0</xdr:row>
      <xdr:rowOff>146050</xdr:rowOff>
    </xdr:from>
    <xdr:to>
      <xdr:col>17</xdr:col>
      <xdr:colOff>307374</xdr:colOff>
      <xdr:row>3</xdr:row>
      <xdr:rowOff>177799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5">
              <a:extLst>
                <a:ext uri="{FF2B5EF4-FFF2-40B4-BE49-F238E27FC236}">
                  <a16:creationId xmlns:a16="http://schemas.microsoft.com/office/drawing/2014/main" id="{3F70881A-D974-0E11-E0A8-FF61165281D1}"/>
                </a:ext>
              </a:extLst>
            </xdr:cNvPr>
            <xdr:cNvSpPr txBox="1"/>
          </xdr:nvSpPr>
          <xdr:spPr>
            <a:xfrm>
              <a:off x="7575550" y="146050"/>
              <a:ext cx="2485424" cy="596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4" name="TextBox 5">
              <a:extLst>
                <a:ext uri="{FF2B5EF4-FFF2-40B4-BE49-F238E27FC236}">
                  <a16:creationId xmlns:a16="http://schemas.microsoft.com/office/drawing/2014/main" id="{3F70881A-D974-0E11-E0A8-FF61165281D1}"/>
                </a:ext>
              </a:extLst>
            </xdr:cNvPr>
            <xdr:cNvSpPr txBox="1"/>
          </xdr:nvSpPr>
          <xdr:spPr>
            <a:xfrm>
              <a:off x="7575550" y="146050"/>
              <a:ext cx="2485424" cy="5968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𝑏=(𝑛(∑𝑥𝑦)−(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𝑥)(∑𝑦))/(𝑛(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endParaRPr lang="en-US"/>
            </a:p>
          </xdr:txBody>
        </xdr:sp>
      </mc:Fallback>
    </mc:AlternateContent>
    <xdr:clientData/>
  </xdr:twoCellAnchor>
  <xdr:twoCellAnchor>
    <xdr:from>
      <xdr:col>18</xdr:col>
      <xdr:colOff>428624</xdr:colOff>
      <xdr:row>5</xdr:row>
      <xdr:rowOff>6350</xdr:rowOff>
    </xdr:from>
    <xdr:to>
      <xdr:col>27</xdr:col>
      <xdr:colOff>273049</xdr:colOff>
      <xdr:row>22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B20DDA-EDD8-2158-1D20-46EAEC4B2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82550</xdr:rowOff>
    </xdr:from>
    <xdr:to>
      <xdr:col>7</xdr:col>
      <xdr:colOff>304800</xdr:colOff>
      <xdr:row>39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6247AD-AECA-2785-173A-3D308DFBC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234950</xdr:colOff>
      <xdr:row>21</xdr:row>
      <xdr:rowOff>171450</xdr:rowOff>
    </xdr:from>
    <xdr:to>
      <xdr:col>13</xdr:col>
      <xdr:colOff>6350</xdr:colOff>
      <xdr:row>32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025238-0F11-246B-29AF-DD18E2C15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114800"/>
          <a:ext cx="3206750" cy="21018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96838</xdr:colOff>
      <xdr:row>28</xdr:row>
      <xdr:rowOff>96837</xdr:rowOff>
    </xdr:from>
    <xdr:to>
      <xdr:col>6</xdr:col>
      <xdr:colOff>720725</xdr:colOff>
      <xdr:row>43</xdr:row>
      <xdr:rowOff>77786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64447-AAA3-69F2-A419-586248C22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35720</xdr:colOff>
      <xdr:row>28</xdr:row>
      <xdr:rowOff>100807</xdr:rowOff>
    </xdr:from>
    <xdr:to>
      <xdr:col>14</xdr:col>
      <xdr:colOff>357189</xdr:colOff>
      <xdr:row>43</xdr:row>
      <xdr:rowOff>105569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E71A8-F128-63FD-C7F0-2D756E543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781844</xdr:colOff>
      <xdr:row>12</xdr:row>
      <xdr:rowOff>13494</xdr:rowOff>
    </xdr:from>
    <xdr:to>
      <xdr:col>8</xdr:col>
      <xdr:colOff>400844</xdr:colOff>
      <xdr:row>27</xdr:row>
      <xdr:rowOff>18256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25E604-8E8C-8C64-CCF8-E710FB38A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96838</xdr:colOff>
      <xdr:row>29</xdr:row>
      <xdr:rowOff>96837</xdr:rowOff>
    </xdr:from>
    <xdr:to>
      <xdr:col>6</xdr:col>
      <xdr:colOff>720725</xdr:colOff>
      <xdr:row>44</xdr:row>
      <xdr:rowOff>77786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97BD8-3E61-459F-AD01-005D76826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35720</xdr:colOff>
      <xdr:row>29</xdr:row>
      <xdr:rowOff>100807</xdr:rowOff>
    </xdr:from>
    <xdr:to>
      <xdr:col>14</xdr:col>
      <xdr:colOff>357189</xdr:colOff>
      <xdr:row>44</xdr:row>
      <xdr:rowOff>105569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BE134A-A971-42A5-82BB-99B3FD6C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130969</xdr:colOff>
      <xdr:row>45</xdr:row>
      <xdr:rowOff>69056</xdr:rowOff>
    </xdr:from>
    <xdr:to>
      <xdr:col>6</xdr:col>
      <xdr:colOff>742156</xdr:colOff>
      <xdr:row>60</xdr:row>
      <xdr:rowOff>73818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E526FF-832F-4E6A-A16F-20ABD44E6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</xdr:colOff>
      <xdr:row>7</xdr:row>
      <xdr:rowOff>38100</xdr:rowOff>
    </xdr:from>
    <xdr:to>
      <xdr:col>15</xdr:col>
      <xdr:colOff>320675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057CB-ADCF-083C-ADA2-617AB4CFD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7</xdr:row>
      <xdr:rowOff>127000</xdr:rowOff>
    </xdr:from>
    <xdr:to>
      <xdr:col>14</xdr:col>
      <xdr:colOff>390525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54C9B-5DB1-0674-F0A3-49D527094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7"/>
  <sheetViews>
    <sheetView workbookViewId="0">
      <selection activeCell="B17" sqref="B17"/>
    </sheetView>
  </sheetViews>
  <sheetFormatPr defaultRowHeight="14.5"/>
  <cols>
    <col min="2" max="2" width="32.6328125" customWidth="1"/>
    <col min="3" max="3" width="13.08984375" bestFit="1" customWidth="1"/>
    <col min="4" max="7" width="13.7265625" bestFit="1" customWidth="1"/>
  </cols>
  <sheetData>
    <row r="2" spans="1:7">
      <c r="A2" s="3" t="s">
        <v>1</v>
      </c>
      <c r="B2" s="3" t="s">
        <v>0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>
      <c r="A3" s="2">
        <v>1</v>
      </c>
      <c r="B3" s="1" t="s">
        <v>23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</row>
    <row r="4" spans="1:7">
      <c r="A4" s="2">
        <v>2</v>
      </c>
      <c r="B4" s="1" t="s">
        <v>24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</row>
    <row r="5" spans="1:7">
      <c r="A5" s="2">
        <v>3</v>
      </c>
      <c r="B5" s="1" t="s">
        <v>25</v>
      </c>
      <c r="C5" s="2" t="s">
        <v>2</v>
      </c>
      <c r="D5" s="2" t="s">
        <v>2</v>
      </c>
      <c r="E5" s="2" t="s">
        <v>2</v>
      </c>
      <c r="F5" s="2" t="s">
        <v>2</v>
      </c>
      <c r="G5" s="2" t="s">
        <v>2</v>
      </c>
    </row>
    <row r="6" spans="1:7">
      <c r="A6" s="2">
        <v>4</v>
      </c>
      <c r="B6" s="1" t="s">
        <v>26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</row>
    <row r="7" spans="1:7">
      <c r="A7" s="2">
        <v>5</v>
      </c>
      <c r="B7" s="1" t="s">
        <v>27</v>
      </c>
      <c r="C7" s="2" t="s">
        <v>2</v>
      </c>
      <c r="D7" s="2" t="s">
        <v>2</v>
      </c>
      <c r="E7" s="2" t="s">
        <v>2</v>
      </c>
      <c r="F7" s="2" t="s">
        <v>2</v>
      </c>
      <c r="G7" s="2" t="s">
        <v>2</v>
      </c>
    </row>
    <row r="8" spans="1:7">
      <c r="A8" s="2">
        <v>6</v>
      </c>
      <c r="B8" s="1" t="s">
        <v>28</v>
      </c>
      <c r="C8" s="2" t="s">
        <v>2</v>
      </c>
      <c r="D8" s="2" t="s">
        <v>120</v>
      </c>
      <c r="E8" s="2" t="s">
        <v>2</v>
      </c>
      <c r="F8" s="2" t="s">
        <v>2</v>
      </c>
      <c r="G8" s="2" t="s">
        <v>2</v>
      </c>
    </row>
    <row r="9" spans="1:7">
      <c r="A9" s="2">
        <v>7</v>
      </c>
      <c r="B9" s="1" t="s">
        <v>29</v>
      </c>
      <c r="C9" s="2" t="s">
        <v>2</v>
      </c>
      <c r="D9" s="2" t="s">
        <v>2</v>
      </c>
      <c r="E9" s="2" t="s">
        <v>2</v>
      </c>
      <c r="F9" s="2" t="s">
        <v>2</v>
      </c>
      <c r="G9" s="2" t="s">
        <v>2</v>
      </c>
    </row>
    <row r="10" spans="1:7">
      <c r="A10" s="2">
        <v>8</v>
      </c>
      <c r="B10" s="1" t="s">
        <v>30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</row>
    <row r="11" spans="1:7">
      <c r="A11" s="2">
        <v>9</v>
      </c>
      <c r="B11" s="1" t="s">
        <v>31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</row>
    <row r="12" spans="1:7">
      <c r="A12" s="2">
        <v>10</v>
      </c>
      <c r="B12" s="1" t="s">
        <v>32</v>
      </c>
      <c r="C12" s="2" t="s">
        <v>2</v>
      </c>
      <c r="D12" s="2" t="s">
        <v>2</v>
      </c>
      <c r="E12" s="2" t="s">
        <v>2</v>
      </c>
      <c r="F12" s="2" t="s">
        <v>2</v>
      </c>
      <c r="G12" s="2" t="s">
        <v>2</v>
      </c>
    </row>
    <row r="13" spans="1:7">
      <c r="A13" s="2">
        <v>11</v>
      </c>
      <c r="B13" s="1" t="s">
        <v>33</v>
      </c>
      <c r="C13" s="2" t="s">
        <v>2</v>
      </c>
      <c r="D13" s="2" t="s">
        <v>2</v>
      </c>
      <c r="E13" s="2" t="s">
        <v>2</v>
      </c>
      <c r="F13" s="2" t="s">
        <v>2</v>
      </c>
      <c r="G13" s="2" t="s">
        <v>2</v>
      </c>
    </row>
    <row r="14" spans="1:7">
      <c r="A14" s="2">
        <v>12</v>
      </c>
      <c r="B14" s="1" t="s">
        <v>34</v>
      </c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</row>
    <row r="15" spans="1:7">
      <c r="A15" s="2">
        <v>13</v>
      </c>
      <c r="B15" s="1" t="s">
        <v>35</v>
      </c>
      <c r="C15" s="2" t="s">
        <v>2</v>
      </c>
      <c r="D15" s="2" t="s">
        <v>120</v>
      </c>
      <c r="E15" s="2" t="s">
        <v>2</v>
      </c>
      <c r="F15" s="2" t="s">
        <v>2</v>
      </c>
      <c r="G15" s="2" t="s">
        <v>2</v>
      </c>
    </row>
    <row r="16" spans="1:7">
      <c r="A16" s="2">
        <v>14</v>
      </c>
      <c r="B16" s="1" t="s">
        <v>36</v>
      </c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</row>
    <row r="17" spans="1:7">
      <c r="A17" s="2">
        <v>15</v>
      </c>
      <c r="B17" s="1" t="s">
        <v>37</v>
      </c>
      <c r="C17" s="2" t="s">
        <v>2</v>
      </c>
      <c r="D17" s="2" t="s">
        <v>2</v>
      </c>
      <c r="E17" s="2" t="s">
        <v>2</v>
      </c>
      <c r="F17" s="2" t="s">
        <v>2</v>
      </c>
      <c r="G17" s="2" t="s">
        <v>2</v>
      </c>
    </row>
  </sheetData>
  <phoneticPr fontId="4" type="noConversion"/>
  <conditionalFormatting sqref="C3:G17">
    <cfRule type="cellIs" dxfId="1" priority="1" operator="equal">
      <formula>"Absent"</formula>
    </cfRule>
    <cfRule type="cellIs" dxfId="0" priority="2" operator="equal">
      <formula>"Present"</formula>
    </cfRule>
  </conditionalFormatting>
  <dataValidations count="1">
    <dataValidation type="list" allowBlank="1" showInputMessage="1" showErrorMessage="1" sqref="C3:G17" xr:uid="{A0A289B6-70BC-4C1B-946A-A18E35E31D7A}">
      <formula1>"Present,Absent"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C9A5-F75B-4B9E-82B2-3C439654534C}">
  <dimension ref="A1:S53"/>
  <sheetViews>
    <sheetView workbookViewId="0">
      <selection activeCell="E47" sqref="E47"/>
    </sheetView>
  </sheetViews>
  <sheetFormatPr defaultRowHeight="14.5"/>
  <cols>
    <col min="10" max="10" width="4.36328125" customWidth="1"/>
    <col min="11" max="11" width="17.26953125" bestFit="1" customWidth="1"/>
    <col min="12" max="12" width="12.453125" bestFit="1" customWidth="1"/>
    <col min="13" max="13" width="13.54296875" bestFit="1" customWidth="1"/>
    <col min="14" max="14" width="12.453125" bestFit="1" customWidth="1"/>
    <col min="15" max="15" width="11.81640625" bestFit="1" customWidth="1"/>
    <col min="16" max="18" width="12.453125" bestFit="1" customWidth="1"/>
  </cols>
  <sheetData>
    <row r="1" spans="1:12" ht="15" thickBot="1"/>
    <row r="2" spans="1:12" ht="15" thickBot="1">
      <c r="A2" s="24" t="s">
        <v>8</v>
      </c>
      <c r="B2" s="25" t="s">
        <v>9</v>
      </c>
      <c r="C2" s="26" t="s">
        <v>10</v>
      </c>
      <c r="D2" s="27" t="s">
        <v>11</v>
      </c>
      <c r="E2" s="25" t="s">
        <v>12</v>
      </c>
      <c r="F2" s="26" t="s">
        <v>13</v>
      </c>
    </row>
    <row r="3" spans="1:12">
      <c r="A3" s="28" t="s">
        <v>14</v>
      </c>
      <c r="B3" s="31">
        <v>6</v>
      </c>
      <c r="C3" s="32">
        <v>82</v>
      </c>
      <c r="D3" s="22">
        <f>B3*C3</f>
        <v>492</v>
      </c>
      <c r="E3" s="20">
        <f>B3^2</f>
        <v>36</v>
      </c>
      <c r="F3" s="23">
        <f>C3^2</f>
        <v>6724</v>
      </c>
    </row>
    <row r="4" spans="1:12">
      <c r="A4" s="29" t="s">
        <v>15</v>
      </c>
      <c r="B4" s="2">
        <v>2</v>
      </c>
      <c r="C4" s="33">
        <v>86</v>
      </c>
      <c r="D4" s="15">
        <f t="shared" ref="D4:D9" si="0">B4*C4</f>
        <v>172</v>
      </c>
      <c r="E4" s="1">
        <f t="shared" ref="E4:E9" si="1">B4^2</f>
        <v>4</v>
      </c>
      <c r="F4" s="14">
        <f t="shared" ref="F4:F9" si="2">C4^2</f>
        <v>7396</v>
      </c>
    </row>
    <row r="5" spans="1:12" ht="15" thickBot="1">
      <c r="A5" s="29" t="s">
        <v>16</v>
      </c>
      <c r="B5" s="2">
        <v>15</v>
      </c>
      <c r="C5" s="33">
        <v>43</v>
      </c>
      <c r="D5" s="15">
        <f t="shared" si="0"/>
        <v>645</v>
      </c>
      <c r="E5" s="1">
        <f t="shared" si="1"/>
        <v>225</v>
      </c>
      <c r="F5" s="14">
        <f t="shared" si="2"/>
        <v>1849</v>
      </c>
    </row>
    <row r="6" spans="1:12">
      <c r="A6" s="29" t="s">
        <v>17</v>
      </c>
      <c r="B6" s="2">
        <v>9</v>
      </c>
      <c r="C6" s="33">
        <v>74</v>
      </c>
      <c r="D6" s="15">
        <f t="shared" si="0"/>
        <v>666</v>
      </c>
      <c r="E6" s="1">
        <f t="shared" si="1"/>
        <v>81</v>
      </c>
      <c r="F6" s="14">
        <f t="shared" si="2"/>
        <v>5476</v>
      </c>
      <c r="H6" s="57"/>
      <c r="I6" s="57" t="s">
        <v>9</v>
      </c>
      <c r="J6" s="57"/>
      <c r="K6" s="57" t="s">
        <v>10</v>
      </c>
    </row>
    <row r="7" spans="1:12">
      <c r="A7" s="29" t="s">
        <v>18</v>
      </c>
      <c r="B7" s="2">
        <v>12</v>
      </c>
      <c r="C7" s="33">
        <v>58</v>
      </c>
      <c r="D7" s="15">
        <f t="shared" si="0"/>
        <v>696</v>
      </c>
      <c r="E7" s="1">
        <f t="shared" si="1"/>
        <v>144</v>
      </c>
      <c r="F7" s="14">
        <f t="shared" si="2"/>
        <v>3364</v>
      </c>
      <c r="H7" t="s">
        <v>9</v>
      </c>
      <c r="I7">
        <v>1</v>
      </c>
    </row>
    <row r="8" spans="1:12" ht="15" thickBot="1">
      <c r="A8" s="29" t="s">
        <v>19</v>
      </c>
      <c r="B8" s="2">
        <v>5</v>
      </c>
      <c r="C8" s="33">
        <v>90</v>
      </c>
      <c r="D8" s="15">
        <f t="shared" si="0"/>
        <v>450</v>
      </c>
      <c r="E8" s="1">
        <f t="shared" si="1"/>
        <v>25</v>
      </c>
      <c r="F8" s="14">
        <f t="shared" si="2"/>
        <v>8100</v>
      </c>
      <c r="H8" s="56" t="s">
        <v>10</v>
      </c>
      <c r="I8" s="69">
        <v>-0.94421517068791805</v>
      </c>
      <c r="J8" s="69"/>
      <c r="K8" s="56">
        <v>1</v>
      </c>
    </row>
    <row r="9" spans="1:12" ht="15" thickBot="1">
      <c r="A9" s="30" t="s">
        <v>20</v>
      </c>
      <c r="B9" s="36">
        <v>8</v>
      </c>
      <c r="C9" s="37">
        <v>78</v>
      </c>
      <c r="D9" s="38">
        <f t="shared" si="0"/>
        <v>624</v>
      </c>
      <c r="E9" s="39">
        <f t="shared" si="1"/>
        <v>64</v>
      </c>
      <c r="F9" s="40">
        <f t="shared" si="2"/>
        <v>6084</v>
      </c>
    </row>
    <row r="10" spans="1:12" ht="15" thickBot="1">
      <c r="B10" s="49">
        <f t="shared" ref="B10:F10" si="3">SUM(B3:B9)</f>
        <v>57</v>
      </c>
      <c r="C10" s="50">
        <f t="shared" si="3"/>
        <v>511</v>
      </c>
      <c r="D10" s="51">
        <f t="shared" si="3"/>
        <v>3745</v>
      </c>
      <c r="E10" s="50">
        <f t="shared" si="3"/>
        <v>579</v>
      </c>
      <c r="F10" s="52">
        <f t="shared" si="3"/>
        <v>38993</v>
      </c>
      <c r="K10" t="s">
        <v>58</v>
      </c>
    </row>
    <row r="11" spans="1:12" ht="15" thickBot="1"/>
    <row r="12" spans="1:12" ht="15" thickBot="1">
      <c r="B12" t="s">
        <v>21</v>
      </c>
      <c r="C12">
        <f>COUNTA(A3:A9)</f>
        <v>7</v>
      </c>
      <c r="E12" s="24" t="s">
        <v>9</v>
      </c>
      <c r="F12" s="26" t="s">
        <v>10</v>
      </c>
      <c r="G12" s="41" t="s">
        <v>42</v>
      </c>
      <c r="H12" s="45" t="s">
        <v>81</v>
      </c>
      <c r="I12" s="45" t="s">
        <v>54</v>
      </c>
      <c r="K12" s="58" t="s">
        <v>59</v>
      </c>
      <c r="L12" s="58"/>
    </row>
    <row r="13" spans="1:12">
      <c r="B13" t="s">
        <v>22</v>
      </c>
      <c r="C13" s="68">
        <f>(C12*D10-B10*C10)/SQRT((C12*E10-B10^2)*(C12*F10-C10^2))</f>
        <v>-0.94421517068791783</v>
      </c>
      <c r="E13" s="28">
        <v>6</v>
      </c>
      <c r="F13" s="32">
        <v>82</v>
      </c>
      <c r="G13" s="42">
        <f>$C$18+$C$19*E13</f>
        <v>80.761194029850742</v>
      </c>
      <c r="H13" s="72">
        <f>(F13-G13)^2</f>
        <v>1.5346402316774443</v>
      </c>
      <c r="I13" s="72">
        <f>F13-G13</f>
        <v>1.238805970149258</v>
      </c>
      <c r="K13" t="s">
        <v>60</v>
      </c>
      <c r="L13">
        <v>0.94421517068791783</v>
      </c>
    </row>
    <row r="14" spans="1:12">
      <c r="B14" t="s">
        <v>22</v>
      </c>
      <c r="C14">
        <f>CORREL(B3:B9,C3:C9)</f>
        <v>-0.94421517068791805</v>
      </c>
      <c r="E14" s="29">
        <v>2</v>
      </c>
      <c r="F14" s="33">
        <v>86</v>
      </c>
      <c r="G14" s="43">
        <f t="shared" ref="G14:G19" si="4">$C$18+$C$19*E14</f>
        <v>95.24875621890547</v>
      </c>
      <c r="H14" s="47">
        <f t="shared" ref="H14:H19" si="5">(F14-G14)^2</f>
        <v>85.539491596742607</v>
      </c>
      <c r="I14" s="72">
        <f t="shared" ref="I14:I19" si="6">F14-G14</f>
        <v>-9.24875621890547</v>
      </c>
      <c r="J14" s="73"/>
      <c r="K14" t="s">
        <v>61</v>
      </c>
      <c r="L14" s="59">
        <v>0.89154228855721385</v>
      </c>
    </row>
    <row r="15" spans="1:12">
      <c r="B15" t="s">
        <v>22</v>
      </c>
      <c r="C15">
        <f>CORREL(C3:C9,B3:B9)</f>
        <v>-0.94421517068791805</v>
      </c>
      <c r="E15" s="29">
        <v>15</v>
      </c>
      <c r="F15" s="33">
        <v>43</v>
      </c>
      <c r="G15" s="43">
        <f t="shared" si="4"/>
        <v>48.164179104477604</v>
      </c>
      <c r="H15" s="47">
        <f t="shared" si="5"/>
        <v>26.66874582312311</v>
      </c>
      <c r="I15" s="72">
        <f t="shared" si="6"/>
        <v>-5.1641791044776042</v>
      </c>
      <c r="J15" s="73"/>
      <c r="K15" t="s">
        <v>62</v>
      </c>
      <c r="L15">
        <v>0.86985074626865655</v>
      </c>
    </row>
    <row r="16" spans="1:12">
      <c r="A16" t="s">
        <v>39</v>
      </c>
      <c r="B16" t="s">
        <v>38</v>
      </c>
      <c r="C16" s="4">
        <f>(C10*E10-B10*D10)/(C12*E10-B10^2)</f>
        <v>102.49253731343283</v>
      </c>
      <c r="E16" s="29">
        <v>9</v>
      </c>
      <c r="F16" s="33">
        <v>74</v>
      </c>
      <c r="G16" s="43">
        <f t="shared" si="4"/>
        <v>69.895522388059703</v>
      </c>
      <c r="H16" s="47">
        <f t="shared" si="5"/>
        <v>16.846736466919122</v>
      </c>
      <c r="I16" s="72">
        <f t="shared" si="6"/>
        <v>4.1044776119402968</v>
      </c>
      <c r="J16" s="73"/>
      <c r="K16" t="s">
        <v>63</v>
      </c>
      <c r="L16">
        <v>6.054643380717124</v>
      </c>
    </row>
    <row r="17" spans="1:19" ht="15" thickBot="1">
      <c r="A17" t="s">
        <v>40</v>
      </c>
      <c r="B17" t="s">
        <v>41</v>
      </c>
      <c r="C17" s="4">
        <f>(C12*D10-B10*C10)/(C12*E10-B10^2)</f>
        <v>-3.6218905472636815</v>
      </c>
      <c r="E17" s="29">
        <v>12</v>
      </c>
      <c r="F17" s="33">
        <v>58</v>
      </c>
      <c r="G17" s="43">
        <f t="shared" si="4"/>
        <v>59.02985074626865</v>
      </c>
      <c r="H17" s="47">
        <f t="shared" si="5"/>
        <v>1.0605925595900956</v>
      </c>
      <c r="I17" s="72">
        <f t="shared" si="6"/>
        <v>-1.0298507462686501</v>
      </c>
      <c r="J17" s="73"/>
      <c r="K17" s="56" t="s">
        <v>64</v>
      </c>
      <c r="L17" s="56">
        <v>7</v>
      </c>
    </row>
    <row r="18" spans="1:19">
      <c r="A18" t="s">
        <v>39</v>
      </c>
      <c r="B18" t="s">
        <v>38</v>
      </c>
      <c r="C18">
        <f>INTERCEPT(C3:C9,B3:B9)</f>
        <v>102.49253731343283</v>
      </c>
      <c r="E18" s="29">
        <v>5</v>
      </c>
      <c r="F18" s="33">
        <v>90</v>
      </c>
      <c r="G18" s="43">
        <f t="shared" si="4"/>
        <v>84.383084577114431</v>
      </c>
      <c r="H18" s="47">
        <f t="shared" si="5"/>
        <v>31.549738867849769</v>
      </c>
      <c r="I18" s="72">
        <f t="shared" si="6"/>
        <v>5.6169154228855689</v>
      </c>
      <c r="J18" s="73"/>
    </row>
    <row r="19" spans="1:19" ht="15" thickBot="1">
      <c r="A19" t="s">
        <v>40</v>
      </c>
      <c r="B19" t="s">
        <v>41</v>
      </c>
      <c r="C19" s="5">
        <f>SLOPE(C3:C9,B3:B9)</f>
        <v>-3.621890547263682</v>
      </c>
      <c r="E19" s="30">
        <v>8</v>
      </c>
      <c r="F19" s="35">
        <v>78</v>
      </c>
      <c r="G19" s="44">
        <f t="shared" si="4"/>
        <v>73.517412935323378</v>
      </c>
      <c r="H19" s="48">
        <f t="shared" si="5"/>
        <v>20.093586792406175</v>
      </c>
      <c r="I19" s="72">
        <f t="shared" si="6"/>
        <v>4.4825870646766219</v>
      </c>
      <c r="J19" s="73"/>
      <c r="K19" t="s">
        <v>65</v>
      </c>
    </row>
    <row r="20" spans="1:19" ht="15" thickBot="1">
      <c r="B20" t="s">
        <v>55</v>
      </c>
      <c r="C20" s="59">
        <f>C13^2</f>
        <v>0.89154228855721385</v>
      </c>
      <c r="H20" s="70">
        <f>SUM(H13:H19)</f>
        <v>183.29353233830832</v>
      </c>
      <c r="I20" s="70">
        <f>SUM(I13:I19)</f>
        <v>2.1316282072803006E-14</v>
      </c>
      <c r="J20" s="73"/>
      <c r="K20" s="57"/>
      <c r="L20" s="57" t="s">
        <v>69</v>
      </c>
      <c r="M20" s="57" t="s">
        <v>70</v>
      </c>
      <c r="N20" s="57" t="s">
        <v>71</v>
      </c>
      <c r="O20" s="57" t="s">
        <v>19</v>
      </c>
      <c r="P20" s="57" t="s">
        <v>72</v>
      </c>
    </row>
    <row r="21" spans="1:19" ht="15" thickBot="1">
      <c r="K21" t="s">
        <v>66</v>
      </c>
      <c r="L21">
        <v>1</v>
      </c>
      <c r="M21">
        <v>1506.7064676616915</v>
      </c>
      <c r="N21">
        <v>1506.7064676616915</v>
      </c>
      <c r="O21">
        <v>41.100917431192663</v>
      </c>
      <c r="P21">
        <v>1.3697467655579901E-3</v>
      </c>
    </row>
    <row r="22" spans="1:19" ht="15" thickBot="1">
      <c r="E22" s="55" t="s">
        <v>9</v>
      </c>
      <c r="F22" s="55" t="s">
        <v>42</v>
      </c>
      <c r="G22" s="45" t="s">
        <v>42</v>
      </c>
      <c r="K22" t="s">
        <v>67</v>
      </c>
      <c r="L22">
        <v>5</v>
      </c>
      <c r="M22" s="71">
        <v>183.29353233830844</v>
      </c>
      <c r="N22">
        <v>36.658706467661688</v>
      </c>
    </row>
    <row r="23" spans="1:19" ht="15" thickBot="1">
      <c r="E23" s="28">
        <v>7</v>
      </c>
      <c r="F23" s="53">
        <f>$C$18+$C$19*E23</f>
        <v>77.139303482587053</v>
      </c>
      <c r="G23" s="46">
        <f>FORECAST(E23,$F$13:$F$19,$E$13:$E$19)</f>
        <v>77.139303482587053</v>
      </c>
      <c r="K23" s="56" t="s">
        <v>68</v>
      </c>
      <c r="L23" s="56">
        <v>6</v>
      </c>
      <c r="M23" s="56">
        <v>1690</v>
      </c>
      <c r="N23" s="56"/>
      <c r="O23" s="56"/>
      <c r="P23" s="56"/>
    </row>
    <row r="24" spans="1:19" ht="15" thickBot="1">
      <c r="E24" s="30">
        <v>10</v>
      </c>
      <c r="F24" s="54">
        <f>$C$18+$C$19*E24</f>
        <v>66.273631840796014</v>
      </c>
      <c r="G24" s="48">
        <f>FORECAST(E24,$F$13:$F$19,$E$13:$E$19)</f>
        <v>66.273631840796014</v>
      </c>
    </row>
    <row r="25" spans="1:19">
      <c r="K25" s="57"/>
      <c r="L25" s="57" t="s">
        <v>73</v>
      </c>
      <c r="M25" s="57" t="s">
        <v>63</v>
      </c>
      <c r="N25" s="57" t="s">
        <v>74</v>
      </c>
      <c r="O25" s="57" t="s">
        <v>75</v>
      </c>
      <c r="P25" s="57" t="s">
        <v>76</v>
      </c>
      <c r="Q25" s="57" t="s">
        <v>77</v>
      </c>
      <c r="R25" s="57" t="s">
        <v>78</v>
      </c>
      <c r="S25" s="57" t="s">
        <v>79</v>
      </c>
    </row>
    <row r="26" spans="1:19">
      <c r="K26" t="s">
        <v>39</v>
      </c>
      <c r="L26">
        <v>102.49253731343283</v>
      </c>
      <c r="M26">
        <v>5.1380677404490225</v>
      </c>
      <c r="N26">
        <v>19.947681208359445</v>
      </c>
      <c r="O26">
        <v>5.8508415074810417E-6</v>
      </c>
      <c r="P26">
        <v>89.284713709565651</v>
      </c>
      <c r="Q26">
        <v>115.70036091730002</v>
      </c>
      <c r="R26">
        <v>89.284713709565651</v>
      </c>
      <c r="S26">
        <v>115.70036091730002</v>
      </c>
    </row>
    <row r="27" spans="1:19" ht="15" thickBot="1">
      <c r="K27" s="56" t="s">
        <v>9</v>
      </c>
      <c r="L27" s="56">
        <v>-3.6218905472636815</v>
      </c>
      <c r="M27" s="56">
        <v>0.56494941577112823</v>
      </c>
      <c r="N27" s="56">
        <v>-6.4109997216653083</v>
      </c>
      <c r="O27" s="56">
        <v>1.3697467655579901E-3</v>
      </c>
      <c r="P27" s="56">
        <v>-5.0741392534982923</v>
      </c>
      <c r="Q27" s="56">
        <v>-2.1696418410290708</v>
      </c>
      <c r="R27" s="56">
        <v>-5.0741392534982923</v>
      </c>
      <c r="S27" s="56">
        <v>-2.1696418410290708</v>
      </c>
    </row>
    <row r="42" spans="2:9" ht="15" thickBot="1"/>
    <row r="43" spans="2:9">
      <c r="B43" s="16" t="s">
        <v>9</v>
      </c>
      <c r="C43" s="74">
        <v>6</v>
      </c>
      <c r="D43" s="74">
        <v>2</v>
      </c>
      <c r="E43" s="74">
        <v>15</v>
      </c>
      <c r="F43" s="74">
        <v>9</v>
      </c>
      <c r="G43" s="74">
        <v>12</v>
      </c>
      <c r="H43" s="74">
        <v>5</v>
      </c>
      <c r="I43" s="75">
        <v>8</v>
      </c>
    </row>
    <row r="44" spans="2:9" ht="15" thickBot="1">
      <c r="B44" s="76" t="s">
        <v>10</v>
      </c>
      <c r="C44" s="34">
        <v>82</v>
      </c>
      <c r="D44" s="34">
        <v>86</v>
      </c>
      <c r="E44" s="34">
        <v>43</v>
      </c>
      <c r="F44" s="34">
        <v>74</v>
      </c>
      <c r="G44" s="34">
        <v>58</v>
      </c>
      <c r="H44" s="34">
        <v>90</v>
      </c>
      <c r="I44" s="35">
        <v>78</v>
      </c>
    </row>
    <row r="45" spans="2:9" ht="15" thickBot="1"/>
    <row r="46" spans="2:9" ht="15" thickBot="1">
      <c r="B46" s="24" t="s">
        <v>9</v>
      </c>
      <c r="C46" s="26" t="s">
        <v>10</v>
      </c>
    </row>
    <row r="47" spans="2:9">
      <c r="B47" s="28">
        <v>6</v>
      </c>
      <c r="C47" s="32">
        <v>82</v>
      </c>
    </row>
    <row r="48" spans="2:9">
      <c r="B48" s="29">
        <v>2</v>
      </c>
      <c r="C48" s="33">
        <v>86</v>
      </c>
    </row>
    <row r="49" spans="2:3">
      <c r="B49" s="29">
        <v>15</v>
      </c>
      <c r="C49" s="33">
        <v>43</v>
      </c>
    </row>
    <row r="50" spans="2:3">
      <c r="B50" s="29">
        <v>9</v>
      </c>
      <c r="C50" s="33">
        <v>74</v>
      </c>
    </row>
    <row r="51" spans="2:3">
      <c r="B51" s="29">
        <v>12</v>
      </c>
      <c r="C51" s="33">
        <v>58</v>
      </c>
    </row>
    <row r="52" spans="2:3">
      <c r="B52" s="29">
        <v>5</v>
      </c>
      <c r="C52" s="33">
        <v>90</v>
      </c>
    </row>
    <row r="53" spans="2:3" ht="15" thickBot="1">
      <c r="B53" s="30">
        <v>8</v>
      </c>
      <c r="C53" s="35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346C2-1589-4C9C-954B-1816DBE1B705}">
  <dimension ref="B1:O55"/>
  <sheetViews>
    <sheetView workbookViewId="0">
      <selection activeCell="F41" sqref="F41"/>
    </sheetView>
  </sheetViews>
  <sheetFormatPr defaultRowHeight="14.5"/>
  <cols>
    <col min="3" max="3" width="16.1796875" customWidth="1"/>
    <col min="4" max="4" width="12.453125" bestFit="1" customWidth="1"/>
    <col min="5" max="5" width="13.54296875" bestFit="1" customWidth="1"/>
    <col min="6" max="6" width="12.453125" bestFit="1" customWidth="1"/>
    <col min="7" max="7" width="17.26953125" bestFit="1" customWidth="1"/>
    <col min="8" max="8" width="12.453125" bestFit="1" customWidth="1"/>
    <col min="9" max="9" width="13.54296875" bestFit="1" customWidth="1"/>
    <col min="10" max="12" width="12.453125" bestFit="1" customWidth="1"/>
    <col min="13" max="13" width="11.81640625" bestFit="1" customWidth="1"/>
    <col min="14" max="14" width="12.453125" bestFit="1" customWidth="1"/>
    <col min="15" max="15" width="12" bestFit="1" customWidth="1"/>
  </cols>
  <sheetData>
    <row r="1" spans="2:15" ht="15" thickBot="1">
      <c r="C1" t="s">
        <v>82</v>
      </c>
      <c r="D1" t="s">
        <v>83</v>
      </c>
      <c r="J1" s="24" t="s">
        <v>8</v>
      </c>
      <c r="K1" s="25" t="s">
        <v>56</v>
      </c>
      <c r="L1" s="25" t="s">
        <v>57</v>
      </c>
      <c r="M1" s="26" t="s">
        <v>10</v>
      </c>
      <c r="N1" s="27" t="s">
        <v>80</v>
      </c>
      <c r="O1" s="26" t="s">
        <v>81</v>
      </c>
    </row>
    <row r="2" spans="2:15">
      <c r="B2" t="s">
        <v>8</v>
      </c>
      <c r="C2" t="s">
        <v>56</v>
      </c>
      <c r="D2" t="s">
        <v>57</v>
      </c>
      <c r="E2" t="s">
        <v>10</v>
      </c>
      <c r="G2" t="s">
        <v>58</v>
      </c>
      <c r="J2" s="28" t="s">
        <v>14</v>
      </c>
      <c r="K2" s="20">
        <v>3.2</v>
      </c>
      <c r="L2" s="20">
        <v>22</v>
      </c>
      <c r="M2" s="21">
        <v>550</v>
      </c>
      <c r="N2" s="22">
        <f>$H$18+$H$19*K2+$H$20*L2</f>
        <v>555.36373267414149</v>
      </c>
      <c r="O2" s="21">
        <f>(M2-N2)^2</f>
        <v>28.769628199652999</v>
      </c>
    </row>
    <row r="3" spans="2:15" ht="15" thickBot="1">
      <c r="B3" t="s">
        <v>14</v>
      </c>
      <c r="C3">
        <v>3.2</v>
      </c>
      <c r="D3">
        <v>22</v>
      </c>
      <c r="E3">
        <v>550</v>
      </c>
      <c r="J3" s="29" t="s">
        <v>15</v>
      </c>
      <c r="K3" s="1">
        <v>2.7</v>
      </c>
      <c r="L3" s="1">
        <v>27</v>
      </c>
      <c r="M3" s="17">
        <v>570</v>
      </c>
      <c r="N3" s="15">
        <f t="shared" ref="N3:N6" si="0">$H$18+$H$19*K3+$H$20*L3</f>
        <v>584.20852829522391</v>
      </c>
      <c r="O3" s="17">
        <f t="shared" ref="O3:O6" si="1">(M3-N3)^2</f>
        <v>201.88227631617858</v>
      </c>
    </row>
    <row r="4" spans="2:15">
      <c r="B4" t="s">
        <v>15</v>
      </c>
      <c r="C4">
        <v>2.7</v>
      </c>
      <c r="D4">
        <v>27</v>
      </c>
      <c r="E4">
        <v>570</v>
      </c>
      <c r="G4" s="58" t="s">
        <v>59</v>
      </c>
      <c r="H4" s="58"/>
      <c r="J4" s="29" t="s">
        <v>16</v>
      </c>
      <c r="K4" s="1">
        <v>2.5</v>
      </c>
      <c r="L4" s="1">
        <v>24</v>
      </c>
      <c r="M4" s="17">
        <v>525</v>
      </c>
      <c r="N4" s="15">
        <f t="shared" si="0"/>
        <v>523.08157499779293</v>
      </c>
      <c r="O4" s="17">
        <f t="shared" si="1"/>
        <v>3.6803544890932072</v>
      </c>
    </row>
    <row r="5" spans="2:15">
      <c r="B5" t="s">
        <v>16</v>
      </c>
      <c r="C5">
        <v>2.5</v>
      </c>
      <c r="D5">
        <v>24</v>
      </c>
      <c r="E5">
        <v>525</v>
      </c>
      <c r="G5" t="s">
        <v>60</v>
      </c>
      <c r="H5">
        <v>0.98928820282730667</v>
      </c>
      <c r="J5" s="29" t="s">
        <v>17</v>
      </c>
      <c r="K5" s="1">
        <v>3.4</v>
      </c>
      <c r="L5" s="1">
        <v>28</v>
      </c>
      <c r="M5" s="17">
        <v>670</v>
      </c>
      <c r="N5" s="15">
        <f t="shared" si="0"/>
        <v>660.08960889909076</v>
      </c>
      <c r="O5" s="17">
        <f t="shared" si="1"/>
        <v>98.215851772980997</v>
      </c>
    </row>
    <row r="6" spans="2:15" ht="15" thickBot="1">
      <c r="B6" t="s">
        <v>17</v>
      </c>
      <c r="C6">
        <v>3.4</v>
      </c>
      <c r="D6">
        <v>28</v>
      </c>
      <c r="E6">
        <v>670</v>
      </c>
      <c r="G6" t="s">
        <v>61</v>
      </c>
      <c r="H6">
        <v>0.97869114825328229</v>
      </c>
      <c r="J6" s="30" t="s">
        <v>18</v>
      </c>
      <c r="K6" s="18">
        <v>2.2000000000000002</v>
      </c>
      <c r="L6" s="18">
        <v>23</v>
      </c>
      <c r="M6" s="19">
        <v>490</v>
      </c>
      <c r="N6" s="67">
        <f t="shared" si="0"/>
        <v>482.25655513375125</v>
      </c>
      <c r="O6" s="19">
        <f t="shared" si="1"/>
        <v>59.960938396634141</v>
      </c>
    </row>
    <row r="7" spans="2:15" ht="15" thickBot="1">
      <c r="B7" t="s">
        <v>18</v>
      </c>
      <c r="C7">
        <v>2.2000000000000002</v>
      </c>
      <c r="D7">
        <v>23</v>
      </c>
      <c r="E7">
        <v>490</v>
      </c>
      <c r="G7" t="s">
        <v>62</v>
      </c>
      <c r="H7">
        <v>0.95738229650656459</v>
      </c>
      <c r="O7" s="60">
        <f>SUM(O2:O6)</f>
        <v>392.50904917453994</v>
      </c>
    </row>
    <row r="8" spans="2:15" ht="15" thickBot="1">
      <c r="G8" t="s">
        <v>63</v>
      </c>
      <c r="H8">
        <v>14.009087214635695</v>
      </c>
      <c r="J8" s="24" t="s">
        <v>8</v>
      </c>
      <c r="K8" s="25" t="s">
        <v>56</v>
      </c>
      <c r="L8" s="26" t="s">
        <v>57</v>
      </c>
      <c r="M8" s="64" t="s">
        <v>42</v>
      </c>
    </row>
    <row r="9" spans="2:15" ht="15" thickBot="1">
      <c r="C9" t="s">
        <v>82</v>
      </c>
      <c r="D9" t="s">
        <v>83</v>
      </c>
      <c r="G9" s="56" t="s">
        <v>64</v>
      </c>
      <c r="H9" s="56">
        <v>5</v>
      </c>
      <c r="J9" s="61" t="s">
        <v>84</v>
      </c>
      <c r="K9" s="62">
        <v>3.5</v>
      </c>
      <c r="L9" s="63">
        <v>29</v>
      </c>
      <c r="M9" s="65">
        <f>$H$18+$H$19*K9+$H$20*L9</f>
        <v>683.38659839321986</v>
      </c>
    </row>
    <row r="10" spans="2:15" ht="15" thickBot="1">
      <c r="B10" s="57"/>
      <c r="C10" s="57" t="s">
        <v>56</v>
      </c>
      <c r="D10" s="57" t="s">
        <v>57</v>
      </c>
      <c r="E10" s="57" t="s">
        <v>10</v>
      </c>
      <c r="J10" s="30" t="s">
        <v>85</v>
      </c>
      <c r="K10" s="18">
        <v>2.6</v>
      </c>
      <c r="L10" s="19">
        <v>37</v>
      </c>
      <c r="M10" s="66">
        <f>$H$18+$H$19*K10+$H$20*L10</f>
        <v>720.77425620199529</v>
      </c>
    </row>
    <row r="11" spans="2:15" ht="15" thickBot="1">
      <c r="B11" t="s">
        <v>56</v>
      </c>
      <c r="C11">
        <v>1</v>
      </c>
      <c r="G11" t="s">
        <v>65</v>
      </c>
    </row>
    <row r="12" spans="2:15">
      <c r="B12" t="s">
        <v>57</v>
      </c>
      <c r="C12">
        <v>0.370743176051961</v>
      </c>
      <c r="D12">
        <v>1</v>
      </c>
      <c r="G12" s="57"/>
      <c r="H12" s="57" t="s">
        <v>69</v>
      </c>
      <c r="I12" s="57" t="s">
        <v>70</v>
      </c>
      <c r="J12" s="57" t="s">
        <v>71</v>
      </c>
      <c r="K12" s="57" t="s">
        <v>19</v>
      </c>
      <c r="L12" s="57" t="s">
        <v>72</v>
      </c>
    </row>
    <row r="13" spans="2:15" ht="15" thickBot="1">
      <c r="B13" s="56" t="s">
        <v>10</v>
      </c>
      <c r="C13" s="56">
        <v>0.84476908232675274</v>
      </c>
      <c r="D13" s="56">
        <v>0.7913390215117152</v>
      </c>
      <c r="E13" s="56">
        <v>1</v>
      </c>
      <c r="G13" t="s">
        <v>66</v>
      </c>
      <c r="H13">
        <v>2</v>
      </c>
      <c r="I13">
        <v>18027.49095082546</v>
      </c>
      <c r="J13">
        <v>9013.7454754127302</v>
      </c>
      <c r="K13">
        <v>45.928854350588743</v>
      </c>
      <c r="L13">
        <v>2.1308851746717622E-2</v>
      </c>
    </row>
    <row r="14" spans="2:15">
      <c r="G14" t="s">
        <v>67</v>
      </c>
      <c r="H14">
        <v>2</v>
      </c>
      <c r="I14" s="59">
        <v>392.50904917453863</v>
      </c>
      <c r="J14">
        <v>196.25452458726932</v>
      </c>
    </row>
    <row r="15" spans="2:15" ht="15" thickBot="1">
      <c r="G15" s="56" t="s">
        <v>68</v>
      </c>
      <c r="H15" s="56">
        <v>4</v>
      </c>
      <c r="I15" s="56">
        <v>18420</v>
      </c>
      <c r="J15" s="56"/>
      <c r="K15" s="56"/>
      <c r="L15" s="56"/>
    </row>
    <row r="16" spans="2:15" ht="15" thickBot="1"/>
    <row r="17" spans="3:15">
      <c r="G17" s="57"/>
      <c r="H17" s="57" t="s">
        <v>73</v>
      </c>
      <c r="I17" s="57" t="s">
        <v>63</v>
      </c>
      <c r="J17" s="57" t="s">
        <v>74</v>
      </c>
      <c r="K17" s="57" t="s">
        <v>75</v>
      </c>
      <c r="L17" s="57" t="s">
        <v>76</v>
      </c>
      <c r="M17" s="57" t="s">
        <v>77</v>
      </c>
      <c r="N17" s="57" t="s">
        <v>78</v>
      </c>
      <c r="O17" s="57" t="s">
        <v>79</v>
      </c>
    </row>
    <row r="18" spans="3:15">
      <c r="G18" t="s">
        <v>39</v>
      </c>
      <c r="H18">
        <v>-44.81018804626126</v>
      </c>
      <c r="I18">
        <v>69.246866630890381</v>
      </c>
      <c r="J18">
        <v>-0.64710780756499753</v>
      </c>
      <c r="K18">
        <v>0.58391574508017841</v>
      </c>
      <c r="L18">
        <v>-342.75540778225883</v>
      </c>
      <c r="M18">
        <v>253.13503168973631</v>
      </c>
      <c r="N18">
        <v>-342.75540778225883</v>
      </c>
      <c r="O18">
        <v>253.13503168973631</v>
      </c>
    </row>
    <row r="19" spans="3:15">
      <c r="G19" t="s">
        <v>56</v>
      </c>
      <c r="H19">
        <v>87.640151849563026</v>
      </c>
      <c r="I19">
        <v>15.237186664924886</v>
      </c>
      <c r="J19">
        <v>5.7517279125618073</v>
      </c>
      <c r="K19">
        <v>2.8922600815111749E-2</v>
      </c>
      <c r="L19">
        <v>22.079829052021836</v>
      </c>
      <c r="M19">
        <v>153.20047464710422</v>
      </c>
      <c r="N19">
        <v>22.079829052021836</v>
      </c>
      <c r="O19">
        <v>153.20047464710422</v>
      </c>
    </row>
    <row r="20" spans="3:15" ht="15" thickBot="1">
      <c r="G20" s="56" t="s">
        <v>57</v>
      </c>
      <c r="H20" s="56">
        <v>14.532974309172776</v>
      </c>
      <c r="I20" s="56">
        <v>2.9137375361504319</v>
      </c>
      <c r="J20" s="56">
        <v>4.9877431061870565</v>
      </c>
      <c r="K20" s="56">
        <v>3.7924876930238542E-2</v>
      </c>
      <c r="L20" s="56">
        <v>1.9961735454816427</v>
      </c>
      <c r="M20" s="56">
        <v>27.069775072863909</v>
      </c>
      <c r="N20" s="56">
        <v>1.9961735454816427</v>
      </c>
      <c r="O20" s="56">
        <v>27.069775072863909</v>
      </c>
    </row>
    <row r="23" spans="3:15" ht="29">
      <c r="C23" s="78" t="s">
        <v>86</v>
      </c>
      <c r="D23" s="78" t="s">
        <v>87</v>
      </c>
      <c r="E23" s="78" t="s">
        <v>88</v>
      </c>
      <c r="F23" s="78" t="s">
        <v>89</v>
      </c>
      <c r="G23" s="78" t="s">
        <v>87</v>
      </c>
      <c r="H23" s="78" t="s">
        <v>88</v>
      </c>
      <c r="I23" s="78" t="s">
        <v>89</v>
      </c>
    </row>
    <row r="24" spans="3:15">
      <c r="C24" s="77">
        <v>39</v>
      </c>
      <c r="D24" s="77">
        <v>192</v>
      </c>
      <c r="E24" s="77">
        <v>1.2</v>
      </c>
      <c r="F24" s="77">
        <v>12.2</v>
      </c>
      <c r="G24" s="77">
        <f>D24-D$32</f>
        <v>-1.25</v>
      </c>
      <c r="H24" s="77">
        <f t="shared" ref="H24:I31" si="2">E24-E$32</f>
        <v>-0.11250000000000004</v>
      </c>
      <c r="I24" s="77">
        <f t="shared" si="2"/>
        <v>-0.88749999999999929</v>
      </c>
    </row>
    <row r="25" spans="3:15">
      <c r="C25" s="77">
        <v>29</v>
      </c>
      <c r="D25" s="77">
        <v>199</v>
      </c>
      <c r="E25" s="77">
        <v>1.4</v>
      </c>
      <c r="F25" s="77">
        <v>13.8</v>
      </c>
      <c r="G25" s="77">
        <f>D25-D$32</f>
        <v>5.75</v>
      </c>
      <c r="H25" s="77">
        <f t="shared" si="2"/>
        <v>8.7499999999999911E-2</v>
      </c>
      <c r="I25" s="77">
        <f t="shared" si="2"/>
        <v>0.71250000000000213</v>
      </c>
    </row>
    <row r="26" spans="3:15">
      <c r="C26" s="77">
        <v>39</v>
      </c>
      <c r="D26" s="77">
        <v>196</v>
      </c>
      <c r="E26" s="77">
        <v>1.5</v>
      </c>
      <c r="F26" s="77">
        <v>12.8</v>
      </c>
      <c r="G26" s="77">
        <f t="shared" ref="G26:G31" si="3">D26-D$32</f>
        <v>2.75</v>
      </c>
      <c r="H26" s="77">
        <f t="shared" si="2"/>
        <v>0.1875</v>
      </c>
      <c r="I26" s="77">
        <f t="shared" si="2"/>
        <v>-0.28749999999999787</v>
      </c>
    </row>
    <row r="27" spans="3:15">
      <c r="C27" s="77">
        <v>39</v>
      </c>
      <c r="D27" s="77">
        <v>208</v>
      </c>
      <c r="E27" s="77">
        <v>1.3</v>
      </c>
      <c r="F27" s="77">
        <v>12.6</v>
      </c>
      <c r="G27" s="77">
        <f t="shared" si="3"/>
        <v>14.75</v>
      </c>
      <c r="H27" s="77">
        <f t="shared" si="2"/>
        <v>-1.2499999999999956E-2</v>
      </c>
      <c r="I27" s="77">
        <f t="shared" si="2"/>
        <v>-0.48749999999999893</v>
      </c>
    </row>
    <row r="28" spans="3:15">
      <c r="C28" s="77">
        <v>35</v>
      </c>
      <c r="D28" s="77">
        <v>202</v>
      </c>
      <c r="E28" s="77">
        <v>1.2</v>
      </c>
      <c r="F28" s="77">
        <v>13.1</v>
      </c>
      <c r="G28" s="77">
        <f t="shared" si="3"/>
        <v>8.75</v>
      </c>
      <c r="H28" s="77">
        <f t="shared" si="2"/>
        <v>-0.11250000000000004</v>
      </c>
      <c r="I28" s="77">
        <f t="shared" si="2"/>
        <v>1.2500000000001066E-2</v>
      </c>
    </row>
    <row r="29" spans="3:15">
      <c r="C29" s="77">
        <v>32</v>
      </c>
      <c r="D29" s="77">
        <v>186</v>
      </c>
      <c r="E29" s="77">
        <v>1.4</v>
      </c>
      <c r="F29" s="77">
        <v>13.6</v>
      </c>
      <c r="G29" s="77">
        <f t="shared" si="3"/>
        <v>-7.25</v>
      </c>
      <c r="H29" s="77">
        <f t="shared" si="2"/>
        <v>8.7499999999999911E-2</v>
      </c>
      <c r="I29" s="77">
        <f t="shared" si="2"/>
        <v>0.51250000000000107</v>
      </c>
    </row>
    <row r="30" spans="3:15">
      <c r="C30" s="77">
        <v>33</v>
      </c>
      <c r="D30" s="77">
        <v>183</v>
      </c>
      <c r="E30" s="77">
        <v>1.2</v>
      </c>
      <c r="F30" s="77">
        <v>13.1</v>
      </c>
      <c r="G30" s="77">
        <f t="shared" si="3"/>
        <v>-10.25</v>
      </c>
      <c r="H30" s="77">
        <f t="shared" si="2"/>
        <v>-0.11250000000000004</v>
      </c>
      <c r="I30" s="77">
        <f t="shared" si="2"/>
        <v>1.2500000000001066E-2</v>
      </c>
    </row>
    <row r="31" spans="3:15">
      <c r="C31" s="77">
        <v>30</v>
      </c>
      <c r="D31" s="77">
        <v>180</v>
      </c>
      <c r="E31" s="77">
        <v>1.3</v>
      </c>
      <c r="F31" s="77">
        <v>13.5</v>
      </c>
      <c r="G31" s="77">
        <f t="shared" si="3"/>
        <v>-13.25</v>
      </c>
      <c r="H31" s="77">
        <f t="shared" si="2"/>
        <v>-1.2499999999999956E-2</v>
      </c>
      <c r="I31" s="77">
        <f t="shared" si="2"/>
        <v>0.41250000000000142</v>
      </c>
    </row>
    <row r="32" spans="3:15">
      <c r="D32">
        <f t="shared" ref="D32:F32" si="4">AVERAGE(D24:D31)</f>
        <v>193.25</v>
      </c>
      <c r="E32">
        <f t="shared" si="4"/>
        <v>1.3125</v>
      </c>
      <c r="F32">
        <f t="shared" si="4"/>
        <v>13.087499999999999</v>
      </c>
    </row>
    <row r="34" spans="3:8" ht="17.5">
      <c r="C34" s="79" t="s">
        <v>90</v>
      </c>
    </row>
    <row r="36" spans="3:8">
      <c r="C36" t="s">
        <v>58</v>
      </c>
    </row>
    <row r="37" spans="3:8" ht="15" thickBot="1"/>
    <row r="38" spans="3:8">
      <c r="C38" s="58" t="s">
        <v>59</v>
      </c>
      <c r="D38" s="58"/>
    </row>
    <row r="39" spans="3:8">
      <c r="C39" t="s">
        <v>60</v>
      </c>
      <c r="D39">
        <v>0.97702096639963076</v>
      </c>
    </row>
    <row r="40" spans="3:8">
      <c r="C40" t="s">
        <v>61</v>
      </c>
      <c r="D40">
        <v>0.95456996878446843</v>
      </c>
    </row>
    <row r="41" spans="3:8">
      <c r="C41" t="s">
        <v>62</v>
      </c>
      <c r="D41">
        <v>0.92049744537281963</v>
      </c>
    </row>
    <row r="42" spans="3:8">
      <c r="C42" t="s">
        <v>63</v>
      </c>
      <c r="D42">
        <v>1.1674334826729733</v>
      </c>
    </row>
    <row r="43" spans="3:8" ht="15" thickBot="1">
      <c r="C43" s="56" t="s">
        <v>64</v>
      </c>
      <c r="D43" s="56">
        <v>8</v>
      </c>
    </row>
    <row r="45" spans="3:8" ht="15" thickBot="1">
      <c r="C45" t="s">
        <v>65</v>
      </c>
    </row>
    <row r="46" spans="3:8">
      <c r="C46" s="57"/>
      <c r="D46" s="57" t="s">
        <v>69</v>
      </c>
      <c r="E46" s="57" t="s">
        <v>70</v>
      </c>
      <c r="F46" s="57" t="s">
        <v>71</v>
      </c>
      <c r="G46" s="57" t="s">
        <v>19</v>
      </c>
      <c r="H46" s="57" t="s">
        <v>72</v>
      </c>
    </row>
    <row r="47" spans="3:8">
      <c r="C47" t="s">
        <v>66</v>
      </c>
      <c r="D47">
        <v>3</v>
      </c>
      <c r="E47">
        <v>114.54839625413621</v>
      </c>
      <c r="F47">
        <v>38.182798751378733</v>
      </c>
      <c r="G47">
        <v>28.015828392038639</v>
      </c>
      <c r="H47">
        <v>3.8106794853956546E-3</v>
      </c>
    </row>
    <row r="48" spans="3:8">
      <c r="C48" t="s">
        <v>67</v>
      </c>
      <c r="D48">
        <v>4</v>
      </c>
      <c r="E48">
        <v>5.4516037458637889</v>
      </c>
      <c r="F48">
        <v>1.3629009364659472</v>
      </c>
    </row>
    <row r="49" spans="3:11" ht="15" thickBot="1">
      <c r="C49" s="56" t="s">
        <v>68</v>
      </c>
      <c r="D49" s="56">
        <v>7</v>
      </c>
      <c r="E49" s="56">
        <v>120</v>
      </c>
      <c r="F49" s="56"/>
      <c r="G49" s="56"/>
      <c r="H49" s="56"/>
    </row>
    <row r="50" spans="3:11" ht="15" thickBot="1"/>
    <row r="51" spans="3:11">
      <c r="C51" s="57"/>
      <c r="D51" s="57" t="s">
        <v>73</v>
      </c>
      <c r="E51" s="57" t="s">
        <v>63</v>
      </c>
      <c r="F51" s="57" t="s">
        <v>74</v>
      </c>
      <c r="G51" s="57" t="s">
        <v>75</v>
      </c>
      <c r="H51" s="57" t="s">
        <v>76</v>
      </c>
      <c r="I51" s="57" t="s">
        <v>77</v>
      </c>
      <c r="J51" s="57" t="s">
        <v>78</v>
      </c>
      <c r="K51" s="57" t="s">
        <v>79</v>
      </c>
    </row>
    <row r="52" spans="3:11">
      <c r="C52" t="s">
        <v>39</v>
      </c>
      <c r="D52">
        <v>106.47245945254261</v>
      </c>
      <c r="E52">
        <v>16.788994264807879</v>
      </c>
      <c r="F52">
        <v>6.3418009306086924</v>
      </c>
      <c r="G52">
        <v>3.1661710799404785E-3</v>
      </c>
      <c r="H52">
        <v>59.858738504822945</v>
      </c>
      <c r="I52">
        <v>153.08618040026226</v>
      </c>
      <c r="J52">
        <v>59.858738504822945</v>
      </c>
      <c r="K52">
        <v>153.08618040026226</v>
      </c>
    </row>
    <row r="53" spans="3:11">
      <c r="C53" t="s">
        <v>87</v>
      </c>
      <c r="D53">
        <v>6.5812688263095817E-2</v>
      </c>
      <c r="E53">
        <v>4.8976823299058676E-2</v>
      </c>
      <c r="F53">
        <v>1.3437516733422097</v>
      </c>
      <c r="G53">
        <v>0.25019079703838232</v>
      </c>
      <c r="H53">
        <v>-7.0168773053712899E-2</v>
      </c>
      <c r="I53">
        <v>0.20179414957990455</v>
      </c>
      <c r="J53">
        <v>-7.0168773053712899E-2</v>
      </c>
      <c r="K53">
        <v>0.20179414957990455</v>
      </c>
    </row>
    <row r="54" spans="3:11">
      <c r="C54" t="s">
        <v>88</v>
      </c>
      <c r="D54">
        <v>9.3003211519449032</v>
      </c>
      <c r="E54">
        <v>4.3052812041453157</v>
      </c>
      <c r="F54">
        <v>2.1602122395605985</v>
      </c>
      <c r="G54">
        <v>9.6866056507939668E-2</v>
      </c>
      <c r="H54">
        <v>-2.6530557738044198</v>
      </c>
      <c r="I54">
        <v>21.253698077694224</v>
      </c>
      <c r="J54">
        <v>-2.6530557738044198</v>
      </c>
      <c r="K54">
        <v>21.253698077694224</v>
      </c>
    </row>
    <row r="55" spans="3:11" ht="15" thickBot="1">
      <c r="C55" s="56" t="s">
        <v>89</v>
      </c>
      <c r="D55" s="56">
        <v>-7.4038153177699009</v>
      </c>
      <c r="E55" s="56">
        <v>0.94329664825259574</v>
      </c>
      <c r="F55" s="56">
        <v>-7.8488727077373319</v>
      </c>
      <c r="G55" s="56">
        <v>1.4234006520302469E-3</v>
      </c>
      <c r="H55" s="56">
        <v>-10.022826679560305</v>
      </c>
      <c r="I55" s="56">
        <v>-4.7848039559794966</v>
      </c>
      <c r="J55" s="56">
        <v>-10.022826679560305</v>
      </c>
      <c r="K55" s="56">
        <v>-4.7848039559794966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D6BC0-2FCB-42E7-B2F1-30B6E2DD5F11}">
  <sheetPr>
    <tabColor rgb="FFFFFF00"/>
  </sheetPr>
  <dimension ref="A2:N9"/>
  <sheetViews>
    <sheetView zoomScale="110" zoomScaleNormal="110" workbookViewId="0">
      <selection activeCell="L5" sqref="L5"/>
    </sheetView>
  </sheetViews>
  <sheetFormatPr defaultRowHeight="12.5"/>
  <cols>
    <col min="1" max="1" width="9.81640625" style="6" bestFit="1" customWidth="1"/>
    <col min="2" max="2" width="11.26953125" style="6" bestFit="1" customWidth="1"/>
    <col min="3" max="3" width="11.7265625" style="6" bestFit="1" customWidth="1"/>
    <col min="4" max="5" width="8.453125" style="6" bestFit="1" customWidth="1"/>
    <col min="6" max="7" width="8.7265625" style="6"/>
    <col min="8" max="8" width="15" style="6" bestFit="1" customWidth="1"/>
    <col min="9" max="9" width="13.453125" style="6" customWidth="1"/>
    <col min="10" max="10" width="11.7265625" style="6" bestFit="1" customWidth="1"/>
    <col min="11" max="14" width="8.453125" style="6" bestFit="1" customWidth="1"/>
    <col min="15" max="16384" width="8.7265625" style="6"/>
  </cols>
  <sheetData>
    <row r="2" spans="1:14" ht="14.5">
      <c r="A2" s="80" t="s">
        <v>53</v>
      </c>
      <c r="B2" s="80"/>
      <c r="C2" s="81"/>
      <c r="D2" s="12">
        <v>50</v>
      </c>
      <c r="E2" s="11"/>
      <c r="H2" s="13" t="s">
        <v>53</v>
      </c>
      <c r="I2" s="13"/>
      <c r="J2" s="82"/>
      <c r="K2" s="83"/>
      <c r="L2" s="12">
        <v>50</v>
      </c>
      <c r="M2" s="12">
        <v>60</v>
      </c>
      <c r="N2" s="12">
        <v>70</v>
      </c>
    </row>
    <row r="3" spans="1:14">
      <c r="B3" s="11"/>
      <c r="C3" s="11"/>
      <c r="D3" s="11"/>
      <c r="E3" s="11"/>
      <c r="I3" s="11"/>
      <c r="J3" s="11"/>
      <c r="K3" s="11"/>
      <c r="L3" s="11"/>
    </row>
    <row r="4" spans="1:14" ht="14.5">
      <c r="A4" s="10" t="s">
        <v>52</v>
      </c>
      <c r="B4" s="10" t="s">
        <v>51</v>
      </c>
      <c r="C4" s="10" t="s">
        <v>50</v>
      </c>
      <c r="D4" s="10" t="s">
        <v>49</v>
      </c>
      <c r="E4" s="10" t="s">
        <v>48</v>
      </c>
      <c r="H4" s="10" t="s">
        <v>52</v>
      </c>
      <c r="I4" s="10" t="s">
        <v>51</v>
      </c>
      <c r="J4" s="10" t="s">
        <v>50</v>
      </c>
      <c r="K4" s="10" t="s">
        <v>49</v>
      </c>
      <c r="L4" s="10" t="s">
        <v>48</v>
      </c>
      <c r="M4" s="10" t="s">
        <v>48</v>
      </c>
      <c r="N4" s="10" t="s">
        <v>48</v>
      </c>
    </row>
    <row r="5" spans="1:14" ht="14.5">
      <c r="A5" s="9" t="s">
        <v>47</v>
      </c>
      <c r="B5" s="8">
        <v>234</v>
      </c>
      <c r="C5" s="8">
        <v>500</v>
      </c>
      <c r="D5" s="8">
        <v>300</v>
      </c>
      <c r="E5" s="7">
        <f>$B5*$D$2+$C5+$D5</f>
        <v>12500</v>
      </c>
      <c r="H5" s="9" t="s">
        <v>47</v>
      </c>
      <c r="I5" s="8">
        <v>234</v>
      </c>
      <c r="J5" s="8">
        <v>500</v>
      </c>
      <c r="K5" s="8">
        <v>300</v>
      </c>
      <c r="L5" s="7">
        <f t="shared" ref="L5:N9" si="0">$I5*L$2+$J5+$K5</f>
        <v>12500</v>
      </c>
      <c r="M5" s="7">
        <f t="shared" si="0"/>
        <v>14840</v>
      </c>
      <c r="N5" s="7">
        <f t="shared" si="0"/>
        <v>17180</v>
      </c>
    </row>
    <row r="6" spans="1:14" ht="14.5">
      <c r="A6" s="9" t="s">
        <v>46</v>
      </c>
      <c r="B6" s="8">
        <v>46</v>
      </c>
      <c r="C6" s="8">
        <v>1000</v>
      </c>
      <c r="D6" s="8">
        <v>500</v>
      </c>
      <c r="E6" s="7">
        <f>$B6*$D$2+$C6+$D6</f>
        <v>3800</v>
      </c>
      <c r="H6" s="9" t="s">
        <v>46</v>
      </c>
      <c r="I6" s="8">
        <v>46</v>
      </c>
      <c r="J6" s="8">
        <v>1000</v>
      </c>
      <c r="K6" s="8">
        <v>500</v>
      </c>
      <c r="L6" s="7">
        <f t="shared" si="0"/>
        <v>3800</v>
      </c>
      <c r="M6" s="7">
        <f t="shared" si="0"/>
        <v>4260</v>
      </c>
      <c r="N6" s="7">
        <f t="shared" si="0"/>
        <v>4720</v>
      </c>
    </row>
    <row r="7" spans="1:14" ht="14.5">
      <c r="A7" s="9" t="s">
        <v>45</v>
      </c>
      <c r="B7" s="8">
        <v>576</v>
      </c>
      <c r="C7" s="8">
        <v>750</v>
      </c>
      <c r="D7" s="8">
        <v>400</v>
      </c>
      <c r="E7" s="7">
        <f>$B7*$D$2+$C7+$D7</f>
        <v>29950</v>
      </c>
      <c r="H7" s="9" t="s">
        <v>45</v>
      </c>
      <c r="I7" s="8">
        <v>576</v>
      </c>
      <c r="J7" s="8">
        <v>750</v>
      </c>
      <c r="K7" s="8">
        <v>400</v>
      </c>
      <c r="L7" s="7">
        <f t="shared" si="0"/>
        <v>29950</v>
      </c>
      <c r="M7" s="7">
        <f t="shared" si="0"/>
        <v>35710</v>
      </c>
      <c r="N7" s="7">
        <f t="shared" si="0"/>
        <v>41470</v>
      </c>
    </row>
    <row r="8" spans="1:14" ht="14.5">
      <c r="A8" s="9" t="s">
        <v>44</v>
      </c>
      <c r="B8" s="8">
        <v>23</v>
      </c>
      <c r="C8" s="8">
        <v>350</v>
      </c>
      <c r="D8" s="8">
        <v>200</v>
      </c>
      <c r="E8" s="7">
        <f>$B8*$D$2+$C8+$D8</f>
        <v>1700</v>
      </c>
      <c r="H8" s="9" t="s">
        <v>44</v>
      </c>
      <c r="I8" s="8">
        <v>23</v>
      </c>
      <c r="J8" s="8">
        <v>350</v>
      </c>
      <c r="K8" s="8">
        <v>200</v>
      </c>
      <c r="L8" s="7">
        <f t="shared" si="0"/>
        <v>1700</v>
      </c>
      <c r="M8" s="7">
        <f t="shared" si="0"/>
        <v>1930</v>
      </c>
      <c r="N8" s="7">
        <f t="shared" si="0"/>
        <v>2160</v>
      </c>
    </row>
    <row r="9" spans="1:14" ht="14.5">
      <c r="A9" s="9" t="s">
        <v>43</v>
      </c>
      <c r="B9" s="8">
        <v>45</v>
      </c>
      <c r="C9" s="8">
        <v>450</v>
      </c>
      <c r="D9" s="8">
        <v>500</v>
      </c>
      <c r="E9" s="7">
        <f>$B9*$D$2+$C9+$D9</f>
        <v>3200</v>
      </c>
      <c r="H9" s="9" t="s">
        <v>43</v>
      </c>
      <c r="I9" s="8">
        <v>45</v>
      </c>
      <c r="J9" s="8">
        <v>450</v>
      </c>
      <c r="K9" s="8">
        <v>500</v>
      </c>
      <c r="L9" s="7">
        <f t="shared" si="0"/>
        <v>3200</v>
      </c>
      <c r="M9" s="7">
        <f t="shared" si="0"/>
        <v>3650</v>
      </c>
      <c r="N9" s="7">
        <f t="shared" si="0"/>
        <v>4100</v>
      </c>
    </row>
  </sheetData>
  <mergeCells count="2">
    <mergeCell ref="A2:C2"/>
    <mergeCell ref="J2:K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53D8-A940-4D81-BD8D-96795D8C11B3}">
  <dimension ref="B3:U46"/>
  <sheetViews>
    <sheetView zoomScale="80" zoomScaleNormal="80" workbookViewId="0">
      <selection activeCell="R16" sqref="R16"/>
    </sheetView>
  </sheetViews>
  <sheetFormatPr defaultRowHeight="14.5"/>
  <cols>
    <col min="1" max="1" width="8.7265625" style="88"/>
    <col min="2" max="2" width="12.90625" style="88" customWidth="1"/>
    <col min="3" max="6" width="8.7265625" style="88"/>
    <col min="7" max="7" width="14.1796875" style="88" bestFit="1" customWidth="1"/>
    <col min="8" max="17" width="8.7265625" style="88"/>
    <col min="18" max="18" width="13.54296875" style="88" customWidth="1"/>
    <col min="19" max="19" width="20.26953125" style="88" customWidth="1"/>
    <col min="20" max="20" width="11" style="88" customWidth="1"/>
    <col min="21" max="16384" width="8.7265625" style="88"/>
  </cols>
  <sheetData>
    <row r="3" spans="2:19">
      <c r="B3" s="87" t="s">
        <v>95</v>
      </c>
      <c r="C3" s="87" t="s">
        <v>91</v>
      </c>
      <c r="D3" s="87" t="s">
        <v>92</v>
      </c>
      <c r="E3" s="87" t="s">
        <v>93</v>
      </c>
      <c r="F3" s="87" t="s">
        <v>94</v>
      </c>
      <c r="G3" s="87" t="s">
        <v>96</v>
      </c>
      <c r="H3" s="87" t="s">
        <v>97</v>
      </c>
      <c r="I3" s="87" t="s">
        <v>105</v>
      </c>
      <c r="J3" s="87" t="s">
        <v>116</v>
      </c>
      <c r="K3" s="87" t="s">
        <v>117</v>
      </c>
      <c r="L3" s="87" t="s">
        <v>118</v>
      </c>
      <c r="M3" s="87" t="s">
        <v>119</v>
      </c>
      <c r="N3" s="87" t="s">
        <v>125</v>
      </c>
      <c r="O3" s="87" t="s">
        <v>123</v>
      </c>
      <c r="P3" s="87" t="s">
        <v>124</v>
      </c>
      <c r="R3" s="94">
        <v>0.14000000000000001</v>
      </c>
      <c r="S3" s="92" t="s">
        <v>103</v>
      </c>
    </row>
    <row r="4" spans="2:19">
      <c r="B4" s="89">
        <v>1</v>
      </c>
      <c r="C4" s="90">
        <v>15.85</v>
      </c>
      <c r="D4" s="90">
        <v>16.02</v>
      </c>
      <c r="E4" s="90">
        <v>15.83</v>
      </c>
      <c r="F4" s="90">
        <v>15.93</v>
      </c>
      <c r="G4" s="90">
        <f>AVERAGE(C4:F4)</f>
        <v>15.907499999999999</v>
      </c>
      <c r="H4" s="90">
        <f>MAX(C4:F4)-MIN(C4:F4)</f>
        <v>0.1899999999999995</v>
      </c>
      <c r="I4" s="90">
        <f>$R$4</f>
        <v>15.946900000000003</v>
      </c>
      <c r="J4" s="90">
        <f>$R$10</f>
        <v>16.156900000000004</v>
      </c>
      <c r="K4" s="90">
        <f>$R$11</f>
        <v>15.736900000000002</v>
      </c>
      <c r="L4" s="90">
        <f>$R$13</f>
        <v>16.156264000000004</v>
      </c>
      <c r="M4" s="90">
        <f>$R$14</f>
        <v>15.737536000000002</v>
      </c>
      <c r="N4" s="90">
        <f>$R$5</f>
        <v>0.28680000000000017</v>
      </c>
      <c r="O4" s="90">
        <f>$R$17</f>
        <v>0.65390400000000037</v>
      </c>
      <c r="P4" s="90">
        <f>$R$18</f>
        <v>0</v>
      </c>
      <c r="R4" s="91">
        <f>AVERAGE(G4:G28)</f>
        <v>15.946900000000003</v>
      </c>
      <c r="S4" s="93" t="s">
        <v>99</v>
      </c>
    </row>
    <row r="5" spans="2:19">
      <c r="B5" s="89">
        <v>2</v>
      </c>
      <c r="C5" s="90">
        <v>16.12</v>
      </c>
      <c r="D5" s="90">
        <v>16</v>
      </c>
      <c r="E5" s="90">
        <v>15.85</v>
      </c>
      <c r="F5" s="90">
        <v>16.010000000000002</v>
      </c>
      <c r="G5" s="90">
        <f t="shared" ref="G5:G28" si="0">AVERAGE(C5:F5)</f>
        <v>15.995000000000001</v>
      </c>
      <c r="H5" s="90">
        <f t="shared" ref="H5:H28" si="1">MAX(C5:F5)-MIN(C5:F5)</f>
        <v>0.27000000000000135</v>
      </c>
      <c r="I5" s="90">
        <f t="shared" ref="I5:I28" si="2">$R$4</f>
        <v>15.946900000000003</v>
      </c>
      <c r="J5" s="90">
        <f t="shared" ref="J5:J28" si="3">$R$10</f>
        <v>16.156900000000004</v>
      </c>
      <c r="K5" s="90">
        <f t="shared" ref="K5:K28" si="4">$R$11</f>
        <v>15.736900000000002</v>
      </c>
      <c r="L5" s="90">
        <f t="shared" ref="L5:L28" si="5">$R$13</f>
        <v>16.156264000000004</v>
      </c>
      <c r="M5" s="90">
        <f t="shared" ref="M5:M28" si="6">$R$14</f>
        <v>15.737536000000002</v>
      </c>
      <c r="N5" s="90">
        <f t="shared" ref="N5:N28" si="7">$R$5</f>
        <v>0.28680000000000017</v>
      </c>
      <c r="O5" s="90">
        <f t="shared" ref="O5:O28" si="8">$R$17</f>
        <v>0.65390400000000037</v>
      </c>
      <c r="P5" s="90">
        <f t="shared" ref="P5:P28" si="9">$R$18</f>
        <v>0</v>
      </c>
      <c r="R5" s="91">
        <f>AVERAGE(H4:H28)</f>
        <v>0.28680000000000017</v>
      </c>
      <c r="S5" s="92" t="s">
        <v>98</v>
      </c>
    </row>
    <row r="6" spans="2:19">
      <c r="B6" s="89">
        <v>3</v>
      </c>
      <c r="C6" s="90">
        <v>16</v>
      </c>
      <c r="D6" s="90">
        <v>15.91</v>
      </c>
      <c r="E6" s="90">
        <v>15.94</v>
      </c>
      <c r="F6" s="90">
        <v>15.83</v>
      </c>
      <c r="G6" s="90">
        <f t="shared" si="0"/>
        <v>15.92</v>
      </c>
      <c r="H6" s="90">
        <f t="shared" si="1"/>
        <v>0.16999999999999993</v>
      </c>
      <c r="I6" s="90">
        <f t="shared" si="2"/>
        <v>15.946900000000003</v>
      </c>
      <c r="J6" s="90">
        <f t="shared" si="3"/>
        <v>16.156900000000004</v>
      </c>
      <c r="K6" s="90">
        <f t="shared" si="4"/>
        <v>15.736900000000002</v>
      </c>
      <c r="L6" s="90">
        <f t="shared" si="5"/>
        <v>16.156264000000004</v>
      </c>
      <c r="M6" s="90">
        <f t="shared" si="6"/>
        <v>15.737536000000002</v>
      </c>
      <c r="N6" s="90">
        <f t="shared" si="7"/>
        <v>0.28680000000000017</v>
      </c>
      <c r="O6" s="90">
        <f t="shared" si="8"/>
        <v>0.65390400000000037</v>
      </c>
      <c r="P6" s="90">
        <f t="shared" si="9"/>
        <v>0</v>
      </c>
      <c r="R6" s="94">
        <v>3</v>
      </c>
      <c r="S6" s="92" t="s">
        <v>100</v>
      </c>
    </row>
    <row r="7" spans="2:19">
      <c r="B7" s="89">
        <v>4</v>
      </c>
      <c r="C7" s="90">
        <v>16.2</v>
      </c>
      <c r="D7" s="90">
        <v>15.85</v>
      </c>
      <c r="E7" s="90">
        <v>15.74</v>
      </c>
      <c r="F7" s="90">
        <v>15.93</v>
      </c>
      <c r="G7" s="90">
        <f t="shared" si="0"/>
        <v>15.93</v>
      </c>
      <c r="H7" s="90">
        <f t="shared" si="1"/>
        <v>0.45999999999999908</v>
      </c>
      <c r="I7" s="90">
        <f t="shared" si="2"/>
        <v>15.946900000000003</v>
      </c>
      <c r="J7" s="90">
        <f t="shared" si="3"/>
        <v>16.156900000000004</v>
      </c>
      <c r="K7" s="90">
        <f t="shared" si="4"/>
        <v>15.736900000000002</v>
      </c>
      <c r="L7" s="90">
        <f t="shared" si="5"/>
        <v>16.156264000000004</v>
      </c>
      <c r="M7" s="90">
        <f t="shared" si="6"/>
        <v>15.737536000000002</v>
      </c>
      <c r="N7" s="90">
        <f t="shared" si="7"/>
        <v>0.28680000000000017</v>
      </c>
      <c r="O7" s="90">
        <f t="shared" si="8"/>
        <v>0.65390400000000037</v>
      </c>
      <c r="P7" s="90">
        <f t="shared" si="9"/>
        <v>0</v>
      </c>
      <c r="R7" s="88">
        <f>COUNTA(C3:F3)</f>
        <v>4</v>
      </c>
      <c r="S7" s="92" t="s">
        <v>102</v>
      </c>
    </row>
    <row r="8" spans="2:19">
      <c r="B8" s="89">
        <v>5</v>
      </c>
      <c r="C8" s="90">
        <v>15.74</v>
      </c>
      <c r="D8" s="90">
        <v>15.86</v>
      </c>
      <c r="E8" s="90">
        <v>16.21</v>
      </c>
      <c r="F8" s="90">
        <v>16.100000000000001</v>
      </c>
      <c r="G8" s="90">
        <f t="shared" si="0"/>
        <v>15.977500000000001</v>
      </c>
      <c r="H8" s="90">
        <f t="shared" si="1"/>
        <v>0.47000000000000064</v>
      </c>
      <c r="I8" s="90">
        <f t="shared" si="2"/>
        <v>15.946900000000003</v>
      </c>
      <c r="J8" s="90">
        <f t="shared" si="3"/>
        <v>16.156900000000004</v>
      </c>
      <c r="K8" s="90">
        <f t="shared" si="4"/>
        <v>15.736900000000002</v>
      </c>
      <c r="L8" s="90">
        <f t="shared" si="5"/>
        <v>16.156264000000004</v>
      </c>
      <c r="M8" s="90">
        <f t="shared" si="6"/>
        <v>15.737536000000002</v>
      </c>
      <c r="N8" s="90">
        <f t="shared" si="7"/>
        <v>0.28680000000000017</v>
      </c>
      <c r="O8" s="90">
        <f t="shared" si="8"/>
        <v>0.65390400000000037</v>
      </c>
      <c r="P8" s="90">
        <f t="shared" si="9"/>
        <v>0</v>
      </c>
      <c r="R8" s="88">
        <f>COUNT(B4:B28)</f>
        <v>25</v>
      </c>
      <c r="S8" s="92" t="s">
        <v>104</v>
      </c>
    </row>
    <row r="9" spans="2:19">
      <c r="B9" s="89">
        <v>6</v>
      </c>
      <c r="C9" s="90">
        <v>15.94</v>
      </c>
      <c r="D9" s="90">
        <v>16.010000000000002</v>
      </c>
      <c r="E9" s="90">
        <v>16.14</v>
      </c>
      <c r="F9" s="90">
        <v>16.03</v>
      </c>
      <c r="G9" s="90">
        <f t="shared" si="0"/>
        <v>16.03</v>
      </c>
      <c r="H9" s="90">
        <f t="shared" si="1"/>
        <v>0.20000000000000107</v>
      </c>
      <c r="I9" s="90">
        <f t="shared" si="2"/>
        <v>15.946900000000003</v>
      </c>
      <c r="J9" s="90">
        <f t="shared" si="3"/>
        <v>16.156900000000004</v>
      </c>
      <c r="K9" s="90">
        <f t="shared" si="4"/>
        <v>15.736900000000002</v>
      </c>
      <c r="L9" s="90">
        <f t="shared" si="5"/>
        <v>16.156264000000004</v>
      </c>
      <c r="M9" s="90">
        <f t="shared" si="6"/>
        <v>15.737536000000002</v>
      </c>
      <c r="N9" s="90">
        <f t="shared" si="7"/>
        <v>0.28680000000000017</v>
      </c>
      <c r="O9" s="90">
        <f t="shared" si="8"/>
        <v>0.65390400000000037</v>
      </c>
      <c r="P9" s="90">
        <f t="shared" si="9"/>
        <v>0</v>
      </c>
      <c r="R9" s="88">
        <f>R3/SQRT(R7)</f>
        <v>7.0000000000000007E-2</v>
      </c>
      <c r="S9" s="92" t="s">
        <v>101</v>
      </c>
    </row>
    <row r="10" spans="2:19">
      <c r="B10" s="89">
        <v>7</v>
      </c>
      <c r="C10" s="90">
        <v>15.75</v>
      </c>
      <c r="D10" s="90">
        <v>16.21</v>
      </c>
      <c r="E10" s="90">
        <v>16.010000000000002</v>
      </c>
      <c r="F10" s="90">
        <v>15.86</v>
      </c>
      <c r="G10" s="90">
        <f t="shared" si="0"/>
        <v>15.9575</v>
      </c>
      <c r="H10" s="90">
        <f t="shared" si="1"/>
        <v>0.46000000000000085</v>
      </c>
      <c r="I10" s="90">
        <f t="shared" si="2"/>
        <v>15.946900000000003</v>
      </c>
      <c r="J10" s="90">
        <f t="shared" si="3"/>
        <v>16.156900000000004</v>
      </c>
      <c r="K10" s="90">
        <f t="shared" si="4"/>
        <v>15.736900000000002</v>
      </c>
      <c r="L10" s="90">
        <f t="shared" si="5"/>
        <v>16.156264000000004</v>
      </c>
      <c r="M10" s="90">
        <f t="shared" si="6"/>
        <v>15.737536000000002</v>
      </c>
      <c r="N10" s="90">
        <f t="shared" si="7"/>
        <v>0.28680000000000017</v>
      </c>
      <c r="O10" s="90">
        <f t="shared" si="8"/>
        <v>0.65390400000000037</v>
      </c>
      <c r="P10" s="90">
        <f t="shared" si="9"/>
        <v>0</v>
      </c>
      <c r="R10" s="88">
        <f>R4+R6*R9</f>
        <v>16.156900000000004</v>
      </c>
      <c r="S10" s="92" t="s">
        <v>112</v>
      </c>
    </row>
    <row r="11" spans="2:19">
      <c r="B11" s="89">
        <v>8</v>
      </c>
      <c r="C11" s="90">
        <v>15.82</v>
      </c>
      <c r="D11" s="90">
        <v>15.94</v>
      </c>
      <c r="E11" s="90">
        <v>16.02</v>
      </c>
      <c r="F11" s="90">
        <v>15.94</v>
      </c>
      <c r="G11" s="90">
        <f t="shared" si="0"/>
        <v>15.93</v>
      </c>
      <c r="H11" s="90">
        <f t="shared" si="1"/>
        <v>0.19999999999999929</v>
      </c>
      <c r="I11" s="90">
        <f t="shared" si="2"/>
        <v>15.946900000000003</v>
      </c>
      <c r="J11" s="90">
        <f t="shared" si="3"/>
        <v>16.156900000000004</v>
      </c>
      <c r="K11" s="90">
        <f t="shared" si="4"/>
        <v>15.736900000000002</v>
      </c>
      <c r="L11" s="90">
        <f t="shared" si="5"/>
        <v>16.156264000000004</v>
      </c>
      <c r="M11" s="90">
        <f t="shared" si="6"/>
        <v>15.737536000000002</v>
      </c>
      <c r="N11" s="90">
        <f t="shared" si="7"/>
        <v>0.28680000000000017</v>
      </c>
      <c r="O11" s="90">
        <f t="shared" si="8"/>
        <v>0.65390400000000037</v>
      </c>
      <c r="P11" s="90">
        <f t="shared" si="9"/>
        <v>0</v>
      </c>
      <c r="R11" s="88">
        <f>R4-R6*R9</f>
        <v>15.736900000000002</v>
      </c>
      <c r="S11" s="92" t="s">
        <v>113</v>
      </c>
    </row>
    <row r="12" spans="2:19">
      <c r="B12" s="89">
        <v>9</v>
      </c>
      <c r="C12" s="90">
        <v>16.04</v>
      </c>
      <c r="D12" s="90">
        <v>15.98</v>
      </c>
      <c r="E12" s="90">
        <v>15.83</v>
      </c>
      <c r="F12" s="90">
        <v>15.98</v>
      </c>
      <c r="G12" s="90">
        <f t="shared" si="0"/>
        <v>15.9575</v>
      </c>
      <c r="H12" s="90">
        <f t="shared" si="1"/>
        <v>0.20999999999999908</v>
      </c>
      <c r="I12" s="90">
        <f t="shared" si="2"/>
        <v>15.946900000000003</v>
      </c>
      <c r="J12" s="90">
        <f t="shared" si="3"/>
        <v>16.156900000000004</v>
      </c>
      <c r="K12" s="90">
        <f t="shared" si="4"/>
        <v>15.736900000000002</v>
      </c>
      <c r="L12" s="90">
        <f t="shared" si="5"/>
        <v>16.156264000000004</v>
      </c>
      <c r="M12" s="90">
        <f t="shared" si="6"/>
        <v>15.737536000000002</v>
      </c>
      <c r="N12" s="90">
        <f t="shared" si="7"/>
        <v>0.28680000000000017</v>
      </c>
      <c r="O12" s="90">
        <f t="shared" si="8"/>
        <v>0.65390400000000037</v>
      </c>
      <c r="P12" s="90">
        <f t="shared" si="9"/>
        <v>0</v>
      </c>
      <c r="R12" s="88">
        <f>VLOOKUP(R7,R23:U46,2,FALSE)</f>
        <v>0.73</v>
      </c>
      <c r="S12" s="92" t="s">
        <v>107</v>
      </c>
    </row>
    <row r="13" spans="2:19">
      <c r="B13" s="89">
        <v>10</v>
      </c>
      <c r="C13" s="90">
        <v>15.64</v>
      </c>
      <c r="D13" s="90">
        <v>15.86</v>
      </c>
      <c r="E13" s="90">
        <v>15.94</v>
      </c>
      <c r="F13" s="90">
        <v>15.89</v>
      </c>
      <c r="G13" s="90">
        <f t="shared" si="0"/>
        <v>15.8325</v>
      </c>
      <c r="H13" s="90">
        <f t="shared" si="1"/>
        <v>0.29999999999999893</v>
      </c>
      <c r="I13" s="90">
        <f t="shared" si="2"/>
        <v>15.946900000000003</v>
      </c>
      <c r="J13" s="90">
        <f t="shared" si="3"/>
        <v>16.156900000000004</v>
      </c>
      <c r="K13" s="90">
        <f t="shared" si="4"/>
        <v>15.736900000000002</v>
      </c>
      <c r="L13" s="90">
        <f t="shared" si="5"/>
        <v>16.156264000000004</v>
      </c>
      <c r="M13" s="90">
        <f t="shared" si="6"/>
        <v>15.737536000000002</v>
      </c>
      <c r="N13" s="90">
        <f t="shared" si="7"/>
        <v>0.28680000000000017</v>
      </c>
      <c r="O13" s="90">
        <f t="shared" si="8"/>
        <v>0.65390400000000037</v>
      </c>
      <c r="P13" s="90">
        <f t="shared" si="9"/>
        <v>0</v>
      </c>
      <c r="R13" s="88">
        <f>R4+R12*R5</f>
        <v>16.156264000000004</v>
      </c>
      <c r="S13" s="92" t="s">
        <v>114</v>
      </c>
    </row>
    <row r="14" spans="2:19">
      <c r="B14" s="89">
        <v>11</v>
      </c>
      <c r="C14" s="90">
        <v>16.11</v>
      </c>
      <c r="D14" s="90">
        <v>16</v>
      </c>
      <c r="E14" s="90">
        <v>16.010000000000002</v>
      </c>
      <c r="F14" s="90">
        <v>15.82</v>
      </c>
      <c r="G14" s="90">
        <f t="shared" si="0"/>
        <v>15.985000000000001</v>
      </c>
      <c r="H14" s="90">
        <f t="shared" si="1"/>
        <v>0.28999999999999915</v>
      </c>
      <c r="I14" s="90">
        <f t="shared" si="2"/>
        <v>15.946900000000003</v>
      </c>
      <c r="J14" s="90">
        <f t="shared" si="3"/>
        <v>16.156900000000004</v>
      </c>
      <c r="K14" s="90">
        <f t="shared" si="4"/>
        <v>15.736900000000002</v>
      </c>
      <c r="L14" s="90">
        <f t="shared" si="5"/>
        <v>16.156264000000004</v>
      </c>
      <c r="M14" s="90">
        <f t="shared" si="6"/>
        <v>15.737536000000002</v>
      </c>
      <c r="N14" s="90">
        <f t="shared" si="7"/>
        <v>0.28680000000000017</v>
      </c>
      <c r="O14" s="90">
        <f t="shared" si="8"/>
        <v>0.65390400000000037</v>
      </c>
      <c r="P14" s="90">
        <f t="shared" si="9"/>
        <v>0</v>
      </c>
      <c r="R14" s="88">
        <f>R4-R12*R5</f>
        <v>15.737536000000002</v>
      </c>
      <c r="S14" s="92" t="s">
        <v>115</v>
      </c>
    </row>
    <row r="15" spans="2:19">
      <c r="B15" s="89">
        <v>12</v>
      </c>
      <c r="C15" s="90">
        <v>15.72</v>
      </c>
      <c r="D15" s="90">
        <v>15.85</v>
      </c>
      <c r="E15" s="90">
        <v>16.12</v>
      </c>
      <c r="F15" s="90">
        <v>16.149999999999999</v>
      </c>
      <c r="G15" s="90">
        <f t="shared" si="0"/>
        <v>15.959999999999999</v>
      </c>
      <c r="H15" s="90">
        <f t="shared" si="1"/>
        <v>0.42999999999999794</v>
      </c>
      <c r="I15" s="90">
        <f t="shared" si="2"/>
        <v>15.946900000000003</v>
      </c>
      <c r="J15" s="90">
        <f t="shared" si="3"/>
        <v>16.156900000000004</v>
      </c>
      <c r="K15" s="90">
        <f t="shared" si="4"/>
        <v>15.736900000000002</v>
      </c>
      <c r="L15" s="90">
        <f t="shared" si="5"/>
        <v>16.156264000000004</v>
      </c>
      <c r="M15" s="90">
        <f t="shared" si="6"/>
        <v>15.737536000000002</v>
      </c>
      <c r="N15" s="90">
        <f t="shared" si="7"/>
        <v>0.28680000000000017</v>
      </c>
      <c r="O15" s="90">
        <f t="shared" si="8"/>
        <v>0.65390400000000037</v>
      </c>
      <c r="P15" s="90">
        <f t="shared" si="9"/>
        <v>0</v>
      </c>
      <c r="R15" s="88">
        <f>VLOOKUP(R7,R23:U46,4,FALSE)</f>
        <v>2.2799999999999998</v>
      </c>
      <c r="S15" s="92" t="s">
        <v>109</v>
      </c>
    </row>
    <row r="16" spans="2:19">
      <c r="B16" s="89">
        <v>13</v>
      </c>
      <c r="C16" s="90">
        <v>15.85</v>
      </c>
      <c r="D16" s="90">
        <v>15.76</v>
      </c>
      <c r="E16" s="90">
        <v>15.74</v>
      </c>
      <c r="F16" s="90">
        <v>15.98</v>
      </c>
      <c r="G16" s="90">
        <f t="shared" si="0"/>
        <v>15.8325</v>
      </c>
      <c r="H16" s="90">
        <f t="shared" si="1"/>
        <v>0.24000000000000021</v>
      </c>
      <c r="I16" s="90">
        <f t="shared" si="2"/>
        <v>15.946900000000003</v>
      </c>
      <c r="J16" s="90">
        <f t="shared" si="3"/>
        <v>16.156900000000004</v>
      </c>
      <c r="K16" s="90">
        <f t="shared" si="4"/>
        <v>15.736900000000002</v>
      </c>
      <c r="L16" s="90">
        <f t="shared" si="5"/>
        <v>16.156264000000004</v>
      </c>
      <c r="M16" s="90">
        <f t="shared" si="6"/>
        <v>15.737536000000002</v>
      </c>
      <c r="N16" s="90">
        <f t="shared" si="7"/>
        <v>0.28680000000000017</v>
      </c>
      <c r="O16" s="90">
        <f t="shared" si="8"/>
        <v>0.65390400000000037</v>
      </c>
      <c r="P16" s="90">
        <f t="shared" si="9"/>
        <v>0</v>
      </c>
      <c r="R16" s="88">
        <f>VLOOKUP(R7,R23:U46,3,FALSE)</f>
        <v>0</v>
      </c>
      <c r="S16" s="92" t="s">
        <v>108</v>
      </c>
    </row>
    <row r="17" spans="2:21">
      <c r="B17" s="89">
        <v>14</v>
      </c>
      <c r="C17" s="90">
        <v>15.73</v>
      </c>
      <c r="D17" s="90">
        <v>15.84</v>
      </c>
      <c r="E17" s="90">
        <v>15.96</v>
      </c>
      <c r="F17" s="90">
        <v>16.100000000000001</v>
      </c>
      <c r="G17" s="90">
        <f t="shared" si="0"/>
        <v>15.907500000000001</v>
      </c>
      <c r="H17" s="90">
        <f t="shared" si="1"/>
        <v>0.37000000000000099</v>
      </c>
      <c r="I17" s="90">
        <f t="shared" si="2"/>
        <v>15.946900000000003</v>
      </c>
      <c r="J17" s="90">
        <f t="shared" si="3"/>
        <v>16.156900000000004</v>
      </c>
      <c r="K17" s="90">
        <f t="shared" si="4"/>
        <v>15.736900000000002</v>
      </c>
      <c r="L17" s="90">
        <f t="shared" si="5"/>
        <v>16.156264000000004</v>
      </c>
      <c r="M17" s="90">
        <f t="shared" si="6"/>
        <v>15.737536000000002</v>
      </c>
      <c r="N17" s="90">
        <f t="shared" si="7"/>
        <v>0.28680000000000017</v>
      </c>
      <c r="O17" s="90">
        <f t="shared" si="8"/>
        <v>0.65390400000000037</v>
      </c>
      <c r="P17" s="90">
        <f t="shared" si="9"/>
        <v>0</v>
      </c>
      <c r="R17" s="88">
        <f>R15*R5</f>
        <v>0.65390400000000037</v>
      </c>
      <c r="S17" s="92" t="s">
        <v>121</v>
      </c>
    </row>
    <row r="18" spans="2:21">
      <c r="B18" s="89">
        <v>15</v>
      </c>
      <c r="C18" s="90">
        <v>16.2</v>
      </c>
      <c r="D18" s="90">
        <v>16.010000000000002</v>
      </c>
      <c r="E18" s="90">
        <v>16.100000000000001</v>
      </c>
      <c r="F18" s="90">
        <v>15.89</v>
      </c>
      <c r="G18" s="90">
        <f t="shared" si="0"/>
        <v>16.05</v>
      </c>
      <c r="H18" s="90">
        <f t="shared" si="1"/>
        <v>0.30999999999999872</v>
      </c>
      <c r="I18" s="90">
        <f t="shared" si="2"/>
        <v>15.946900000000003</v>
      </c>
      <c r="J18" s="90">
        <f t="shared" si="3"/>
        <v>16.156900000000004</v>
      </c>
      <c r="K18" s="90">
        <f t="shared" si="4"/>
        <v>15.736900000000002</v>
      </c>
      <c r="L18" s="90">
        <f t="shared" si="5"/>
        <v>16.156264000000004</v>
      </c>
      <c r="M18" s="90">
        <f t="shared" si="6"/>
        <v>15.737536000000002</v>
      </c>
      <c r="N18" s="90">
        <f t="shared" si="7"/>
        <v>0.28680000000000017</v>
      </c>
      <c r="O18" s="90">
        <f t="shared" si="8"/>
        <v>0.65390400000000037</v>
      </c>
      <c r="P18" s="90">
        <f t="shared" si="9"/>
        <v>0</v>
      </c>
      <c r="R18" s="88">
        <f>R16*R5</f>
        <v>0</v>
      </c>
      <c r="S18" s="92" t="s">
        <v>122</v>
      </c>
    </row>
    <row r="19" spans="2:21">
      <c r="B19" s="89">
        <v>16</v>
      </c>
      <c r="C19" s="90">
        <v>16.12</v>
      </c>
      <c r="D19" s="90">
        <v>16.079999999999998</v>
      </c>
      <c r="E19" s="90">
        <v>15.83</v>
      </c>
      <c r="F19" s="90">
        <v>15.94</v>
      </c>
      <c r="G19" s="90">
        <f t="shared" si="0"/>
        <v>15.9925</v>
      </c>
      <c r="H19" s="90">
        <f t="shared" si="1"/>
        <v>0.29000000000000092</v>
      </c>
      <c r="I19" s="90">
        <f t="shared" si="2"/>
        <v>15.946900000000003</v>
      </c>
      <c r="J19" s="90">
        <f t="shared" si="3"/>
        <v>16.156900000000004</v>
      </c>
      <c r="K19" s="90">
        <f t="shared" si="4"/>
        <v>15.736900000000002</v>
      </c>
      <c r="L19" s="90">
        <f t="shared" si="5"/>
        <v>16.156264000000004</v>
      </c>
      <c r="M19" s="90">
        <f t="shared" si="6"/>
        <v>15.737536000000002</v>
      </c>
      <c r="N19" s="90">
        <f t="shared" si="7"/>
        <v>0.28680000000000017</v>
      </c>
      <c r="O19" s="90">
        <f t="shared" si="8"/>
        <v>0.65390400000000037</v>
      </c>
      <c r="P19" s="90">
        <f t="shared" si="9"/>
        <v>0</v>
      </c>
    </row>
    <row r="20" spans="2:21">
      <c r="B20" s="89">
        <v>17</v>
      </c>
      <c r="C20" s="90">
        <v>16.010000000000002</v>
      </c>
      <c r="D20" s="90">
        <v>15.93</v>
      </c>
      <c r="E20" s="90">
        <v>15.81</v>
      </c>
      <c r="F20" s="90">
        <v>15.68</v>
      </c>
      <c r="G20" s="90">
        <f t="shared" si="0"/>
        <v>15.8575</v>
      </c>
      <c r="H20" s="90">
        <f t="shared" si="1"/>
        <v>0.33000000000000185</v>
      </c>
      <c r="I20" s="90">
        <f t="shared" si="2"/>
        <v>15.946900000000003</v>
      </c>
      <c r="J20" s="90">
        <f t="shared" si="3"/>
        <v>16.156900000000004</v>
      </c>
      <c r="K20" s="90">
        <f t="shared" si="4"/>
        <v>15.736900000000002</v>
      </c>
      <c r="L20" s="90">
        <f t="shared" si="5"/>
        <v>16.156264000000004</v>
      </c>
      <c r="M20" s="90">
        <f t="shared" si="6"/>
        <v>15.737536000000002</v>
      </c>
      <c r="N20" s="90">
        <f t="shared" si="7"/>
        <v>0.28680000000000017</v>
      </c>
      <c r="O20" s="90">
        <f t="shared" si="8"/>
        <v>0.65390400000000037</v>
      </c>
      <c r="P20" s="90">
        <f t="shared" si="9"/>
        <v>0</v>
      </c>
    </row>
    <row r="21" spans="2:21">
      <c r="B21" s="89">
        <v>18</v>
      </c>
      <c r="C21" s="90">
        <v>15.78</v>
      </c>
      <c r="D21" s="90">
        <v>16.04</v>
      </c>
      <c r="E21" s="90">
        <v>16.11</v>
      </c>
      <c r="F21" s="90">
        <v>16.12</v>
      </c>
      <c r="G21" s="90">
        <f t="shared" si="0"/>
        <v>16.012499999999999</v>
      </c>
      <c r="H21" s="90">
        <f t="shared" si="1"/>
        <v>0.34000000000000163</v>
      </c>
      <c r="I21" s="90">
        <f t="shared" si="2"/>
        <v>15.946900000000003</v>
      </c>
      <c r="J21" s="90">
        <f t="shared" si="3"/>
        <v>16.156900000000004</v>
      </c>
      <c r="K21" s="90">
        <f t="shared" si="4"/>
        <v>15.736900000000002</v>
      </c>
      <c r="L21" s="90">
        <f t="shared" si="5"/>
        <v>16.156264000000004</v>
      </c>
      <c r="M21" s="90">
        <f t="shared" si="6"/>
        <v>15.737536000000002</v>
      </c>
      <c r="N21" s="90">
        <f t="shared" si="7"/>
        <v>0.28680000000000017</v>
      </c>
      <c r="O21" s="90">
        <f t="shared" si="8"/>
        <v>0.65390400000000037</v>
      </c>
      <c r="P21" s="90">
        <f t="shared" si="9"/>
        <v>0</v>
      </c>
      <c r="R21" s="95"/>
      <c r="S21" s="96" t="s">
        <v>110</v>
      </c>
      <c r="T21" s="101" t="s">
        <v>111</v>
      </c>
      <c r="U21" s="101"/>
    </row>
    <row r="22" spans="2:21">
      <c r="B22" s="89">
        <v>19</v>
      </c>
      <c r="C22" s="90">
        <v>15.84</v>
      </c>
      <c r="D22" s="90">
        <v>15.92</v>
      </c>
      <c r="E22" s="90">
        <v>16.05</v>
      </c>
      <c r="F22" s="90">
        <v>16.12</v>
      </c>
      <c r="G22" s="90">
        <f t="shared" si="0"/>
        <v>15.982500000000002</v>
      </c>
      <c r="H22" s="90">
        <f t="shared" si="1"/>
        <v>0.28000000000000114</v>
      </c>
      <c r="I22" s="90">
        <f t="shared" si="2"/>
        <v>15.946900000000003</v>
      </c>
      <c r="J22" s="90">
        <f t="shared" si="3"/>
        <v>16.156900000000004</v>
      </c>
      <c r="K22" s="90">
        <f t="shared" si="4"/>
        <v>15.736900000000002</v>
      </c>
      <c r="L22" s="90">
        <f t="shared" si="5"/>
        <v>16.156264000000004</v>
      </c>
      <c r="M22" s="90">
        <f t="shared" si="6"/>
        <v>15.737536000000002</v>
      </c>
      <c r="N22" s="90">
        <f t="shared" si="7"/>
        <v>0.28680000000000017</v>
      </c>
      <c r="O22" s="90">
        <f t="shared" si="8"/>
        <v>0.65390400000000037</v>
      </c>
      <c r="P22" s="90">
        <f t="shared" si="9"/>
        <v>0</v>
      </c>
      <c r="R22" s="96" t="s">
        <v>106</v>
      </c>
      <c r="S22" s="96" t="s">
        <v>107</v>
      </c>
      <c r="T22" s="96" t="s">
        <v>108</v>
      </c>
      <c r="U22" s="97" t="s">
        <v>109</v>
      </c>
    </row>
    <row r="23" spans="2:21">
      <c r="B23" s="89">
        <v>20</v>
      </c>
      <c r="C23" s="90">
        <v>15.92</v>
      </c>
      <c r="D23" s="90">
        <v>16.09</v>
      </c>
      <c r="E23" s="90">
        <v>16.12</v>
      </c>
      <c r="F23" s="90">
        <v>15.93</v>
      </c>
      <c r="G23" s="90">
        <f t="shared" si="0"/>
        <v>16.015000000000001</v>
      </c>
      <c r="H23" s="90">
        <f t="shared" si="1"/>
        <v>0.20000000000000107</v>
      </c>
      <c r="I23" s="90">
        <f t="shared" si="2"/>
        <v>15.946900000000003</v>
      </c>
      <c r="J23" s="90">
        <f t="shared" si="3"/>
        <v>16.156900000000004</v>
      </c>
      <c r="K23" s="90">
        <f t="shared" si="4"/>
        <v>15.736900000000002</v>
      </c>
      <c r="L23" s="90">
        <f t="shared" si="5"/>
        <v>16.156264000000004</v>
      </c>
      <c r="M23" s="90">
        <f t="shared" si="6"/>
        <v>15.737536000000002</v>
      </c>
      <c r="N23" s="90">
        <f t="shared" si="7"/>
        <v>0.28680000000000017</v>
      </c>
      <c r="O23" s="90">
        <f t="shared" si="8"/>
        <v>0.65390400000000037</v>
      </c>
      <c r="P23" s="90">
        <f t="shared" si="9"/>
        <v>0</v>
      </c>
      <c r="R23" s="98">
        <v>2</v>
      </c>
      <c r="S23" s="99">
        <v>1.88</v>
      </c>
      <c r="T23" s="100">
        <v>0</v>
      </c>
      <c r="U23" s="99">
        <v>3.27</v>
      </c>
    </row>
    <row r="24" spans="2:21">
      <c r="B24" s="89">
        <v>21</v>
      </c>
      <c r="C24" s="90">
        <v>16.11</v>
      </c>
      <c r="D24" s="90">
        <v>16.02</v>
      </c>
      <c r="E24" s="90">
        <v>16</v>
      </c>
      <c r="F24" s="90">
        <v>15.88</v>
      </c>
      <c r="G24" s="90">
        <f t="shared" si="0"/>
        <v>16.002499999999998</v>
      </c>
      <c r="H24" s="90">
        <f t="shared" si="1"/>
        <v>0.22999999999999865</v>
      </c>
      <c r="I24" s="90">
        <f t="shared" si="2"/>
        <v>15.946900000000003</v>
      </c>
      <c r="J24" s="90">
        <f t="shared" si="3"/>
        <v>16.156900000000004</v>
      </c>
      <c r="K24" s="90">
        <f t="shared" si="4"/>
        <v>15.736900000000002</v>
      </c>
      <c r="L24" s="90">
        <f t="shared" si="5"/>
        <v>16.156264000000004</v>
      </c>
      <c r="M24" s="90">
        <f t="shared" si="6"/>
        <v>15.737536000000002</v>
      </c>
      <c r="N24" s="90">
        <f t="shared" si="7"/>
        <v>0.28680000000000017</v>
      </c>
      <c r="O24" s="90">
        <f t="shared" si="8"/>
        <v>0.65390400000000037</v>
      </c>
      <c r="P24" s="90">
        <f t="shared" si="9"/>
        <v>0</v>
      </c>
      <c r="R24" s="98">
        <v>3</v>
      </c>
      <c r="S24" s="99">
        <v>1.02</v>
      </c>
      <c r="T24" s="100">
        <v>0</v>
      </c>
      <c r="U24" s="99">
        <v>2.57</v>
      </c>
    </row>
    <row r="25" spans="2:21">
      <c r="B25" s="89">
        <v>22</v>
      </c>
      <c r="C25" s="90">
        <v>15.98</v>
      </c>
      <c r="D25" s="90">
        <v>15.82</v>
      </c>
      <c r="E25" s="90">
        <v>15.89</v>
      </c>
      <c r="F25" s="90">
        <v>15.89</v>
      </c>
      <c r="G25" s="90">
        <f t="shared" si="0"/>
        <v>15.895</v>
      </c>
      <c r="H25" s="90">
        <f t="shared" si="1"/>
        <v>0.16000000000000014</v>
      </c>
      <c r="I25" s="90">
        <f t="shared" si="2"/>
        <v>15.946900000000003</v>
      </c>
      <c r="J25" s="90">
        <f t="shared" si="3"/>
        <v>16.156900000000004</v>
      </c>
      <c r="K25" s="90">
        <f t="shared" si="4"/>
        <v>15.736900000000002</v>
      </c>
      <c r="L25" s="90">
        <f t="shared" si="5"/>
        <v>16.156264000000004</v>
      </c>
      <c r="M25" s="90">
        <f t="shared" si="6"/>
        <v>15.737536000000002</v>
      </c>
      <c r="N25" s="90">
        <f t="shared" si="7"/>
        <v>0.28680000000000017</v>
      </c>
      <c r="O25" s="90">
        <f t="shared" si="8"/>
        <v>0.65390400000000037</v>
      </c>
      <c r="P25" s="90">
        <f t="shared" si="9"/>
        <v>0</v>
      </c>
      <c r="R25" s="98">
        <v>4</v>
      </c>
      <c r="S25" s="99">
        <v>0.73</v>
      </c>
      <c r="T25" s="100">
        <v>0</v>
      </c>
      <c r="U25" s="99">
        <v>2.2799999999999998</v>
      </c>
    </row>
    <row r="26" spans="2:21">
      <c r="B26" s="89">
        <v>23</v>
      </c>
      <c r="C26" s="90">
        <v>16.05</v>
      </c>
      <c r="D26" s="90">
        <v>15.73</v>
      </c>
      <c r="E26" s="90">
        <v>15.73</v>
      </c>
      <c r="F26" s="90">
        <v>15.93</v>
      </c>
      <c r="G26" s="90">
        <f t="shared" si="0"/>
        <v>15.860000000000001</v>
      </c>
      <c r="H26" s="90">
        <f t="shared" si="1"/>
        <v>0.32000000000000028</v>
      </c>
      <c r="I26" s="90">
        <f t="shared" si="2"/>
        <v>15.946900000000003</v>
      </c>
      <c r="J26" s="90">
        <f t="shared" si="3"/>
        <v>16.156900000000004</v>
      </c>
      <c r="K26" s="90">
        <f t="shared" si="4"/>
        <v>15.736900000000002</v>
      </c>
      <c r="L26" s="90">
        <f t="shared" si="5"/>
        <v>16.156264000000004</v>
      </c>
      <c r="M26" s="90">
        <f t="shared" si="6"/>
        <v>15.737536000000002</v>
      </c>
      <c r="N26" s="90">
        <f t="shared" si="7"/>
        <v>0.28680000000000017</v>
      </c>
      <c r="O26" s="90">
        <f t="shared" si="8"/>
        <v>0.65390400000000037</v>
      </c>
      <c r="P26" s="90">
        <f t="shared" si="9"/>
        <v>0</v>
      </c>
      <c r="R26" s="98">
        <v>5</v>
      </c>
      <c r="S26" s="99">
        <v>0.57999999999999996</v>
      </c>
      <c r="T26" s="100">
        <v>0</v>
      </c>
      <c r="U26" s="99">
        <v>2.11</v>
      </c>
    </row>
    <row r="27" spans="2:21">
      <c r="B27" s="89">
        <v>24</v>
      </c>
      <c r="C27" s="90">
        <v>16.010000000000002</v>
      </c>
      <c r="D27" s="90">
        <v>16.010000000000002</v>
      </c>
      <c r="E27" s="90">
        <v>15.89</v>
      </c>
      <c r="F27" s="90">
        <v>15.86</v>
      </c>
      <c r="G27" s="90">
        <f t="shared" si="0"/>
        <v>15.942500000000001</v>
      </c>
      <c r="H27" s="90">
        <f t="shared" si="1"/>
        <v>0.15000000000000213</v>
      </c>
      <c r="I27" s="90">
        <f t="shared" si="2"/>
        <v>15.946900000000003</v>
      </c>
      <c r="J27" s="90">
        <f t="shared" si="3"/>
        <v>16.156900000000004</v>
      </c>
      <c r="K27" s="90">
        <f t="shared" si="4"/>
        <v>15.736900000000002</v>
      </c>
      <c r="L27" s="90">
        <f t="shared" si="5"/>
        <v>16.156264000000004</v>
      </c>
      <c r="M27" s="90">
        <f t="shared" si="6"/>
        <v>15.737536000000002</v>
      </c>
      <c r="N27" s="90">
        <f t="shared" si="7"/>
        <v>0.28680000000000017</v>
      </c>
      <c r="O27" s="90">
        <f t="shared" si="8"/>
        <v>0.65390400000000037</v>
      </c>
      <c r="P27" s="90">
        <f t="shared" si="9"/>
        <v>0</v>
      </c>
      <c r="R27" s="98">
        <v>6</v>
      </c>
      <c r="S27" s="99">
        <v>0.48</v>
      </c>
      <c r="T27" s="100">
        <v>0</v>
      </c>
      <c r="U27" s="99">
        <v>2</v>
      </c>
    </row>
    <row r="28" spans="2:21">
      <c r="B28" s="89">
        <v>25</v>
      </c>
      <c r="C28" s="90">
        <v>16.079999999999998</v>
      </c>
      <c r="D28" s="90">
        <v>15.78</v>
      </c>
      <c r="E28" s="90">
        <v>15.92</v>
      </c>
      <c r="F28" s="90">
        <v>15.98</v>
      </c>
      <c r="G28" s="90">
        <f t="shared" si="0"/>
        <v>15.940000000000001</v>
      </c>
      <c r="H28" s="90">
        <f t="shared" si="1"/>
        <v>0.29999999999999893</v>
      </c>
      <c r="I28" s="90">
        <f t="shared" si="2"/>
        <v>15.946900000000003</v>
      </c>
      <c r="J28" s="90">
        <f t="shared" si="3"/>
        <v>16.156900000000004</v>
      </c>
      <c r="K28" s="90">
        <f t="shared" si="4"/>
        <v>15.736900000000002</v>
      </c>
      <c r="L28" s="90">
        <f t="shared" si="5"/>
        <v>16.156264000000004</v>
      </c>
      <c r="M28" s="90">
        <f t="shared" si="6"/>
        <v>15.737536000000002</v>
      </c>
      <c r="N28" s="90">
        <f t="shared" si="7"/>
        <v>0.28680000000000017</v>
      </c>
      <c r="O28" s="90">
        <f t="shared" si="8"/>
        <v>0.65390400000000037</v>
      </c>
      <c r="P28" s="90">
        <f t="shared" si="9"/>
        <v>0</v>
      </c>
      <c r="R28" s="98">
        <v>7</v>
      </c>
      <c r="S28" s="99">
        <v>0.42</v>
      </c>
      <c r="T28" s="99">
        <v>0.08</v>
      </c>
      <c r="U28" s="99">
        <v>1.92</v>
      </c>
    </row>
    <row r="29" spans="2:21">
      <c r="R29" s="98">
        <v>8</v>
      </c>
      <c r="S29" s="99">
        <v>0.37</v>
      </c>
      <c r="T29" s="99">
        <v>0.14000000000000001</v>
      </c>
      <c r="U29" s="99">
        <v>1.86</v>
      </c>
    </row>
    <row r="30" spans="2:21">
      <c r="R30" s="98">
        <v>9</v>
      </c>
      <c r="S30" s="99">
        <v>0.34</v>
      </c>
      <c r="T30" s="99">
        <v>0.18</v>
      </c>
      <c r="U30" s="99">
        <v>1.82</v>
      </c>
    </row>
    <row r="31" spans="2:21">
      <c r="R31" s="98">
        <v>10</v>
      </c>
      <c r="S31" s="99">
        <v>0.31</v>
      </c>
      <c r="T31" s="99">
        <v>0.22</v>
      </c>
      <c r="U31" s="99">
        <v>1.78</v>
      </c>
    </row>
    <row r="32" spans="2:21">
      <c r="R32" s="98">
        <v>11</v>
      </c>
      <c r="S32" s="99">
        <v>0.28999999999999998</v>
      </c>
      <c r="T32" s="99">
        <v>0.26</v>
      </c>
      <c r="U32" s="99">
        <v>1.74</v>
      </c>
    </row>
    <row r="33" spans="18:21">
      <c r="R33" s="98">
        <v>12</v>
      </c>
      <c r="S33" s="99">
        <v>0.27</v>
      </c>
      <c r="T33" s="99">
        <v>0.28000000000000003</v>
      </c>
      <c r="U33" s="99">
        <v>1.72</v>
      </c>
    </row>
    <row r="34" spans="18:21">
      <c r="R34" s="98">
        <v>13</v>
      </c>
      <c r="S34" s="99">
        <v>0.25</v>
      </c>
      <c r="T34" s="99">
        <v>0.31</v>
      </c>
      <c r="U34" s="99">
        <v>1.69</v>
      </c>
    </row>
    <row r="35" spans="18:21">
      <c r="R35" s="98">
        <v>14</v>
      </c>
      <c r="S35" s="99">
        <v>0.24</v>
      </c>
      <c r="T35" s="99">
        <v>0.33</v>
      </c>
      <c r="U35" s="99">
        <v>1.67</v>
      </c>
    </row>
    <row r="36" spans="18:21">
      <c r="R36" s="98">
        <v>15</v>
      </c>
      <c r="S36" s="99">
        <v>0.22</v>
      </c>
      <c r="T36" s="99">
        <v>0.35</v>
      </c>
      <c r="U36" s="99">
        <v>1.65</v>
      </c>
    </row>
    <row r="37" spans="18:21">
      <c r="R37" s="98">
        <v>16</v>
      </c>
      <c r="S37" s="99">
        <v>0.21</v>
      </c>
      <c r="T37" s="99">
        <v>0.36</v>
      </c>
      <c r="U37" s="99">
        <v>1.64</v>
      </c>
    </row>
    <row r="38" spans="18:21">
      <c r="R38" s="98">
        <v>17</v>
      </c>
      <c r="S38" s="99">
        <v>0.2</v>
      </c>
      <c r="T38" s="99">
        <v>0.38</v>
      </c>
      <c r="U38" s="99">
        <v>1.62</v>
      </c>
    </row>
    <row r="39" spans="18:21">
      <c r="R39" s="98">
        <v>18</v>
      </c>
      <c r="S39" s="99">
        <v>0.19</v>
      </c>
      <c r="T39" s="99">
        <v>0.39</v>
      </c>
      <c r="U39" s="99">
        <v>1.61</v>
      </c>
    </row>
    <row r="40" spans="18:21">
      <c r="R40" s="98">
        <v>19</v>
      </c>
      <c r="S40" s="99">
        <v>0.19</v>
      </c>
      <c r="T40" s="99">
        <v>0.4</v>
      </c>
      <c r="U40" s="99">
        <v>1.6</v>
      </c>
    </row>
    <row r="41" spans="18:21">
      <c r="R41" s="98">
        <v>20</v>
      </c>
      <c r="S41" s="99">
        <v>0.18</v>
      </c>
      <c r="T41" s="99">
        <v>0.41</v>
      </c>
      <c r="U41" s="99">
        <v>1.59</v>
      </c>
    </row>
    <row r="42" spans="18:21">
      <c r="R42" s="98">
        <v>21</v>
      </c>
      <c r="S42" s="99">
        <v>0.17</v>
      </c>
      <c r="T42" s="99">
        <v>0.43</v>
      </c>
      <c r="U42" s="99">
        <v>1.58</v>
      </c>
    </row>
    <row r="43" spans="18:21">
      <c r="R43" s="98">
        <v>22</v>
      </c>
      <c r="S43" s="99">
        <v>0.17</v>
      </c>
      <c r="T43" s="99">
        <v>0.43</v>
      </c>
      <c r="U43" s="99">
        <v>1.57</v>
      </c>
    </row>
    <row r="44" spans="18:21">
      <c r="R44" s="98">
        <v>23</v>
      </c>
      <c r="S44" s="99">
        <v>0.16</v>
      </c>
      <c r="T44" s="99">
        <v>0.44</v>
      </c>
      <c r="U44" s="99">
        <v>1.56</v>
      </c>
    </row>
    <row r="45" spans="18:21">
      <c r="R45" s="98">
        <v>24</v>
      </c>
      <c r="S45" s="99">
        <v>0.16</v>
      </c>
      <c r="T45" s="99">
        <v>0.45</v>
      </c>
      <c r="U45" s="99">
        <v>1.55</v>
      </c>
    </row>
    <row r="46" spans="18:21">
      <c r="R46" s="98">
        <v>25</v>
      </c>
      <c r="S46" s="99">
        <v>0.15</v>
      </c>
      <c r="T46" s="99">
        <v>0.46</v>
      </c>
      <c r="U46" s="99">
        <v>1.54</v>
      </c>
    </row>
  </sheetData>
  <mergeCells count="1">
    <mergeCell ref="T21:U21"/>
  </mergeCells>
  <pageMargins left="0.7" right="0.7" top="0.75" bottom="0.75" header="0.3" footer="0.3"/>
  <pageSetup paperSize="9" orientation="portrait" horizontalDpi="300" verticalDpi="0" r:id="rId1"/>
  <ignoredErrors>
    <ignoredError sqref="G4:G28 H4:H28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9459-2CFA-4B8B-888F-D3C9CD1906D8}">
  <dimension ref="B1:U47"/>
  <sheetViews>
    <sheetView zoomScale="80" zoomScaleNormal="80" workbookViewId="0">
      <selection activeCell="M14" sqref="M14"/>
    </sheetView>
  </sheetViews>
  <sheetFormatPr defaultRowHeight="14.5"/>
  <cols>
    <col min="1" max="1" width="8.7265625" style="88"/>
    <col min="2" max="2" width="12.90625" style="88" customWidth="1"/>
    <col min="3" max="6" width="8.7265625" style="88"/>
    <col min="7" max="7" width="14.1796875" style="88" bestFit="1" customWidth="1"/>
    <col min="8" max="17" width="8.7265625" style="88"/>
    <col min="18" max="18" width="13.54296875" style="88" customWidth="1"/>
    <col min="19" max="19" width="20.26953125" style="88" customWidth="1"/>
    <col min="20" max="20" width="11" style="88" customWidth="1"/>
    <col min="21" max="16384" width="8.7265625" style="88"/>
  </cols>
  <sheetData>
    <row r="1" spans="2:19">
      <c r="B1" s="89">
        <v>4</v>
      </c>
      <c r="C1" s="90">
        <v>16.2</v>
      </c>
      <c r="D1" s="90">
        <v>15.85</v>
      </c>
      <c r="E1" s="90">
        <v>15.74</v>
      </c>
      <c r="F1" s="90">
        <v>15.93</v>
      </c>
      <c r="G1" s="91">
        <f>AVERAGE(C1:F1)</f>
        <v>15.93</v>
      </c>
      <c r="H1" s="91">
        <f>MAX(C1:F1)-MIN(C1:F1)</f>
        <v>0.45999999999999908</v>
      </c>
      <c r="K1" s="102">
        <v>8</v>
      </c>
      <c r="L1" s="90">
        <v>15.82</v>
      </c>
      <c r="M1" s="90">
        <v>15.94</v>
      </c>
      <c r="N1" s="90">
        <v>16.02</v>
      </c>
      <c r="O1" s="90">
        <v>15.94</v>
      </c>
      <c r="P1" s="91">
        <f>AVERAGE(L1:O1)</f>
        <v>15.93</v>
      </c>
      <c r="Q1" s="91">
        <f>MAX(L1:O1)-MIN(L1:O1)</f>
        <v>0.19999999999999929</v>
      </c>
    </row>
    <row r="2" spans="2:19">
      <c r="B2" s="89">
        <v>4</v>
      </c>
      <c r="C2" s="104">
        <v>16.7</v>
      </c>
      <c r="D2" s="104">
        <v>16.350000000000001</v>
      </c>
      <c r="E2" s="104">
        <v>16.240000000000002</v>
      </c>
      <c r="F2" s="104">
        <v>16.43</v>
      </c>
      <c r="G2" s="91">
        <f>AVERAGE(C2:F2)</f>
        <v>16.43</v>
      </c>
      <c r="H2" s="91">
        <f>MAX(C2:F2)-MIN(C2:F2)</f>
        <v>0.4599999999999973</v>
      </c>
      <c r="I2" s="103">
        <v>0.5</v>
      </c>
      <c r="K2" s="102">
        <v>8</v>
      </c>
      <c r="L2" s="90">
        <v>16.32</v>
      </c>
      <c r="M2" s="90">
        <v>15.94</v>
      </c>
      <c r="N2" s="90">
        <v>16.02</v>
      </c>
      <c r="O2" s="90">
        <v>15.44</v>
      </c>
      <c r="P2" s="91">
        <f>AVERAGE(L2:O2)</f>
        <v>15.93</v>
      </c>
      <c r="Q2" s="91">
        <f>MAX(L2:O2)-MIN(L2:O2)</f>
        <v>0.88000000000000078</v>
      </c>
    </row>
    <row r="4" spans="2:19">
      <c r="B4" s="87" t="s">
        <v>95</v>
      </c>
      <c r="C4" s="87" t="s">
        <v>91</v>
      </c>
      <c r="D4" s="87" t="s">
        <v>92</v>
      </c>
      <c r="E4" s="87" t="s">
        <v>93</v>
      </c>
      <c r="F4" s="87" t="s">
        <v>94</v>
      </c>
      <c r="G4" s="87" t="s">
        <v>96</v>
      </c>
      <c r="H4" s="87" t="s">
        <v>97</v>
      </c>
      <c r="I4" s="87" t="s">
        <v>105</v>
      </c>
      <c r="J4" s="87" t="s">
        <v>116</v>
      </c>
      <c r="K4" s="87" t="s">
        <v>117</v>
      </c>
      <c r="L4" s="87" t="s">
        <v>118</v>
      </c>
      <c r="M4" s="87" t="s">
        <v>119</v>
      </c>
      <c r="N4" s="87" t="s">
        <v>125</v>
      </c>
      <c r="O4" s="87" t="s">
        <v>123</v>
      </c>
      <c r="P4" s="87" t="s">
        <v>124</v>
      </c>
      <c r="R4" s="94">
        <v>0.14000000000000001</v>
      </c>
      <c r="S4" s="92" t="s">
        <v>103</v>
      </c>
    </row>
    <row r="5" spans="2:19">
      <c r="B5" s="89">
        <v>1</v>
      </c>
      <c r="C5" s="90">
        <v>15.85</v>
      </c>
      <c r="D5" s="90">
        <v>16.02</v>
      </c>
      <c r="E5" s="90">
        <v>15.83</v>
      </c>
      <c r="F5" s="90">
        <v>15.93</v>
      </c>
      <c r="G5" s="90">
        <f>AVERAGE(C5:F5)</f>
        <v>15.907499999999999</v>
      </c>
      <c r="H5" s="90">
        <f>MAX(C5:F5)-MIN(C5:F5)</f>
        <v>0.1899999999999995</v>
      </c>
      <c r="I5" s="90">
        <f>$R$5</f>
        <v>15.966900000000003</v>
      </c>
      <c r="J5" s="90">
        <f>$R$11</f>
        <v>16.176900000000003</v>
      </c>
      <c r="K5" s="90">
        <f>$R$12</f>
        <v>15.756900000000002</v>
      </c>
      <c r="L5" s="90">
        <f>$R$14</f>
        <v>16.196120000000004</v>
      </c>
      <c r="M5" s="90">
        <f>$R$15</f>
        <v>15.737680000000003</v>
      </c>
      <c r="N5" s="90">
        <f>$R$6</f>
        <v>0.31400000000000011</v>
      </c>
      <c r="O5" s="90">
        <f>$R$18</f>
        <v>0.71592000000000022</v>
      </c>
      <c r="P5" s="90">
        <f>$R$19</f>
        <v>0</v>
      </c>
      <c r="R5" s="91">
        <f>AVERAGE(G5:G29)</f>
        <v>15.966900000000003</v>
      </c>
      <c r="S5" s="93" t="s">
        <v>99</v>
      </c>
    </row>
    <row r="6" spans="2:19">
      <c r="B6" s="89">
        <v>2</v>
      </c>
      <c r="C6" s="90">
        <v>16.12</v>
      </c>
      <c r="D6" s="90">
        <v>16</v>
      </c>
      <c r="E6" s="90">
        <v>15.85</v>
      </c>
      <c r="F6" s="90">
        <v>16.010000000000002</v>
      </c>
      <c r="G6" s="90">
        <f t="shared" ref="G6:G29" si="0">AVERAGE(C6:F6)</f>
        <v>15.995000000000001</v>
      </c>
      <c r="H6" s="90">
        <f t="shared" ref="H6:H29" si="1">MAX(C6:F6)-MIN(C6:F6)</f>
        <v>0.27000000000000135</v>
      </c>
      <c r="I6" s="90">
        <f t="shared" ref="I6:I29" si="2">$R$5</f>
        <v>15.966900000000003</v>
      </c>
      <c r="J6" s="90">
        <f t="shared" ref="J6:J29" si="3">$R$11</f>
        <v>16.176900000000003</v>
      </c>
      <c r="K6" s="90">
        <f t="shared" ref="K6:K29" si="4">$R$12</f>
        <v>15.756900000000002</v>
      </c>
      <c r="L6" s="90">
        <f t="shared" ref="L6:L29" si="5">$R$14</f>
        <v>16.196120000000004</v>
      </c>
      <c r="M6" s="90">
        <f t="shared" ref="M6:M29" si="6">$R$15</f>
        <v>15.737680000000003</v>
      </c>
      <c r="N6" s="90">
        <f t="shared" ref="N6:N29" si="7">$R$6</f>
        <v>0.31400000000000011</v>
      </c>
      <c r="O6" s="90">
        <f t="shared" ref="O6:O29" si="8">$R$18</f>
        <v>0.71592000000000022</v>
      </c>
      <c r="P6" s="90">
        <f t="shared" ref="P6:P29" si="9">$R$19</f>
        <v>0</v>
      </c>
      <c r="R6" s="91">
        <f>AVERAGE(H5:H29)</f>
        <v>0.31400000000000011</v>
      </c>
      <c r="S6" s="92" t="s">
        <v>98</v>
      </c>
    </row>
    <row r="7" spans="2:19">
      <c r="B7" s="89">
        <v>3</v>
      </c>
      <c r="C7" s="90">
        <v>16</v>
      </c>
      <c r="D7" s="90">
        <v>15.91</v>
      </c>
      <c r="E7" s="90">
        <v>15.94</v>
      </c>
      <c r="F7" s="90">
        <v>15.83</v>
      </c>
      <c r="G7" s="90">
        <f t="shared" si="0"/>
        <v>15.92</v>
      </c>
      <c r="H7" s="90">
        <f t="shared" si="1"/>
        <v>0.16999999999999993</v>
      </c>
      <c r="I7" s="90">
        <f t="shared" si="2"/>
        <v>15.966900000000003</v>
      </c>
      <c r="J7" s="90">
        <f t="shared" si="3"/>
        <v>16.176900000000003</v>
      </c>
      <c r="K7" s="90">
        <f t="shared" si="4"/>
        <v>15.756900000000002</v>
      </c>
      <c r="L7" s="90">
        <f t="shared" si="5"/>
        <v>16.196120000000004</v>
      </c>
      <c r="M7" s="90">
        <f t="shared" si="6"/>
        <v>15.737680000000003</v>
      </c>
      <c r="N7" s="90">
        <f t="shared" si="7"/>
        <v>0.31400000000000011</v>
      </c>
      <c r="O7" s="90">
        <f t="shared" si="8"/>
        <v>0.71592000000000022</v>
      </c>
      <c r="P7" s="90">
        <f t="shared" si="9"/>
        <v>0</v>
      </c>
      <c r="R7" s="94">
        <v>3</v>
      </c>
      <c r="S7" s="92" t="s">
        <v>100</v>
      </c>
    </row>
    <row r="8" spans="2:19">
      <c r="B8" s="102">
        <v>4</v>
      </c>
      <c r="C8" s="104">
        <v>16.7</v>
      </c>
      <c r="D8" s="104">
        <v>16.350000000000001</v>
      </c>
      <c r="E8" s="104">
        <v>16.240000000000002</v>
      </c>
      <c r="F8" s="104">
        <v>16.43</v>
      </c>
      <c r="G8" s="90">
        <f t="shared" si="0"/>
        <v>16.43</v>
      </c>
      <c r="H8" s="90">
        <f t="shared" si="1"/>
        <v>0.4599999999999973</v>
      </c>
      <c r="I8" s="90">
        <f t="shared" si="2"/>
        <v>15.966900000000003</v>
      </c>
      <c r="J8" s="90">
        <f t="shared" si="3"/>
        <v>16.176900000000003</v>
      </c>
      <c r="K8" s="90">
        <f t="shared" si="4"/>
        <v>15.756900000000002</v>
      </c>
      <c r="L8" s="90">
        <f t="shared" si="5"/>
        <v>16.196120000000004</v>
      </c>
      <c r="M8" s="90">
        <f t="shared" si="6"/>
        <v>15.737680000000003</v>
      </c>
      <c r="N8" s="90">
        <f t="shared" si="7"/>
        <v>0.31400000000000011</v>
      </c>
      <c r="O8" s="90">
        <f t="shared" si="8"/>
        <v>0.71592000000000022</v>
      </c>
      <c r="P8" s="90">
        <f t="shared" si="9"/>
        <v>0</v>
      </c>
      <c r="R8" s="88">
        <f>COUNTA(C4:F4)</f>
        <v>4</v>
      </c>
      <c r="S8" s="92" t="s">
        <v>102</v>
      </c>
    </row>
    <row r="9" spans="2:19">
      <c r="B9" s="89">
        <v>5</v>
      </c>
      <c r="C9" s="90">
        <v>15.74</v>
      </c>
      <c r="D9" s="90">
        <v>15.86</v>
      </c>
      <c r="E9" s="90">
        <v>16.21</v>
      </c>
      <c r="F9" s="90">
        <v>16.100000000000001</v>
      </c>
      <c r="G9" s="90">
        <f t="shared" si="0"/>
        <v>15.977500000000001</v>
      </c>
      <c r="H9" s="90">
        <f t="shared" si="1"/>
        <v>0.47000000000000064</v>
      </c>
      <c r="I9" s="90">
        <f t="shared" si="2"/>
        <v>15.966900000000003</v>
      </c>
      <c r="J9" s="90">
        <f t="shared" si="3"/>
        <v>16.176900000000003</v>
      </c>
      <c r="K9" s="90">
        <f t="shared" si="4"/>
        <v>15.756900000000002</v>
      </c>
      <c r="L9" s="90">
        <f t="shared" si="5"/>
        <v>16.196120000000004</v>
      </c>
      <c r="M9" s="90">
        <f t="shared" si="6"/>
        <v>15.737680000000003</v>
      </c>
      <c r="N9" s="90">
        <f t="shared" si="7"/>
        <v>0.31400000000000011</v>
      </c>
      <c r="O9" s="90">
        <f t="shared" si="8"/>
        <v>0.71592000000000022</v>
      </c>
      <c r="P9" s="90">
        <f t="shared" si="9"/>
        <v>0</v>
      </c>
      <c r="R9" s="88">
        <f>COUNT(B5:B29)</f>
        <v>25</v>
      </c>
      <c r="S9" s="92" t="s">
        <v>104</v>
      </c>
    </row>
    <row r="10" spans="2:19">
      <c r="B10" s="89">
        <v>6</v>
      </c>
      <c r="C10" s="90">
        <v>15.94</v>
      </c>
      <c r="D10" s="90">
        <v>16.010000000000002</v>
      </c>
      <c r="E10" s="90">
        <v>16.14</v>
      </c>
      <c r="F10" s="90">
        <v>16.03</v>
      </c>
      <c r="G10" s="90">
        <f t="shared" si="0"/>
        <v>16.03</v>
      </c>
      <c r="H10" s="90">
        <f t="shared" si="1"/>
        <v>0.20000000000000107</v>
      </c>
      <c r="I10" s="90">
        <f t="shared" si="2"/>
        <v>15.966900000000003</v>
      </c>
      <c r="J10" s="90">
        <f t="shared" si="3"/>
        <v>16.176900000000003</v>
      </c>
      <c r="K10" s="90">
        <f t="shared" si="4"/>
        <v>15.756900000000002</v>
      </c>
      <c r="L10" s="90">
        <f t="shared" si="5"/>
        <v>16.196120000000004</v>
      </c>
      <c r="M10" s="90">
        <f t="shared" si="6"/>
        <v>15.737680000000003</v>
      </c>
      <c r="N10" s="90">
        <f t="shared" si="7"/>
        <v>0.31400000000000011</v>
      </c>
      <c r="O10" s="90">
        <f t="shared" si="8"/>
        <v>0.71592000000000022</v>
      </c>
      <c r="P10" s="90">
        <f t="shared" si="9"/>
        <v>0</v>
      </c>
      <c r="R10" s="88">
        <f>R4/SQRT(R8)</f>
        <v>7.0000000000000007E-2</v>
      </c>
      <c r="S10" s="92" t="s">
        <v>101</v>
      </c>
    </row>
    <row r="11" spans="2:19">
      <c r="B11" s="89">
        <v>7</v>
      </c>
      <c r="C11" s="90">
        <v>15.75</v>
      </c>
      <c r="D11" s="90">
        <v>16.21</v>
      </c>
      <c r="E11" s="90">
        <v>16.010000000000002</v>
      </c>
      <c r="F11" s="90">
        <v>15.86</v>
      </c>
      <c r="G11" s="90">
        <f t="shared" si="0"/>
        <v>15.9575</v>
      </c>
      <c r="H11" s="90">
        <f t="shared" si="1"/>
        <v>0.46000000000000085</v>
      </c>
      <c r="I11" s="90">
        <f t="shared" si="2"/>
        <v>15.966900000000003</v>
      </c>
      <c r="J11" s="90">
        <f t="shared" si="3"/>
        <v>16.176900000000003</v>
      </c>
      <c r="K11" s="90">
        <f t="shared" si="4"/>
        <v>15.756900000000002</v>
      </c>
      <c r="L11" s="90">
        <f t="shared" si="5"/>
        <v>16.196120000000004</v>
      </c>
      <c r="M11" s="90">
        <f t="shared" si="6"/>
        <v>15.737680000000003</v>
      </c>
      <c r="N11" s="90">
        <f t="shared" si="7"/>
        <v>0.31400000000000011</v>
      </c>
      <c r="O11" s="90">
        <f t="shared" si="8"/>
        <v>0.71592000000000022</v>
      </c>
      <c r="P11" s="90">
        <f t="shared" si="9"/>
        <v>0</v>
      </c>
      <c r="R11" s="88">
        <f>R5+R7*R10</f>
        <v>16.176900000000003</v>
      </c>
      <c r="S11" s="92" t="s">
        <v>112</v>
      </c>
    </row>
    <row r="12" spans="2:19">
      <c r="B12" s="102">
        <v>8</v>
      </c>
      <c r="C12" s="90">
        <v>16.32</v>
      </c>
      <c r="D12" s="90">
        <v>15.94</v>
      </c>
      <c r="E12" s="90">
        <v>16.02</v>
      </c>
      <c r="F12" s="90">
        <v>15.44</v>
      </c>
      <c r="G12" s="90">
        <f t="shared" si="0"/>
        <v>15.93</v>
      </c>
      <c r="H12" s="90">
        <f t="shared" si="1"/>
        <v>0.88000000000000078</v>
      </c>
      <c r="I12" s="90">
        <f t="shared" si="2"/>
        <v>15.966900000000003</v>
      </c>
      <c r="J12" s="90">
        <f t="shared" si="3"/>
        <v>16.176900000000003</v>
      </c>
      <c r="K12" s="90">
        <f t="shared" si="4"/>
        <v>15.756900000000002</v>
      </c>
      <c r="L12" s="90">
        <f t="shared" si="5"/>
        <v>16.196120000000004</v>
      </c>
      <c r="M12" s="90">
        <f t="shared" si="6"/>
        <v>15.737680000000003</v>
      </c>
      <c r="N12" s="90">
        <f t="shared" si="7"/>
        <v>0.31400000000000011</v>
      </c>
      <c r="O12" s="90">
        <f t="shared" si="8"/>
        <v>0.71592000000000022</v>
      </c>
      <c r="P12" s="90">
        <f t="shared" si="9"/>
        <v>0</v>
      </c>
      <c r="R12" s="88">
        <f>R5-R7*R10</f>
        <v>15.756900000000002</v>
      </c>
      <c r="S12" s="92" t="s">
        <v>113</v>
      </c>
    </row>
    <row r="13" spans="2:19">
      <c r="B13" s="89">
        <v>9</v>
      </c>
      <c r="C13" s="90">
        <v>16.04</v>
      </c>
      <c r="D13" s="90">
        <v>15.98</v>
      </c>
      <c r="E13" s="90">
        <v>15.83</v>
      </c>
      <c r="F13" s="90">
        <v>15.98</v>
      </c>
      <c r="G13" s="90">
        <f t="shared" si="0"/>
        <v>15.9575</v>
      </c>
      <c r="H13" s="90">
        <f t="shared" si="1"/>
        <v>0.20999999999999908</v>
      </c>
      <c r="I13" s="90">
        <f t="shared" si="2"/>
        <v>15.966900000000003</v>
      </c>
      <c r="J13" s="90">
        <f t="shared" si="3"/>
        <v>16.176900000000003</v>
      </c>
      <c r="K13" s="90">
        <f t="shared" si="4"/>
        <v>15.756900000000002</v>
      </c>
      <c r="L13" s="90">
        <f t="shared" si="5"/>
        <v>16.196120000000004</v>
      </c>
      <c r="M13" s="90">
        <f t="shared" si="6"/>
        <v>15.737680000000003</v>
      </c>
      <c r="N13" s="90">
        <f t="shared" si="7"/>
        <v>0.31400000000000011</v>
      </c>
      <c r="O13" s="90">
        <f t="shared" si="8"/>
        <v>0.71592000000000022</v>
      </c>
      <c r="P13" s="90">
        <f t="shared" si="9"/>
        <v>0</v>
      </c>
      <c r="R13" s="88">
        <f>VLOOKUP(R8,R24:U47,2,FALSE)</f>
        <v>0.73</v>
      </c>
      <c r="S13" s="92" t="s">
        <v>107</v>
      </c>
    </row>
    <row r="14" spans="2:19">
      <c r="B14" s="89">
        <v>10</v>
      </c>
      <c r="C14" s="90">
        <v>15.64</v>
      </c>
      <c r="D14" s="90">
        <v>15.86</v>
      </c>
      <c r="E14" s="90">
        <v>15.94</v>
      </c>
      <c r="F14" s="90">
        <v>15.89</v>
      </c>
      <c r="G14" s="90">
        <f t="shared" si="0"/>
        <v>15.8325</v>
      </c>
      <c r="H14" s="90">
        <f t="shared" si="1"/>
        <v>0.29999999999999893</v>
      </c>
      <c r="I14" s="90">
        <f t="shared" si="2"/>
        <v>15.966900000000003</v>
      </c>
      <c r="J14" s="90">
        <f t="shared" si="3"/>
        <v>16.176900000000003</v>
      </c>
      <c r="K14" s="90">
        <f t="shared" si="4"/>
        <v>15.756900000000002</v>
      </c>
      <c r="L14" s="90">
        <f t="shared" si="5"/>
        <v>16.196120000000004</v>
      </c>
      <c r="M14" s="90">
        <f t="shared" si="6"/>
        <v>15.737680000000003</v>
      </c>
      <c r="N14" s="90">
        <f t="shared" si="7"/>
        <v>0.31400000000000011</v>
      </c>
      <c r="O14" s="90">
        <f t="shared" si="8"/>
        <v>0.71592000000000022</v>
      </c>
      <c r="P14" s="90">
        <f t="shared" si="9"/>
        <v>0</v>
      </c>
      <c r="R14" s="88">
        <f>R5+R13*R6</f>
        <v>16.196120000000004</v>
      </c>
      <c r="S14" s="92" t="s">
        <v>114</v>
      </c>
    </row>
    <row r="15" spans="2:19">
      <c r="B15" s="89">
        <v>11</v>
      </c>
      <c r="C15" s="90">
        <v>16.11</v>
      </c>
      <c r="D15" s="90">
        <v>16</v>
      </c>
      <c r="E15" s="90">
        <v>16.010000000000002</v>
      </c>
      <c r="F15" s="90">
        <v>15.82</v>
      </c>
      <c r="G15" s="90">
        <f t="shared" si="0"/>
        <v>15.985000000000001</v>
      </c>
      <c r="H15" s="90">
        <f t="shared" si="1"/>
        <v>0.28999999999999915</v>
      </c>
      <c r="I15" s="90">
        <f t="shared" si="2"/>
        <v>15.966900000000003</v>
      </c>
      <c r="J15" s="90">
        <f t="shared" si="3"/>
        <v>16.176900000000003</v>
      </c>
      <c r="K15" s="90">
        <f t="shared" si="4"/>
        <v>15.756900000000002</v>
      </c>
      <c r="L15" s="90">
        <f t="shared" si="5"/>
        <v>16.196120000000004</v>
      </c>
      <c r="M15" s="90">
        <f t="shared" si="6"/>
        <v>15.737680000000003</v>
      </c>
      <c r="N15" s="90">
        <f t="shared" si="7"/>
        <v>0.31400000000000011</v>
      </c>
      <c r="O15" s="90">
        <f t="shared" si="8"/>
        <v>0.71592000000000022</v>
      </c>
      <c r="P15" s="90">
        <f t="shared" si="9"/>
        <v>0</v>
      </c>
      <c r="R15" s="88">
        <f>R5-R13*R6</f>
        <v>15.737680000000003</v>
      </c>
      <c r="S15" s="92" t="s">
        <v>115</v>
      </c>
    </row>
    <row r="16" spans="2:19">
      <c r="B16" s="89">
        <v>12</v>
      </c>
      <c r="C16" s="90">
        <v>15.72</v>
      </c>
      <c r="D16" s="90">
        <v>15.85</v>
      </c>
      <c r="E16" s="90">
        <v>16.12</v>
      </c>
      <c r="F16" s="90">
        <v>16.149999999999999</v>
      </c>
      <c r="G16" s="90">
        <f t="shared" si="0"/>
        <v>15.959999999999999</v>
      </c>
      <c r="H16" s="90">
        <f t="shared" si="1"/>
        <v>0.42999999999999794</v>
      </c>
      <c r="I16" s="90">
        <f t="shared" si="2"/>
        <v>15.966900000000003</v>
      </c>
      <c r="J16" s="90">
        <f t="shared" si="3"/>
        <v>16.176900000000003</v>
      </c>
      <c r="K16" s="90">
        <f t="shared" si="4"/>
        <v>15.756900000000002</v>
      </c>
      <c r="L16" s="90">
        <f t="shared" si="5"/>
        <v>16.196120000000004</v>
      </c>
      <c r="M16" s="90">
        <f t="shared" si="6"/>
        <v>15.737680000000003</v>
      </c>
      <c r="N16" s="90">
        <f t="shared" si="7"/>
        <v>0.31400000000000011</v>
      </c>
      <c r="O16" s="90">
        <f t="shared" si="8"/>
        <v>0.71592000000000022</v>
      </c>
      <c r="P16" s="90">
        <f t="shared" si="9"/>
        <v>0</v>
      </c>
      <c r="R16" s="88">
        <f>VLOOKUP(R8,R24:U47,4,FALSE)</f>
        <v>2.2799999999999998</v>
      </c>
      <c r="S16" s="92" t="s">
        <v>109</v>
      </c>
    </row>
    <row r="17" spans="2:21">
      <c r="B17" s="89">
        <v>13</v>
      </c>
      <c r="C17" s="90">
        <v>15.85</v>
      </c>
      <c r="D17" s="90">
        <v>15.76</v>
      </c>
      <c r="E17" s="90">
        <v>15.74</v>
      </c>
      <c r="F17" s="90">
        <v>15.98</v>
      </c>
      <c r="G17" s="90">
        <f t="shared" si="0"/>
        <v>15.8325</v>
      </c>
      <c r="H17" s="90">
        <f t="shared" si="1"/>
        <v>0.24000000000000021</v>
      </c>
      <c r="I17" s="90">
        <f t="shared" si="2"/>
        <v>15.966900000000003</v>
      </c>
      <c r="J17" s="90">
        <f t="shared" si="3"/>
        <v>16.176900000000003</v>
      </c>
      <c r="K17" s="90">
        <f t="shared" si="4"/>
        <v>15.756900000000002</v>
      </c>
      <c r="L17" s="90">
        <f t="shared" si="5"/>
        <v>16.196120000000004</v>
      </c>
      <c r="M17" s="90">
        <f t="shared" si="6"/>
        <v>15.737680000000003</v>
      </c>
      <c r="N17" s="90">
        <f t="shared" si="7"/>
        <v>0.31400000000000011</v>
      </c>
      <c r="O17" s="90">
        <f t="shared" si="8"/>
        <v>0.71592000000000022</v>
      </c>
      <c r="P17" s="90">
        <f t="shared" si="9"/>
        <v>0</v>
      </c>
      <c r="R17" s="88">
        <f>VLOOKUP(R8,R24:U47,3,FALSE)</f>
        <v>0</v>
      </c>
      <c r="S17" s="92" t="s">
        <v>108</v>
      </c>
    </row>
    <row r="18" spans="2:21">
      <c r="B18" s="89">
        <v>14</v>
      </c>
      <c r="C18" s="90">
        <v>15.73</v>
      </c>
      <c r="D18" s="90">
        <v>15.84</v>
      </c>
      <c r="E18" s="90">
        <v>15.96</v>
      </c>
      <c r="F18" s="90">
        <v>16.100000000000001</v>
      </c>
      <c r="G18" s="90">
        <f t="shared" si="0"/>
        <v>15.907500000000001</v>
      </c>
      <c r="H18" s="90">
        <f t="shared" si="1"/>
        <v>0.37000000000000099</v>
      </c>
      <c r="I18" s="90">
        <f t="shared" si="2"/>
        <v>15.966900000000003</v>
      </c>
      <c r="J18" s="90">
        <f t="shared" si="3"/>
        <v>16.176900000000003</v>
      </c>
      <c r="K18" s="90">
        <f t="shared" si="4"/>
        <v>15.756900000000002</v>
      </c>
      <c r="L18" s="90">
        <f t="shared" si="5"/>
        <v>16.196120000000004</v>
      </c>
      <c r="M18" s="90">
        <f t="shared" si="6"/>
        <v>15.737680000000003</v>
      </c>
      <c r="N18" s="90">
        <f t="shared" si="7"/>
        <v>0.31400000000000011</v>
      </c>
      <c r="O18" s="90">
        <f t="shared" si="8"/>
        <v>0.71592000000000022</v>
      </c>
      <c r="P18" s="90">
        <f t="shared" si="9"/>
        <v>0</v>
      </c>
      <c r="R18" s="88">
        <f>R16*R6</f>
        <v>0.71592000000000022</v>
      </c>
      <c r="S18" s="92" t="s">
        <v>121</v>
      </c>
    </row>
    <row r="19" spans="2:21">
      <c r="B19" s="89">
        <v>15</v>
      </c>
      <c r="C19" s="90">
        <v>16.2</v>
      </c>
      <c r="D19" s="90">
        <v>16.010000000000002</v>
      </c>
      <c r="E19" s="90">
        <v>16.100000000000001</v>
      </c>
      <c r="F19" s="90">
        <v>15.89</v>
      </c>
      <c r="G19" s="90">
        <f t="shared" si="0"/>
        <v>16.05</v>
      </c>
      <c r="H19" s="90">
        <f t="shared" si="1"/>
        <v>0.30999999999999872</v>
      </c>
      <c r="I19" s="90">
        <f t="shared" si="2"/>
        <v>15.966900000000003</v>
      </c>
      <c r="J19" s="90">
        <f t="shared" si="3"/>
        <v>16.176900000000003</v>
      </c>
      <c r="K19" s="90">
        <f t="shared" si="4"/>
        <v>15.756900000000002</v>
      </c>
      <c r="L19" s="90">
        <f t="shared" si="5"/>
        <v>16.196120000000004</v>
      </c>
      <c r="M19" s="90">
        <f t="shared" si="6"/>
        <v>15.737680000000003</v>
      </c>
      <c r="N19" s="90">
        <f t="shared" si="7"/>
        <v>0.31400000000000011</v>
      </c>
      <c r="O19" s="90">
        <f t="shared" si="8"/>
        <v>0.71592000000000022</v>
      </c>
      <c r="P19" s="90">
        <f t="shared" si="9"/>
        <v>0</v>
      </c>
      <c r="R19" s="88">
        <f>R17*R6</f>
        <v>0</v>
      </c>
      <c r="S19" s="92" t="s">
        <v>122</v>
      </c>
    </row>
    <row r="20" spans="2:21">
      <c r="B20" s="89">
        <v>16</v>
      </c>
      <c r="C20" s="90">
        <v>16.12</v>
      </c>
      <c r="D20" s="90">
        <v>16.079999999999998</v>
      </c>
      <c r="E20" s="90">
        <v>15.83</v>
      </c>
      <c r="F20" s="90">
        <v>15.94</v>
      </c>
      <c r="G20" s="90">
        <f t="shared" si="0"/>
        <v>15.9925</v>
      </c>
      <c r="H20" s="90">
        <f t="shared" si="1"/>
        <v>0.29000000000000092</v>
      </c>
      <c r="I20" s="90">
        <f t="shared" si="2"/>
        <v>15.966900000000003</v>
      </c>
      <c r="J20" s="90">
        <f t="shared" si="3"/>
        <v>16.176900000000003</v>
      </c>
      <c r="K20" s="90">
        <f t="shared" si="4"/>
        <v>15.756900000000002</v>
      </c>
      <c r="L20" s="90">
        <f t="shared" si="5"/>
        <v>16.196120000000004</v>
      </c>
      <c r="M20" s="90">
        <f t="shared" si="6"/>
        <v>15.737680000000003</v>
      </c>
      <c r="N20" s="90">
        <f t="shared" si="7"/>
        <v>0.31400000000000011</v>
      </c>
      <c r="O20" s="90">
        <f t="shared" si="8"/>
        <v>0.71592000000000022</v>
      </c>
      <c r="P20" s="90">
        <f t="shared" si="9"/>
        <v>0</v>
      </c>
    </row>
    <row r="21" spans="2:21">
      <c r="B21" s="89">
        <v>17</v>
      </c>
      <c r="C21" s="90">
        <v>16.010000000000002</v>
      </c>
      <c r="D21" s="90">
        <v>15.93</v>
      </c>
      <c r="E21" s="90">
        <v>15.81</v>
      </c>
      <c r="F21" s="90">
        <v>15.68</v>
      </c>
      <c r="G21" s="90">
        <f t="shared" si="0"/>
        <v>15.8575</v>
      </c>
      <c r="H21" s="90">
        <f t="shared" si="1"/>
        <v>0.33000000000000185</v>
      </c>
      <c r="I21" s="90">
        <f t="shared" si="2"/>
        <v>15.966900000000003</v>
      </c>
      <c r="J21" s="90">
        <f t="shared" si="3"/>
        <v>16.176900000000003</v>
      </c>
      <c r="K21" s="90">
        <f t="shared" si="4"/>
        <v>15.756900000000002</v>
      </c>
      <c r="L21" s="90">
        <f t="shared" si="5"/>
        <v>16.196120000000004</v>
      </c>
      <c r="M21" s="90">
        <f t="shared" si="6"/>
        <v>15.737680000000003</v>
      </c>
      <c r="N21" s="90">
        <f t="shared" si="7"/>
        <v>0.31400000000000011</v>
      </c>
      <c r="O21" s="90">
        <f t="shared" si="8"/>
        <v>0.71592000000000022</v>
      </c>
      <c r="P21" s="90">
        <f t="shared" si="9"/>
        <v>0</v>
      </c>
    </row>
    <row r="22" spans="2:21">
      <c r="B22" s="89">
        <v>18</v>
      </c>
      <c r="C22" s="90">
        <v>15.78</v>
      </c>
      <c r="D22" s="90">
        <v>16.04</v>
      </c>
      <c r="E22" s="90">
        <v>16.11</v>
      </c>
      <c r="F22" s="90">
        <v>16.12</v>
      </c>
      <c r="G22" s="90">
        <f t="shared" si="0"/>
        <v>16.012499999999999</v>
      </c>
      <c r="H22" s="90">
        <f t="shared" si="1"/>
        <v>0.34000000000000163</v>
      </c>
      <c r="I22" s="90">
        <f t="shared" si="2"/>
        <v>15.966900000000003</v>
      </c>
      <c r="J22" s="90">
        <f t="shared" si="3"/>
        <v>16.176900000000003</v>
      </c>
      <c r="K22" s="90">
        <f t="shared" si="4"/>
        <v>15.756900000000002</v>
      </c>
      <c r="L22" s="90">
        <f t="shared" si="5"/>
        <v>16.196120000000004</v>
      </c>
      <c r="M22" s="90">
        <f t="shared" si="6"/>
        <v>15.737680000000003</v>
      </c>
      <c r="N22" s="90">
        <f t="shared" si="7"/>
        <v>0.31400000000000011</v>
      </c>
      <c r="O22" s="90">
        <f t="shared" si="8"/>
        <v>0.71592000000000022</v>
      </c>
      <c r="P22" s="90">
        <f t="shared" si="9"/>
        <v>0</v>
      </c>
      <c r="R22" s="95"/>
      <c r="S22" s="96" t="s">
        <v>110</v>
      </c>
      <c r="T22" s="101" t="s">
        <v>111</v>
      </c>
      <c r="U22" s="101"/>
    </row>
    <row r="23" spans="2:21">
      <c r="B23" s="89">
        <v>19</v>
      </c>
      <c r="C23" s="90">
        <v>15.84</v>
      </c>
      <c r="D23" s="90">
        <v>15.92</v>
      </c>
      <c r="E23" s="90">
        <v>16.05</v>
      </c>
      <c r="F23" s="90">
        <v>16.12</v>
      </c>
      <c r="G23" s="90">
        <f t="shared" si="0"/>
        <v>15.982500000000002</v>
      </c>
      <c r="H23" s="90">
        <f t="shared" si="1"/>
        <v>0.28000000000000114</v>
      </c>
      <c r="I23" s="90">
        <f t="shared" si="2"/>
        <v>15.966900000000003</v>
      </c>
      <c r="J23" s="90">
        <f t="shared" si="3"/>
        <v>16.176900000000003</v>
      </c>
      <c r="K23" s="90">
        <f t="shared" si="4"/>
        <v>15.756900000000002</v>
      </c>
      <c r="L23" s="90">
        <f t="shared" si="5"/>
        <v>16.196120000000004</v>
      </c>
      <c r="M23" s="90">
        <f t="shared" si="6"/>
        <v>15.737680000000003</v>
      </c>
      <c r="N23" s="90">
        <f t="shared" si="7"/>
        <v>0.31400000000000011</v>
      </c>
      <c r="O23" s="90">
        <f t="shared" si="8"/>
        <v>0.71592000000000022</v>
      </c>
      <c r="P23" s="90">
        <f t="shared" si="9"/>
        <v>0</v>
      </c>
      <c r="R23" s="96" t="s">
        <v>106</v>
      </c>
      <c r="S23" s="96" t="s">
        <v>107</v>
      </c>
      <c r="T23" s="96" t="s">
        <v>108</v>
      </c>
      <c r="U23" s="97" t="s">
        <v>109</v>
      </c>
    </row>
    <row r="24" spans="2:21">
      <c r="B24" s="89">
        <v>20</v>
      </c>
      <c r="C24" s="90">
        <v>15.92</v>
      </c>
      <c r="D24" s="90">
        <v>16.09</v>
      </c>
      <c r="E24" s="90">
        <v>16.12</v>
      </c>
      <c r="F24" s="90">
        <v>15.93</v>
      </c>
      <c r="G24" s="90">
        <f t="shared" si="0"/>
        <v>16.015000000000001</v>
      </c>
      <c r="H24" s="90">
        <f t="shared" si="1"/>
        <v>0.20000000000000107</v>
      </c>
      <c r="I24" s="90">
        <f t="shared" si="2"/>
        <v>15.966900000000003</v>
      </c>
      <c r="J24" s="90">
        <f t="shared" si="3"/>
        <v>16.176900000000003</v>
      </c>
      <c r="K24" s="90">
        <f t="shared" si="4"/>
        <v>15.756900000000002</v>
      </c>
      <c r="L24" s="90">
        <f t="shared" si="5"/>
        <v>16.196120000000004</v>
      </c>
      <c r="M24" s="90">
        <f t="shared" si="6"/>
        <v>15.737680000000003</v>
      </c>
      <c r="N24" s="90">
        <f t="shared" si="7"/>
        <v>0.31400000000000011</v>
      </c>
      <c r="O24" s="90">
        <f t="shared" si="8"/>
        <v>0.71592000000000022</v>
      </c>
      <c r="P24" s="90">
        <f t="shared" si="9"/>
        <v>0</v>
      </c>
      <c r="R24" s="98">
        <v>2</v>
      </c>
      <c r="S24" s="99">
        <v>1.88</v>
      </c>
      <c r="T24" s="100">
        <v>0</v>
      </c>
      <c r="U24" s="99">
        <v>3.27</v>
      </c>
    </row>
    <row r="25" spans="2:21">
      <c r="B25" s="89">
        <v>21</v>
      </c>
      <c r="C25" s="90">
        <v>16.11</v>
      </c>
      <c r="D25" s="90">
        <v>16.02</v>
      </c>
      <c r="E25" s="90">
        <v>16</v>
      </c>
      <c r="F25" s="90">
        <v>15.88</v>
      </c>
      <c r="G25" s="90">
        <f t="shared" si="0"/>
        <v>16.002499999999998</v>
      </c>
      <c r="H25" s="90">
        <f t="shared" si="1"/>
        <v>0.22999999999999865</v>
      </c>
      <c r="I25" s="90">
        <f t="shared" si="2"/>
        <v>15.966900000000003</v>
      </c>
      <c r="J25" s="90">
        <f t="shared" si="3"/>
        <v>16.176900000000003</v>
      </c>
      <c r="K25" s="90">
        <f t="shared" si="4"/>
        <v>15.756900000000002</v>
      </c>
      <c r="L25" s="90">
        <f t="shared" si="5"/>
        <v>16.196120000000004</v>
      </c>
      <c r="M25" s="90">
        <f t="shared" si="6"/>
        <v>15.737680000000003</v>
      </c>
      <c r="N25" s="90">
        <f t="shared" si="7"/>
        <v>0.31400000000000011</v>
      </c>
      <c r="O25" s="90">
        <f t="shared" si="8"/>
        <v>0.71592000000000022</v>
      </c>
      <c r="P25" s="90">
        <f t="shared" si="9"/>
        <v>0</v>
      </c>
      <c r="R25" s="98">
        <v>3</v>
      </c>
      <c r="S25" s="99">
        <v>1.02</v>
      </c>
      <c r="T25" s="100">
        <v>0</v>
      </c>
      <c r="U25" s="99">
        <v>2.57</v>
      </c>
    </row>
    <row r="26" spans="2:21">
      <c r="B26" s="89">
        <v>22</v>
      </c>
      <c r="C26" s="90">
        <v>15.98</v>
      </c>
      <c r="D26" s="90">
        <v>15.82</v>
      </c>
      <c r="E26" s="90">
        <v>15.89</v>
      </c>
      <c r="F26" s="90">
        <v>15.89</v>
      </c>
      <c r="G26" s="90">
        <f t="shared" si="0"/>
        <v>15.895</v>
      </c>
      <c r="H26" s="90">
        <f t="shared" si="1"/>
        <v>0.16000000000000014</v>
      </c>
      <c r="I26" s="90">
        <f t="shared" si="2"/>
        <v>15.966900000000003</v>
      </c>
      <c r="J26" s="90">
        <f t="shared" si="3"/>
        <v>16.176900000000003</v>
      </c>
      <c r="K26" s="90">
        <f t="shared" si="4"/>
        <v>15.756900000000002</v>
      </c>
      <c r="L26" s="90">
        <f t="shared" si="5"/>
        <v>16.196120000000004</v>
      </c>
      <c r="M26" s="90">
        <f t="shared" si="6"/>
        <v>15.737680000000003</v>
      </c>
      <c r="N26" s="90">
        <f t="shared" si="7"/>
        <v>0.31400000000000011</v>
      </c>
      <c r="O26" s="90">
        <f t="shared" si="8"/>
        <v>0.71592000000000022</v>
      </c>
      <c r="P26" s="90">
        <f t="shared" si="9"/>
        <v>0</v>
      </c>
      <c r="R26" s="98">
        <v>4</v>
      </c>
      <c r="S26" s="99">
        <v>0.73</v>
      </c>
      <c r="T26" s="100">
        <v>0</v>
      </c>
      <c r="U26" s="99">
        <v>2.2799999999999998</v>
      </c>
    </row>
    <row r="27" spans="2:21">
      <c r="B27" s="89">
        <v>23</v>
      </c>
      <c r="C27" s="90">
        <v>16.05</v>
      </c>
      <c r="D27" s="90">
        <v>15.73</v>
      </c>
      <c r="E27" s="90">
        <v>15.73</v>
      </c>
      <c r="F27" s="90">
        <v>15.93</v>
      </c>
      <c r="G27" s="90">
        <f t="shared" si="0"/>
        <v>15.860000000000001</v>
      </c>
      <c r="H27" s="90">
        <f t="shared" si="1"/>
        <v>0.32000000000000028</v>
      </c>
      <c r="I27" s="90">
        <f t="shared" si="2"/>
        <v>15.966900000000003</v>
      </c>
      <c r="J27" s="90">
        <f t="shared" si="3"/>
        <v>16.176900000000003</v>
      </c>
      <c r="K27" s="90">
        <f t="shared" si="4"/>
        <v>15.756900000000002</v>
      </c>
      <c r="L27" s="90">
        <f t="shared" si="5"/>
        <v>16.196120000000004</v>
      </c>
      <c r="M27" s="90">
        <f t="shared" si="6"/>
        <v>15.737680000000003</v>
      </c>
      <c r="N27" s="90">
        <f t="shared" si="7"/>
        <v>0.31400000000000011</v>
      </c>
      <c r="O27" s="90">
        <f t="shared" si="8"/>
        <v>0.71592000000000022</v>
      </c>
      <c r="P27" s="90">
        <f t="shared" si="9"/>
        <v>0</v>
      </c>
      <c r="R27" s="98">
        <v>5</v>
      </c>
      <c r="S27" s="99">
        <v>0.57999999999999996</v>
      </c>
      <c r="T27" s="100">
        <v>0</v>
      </c>
      <c r="U27" s="99">
        <v>2.11</v>
      </c>
    </row>
    <row r="28" spans="2:21">
      <c r="B28" s="89">
        <v>24</v>
      </c>
      <c r="C28" s="90">
        <v>16.010000000000002</v>
      </c>
      <c r="D28" s="90">
        <v>16.010000000000002</v>
      </c>
      <c r="E28" s="90">
        <v>15.89</v>
      </c>
      <c r="F28" s="90">
        <v>15.86</v>
      </c>
      <c r="G28" s="90">
        <f t="shared" si="0"/>
        <v>15.942500000000001</v>
      </c>
      <c r="H28" s="90">
        <f t="shared" si="1"/>
        <v>0.15000000000000213</v>
      </c>
      <c r="I28" s="90">
        <f t="shared" si="2"/>
        <v>15.966900000000003</v>
      </c>
      <c r="J28" s="90">
        <f t="shared" si="3"/>
        <v>16.176900000000003</v>
      </c>
      <c r="K28" s="90">
        <f t="shared" si="4"/>
        <v>15.756900000000002</v>
      </c>
      <c r="L28" s="90">
        <f t="shared" si="5"/>
        <v>16.196120000000004</v>
      </c>
      <c r="M28" s="90">
        <f t="shared" si="6"/>
        <v>15.737680000000003</v>
      </c>
      <c r="N28" s="90">
        <f t="shared" si="7"/>
        <v>0.31400000000000011</v>
      </c>
      <c r="O28" s="90">
        <f t="shared" si="8"/>
        <v>0.71592000000000022</v>
      </c>
      <c r="P28" s="90">
        <f t="shared" si="9"/>
        <v>0</v>
      </c>
      <c r="R28" s="98">
        <v>6</v>
      </c>
      <c r="S28" s="99">
        <v>0.48</v>
      </c>
      <c r="T28" s="100">
        <v>0</v>
      </c>
      <c r="U28" s="99">
        <v>2</v>
      </c>
    </row>
    <row r="29" spans="2:21">
      <c r="B29" s="89">
        <v>25</v>
      </c>
      <c r="C29" s="90">
        <v>16.079999999999998</v>
      </c>
      <c r="D29" s="90">
        <v>15.78</v>
      </c>
      <c r="E29" s="90">
        <v>15.92</v>
      </c>
      <c r="F29" s="90">
        <v>15.98</v>
      </c>
      <c r="G29" s="90">
        <f t="shared" si="0"/>
        <v>15.940000000000001</v>
      </c>
      <c r="H29" s="90">
        <f t="shared" si="1"/>
        <v>0.29999999999999893</v>
      </c>
      <c r="I29" s="90">
        <f t="shared" si="2"/>
        <v>15.966900000000003</v>
      </c>
      <c r="J29" s="90">
        <f t="shared" si="3"/>
        <v>16.176900000000003</v>
      </c>
      <c r="K29" s="90">
        <f t="shared" si="4"/>
        <v>15.756900000000002</v>
      </c>
      <c r="L29" s="90">
        <f t="shared" si="5"/>
        <v>16.196120000000004</v>
      </c>
      <c r="M29" s="90">
        <f t="shared" si="6"/>
        <v>15.737680000000003</v>
      </c>
      <c r="N29" s="90">
        <f t="shared" si="7"/>
        <v>0.31400000000000011</v>
      </c>
      <c r="O29" s="90">
        <f t="shared" si="8"/>
        <v>0.71592000000000022</v>
      </c>
      <c r="P29" s="90">
        <f t="shared" si="9"/>
        <v>0</v>
      </c>
      <c r="R29" s="98">
        <v>7</v>
      </c>
      <c r="S29" s="99">
        <v>0.42</v>
      </c>
      <c r="T29" s="99">
        <v>0.08</v>
      </c>
      <c r="U29" s="99">
        <v>1.92</v>
      </c>
    </row>
    <row r="30" spans="2:21">
      <c r="R30" s="98">
        <v>8</v>
      </c>
      <c r="S30" s="99">
        <v>0.37</v>
      </c>
      <c r="T30" s="99">
        <v>0.14000000000000001</v>
      </c>
      <c r="U30" s="99">
        <v>1.86</v>
      </c>
    </row>
    <row r="31" spans="2:21">
      <c r="R31" s="98">
        <v>9</v>
      </c>
      <c r="S31" s="99">
        <v>0.34</v>
      </c>
      <c r="T31" s="99">
        <v>0.18</v>
      </c>
      <c r="U31" s="99">
        <v>1.82</v>
      </c>
    </row>
    <row r="32" spans="2:21">
      <c r="R32" s="98">
        <v>10</v>
      </c>
      <c r="S32" s="99">
        <v>0.31</v>
      </c>
      <c r="T32" s="99">
        <v>0.22</v>
      </c>
      <c r="U32" s="99">
        <v>1.78</v>
      </c>
    </row>
    <row r="33" spans="18:21">
      <c r="R33" s="98">
        <v>11</v>
      </c>
      <c r="S33" s="99">
        <v>0.28999999999999998</v>
      </c>
      <c r="T33" s="99">
        <v>0.26</v>
      </c>
      <c r="U33" s="99">
        <v>1.74</v>
      </c>
    </row>
    <row r="34" spans="18:21">
      <c r="R34" s="98">
        <v>12</v>
      </c>
      <c r="S34" s="99">
        <v>0.27</v>
      </c>
      <c r="T34" s="99">
        <v>0.28000000000000003</v>
      </c>
      <c r="U34" s="99">
        <v>1.72</v>
      </c>
    </row>
    <row r="35" spans="18:21">
      <c r="R35" s="98">
        <v>13</v>
      </c>
      <c r="S35" s="99">
        <v>0.25</v>
      </c>
      <c r="T35" s="99">
        <v>0.31</v>
      </c>
      <c r="U35" s="99">
        <v>1.69</v>
      </c>
    </row>
    <row r="36" spans="18:21">
      <c r="R36" s="98">
        <v>14</v>
      </c>
      <c r="S36" s="99">
        <v>0.24</v>
      </c>
      <c r="T36" s="99">
        <v>0.33</v>
      </c>
      <c r="U36" s="99">
        <v>1.67</v>
      </c>
    </row>
    <row r="37" spans="18:21">
      <c r="R37" s="98">
        <v>15</v>
      </c>
      <c r="S37" s="99">
        <v>0.22</v>
      </c>
      <c r="T37" s="99">
        <v>0.35</v>
      </c>
      <c r="U37" s="99">
        <v>1.65</v>
      </c>
    </row>
    <row r="38" spans="18:21">
      <c r="R38" s="98">
        <v>16</v>
      </c>
      <c r="S38" s="99">
        <v>0.21</v>
      </c>
      <c r="T38" s="99">
        <v>0.36</v>
      </c>
      <c r="U38" s="99">
        <v>1.64</v>
      </c>
    </row>
    <row r="39" spans="18:21">
      <c r="R39" s="98">
        <v>17</v>
      </c>
      <c r="S39" s="99">
        <v>0.2</v>
      </c>
      <c r="T39" s="99">
        <v>0.38</v>
      </c>
      <c r="U39" s="99">
        <v>1.62</v>
      </c>
    </row>
    <row r="40" spans="18:21">
      <c r="R40" s="98">
        <v>18</v>
      </c>
      <c r="S40" s="99">
        <v>0.19</v>
      </c>
      <c r="T40" s="99">
        <v>0.39</v>
      </c>
      <c r="U40" s="99">
        <v>1.61</v>
      </c>
    </row>
    <row r="41" spans="18:21">
      <c r="R41" s="98">
        <v>19</v>
      </c>
      <c r="S41" s="99">
        <v>0.19</v>
      </c>
      <c r="T41" s="99">
        <v>0.4</v>
      </c>
      <c r="U41" s="99">
        <v>1.6</v>
      </c>
    </row>
    <row r="42" spans="18:21">
      <c r="R42" s="98">
        <v>20</v>
      </c>
      <c r="S42" s="99">
        <v>0.18</v>
      </c>
      <c r="T42" s="99">
        <v>0.41</v>
      </c>
      <c r="U42" s="99">
        <v>1.59</v>
      </c>
    </row>
    <row r="43" spans="18:21">
      <c r="R43" s="98">
        <v>21</v>
      </c>
      <c r="S43" s="99">
        <v>0.17</v>
      </c>
      <c r="T43" s="99">
        <v>0.43</v>
      </c>
      <c r="U43" s="99">
        <v>1.58</v>
      </c>
    </row>
    <row r="44" spans="18:21">
      <c r="R44" s="98">
        <v>22</v>
      </c>
      <c r="S44" s="99">
        <v>0.17</v>
      </c>
      <c r="T44" s="99">
        <v>0.43</v>
      </c>
      <c r="U44" s="99">
        <v>1.57</v>
      </c>
    </row>
    <row r="45" spans="18:21">
      <c r="R45" s="98">
        <v>23</v>
      </c>
      <c r="S45" s="99">
        <v>0.16</v>
      </c>
      <c r="T45" s="99">
        <v>0.44</v>
      </c>
      <c r="U45" s="99">
        <v>1.56</v>
      </c>
    </row>
    <row r="46" spans="18:21">
      <c r="R46" s="98">
        <v>24</v>
      </c>
      <c r="S46" s="99">
        <v>0.16</v>
      </c>
      <c r="T46" s="99">
        <v>0.45</v>
      </c>
      <c r="U46" s="99">
        <v>1.55</v>
      </c>
    </row>
    <row r="47" spans="18:21">
      <c r="R47" s="98">
        <v>25</v>
      </c>
      <c r="S47" s="99">
        <v>0.15</v>
      </c>
      <c r="T47" s="99">
        <v>0.46</v>
      </c>
      <c r="U47" s="99">
        <v>1.54</v>
      </c>
    </row>
  </sheetData>
  <mergeCells count="1">
    <mergeCell ref="T22:U22"/>
  </mergeCells>
  <pageMargins left="0.7" right="0.7" top="0.75" bottom="0.75" header="0.3" footer="0.3"/>
  <pageSetup paperSize="9" orientation="portrait" horizontalDpi="300" verticalDpi="0" r:id="rId1"/>
  <ignoredErrors>
    <ignoredError sqref="G5:G29 H5:H29 G2:H2 G1:H1 P1:Q2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88DE-C8B0-46FD-B18D-DF9F1EA23461}">
  <dimension ref="B1:J23"/>
  <sheetViews>
    <sheetView topLeftCell="A4" workbookViewId="0">
      <selection activeCell="J4" sqref="J4"/>
    </sheetView>
  </sheetViews>
  <sheetFormatPr defaultRowHeight="14.5"/>
  <cols>
    <col min="1" max="2" width="8.7265625" style="84"/>
    <col min="3" max="3" width="14.6328125" style="84" bestFit="1" customWidth="1"/>
    <col min="4" max="4" width="19.08984375" style="84" customWidth="1"/>
    <col min="5" max="5" width="9.1796875" style="84" bestFit="1" customWidth="1"/>
    <col min="6" max="16384" width="8.7265625" style="84"/>
  </cols>
  <sheetData>
    <row r="1" spans="2:10">
      <c r="B1" s="109" t="s">
        <v>137</v>
      </c>
    </row>
    <row r="2" spans="2:10">
      <c r="I2" s="84">
        <f>COUNT(B4:B23)</f>
        <v>20</v>
      </c>
      <c r="J2" s="84" t="s">
        <v>128</v>
      </c>
    </row>
    <row r="3" spans="2:10">
      <c r="B3" s="86" t="s">
        <v>126</v>
      </c>
      <c r="C3" s="86" t="s">
        <v>127</v>
      </c>
      <c r="D3" s="86" t="s">
        <v>135</v>
      </c>
      <c r="E3" s="110" t="s">
        <v>136</v>
      </c>
      <c r="F3" s="110" t="s">
        <v>133</v>
      </c>
      <c r="G3" s="110" t="s">
        <v>134</v>
      </c>
      <c r="I3" s="105">
        <v>20</v>
      </c>
      <c r="J3" s="84" t="s">
        <v>129</v>
      </c>
    </row>
    <row r="4" spans="2:10">
      <c r="B4" s="85">
        <v>1</v>
      </c>
      <c r="C4" s="85">
        <v>3</v>
      </c>
      <c r="D4" s="90">
        <f>C4/$I$3</f>
        <v>0.15</v>
      </c>
      <c r="E4" s="108">
        <f>$I$5</f>
        <v>0.1</v>
      </c>
      <c r="F4" s="107">
        <f>$I$7</f>
        <v>0.30124611797498113</v>
      </c>
      <c r="G4" s="107">
        <f>$I$8</f>
        <v>0</v>
      </c>
      <c r="I4" s="105">
        <v>3</v>
      </c>
      <c r="J4" s="84" t="s">
        <v>130</v>
      </c>
    </row>
    <row r="5" spans="2:10">
      <c r="B5" s="85">
        <v>2</v>
      </c>
      <c r="C5" s="85">
        <v>2</v>
      </c>
      <c r="D5" s="90">
        <f t="shared" ref="D5:D23" si="0">C5/$I$3</f>
        <v>0.1</v>
      </c>
      <c r="E5" s="108">
        <f t="shared" ref="E5:E23" si="1">$I$5</f>
        <v>0.1</v>
      </c>
      <c r="F5" s="107">
        <f t="shared" ref="F5:F23" si="2">$I$7</f>
        <v>0.30124611797498113</v>
      </c>
      <c r="G5" s="107">
        <f t="shared" ref="G5:G23" si="3">$I$8</f>
        <v>0</v>
      </c>
      <c r="I5" s="106">
        <f>AVERAGE(D4:D23)</f>
        <v>0.1</v>
      </c>
      <c r="J5" s="84" t="s">
        <v>131</v>
      </c>
    </row>
    <row r="6" spans="2:10">
      <c r="B6" s="85">
        <v>3</v>
      </c>
      <c r="C6" s="85">
        <v>1</v>
      </c>
      <c r="D6" s="90">
        <f t="shared" si="0"/>
        <v>0.05</v>
      </c>
      <c r="E6" s="108">
        <f t="shared" si="1"/>
        <v>0.1</v>
      </c>
      <c r="F6" s="107">
        <f t="shared" si="2"/>
        <v>0.30124611797498113</v>
      </c>
      <c r="G6" s="107">
        <f t="shared" si="3"/>
        <v>0</v>
      </c>
      <c r="I6" s="84">
        <f>SQRT((I5*(1-I5))/I3)</f>
        <v>6.7082039324993695E-2</v>
      </c>
      <c r="J6" s="84" t="s">
        <v>132</v>
      </c>
    </row>
    <row r="7" spans="2:10">
      <c r="B7" s="85">
        <v>4</v>
      </c>
      <c r="C7" s="85">
        <v>2</v>
      </c>
      <c r="D7" s="90">
        <f t="shared" si="0"/>
        <v>0.1</v>
      </c>
      <c r="E7" s="108">
        <f t="shared" si="1"/>
        <v>0.1</v>
      </c>
      <c r="F7" s="107">
        <f t="shared" si="2"/>
        <v>0.30124611797498113</v>
      </c>
      <c r="G7" s="107">
        <f t="shared" si="3"/>
        <v>0</v>
      </c>
      <c r="I7" s="84">
        <f>I5+I4*I6</f>
        <v>0.30124611797498113</v>
      </c>
      <c r="J7" s="84" t="s">
        <v>133</v>
      </c>
    </row>
    <row r="8" spans="2:10">
      <c r="B8" s="85">
        <v>5</v>
      </c>
      <c r="C8" s="85">
        <v>1</v>
      </c>
      <c r="D8" s="90">
        <f t="shared" si="0"/>
        <v>0.05</v>
      </c>
      <c r="E8" s="108">
        <f t="shared" si="1"/>
        <v>0.1</v>
      </c>
      <c r="F8" s="107">
        <f t="shared" si="2"/>
        <v>0.30124611797498113</v>
      </c>
      <c r="G8" s="107">
        <f t="shared" si="3"/>
        <v>0</v>
      </c>
      <c r="I8" s="84">
        <f>MAX(0, I5-I4*I6)</f>
        <v>0</v>
      </c>
      <c r="J8" s="84" t="s">
        <v>134</v>
      </c>
    </row>
    <row r="9" spans="2:10">
      <c r="B9" s="85">
        <v>6</v>
      </c>
      <c r="C9" s="85">
        <v>3</v>
      </c>
      <c r="D9" s="90">
        <f t="shared" si="0"/>
        <v>0.15</v>
      </c>
      <c r="E9" s="108">
        <f t="shared" si="1"/>
        <v>0.1</v>
      </c>
      <c r="F9" s="107">
        <f t="shared" si="2"/>
        <v>0.30124611797498113</v>
      </c>
      <c r="G9" s="107">
        <f t="shared" si="3"/>
        <v>0</v>
      </c>
    </row>
    <row r="10" spans="2:10">
      <c r="B10" s="85">
        <v>7</v>
      </c>
      <c r="C10" s="85">
        <v>3</v>
      </c>
      <c r="D10" s="90">
        <f t="shared" si="0"/>
        <v>0.15</v>
      </c>
      <c r="E10" s="108">
        <f t="shared" si="1"/>
        <v>0.1</v>
      </c>
      <c r="F10" s="107">
        <f t="shared" si="2"/>
        <v>0.30124611797498113</v>
      </c>
      <c r="G10" s="107">
        <f t="shared" si="3"/>
        <v>0</v>
      </c>
    </row>
    <row r="11" spans="2:10">
      <c r="B11" s="85">
        <v>8</v>
      </c>
      <c r="C11" s="85">
        <v>2</v>
      </c>
      <c r="D11" s="90">
        <f t="shared" si="0"/>
        <v>0.1</v>
      </c>
      <c r="E11" s="108">
        <f t="shared" si="1"/>
        <v>0.1</v>
      </c>
      <c r="F11" s="107">
        <f t="shared" si="2"/>
        <v>0.30124611797498113</v>
      </c>
      <c r="G11" s="107">
        <f t="shared" si="3"/>
        <v>0</v>
      </c>
    </row>
    <row r="12" spans="2:10">
      <c r="B12" s="85">
        <v>9</v>
      </c>
      <c r="C12" s="85">
        <v>1</v>
      </c>
      <c r="D12" s="90">
        <f t="shared" si="0"/>
        <v>0.05</v>
      </c>
      <c r="E12" s="108">
        <f t="shared" si="1"/>
        <v>0.1</v>
      </c>
      <c r="F12" s="107">
        <f t="shared" si="2"/>
        <v>0.30124611797498113</v>
      </c>
      <c r="G12" s="107">
        <f t="shared" si="3"/>
        <v>0</v>
      </c>
    </row>
    <row r="13" spans="2:10">
      <c r="B13" s="85">
        <v>10</v>
      </c>
      <c r="C13" s="85">
        <v>2</v>
      </c>
      <c r="D13" s="90">
        <f t="shared" si="0"/>
        <v>0.1</v>
      </c>
      <c r="E13" s="108">
        <f t="shared" si="1"/>
        <v>0.1</v>
      </c>
      <c r="F13" s="107">
        <f t="shared" si="2"/>
        <v>0.30124611797498113</v>
      </c>
      <c r="G13" s="107">
        <f t="shared" si="3"/>
        <v>0</v>
      </c>
    </row>
    <row r="14" spans="2:10">
      <c r="B14" s="85">
        <v>11</v>
      </c>
      <c r="C14" s="85">
        <v>3</v>
      </c>
      <c r="D14" s="90">
        <f t="shared" si="0"/>
        <v>0.15</v>
      </c>
      <c r="E14" s="108">
        <f t="shared" si="1"/>
        <v>0.1</v>
      </c>
      <c r="F14" s="107">
        <f t="shared" si="2"/>
        <v>0.30124611797498113</v>
      </c>
      <c r="G14" s="107">
        <f t="shared" si="3"/>
        <v>0</v>
      </c>
    </row>
    <row r="15" spans="2:10">
      <c r="B15" s="85">
        <v>12</v>
      </c>
      <c r="C15" s="85">
        <v>2</v>
      </c>
      <c r="D15" s="90">
        <f t="shared" si="0"/>
        <v>0.1</v>
      </c>
      <c r="E15" s="108">
        <f t="shared" si="1"/>
        <v>0.1</v>
      </c>
      <c r="F15" s="107">
        <f t="shared" si="2"/>
        <v>0.30124611797498113</v>
      </c>
      <c r="G15" s="107">
        <f t="shared" si="3"/>
        <v>0</v>
      </c>
    </row>
    <row r="16" spans="2:10">
      <c r="B16" s="85">
        <v>13</v>
      </c>
      <c r="C16" s="85">
        <v>2</v>
      </c>
      <c r="D16" s="90">
        <f t="shared" si="0"/>
        <v>0.1</v>
      </c>
      <c r="E16" s="108">
        <f t="shared" si="1"/>
        <v>0.1</v>
      </c>
      <c r="F16" s="107">
        <f t="shared" si="2"/>
        <v>0.30124611797498113</v>
      </c>
      <c r="G16" s="107">
        <f t="shared" si="3"/>
        <v>0</v>
      </c>
    </row>
    <row r="17" spans="2:7">
      <c r="B17" s="85">
        <v>14</v>
      </c>
      <c r="C17" s="85">
        <v>1</v>
      </c>
      <c r="D17" s="90">
        <f t="shared" si="0"/>
        <v>0.05</v>
      </c>
      <c r="E17" s="108">
        <f t="shared" si="1"/>
        <v>0.1</v>
      </c>
      <c r="F17" s="107">
        <f t="shared" si="2"/>
        <v>0.30124611797498113</v>
      </c>
      <c r="G17" s="107">
        <f t="shared" si="3"/>
        <v>0</v>
      </c>
    </row>
    <row r="18" spans="2:7">
      <c r="B18" s="85">
        <v>15</v>
      </c>
      <c r="C18" s="85">
        <v>1</v>
      </c>
      <c r="D18" s="90">
        <f t="shared" si="0"/>
        <v>0.05</v>
      </c>
      <c r="E18" s="108">
        <f t="shared" si="1"/>
        <v>0.1</v>
      </c>
      <c r="F18" s="107">
        <f t="shared" si="2"/>
        <v>0.30124611797498113</v>
      </c>
      <c r="G18" s="107">
        <f t="shared" si="3"/>
        <v>0</v>
      </c>
    </row>
    <row r="19" spans="2:7">
      <c r="B19" s="85">
        <v>16</v>
      </c>
      <c r="C19" s="85">
        <v>2</v>
      </c>
      <c r="D19" s="90">
        <f t="shared" si="0"/>
        <v>0.1</v>
      </c>
      <c r="E19" s="108">
        <f t="shared" si="1"/>
        <v>0.1</v>
      </c>
      <c r="F19" s="107">
        <f t="shared" si="2"/>
        <v>0.30124611797498113</v>
      </c>
      <c r="G19" s="107">
        <f t="shared" si="3"/>
        <v>0</v>
      </c>
    </row>
    <row r="20" spans="2:7">
      <c r="B20" s="85">
        <v>17</v>
      </c>
      <c r="C20" s="85">
        <v>4</v>
      </c>
      <c r="D20" s="90">
        <f t="shared" si="0"/>
        <v>0.2</v>
      </c>
      <c r="E20" s="108">
        <f t="shared" si="1"/>
        <v>0.1</v>
      </c>
      <c r="F20" s="107">
        <f t="shared" si="2"/>
        <v>0.30124611797498113</v>
      </c>
      <c r="G20" s="107">
        <f t="shared" si="3"/>
        <v>0</v>
      </c>
    </row>
    <row r="21" spans="2:7">
      <c r="B21" s="85">
        <v>18</v>
      </c>
      <c r="C21" s="85">
        <v>3</v>
      </c>
      <c r="D21" s="90">
        <f t="shared" si="0"/>
        <v>0.15</v>
      </c>
      <c r="E21" s="108">
        <f t="shared" si="1"/>
        <v>0.1</v>
      </c>
      <c r="F21" s="107">
        <f t="shared" si="2"/>
        <v>0.30124611797498113</v>
      </c>
      <c r="G21" s="107">
        <f t="shared" si="3"/>
        <v>0</v>
      </c>
    </row>
    <row r="22" spans="2:7">
      <c r="B22" s="85">
        <v>19</v>
      </c>
      <c r="C22" s="85">
        <v>1</v>
      </c>
      <c r="D22" s="90">
        <f t="shared" si="0"/>
        <v>0.05</v>
      </c>
      <c r="E22" s="108">
        <f t="shared" si="1"/>
        <v>0.1</v>
      </c>
      <c r="F22" s="107">
        <f t="shared" si="2"/>
        <v>0.30124611797498113</v>
      </c>
      <c r="G22" s="107">
        <f t="shared" si="3"/>
        <v>0</v>
      </c>
    </row>
    <row r="23" spans="2:7">
      <c r="B23" s="85">
        <v>20</v>
      </c>
      <c r="C23" s="85">
        <v>1</v>
      </c>
      <c r="D23" s="90">
        <f t="shared" si="0"/>
        <v>0.05</v>
      </c>
      <c r="E23" s="108">
        <f t="shared" si="1"/>
        <v>0.1</v>
      </c>
      <c r="F23" s="107">
        <f t="shared" si="2"/>
        <v>0.30124611797498113</v>
      </c>
      <c r="G23" s="107">
        <f t="shared" si="3"/>
        <v>0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95707-E91F-47E1-A910-E2AC1CDC45B7}">
  <dimension ref="B2:U35"/>
  <sheetViews>
    <sheetView tabSelected="1" workbookViewId="0"/>
  </sheetViews>
  <sheetFormatPr defaultRowHeight="14.5"/>
  <cols>
    <col min="3" max="3" width="14.36328125" bestFit="1" customWidth="1"/>
  </cols>
  <sheetData>
    <row r="2" spans="2:21">
      <c r="B2" s="111"/>
      <c r="U2">
        <v>20</v>
      </c>
    </row>
    <row r="3" spans="2:21">
      <c r="B3" s="112" t="s">
        <v>138</v>
      </c>
      <c r="C3" s="96" t="s">
        <v>141</v>
      </c>
      <c r="D3" s="1" t="s">
        <v>143</v>
      </c>
      <c r="E3" s="1" t="s">
        <v>142</v>
      </c>
      <c r="F3" s="1" t="s">
        <v>142</v>
      </c>
      <c r="G3">
        <f>COUNT(B4:B23)</f>
        <v>20</v>
      </c>
      <c r="H3" t="s">
        <v>139</v>
      </c>
      <c r="U3">
        <v>3</v>
      </c>
    </row>
    <row r="4" spans="2:21">
      <c r="B4" s="113">
        <v>1</v>
      </c>
      <c r="C4" s="113">
        <v>3</v>
      </c>
      <c r="D4" s="1">
        <f>$G$4</f>
        <v>2.2000000000000002</v>
      </c>
      <c r="E4" s="1">
        <f>$G$6</f>
        <v>6.6497190922573983</v>
      </c>
      <c r="F4" s="1">
        <f>$G$7</f>
        <v>0</v>
      </c>
      <c r="G4">
        <f>AVERAGE(C4:C23)</f>
        <v>2.2000000000000002</v>
      </c>
      <c r="H4" t="s">
        <v>140</v>
      </c>
    </row>
    <row r="5" spans="2:21">
      <c r="B5" s="1">
        <v>2</v>
      </c>
      <c r="C5" s="1">
        <v>2</v>
      </c>
      <c r="D5" s="1">
        <f t="shared" ref="D5:D23" si="0">$G$4</f>
        <v>2.2000000000000002</v>
      </c>
      <c r="E5" s="1">
        <f t="shared" ref="E5:E23" si="1">$G$6</f>
        <v>6.6497190922573983</v>
      </c>
      <c r="F5" s="1">
        <f t="shared" ref="F5:F23" si="2">$G$7</f>
        <v>0</v>
      </c>
      <c r="G5" s="114">
        <v>3</v>
      </c>
      <c r="H5" t="s">
        <v>130</v>
      </c>
    </row>
    <row r="6" spans="2:21">
      <c r="B6" s="1">
        <v>3</v>
      </c>
      <c r="C6" s="1">
        <v>3</v>
      </c>
      <c r="D6" s="1">
        <f t="shared" si="0"/>
        <v>2.2000000000000002</v>
      </c>
      <c r="E6" s="1">
        <f t="shared" si="1"/>
        <v>6.6497190922573983</v>
      </c>
      <c r="F6" s="1">
        <f t="shared" si="2"/>
        <v>0</v>
      </c>
      <c r="G6">
        <f>G4+G5*SQRT(G4)</f>
        <v>6.6497190922573983</v>
      </c>
      <c r="H6" t="s">
        <v>142</v>
      </c>
    </row>
    <row r="7" spans="2:21">
      <c r="B7" s="1">
        <v>4</v>
      </c>
      <c r="C7" s="1">
        <v>1</v>
      </c>
      <c r="D7" s="1">
        <f t="shared" si="0"/>
        <v>2.2000000000000002</v>
      </c>
      <c r="E7" s="1">
        <f t="shared" si="1"/>
        <v>6.6497190922573983</v>
      </c>
      <c r="F7" s="1">
        <f t="shared" si="2"/>
        <v>0</v>
      </c>
      <c r="G7">
        <f>MAX(0, G4-G5*SQRT(G4))</f>
        <v>0</v>
      </c>
      <c r="H7" t="s">
        <v>142</v>
      </c>
    </row>
    <row r="8" spans="2:21">
      <c r="B8" s="1">
        <v>5</v>
      </c>
      <c r="C8" s="1">
        <v>3</v>
      </c>
      <c r="D8" s="1">
        <f t="shared" si="0"/>
        <v>2.2000000000000002</v>
      </c>
      <c r="E8" s="1">
        <f t="shared" si="1"/>
        <v>6.6497190922573983</v>
      </c>
      <c r="F8" s="1">
        <f t="shared" si="2"/>
        <v>0</v>
      </c>
    </row>
    <row r="9" spans="2:21">
      <c r="B9" s="1">
        <v>6</v>
      </c>
      <c r="C9" s="1">
        <v>3</v>
      </c>
      <c r="D9" s="1">
        <f t="shared" si="0"/>
        <v>2.2000000000000002</v>
      </c>
      <c r="E9" s="1">
        <f t="shared" si="1"/>
        <v>6.6497190922573983</v>
      </c>
      <c r="F9" s="1">
        <f t="shared" si="2"/>
        <v>0</v>
      </c>
    </row>
    <row r="10" spans="2:21">
      <c r="B10" s="1">
        <v>7</v>
      </c>
      <c r="C10" s="1">
        <v>2</v>
      </c>
      <c r="D10" s="1">
        <f t="shared" si="0"/>
        <v>2.2000000000000002</v>
      </c>
      <c r="E10" s="1">
        <f t="shared" si="1"/>
        <v>6.6497190922573983</v>
      </c>
      <c r="F10" s="1">
        <f t="shared" si="2"/>
        <v>0</v>
      </c>
    </row>
    <row r="11" spans="2:21">
      <c r="B11" s="1">
        <v>8</v>
      </c>
      <c r="C11" s="1">
        <v>1</v>
      </c>
      <c r="D11" s="1">
        <f t="shared" si="0"/>
        <v>2.2000000000000002</v>
      </c>
      <c r="E11" s="1">
        <f t="shared" si="1"/>
        <v>6.6497190922573983</v>
      </c>
      <c r="F11" s="1">
        <f t="shared" si="2"/>
        <v>0</v>
      </c>
    </row>
    <row r="12" spans="2:21">
      <c r="B12" s="1">
        <v>9</v>
      </c>
      <c r="C12" s="1">
        <v>3</v>
      </c>
      <c r="D12" s="1">
        <f t="shared" si="0"/>
        <v>2.2000000000000002</v>
      </c>
      <c r="E12" s="1">
        <f t="shared" si="1"/>
        <v>6.6497190922573983</v>
      </c>
      <c r="F12" s="1">
        <f t="shared" si="2"/>
        <v>0</v>
      </c>
    </row>
    <row r="13" spans="2:21">
      <c r="B13" s="1">
        <v>10</v>
      </c>
      <c r="C13" s="1">
        <v>1</v>
      </c>
      <c r="D13" s="1">
        <f t="shared" si="0"/>
        <v>2.2000000000000002</v>
      </c>
      <c r="E13" s="1">
        <f t="shared" si="1"/>
        <v>6.6497190922573983</v>
      </c>
      <c r="F13" s="1">
        <f t="shared" si="2"/>
        <v>0</v>
      </c>
    </row>
    <row r="14" spans="2:21">
      <c r="B14" s="1">
        <v>11</v>
      </c>
      <c r="C14" s="1">
        <v>3</v>
      </c>
      <c r="D14" s="1">
        <f t="shared" si="0"/>
        <v>2.2000000000000002</v>
      </c>
      <c r="E14" s="1">
        <f t="shared" si="1"/>
        <v>6.6497190922573983</v>
      </c>
      <c r="F14" s="1">
        <f t="shared" si="2"/>
        <v>0</v>
      </c>
    </row>
    <row r="15" spans="2:21">
      <c r="B15" s="1">
        <v>12</v>
      </c>
      <c r="C15" s="1">
        <v>4</v>
      </c>
      <c r="D15" s="1">
        <f t="shared" si="0"/>
        <v>2.2000000000000002</v>
      </c>
      <c r="E15" s="1">
        <f t="shared" si="1"/>
        <v>6.6497190922573983</v>
      </c>
      <c r="F15" s="1">
        <f t="shared" si="2"/>
        <v>0</v>
      </c>
    </row>
    <row r="16" spans="2:21">
      <c r="B16" s="1">
        <v>13</v>
      </c>
      <c r="C16" s="1">
        <v>2</v>
      </c>
      <c r="D16" s="1">
        <f t="shared" si="0"/>
        <v>2.2000000000000002</v>
      </c>
      <c r="E16" s="1">
        <f t="shared" si="1"/>
        <v>6.6497190922573983</v>
      </c>
      <c r="F16" s="1">
        <f t="shared" si="2"/>
        <v>0</v>
      </c>
    </row>
    <row r="17" spans="2:7">
      <c r="B17" s="1">
        <v>14</v>
      </c>
      <c r="C17" s="1">
        <v>1</v>
      </c>
      <c r="D17" s="1">
        <f t="shared" si="0"/>
        <v>2.2000000000000002</v>
      </c>
      <c r="E17" s="1">
        <f t="shared" si="1"/>
        <v>6.6497190922573983</v>
      </c>
      <c r="F17" s="1">
        <f t="shared" si="2"/>
        <v>0</v>
      </c>
    </row>
    <row r="18" spans="2:7">
      <c r="B18" s="1">
        <v>15</v>
      </c>
      <c r="C18" s="1">
        <v>1</v>
      </c>
      <c r="D18" s="1">
        <f t="shared" si="0"/>
        <v>2.2000000000000002</v>
      </c>
      <c r="E18" s="1">
        <f t="shared" si="1"/>
        <v>6.6497190922573983</v>
      </c>
      <c r="F18" s="1">
        <f t="shared" si="2"/>
        <v>0</v>
      </c>
    </row>
    <row r="19" spans="2:7">
      <c r="B19" s="1">
        <v>16</v>
      </c>
      <c r="C19" s="1">
        <v>1</v>
      </c>
      <c r="D19" s="1">
        <f t="shared" si="0"/>
        <v>2.2000000000000002</v>
      </c>
      <c r="E19" s="1">
        <f t="shared" si="1"/>
        <v>6.6497190922573983</v>
      </c>
      <c r="F19" s="1">
        <f t="shared" si="2"/>
        <v>0</v>
      </c>
    </row>
    <row r="20" spans="2:7">
      <c r="B20" s="1">
        <v>17</v>
      </c>
      <c r="C20" s="1">
        <v>3</v>
      </c>
      <c r="D20" s="1">
        <f t="shared" si="0"/>
        <v>2.2000000000000002</v>
      </c>
      <c r="E20" s="1">
        <f t="shared" si="1"/>
        <v>6.6497190922573983</v>
      </c>
      <c r="F20" s="1">
        <f t="shared" si="2"/>
        <v>0</v>
      </c>
    </row>
    <row r="21" spans="2:7">
      <c r="B21" s="1">
        <v>18</v>
      </c>
      <c r="C21" s="1">
        <v>2</v>
      </c>
      <c r="D21" s="1">
        <f t="shared" si="0"/>
        <v>2.2000000000000002</v>
      </c>
      <c r="E21" s="1">
        <f t="shared" si="1"/>
        <v>6.6497190922573983</v>
      </c>
      <c r="F21" s="1">
        <f t="shared" si="2"/>
        <v>0</v>
      </c>
    </row>
    <row r="22" spans="2:7">
      <c r="B22" s="1">
        <v>19</v>
      </c>
      <c r="C22" s="1">
        <v>2</v>
      </c>
      <c r="D22" s="1">
        <f t="shared" si="0"/>
        <v>2.2000000000000002</v>
      </c>
      <c r="E22" s="1">
        <f t="shared" si="1"/>
        <v>6.6497190922573983</v>
      </c>
      <c r="F22" s="1">
        <f t="shared" si="2"/>
        <v>0</v>
      </c>
    </row>
    <row r="23" spans="2:7">
      <c r="B23" s="1">
        <v>20</v>
      </c>
      <c r="C23" s="1">
        <v>3</v>
      </c>
      <c r="D23" s="1">
        <f t="shared" si="0"/>
        <v>2.2000000000000002</v>
      </c>
      <c r="E23" s="1">
        <f t="shared" si="1"/>
        <v>6.6497190922573983</v>
      </c>
      <c r="F23" s="1">
        <f t="shared" si="2"/>
        <v>0</v>
      </c>
    </row>
    <row r="26" spans="2:7">
      <c r="C26" s="111"/>
      <c r="D26" s="115"/>
      <c r="E26" s="115"/>
      <c r="F26" s="115"/>
      <c r="G26" s="115"/>
    </row>
    <row r="27" spans="2:7">
      <c r="C27" s="111"/>
      <c r="D27" s="115"/>
      <c r="E27" s="115"/>
      <c r="F27" s="115"/>
      <c r="G27" s="115"/>
    </row>
    <row r="28" spans="2:7">
      <c r="C28" s="111"/>
      <c r="D28" s="115"/>
      <c r="E28" s="115"/>
      <c r="F28" s="115"/>
      <c r="G28" s="115"/>
    </row>
    <row r="29" spans="2:7">
      <c r="C29" s="111"/>
      <c r="D29" s="115"/>
      <c r="E29" s="115"/>
      <c r="F29" s="115"/>
      <c r="G29" s="115"/>
    </row>
    <row r="30" spans="2:7">
      <c r="C30" s="111"/>
      <c r="D30" s="115"/>
      <c r="E30" s="115"/>
      <c r="F30" s="115"/>
      <c r="G30" s="115"/>
    </row>
    <row r="31" spans="2:7">
      <c r="C31" s="111"/>
      <c r="D31" s="115"/>
      <c r="E31" s="115"/>
      <c r="F31" s="115"/>
      <c r="G31" s="115"/>
    </row>
    <row r="32" spans="2:7">
      <c r="C32" s="111"/>
      <c r="D32" s="115"/>
      <c r="E32" s="115"/>
      <c r="F32" s="115"/>
      <c r="G32" s="115"/>
    </row>
    <row r="33" spans="3:7">
      <c r="C33" s="111"/>
      <c r="D33" s="115"/>
      <c r="E33" s="115"/>
      <c r="F33" s="115"/>
      <c r="G33" s="115"/>
    </row>
    <row r="34" spans="3:7">
      <c r="C34" s="111"/>
      <c r="D34" s="115"/>
      <c r="E34" s="115"/>
      <c r="F34" s="115"/>
      <c r="G34" s="115"/>
    </row>
    <row r="35" spans="3:7">
      <c r="C35" s="111"/>
      <c r="D35" s="115"/>
      <c r="E35" s="115"/>
      <c r="F35" s="115"/>
      <c r="G35" s="115"/>
    </row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Attendance</vt:lpstr>
      <vt:lpstr>Correlation &amp; Regression-1</vt:lpstr>
      <vt:lpstr>Correlation &amp; Regression-2</vt:lpstr>
      <vt:lpstr>Salary Calculation</vt:lpstr>
      <vt:lpstr>X-Bar &amp; R Control Chart</vt:lpstr>
      <vt:lpstr>X-Bar &amp; R Control Chart (2)</vt:lpstr>
      <vt:lpstr>P Chart</vt:lpstr>
      <vt:lpstr>C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2015-06-05T18:17:20Z</dcterms:created>
  <dcterms:modified xsi:type="dcterms:W3CDTF">2023-05-01T07:53:49Z</dcterms:modified>
</cp:coreProperties>
</file>