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A921B004-397D-4FFB-9FE1-DD4519279F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e-Way ANOVA" sheetId="3" r:id="rId1"/>
    <sheet name="One-Way ANOVA (Calculations)" sheetId="4" r:id="rId2"/>
    <sheet name="Two-Way ANOVA" sheetId="6" r:id="rId3"/>
    <sheet name="Multi-Factor ANOVA" sheetId="2" r:id="rId4"/>
  </sheets>
  <definedNames>
    <definedName name="__shared_1_0_0" localSheetId="2">#REF!*#REF!^#REF!</definedName>
    <definedName name="__shared_1_0_0">#REF!*#REF!^#REF!</definedName>
    <definedName name="__shared_10_0_0">SUM(#REF!)</definedName>
    <definedName name="__shared_12_0_0">SUM(#REF!)</definedName>
    <definedName name="__shared_13_0_0">SUM(#REF!)</definedName>
    <definedName name="__shared_19_0_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>SUM(#REF!)</definedName>
    <definedName name="__shared_9_0_0">SUM(#REF!)</definedName>
    <definedName name="OLE_LINK1" localSheetId="3">'Multi-Factor ANOVA'!#REF!</definedName>
    <definedName name="OLE_LINK1" localSheetId="0">'One-Way ANOVA'!$A$4</definedName>
    <definedName name="OLE_LINK1" localSheetId="1">'One-Way ANOVA (Calculations)'!$A$4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 a="1"/>
  <c r="I21" i="2" s="1"/>
  <c r="I20" i="2" a="1"/>
  <c r="I20" i="2" s="1"/>
  <c r="I22" i="2" a="1"/>
  <c r="I22" i="2" s="1"/>
  <c r="I19" i="2" a="1"/>
  <c r="I19" i="2" s="1"/>
  <c r="I18" i="2" a="1"/>
  <c r="I18" i="2" s="1"/>
  <c r="I17" i="2" a="1"/>
  <c r="I17" i="2" s="1"/>
  <c r="I16" i="2" a="1"/>
  <c r="I16" i="2" s="1"/>
  <c r="F1" i="2" a="1"/>
  <c r="F1" i="2" s="1"/>
  <c r="H22" i="2" l="1"/>
  <c r="J22" i="2" s="1"/>
  <c r="H23" i="2"/>
  <c r="U10" i="2"/>
  <c r="U11" i="2"/>
  <c r="U12" i="2"/>
  <c r="R17" i="2"/>
  <c r="R12" i="2"/>
  <c r="R13" i="2"/>
  <c r="R14" i="2"/>
  <c r="R15" i="2"/>
  <c r="R16" i="2"/>
  <c r="R11" i="2"/>
  <c r="I23" i="2"/>
  <c r="J16" i="2"/>
  <c r="J17" i="2"/>
  <c r="J18" i="2"/>
  <c r="J19" i="2"/>
  <c r="J20" i="2"/>
  <c r="J21" i="2"/>
  <c r="H17" i="2"/>
  <c r="H18" i="2"/>
  <c r="H19" i="2"/>
  <c r="H20" i="2"/>
  <c r="H21" i="2"/>
  <c r="H16" i="2"/>
  <c r="P13" i="2"/>
  <c r="P15" i="2"/>
  <c r="P17" i="2"/>
  <c r="P19" i="2"/>
  <c r="P21" i="2"/>
  <c r="O22" i="2"/>
  <c r="O21" i="2"/>
  <c r="O20" i="2"/>
  <c r="O19" i="2"/>
  <c r="O18" i="2"/>
  <c r="O17" i="2"/>
  <c r="O16" i="2"/>
  <c r="O15" i="2"/>
  <c r="N22" i="2"/>
  <c r="N21" i="2"/>
  <c r="N20" i="2"/>
  <c r="N19" i="2"/>
  <c r="N18" i="2"/>
  <c r="N17" i="2"/>
  <c r="N16" i="2"/>
  <c r="O14" i="2"/>
  <c r="O13" i="2"/>
  <c r="O12" i="2"/>
  <c r="O11" i="2"/>
  <c r="N15" i="2"/>
  <c r="N14" i="2"/>
  <c r="N13" i="2"/>
  <c r="N12" i="2"/>
  <c r="N11" i="2"/>
  <c r="H13" i="2"/>
  <c r="M9" i="2"/>
  <c r="A12" i="2"/>
  <c r="J12" i="2"/>
  <c r="H12" i="2"/>
  <c r="J5" i="2"/>
  <c r="J6" i="2"/>
  <c r="J7" i="2"/>
  <c r="J8" i="2"/>
  <c r="J9" i="2"/>
  <c r="J10" i="2"/>
  <c r="J11" i="2"/>
  <c r="J4" i="2"/>
  <c r="P11" i="2" l="1"/>
  <c r="K16" i="2"/>
  <c r="K20" i="2"/>
  <c r="K21" i="2"/>
  <c r="K19" i="2"/>
  <c r="K18" i="2"/>
  <c r="K17" i="2"/>
  <c r="G16" i="4"/>
  <c r="G17" i="4"/>
  <c r="G19" i="4"/>
  <c r="K43" i="4"/>
  <c r="F44" i="4"/>
  <c r="G44" i="4"/>
  <c r="H44" i="4"/>
  <c r="I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G48" i="4"/>
  <c r="H48" i="4"/>
  <c r="I48" i="4"/>
  <c r="F49" i="4"/>
  <c r="G49" i="4"/>
  <c r="H49" i="4"/>
  <c r="I49" i="4"/>
  <c r="F50" i="4"/>
  <c r="I50" i="4"/>
  <c r="G43" i="4"/>
  <c r="H43" i="4"/>
  <c r="I43" i="4"/>
  <c r="F43" i="4"/>
  <c r="H17" i="4" l="1"/>
  <c r="I17" i="4" s="1"/>
  <c r="F12" i="4"/>
  <c r="H16" i="4"/>
  <c r="J11" i="4"/>
  <c r="I11" i="4"/>
  <c r="H11" i="4"/>
  <c r="G11" i="4"/>
  <c r="J9" i="4"/>
  <c r="I9" i="4"/>
  <c r="H9" i="4"/>
  <c r="H12" i="4" s="1"/>
  <c r="G10" i="4"/>
  <c r="G9" i="4"/>
  <c r="G12" i="4" s="1"/>
  <c r="J8" i="4"/>
  <c r="I8" i="4"/>
  <c r="H8" i="4"/>
  <c r="G8" i="4"/>
  <c r="J10" i="4"/>
  <c r="I10" i="4"/>
  <c r="H10" i="4"/>
  <c r="I16" i="4" l="1"/>
  <c r="J16" i="4" s="1"/>
  <c r="K16" i="4" s="1"/>
  <c r="H19" i="4"/>
  <c r="L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<sst xmlns="http://schemas.openxmlformats.org/spreadsheetml/2006/main" count="233" uniqueCount="101">
  <si>
    <t>Multi-Factor ANOVA</t>
  </si>
  <si>
    <t>Trial</t>
  </si>
  <si>
    <t>Temperature</t>
  </si>
  <si>
    <t>Speed</t>
  </si>
  <si>
    <t>Angle</t>
  </si>
  <si>
    <t>Pressure</t>
  </si>
  <si>
    <t>Water</t>
  </si>
  <si>
    <t>Kerosene</t>
  </si>
  <si>
    <t>Brightness</t>
  </si>
  <si>
    <t>F Statistic</t>
  </si>
  <si>
    <t>Error</t>
  </si>
  <si>
    <t>Total</t>
  </si>
  <si>
    <t>One-Way ANOVA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</si>
  <si>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</si>
  <si>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</si>
  <si>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</si>
  <si>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</si>
  <si>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</si>
  <si>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</si>
  <si>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</si>
  <si>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</si>
  <si>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</si>
  <si>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</si>
  <si>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</si>
  <si>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</si>
  <si>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</si>
  <si>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</si>
  <si>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</si>
  <si>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</si>
  <si>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</si>
  <si>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</si>
  <si>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</si>
  <si>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</si>
  <si>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</si>
  <si>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http://www.socr.ucla.edu/Applets.dir/F_Table.html</t>
  </si>
  <si>
    <t>The null hypothesis being tested in a one-way ANOVA is:</t>
  </si>
  <si>
    <t>The alternate hypothesis is:</t>
  </si>
  <si>
    <t>F-Statistic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</si>
  <si>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</si>
  <si>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</si>
  <si>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</si>
  <si>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</si>
  <si>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</si>
  <si>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</si>
  <si>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</si>
  <si>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</si>
  <si>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</si>
  <si>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</t>
  </si>
  <si>
    <t>k</t>
  </si>
  <si>
    <t>SST = sum of squares between treatments</t>
  </si>
  <si>
    <t>SSE = sum of squares due to error.</t>
  </si>
  <si>
    <t>SSE = TSS - SST</t>
  </si>
  <si>
    <t>TSS = total sum of squares.</t>
  </si>
  <si>
    <t>Between Treatments</t>
  </si>
  <si>
    <t>Mean Square</t>
  </si>
  <si>
    <t>Degrees of Freedom</t>
  </si>
  <si>
    <t>Sum of Squares</t>
  </si>
  <si>
    <t>MST = mean square for treatments.</t>
  </si>
  <si>
    <t>MSE = mean square for error.</t>
  </si>
  <si>
    <t>The sum of all 30 observations is 1,540.1. The sum of the square of the 30 observations is 79,281.35. The total sum of squares is:</t>
  </si>
  <si>
    <t>The sum of squares for the error term is the difference between the total sum of squares and the sum of squares between treatments.</t>
  </si>
  <si>
    <t>SSE = 217.75 - 35.31 = 182.44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</si>
  <si>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</si>
  <si>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</si>
  <si>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</si>
  <si>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</si>
  <si>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</si>
  <si>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r>
      <t>Y</t>
    </r>
    <r>
      <rPr>
        <sz val="10"/>
        <color rgb="FF000000"/>
        <rFont val="Arial"/>
        <family val="2"/>
      </rPr>
      <t>.. = the sum of all observations.</t>
    </r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</si>
  <si>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</si>
  <si>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</si>
  <si>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</si>
  <si>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</si>
  <si>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a value chosen.)</t>
    </r>
  </si>
  <si>
    <t>(Original Values)</t>
  </si>
  <si>
    <t>(Square of the Original Values)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</si>
  <si>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</si>
  <si>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Group 1</t>
  </si>
  <si>
    <t>Group 2</t>
  </si>
  <si>
    <t>Group 3</t>
  </si>
  <si>
    <t>Anova: Two-Factor With Replication</t>
  </si>
  <si>
    <t>Group A</t>
  </si>
  <si>
    <t>Group B</t>
  </si>
  <si>
    <t>Group C</t>
  </si>
  <si>
    <t>Sample</t>
  </si>
  <si>
    <t>Columns</t>
  </si>
  <si>
    <t>Interaction</t>
  </si>
  <si>
    <t>Within</t>
  </si>
  <si>
    <t>For each combination of levels for the predictor variables, there is only one observation.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</si>
  <si>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</si>
  <si>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</si>
  <si>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Brightness^2</t>
  </si>
  <si>
    <t>TSS =</t>
  </si>
  <si>
    <t>AVG(Brightness)</t>
  </si>
  <si>
    <t>Distinct Values</t>
  </si>
  <si>
    <t>CNT(Brightness)</t>
  </si>
  <si>
    <t>Ctrl-G + Select-Number + Copy-Paste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</si>
  <si>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</si>
  <si>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</si>
  <si>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</si>
  <si>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Two-Way ANOVA</t>
  </si>
  <si>
    <t>Sum of the Square of the Original Values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</si>
</sst>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vertAlign val="subscript"/>
      <sz val="10"/>
      <name val="Arial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9" fontId="3" fillId="0" borderId="5" xfId="1" applyNumberFormat="1" applyFont="1" applyBorder="1" applyAlignment="1">
      <alignment horizontal="center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horizontal="center" vertical="top"/>
    </xf>
    <xf numFmtId="9" fontId="3" fillId="0" borderId="8" xfId="1" applyNumberFormat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justify"/>
    </xf>
    <xf numFmtId="0" fontId="5" fillId="0" borderId="10" xfId="1" applyFont="1" applyBorder="1" applyAlignment="1">
      <alignment horizontal="center"/>
    </xf>
    <xf numFmtId="0" fontId="1" fillId="0" borderId="11" xfId="1" applyBorder="1"/>
    <xf numFmtId="0" fontId="8" fillId="0" borderId="0" xfId="1" applyFont="1"/>
    <xf numFmtId="0" fontId="8" fillId="0" borderId="0" xfId="1" applyFont="1" applyAlignment="1">
      <alignment horizontal="right"/>
    </xf>
    <xf numFmtId="0" fontId="9" fillId="0" borderId="10" xfId="1" applyFont="1" applyBorder="1" applyAlignment="1">
      <alignment horizontal="center"/>
    </xf>
    <xf numFmtId="0" fontId="8" fillId="2" borderId="0" xfId="1" applyFont="1" applyFill="1"/>
    <xf numFmtId="0" fontId="8" fillId="0" borderId="11" xfId="1" applyFont="1" applyBorder="1"/>
    <xf numFmtId="0" fontId="8" fillId="2" borderId="11" xfId="1" applyFont="1" applyFill="1" applyBorder="1"/>
    <xf numFmtId="0" fontId="11" fillId="0" borderId="0" xfId="0" applyFont="1" applyAlignment="1">
      <alignment vertical="center"/>
    </xf>
    <xf numFmtId="0" fontId="13" fillId="0" borderId="0" xfId="1" applyFont="1"/>
    <xf numFmtId="0" fontId="8" fillId="0" borderId="0" xfId="1" applyFont="1" applyAlignment="1">
      <alignment horizontal="justify"/>
    </xf>
    <xf numFmtId="0" fontId="14" fillId="0" borderId="0" xfId="0" applyFont="1"/>
    <xf numFmtId="0" fontId="15" fillId="0" borderId="10" xfId="0" applyFont="1" applyBorder="1" applyAlignment="1">
      <alignment horizontal="center"/>
    </xf>
    <xf numFmtId="0" fontId="14" fillId="0" borderId="11" xfId="0" applyFont="1" applyBorder="1"/>
    <xf numFmtId="0" fontId="16" fillId="0" borderId="0" xfId="2" applyFont="1"/>
    <xf numFmtId="0" fontId="14" fillId="0" borderId="13" xfId="0" applyFont="1" applyBorder="1" applyAlignment="1">
      <alignment horizontal="center" vertical="center" wrapText="1"/>
    </xf>
    <xf numFmtId="0" fontId="18" fillId="0" borderId="0" xfId="1" applyFont="1" applyAlignment="1">
      <alignment horizontal="justify"/>
    </xf>
    <xf numFmtId="0" fontId="19" fillId="0" borderId="0" xfId="1" applyFont="1"/>
    <xf numFmtId="0" fontId="21" fillId="0" borderId="18" xfId="0" applyFont="1" applyBorder="1" applyAlignment="1">
      <alignment horizontal="right"/>
    </xf>
    <xf numFmtId="0" fontId="6" fillId="0" borderId="10" xfId="0" applyFont="1" applyBorder="1" applyAlignment="1">
      <alignment horizontal="center"/>
    </xf>
    <xf numFmtId="0" fontId="0" fillId="0" borderId="11" xfId="0" applyBorder="1"/>
    <xf numFmtId="0" fontId="1" fillId="0" borderId="13" xfId="1" applyBorder="1"/>
    <xf numFmtId="0" fontId="4" fillId="0" borderId="19" xfId="1" applyFont="1" applyBorder="1"/>
    <xf numFmtId="0" fontId="1" fillId="0" borderId="20" xfId="1" applyBorder="1"/>
    <xf numFmtId="0" fontId="1" fillId="0" borderId="21" xfId="1" applyBorder="1"/>
    <xf numFmtId="0" fontId="3" fillId="0" borderId="13" xfId="1" applyFont="1" applyBorder="1" applyAlignment="1">
      <alignment horizontal="center" vertical="top"/>
    </xf>
    <xf numFmtId="9" fontId="1" fillId="0" borderId="13" xfId="1" applyNumberFormat="1" applyBorder="1"/>
    <xf numFmtId="0" fontId="8" fillId="0" borderId="0" xfId="1" applyFont="1" applyAlignment="1">
      <alignment horizontal="center"/>
    </xf>
    <xf numFmtId="0" fontId="8" fillId="0" borderId="0" xfId="1" applyFont="1" applyAlignment="1">
      <alignment wrapText="1"/>
    </xf>
    <xf numFmtId="0" fontId="4" fillId="0" borderId="13" xfId="1" applyFont="1" applyBorder="1" applyAlignment="1">
      <alignment horizontal="center" vertical="top"/>
    </xf>
    <xf numFmtId="0" fontId="1" fillId="2" borderId="13" xfId="1" applyFill="1" applyBorder="1" applyAlignment="1">
      <alignment horizontal="center"/>
    </xf>
    <xf numFmtId="0" fontId="4" fillId="2" borderId="13" xfId="1" applyFont="1" applyFill="1" applyBorder="1" applyAlignment="1">
      <alignment horizontal="center" vertical="top"/>
    </xf>
    <xf numFmtId="2" fontId="4" fillId="2" borderId="13" xfId="1" applyNumberFormat="1" applyFont="1" applyFill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14" fillId="0" borderId="13" xfId="0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4" fillId="0" borderId="16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8" fillId="0" borderId="13" xfId="1" applyFont="1" applyBorder="1" applyAlignment="1">
      <alignment horizontal="left" wrapText="1"/>
    </xf>
    <xf numFmtId="0" fontId="3" fillId="0" borderId="1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B5B95D2-5530-47A2-A6CF-D8A3FF669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59666-AA3C-CD12-E088-01E2B6CB0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2C0389-D16E-315A-23BD-0065F161B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398C7A-0ECB-8D75-65EA-1A7341393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415290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C9F0AC65-5F4F-F83E-2A2F-E102B868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3950" y="4749800"/>
          <a:ext cx="4203700" cy="4572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02B243-C8FE-48B2-B6D4-AC442F5FA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4381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475FD8-CCE5-446F-900A-1F15B478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9304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102477-DD2A-C48C-8957-E6787E83E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52D35-3AE8-6901-C0B8-3A0C5EC68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3050" y="5207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95250</xdr:colOff>
      <xdr:row>17</xdr:row>
      <xdr:rowOff>82550</xdr:rowOff>
    </xdr:from>
    <xdr:to>
      <xdr:col>20</xdr:col>
      <xdr:colOff>139700</xdr:colOff>
      <xdr:row>25</xdr:row>
      <xdr:rowOff>111311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6254DA-FD85-7182-0EDB-2CB75943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3050" y="3498850"/>
          <a:ext cx="2597150" cy="156546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cr.ucla.edu/Applets.dir/F_Tabl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ocr.ucla.edu/Applets.dir/F_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6B46-C584-49DE-AD68-CA8A667AC17A}">
  <dimension ref="A1:L19"/>
  <sheetViews>
    <sheetView tabSelected="1" workbookViewId="0">
      <selection sqref="A1:D1"/>
    </sheetView>
  </sheetViews>
  <sheetFormatPr defaultRowHeight="12.5" x14ac:dyDescent="0.25"/>
  <cols>
    <col min="1" max="2" width="10.54296875" style="1" customWidth="1"/>
    <col min="3" max="3" width="11" style="1" customWidth="1"/>
    <col min="4" max="4" width="11.54296875" style="1" customWidth="1"/>
    <col min="5" max="5" width="8.7265625" style="1"/>
    <col min="6" max="6" width="18.453125" style="1" bestFit="1" customWidth="1"/>
    <col min="7" max="256" width="8.7265625" style="1"/>
    <col min="257" max="258" width="10.54296875" style="1" customWidth="1"/>
    <col min="259" max="259" width="11" style="1" customWidth="1"/>
    <col min="260" max="260" width="11.54296875" style="1" customWidth="1"/>
    <col min="261" max="261" width="8.7265625" style="1"/>
    <col min="262" max="262" width="18.453125" style="1" bestFit="1" customWidth="1"/>
    <col min="263" max="512" width="8.7265625" style="1"/>
    <col min="513" max="514" width="10.54296875" style="1" customWidth="1"/>
    <col min="515" max="515" width="11" style="1" customWidth="1"/>
    <col min="516" max="516" width="11.54296875" style="1" customWidth="1"/>
    <col min="517" max="517" width="8.7265625" style="1"/>
    <col min="518" max="518" width="18.453125" style="1" bestFit="1" customWidth="1"/>
    <col min="519" max="768" width="8.7265625" style="1"/>
    <col min="769" max="770" width="10.54296875" style="1" customWidth="1"/>
    <col min="771" max="771" width="11" style="1" customWidth="1"/>
    <col min="772" max="772" width="11.54296875" style="1" customWidth="1"/>
    <col min="773" max="773" width="8.7265625" style="1"/>
    <col min="774" max="774" width="18.453125" style="1" bestFit="1" customWidth="1"/>
    <col min="775" max="1024" width="8.7265625" style="1"/>
    <col min="1025" max="1026" width="10.54296875" style="1" customWidth="1"/>
    <col min="1027" max="1027" width="11" style="1" customWidth="1"/>
    <col min="1028" max="1028" width="11.54296875" style="1" customWidth="1"/>
    <col min="1029" max="1029" width="8.7265625" style="1"/>
    <col min="1030" max="1030" width="18.453125" style="1" bestFit="1" customWidth="1"/>
    <col min="1031" max="1280" width="8.7265625" style="1"/>
    <col min="1281" max="1282" width="10.54296875" style="1" customWidth="1"/>
    <col min="1283" max="1283" width="11" style="1" customWidth="1"/>
    <col min="1284" max="1284" width="11.54296875" style="1" customWidth="1"/>
    <col min="1285" max="1285" width="8.7265625" style="1"/>
    <col min="1286" max="1286" width="18.453125" style="1" bestFit="1" customWidth="1"/>
    <col min="1287" max="1536" width="8.7265625" style="1"/>
    <col min="1537" max="1538" width="10.54296875" style="1" customWidth="1"/>
    <col min="1539" max="1539" width="11" style="1" customWidth="1"/>
    <col min="1540" max="1540" width="11.54296875" style="1" customWidth="1"/>
    <col min="1541" max="1541" width="8.7265625" style="1"/>
    <col min="1542" max="1542" width="18.453125" style="1" bestFit="1" customWidth="1"/>
    <col min="1543" max="1792" width="8.7265625" style="1"/>
    <col min="1793" max="1794" width="10.54296875" style="1" customWidth="1"/>
    <col min="1795" max="1795" width="11" style="1" customWidth="1"/>
    <col min="1796" max="1796" width="11.54296875" style="1" customWidth="1"/>
    <col min="1797" max="1797" width="8.7265625" style="1"/>
    <col min="1798" max="1798" width="18.453125" style="1" bestFit="1" customWidth="1"/>
    <col min="1799" max="2048" width="8.7265625" style="1"/>
    <col min="2049" max="2050" width="10.54296875" style="1" customWidth="1"/>
    <col min="2051" max="2051" width="11" style="1" customWidth="1"/>
    <col min="2052" max="2052" width="11.54296875" style="1" customWidth="1"/>
    <col min="2053" max="2053" width="8.7265625" style="1"/>
    <col min="2054" max="2054" width="18.453125" style="1" bestFit="1" customWidth="1"/>
    <col min="2055" max="2304" width="8.7265625" style="1"/>
    <col min="2305" max="2306" width="10.54296875" style="1" customWidth="1"/>
    <col min="2307" max="2307" width="11" style="1" customWidth="1"/>
    <col min="2308" max="2308" width="11.54296875" style="1" customWidth="1"/>
    <col min="2309" max="2309" width="8.7265625" style="1"/>
    <col min="2310" max="2310" width="18.453125" style="1" bestFit="1" customWidth="1"/>
    <col min="2311" max="2560" width="8.7265625" style="1"/>
    <col min="2561" max="2562" width="10.54296875" style="1" customWidth="1"/>
    <col min="2563" max="2563" width="11" style="1" customWidth="1"/>
    <col min="2564" max="2564" width="11.54296875" style="1" customWidth="1"/>
    <col min="2565" max="2565" width="8.7265625" style="1"/>
    <col min="2566" max="2566" width="18.453125" style="1" bestFit="1" customWidth="1"/>
    <col min="2567" max="2816" width="8.7265625" style="1"/>
    <col min="2817" max="2818" width="10.54296875" style="1" customWidth="1"/>
    <col min="2819" max="2819" width="11" style="1" customWidth="1"/>
    <col min="2820" max="2820" width="11.54296875" style="1" customWidth="1"/>
    <col min="2821" max="2821" width="8.7265625" style="1"/>
    <col min="2822" max="2822" width="18.453125" style="1" bestFit="1" customWidth="1"/>
    <col min="2823" max="3072" width="8.7265625" style="1"/>
    <col min="3073" max="3074" width="10.54296875" style="1" customWidth="1"/>
    <col min="3075" max="3075" width="11" style="1" customWidth="1"/>
    <col min="3076" max="3076" width="11.54296875" style="1" customWidth="1"/>
    <col min="3077" max="3077" width="8.7265625" style="1"/>
    <col min="3078" max="3078" width="18.453125" style="1" bestFit="1" customWidth="1"/>
    <col min="3079" max="3328" width="8.7265625" style="1"/>
    <col min="3329" max="3330" width="10.54296875" style="1" customWidth="1"/>
    <col min="3331" max="3331" width="11" style="1" customWidth="1"/>
    <col min="3332" max="3332" width="11.54296875" style="1" customWidth="1"/>
    <col min="3333" max="3333" width="8.7265625" style="1"/>
    <col min="3334" max="3334" width="18.453125" style="1" bestFit="1" customWidth="1"/>
    <col min="3335" max="3584" width="8.7265625" style="1"/>
    <col min="3585" max="3586" width="10.54296875" style="1" customWidth="1"/>
    <col min="3587" max="3587" width="11" style="1" customWidth="1"/>
    <col min="3588" max="3588" width="11.54296875" style="1" customWidth="1"/>
    <col min="3589" max="3589" width="8.7265625" style="1"/>
    <col min="3590" max="3590" width="18.453125" style="1" bestFit="1" customWidth="1"/>
    <col min="3591" max="3840" width="8.7265625" style="1"/>
    <col min="3841" max="3842" width="10.54296875" style="1" customWidth="1"/>
    <col min="3843" max="3843" width="11" style="1" customWidth="1"/>
    <col min="3844" max="3844" width="11.54296875" style="1" customWidth="1"/>
    <col min="3845" max="3845" width="8.7265625" style="1"/>
    <col min="3846" max="3846" width="18.453125" style="1" bestFit="1" customWidth="1"/>
    <col min="3847" max="4096" width="8.7265625" style="1"/>
    <col min="4097" max="4098" width="10.54296875" style="1" customWidth="1"/>
    <col min="4099" max="4099" width="11" style="1" customWidth="1"/>
    <col min="4100" max="4100" width="11.54296875" style="1" customWidth="1"/>
    <col min="4101" max="4101" width="8.7265625" style="1"/>
    <col min="4102" max="4102" width="18.453125" style="1" bestFit="1" customWidth="1"/>
    <col min="4103" max="4352" width="8.7265625" style="1"/>
    <col min="4353" max="4354" width="10.54296875" style="1" customWidth="1"/>
    <col min="4355" max="4355" width="11" style="1" customWidth="1"/>
    <col min="4356" max="4356" width="11.54296875" style="1" customWidth="1"/>
    <col min="4357" max="4357" width="8.7265625" style="1"/>
    <col min="4358" max="4358" width="18.453125" style="1" bestFit="1" customWidth="1"/>
    <col min="4359" max="4608" width="8.7265625" style="1"/>
    <col min="4609" max="4610" width="10.54296875" style="1" customWidth="1"/>
    <col min="4611" max="4611" width="11" style="1" customWidth="1"/>
    <col min="4612" max="4612" width="11.54296875" style="1" customWidth="1"/>
    <col min="4613" max="4613" width="8.7265625" style="1"/>
    <col min="4614" max="4614" width="18.453125" style="1" bestFit="1" customWidth="1"/>
    <col min="4615" max="4864" width="8.7265625" style="1"/>
    <col min="4865" max="4866" width="10.54296875" style="1" customWidth="1"/>
    <col min="4867" max="4867" width="11" style="1" customWidth="1"/>
    <col min="4868" max="4868" width="11.54296875" style="1" customWidth="1"/>
    <col min="4869" max="4869" width="8.7265625" style="1"/>
    <col min="4870" max="4870" width="18.453125" style="1" bestFit="1" customWidth="1"/>
    <col min="4871" max="5120" width="8.7265625" style="1"/>
    <col min="5121" max="5122" width="10.54296875" style="1" customWidth="1"/>
    <col min="5123" max="5123" width="11" style="1" customWidth="1"/>
    <col min="5124" max="5124" width="11.54296875" style="1" customWidth="1"/>
    <col min="5125" max="5125" width="8.7265625" style="1"/>
    <col min="5126" max="5126" width="18.453125" style="1" bestFit="1" customWidth="1"/>
    <col min="5127" max="5376" width="8.7265625" style="1"/>
    <col min="5377" max="5378" width="10.54296875" style="1" customWidth="1"/>
    <col min="5379" max="5379" width="11" style="1" customWidth="1"/>
    <col min="5380" max="5380" width="11.54296875" style="1" customWidth="1"/>
    <col min="5381" max="5381" width="8.7265625" style="1"/>
    <col min="5382" max="5382" width="18.453125" style="1" bestFit="1" customWidth="1"/>
    <col min="5383" max="5632" width="8.7265625" style="1"/>
    <col min="5633" max="5634" width="10.54296875" style="1" customWidth="1"/>
    <col min="5635" max="5635" width="11" style="1" customWidth="1"/>
    <col min="5636" max="5636" width="11.54296875" style="1" customWidth="1"/>
    <col min="5637" max="5637" width="8.7265625" style="1"/>
    <col min="5638" max="5638" width="18.453125" style="1" bestFit="1" customWidth="1"/>
    <col min="5639" max="5888" width="8.7265625" style="1"/>
    <col min="5889" max="5890" width="10.54296875" style="1" customWidth="1"/>
    <col min="5891" max="5891" width="11" style="1" customWidth="1"/>
    <col min="5892" max="5892" width="11.54296875" style="1" customWidth="1"/>
    <col min="5893" max="5893" width="8.7265625" style="1"/>
    <col min="5894" max="5894" width="18.453125" style="1" bestFit="1" customWidth="1"/>
    <col min="5895" max="6144" width="8.7265625" style="1"/>
    <col min="6145" max="6146" width="10.54296875" style="1" customWidth="1"/>
    <col min="6147" max="6147" width="11" style="1" customWidth="1"/>
    <col min="6148" max="6148" width="11.54296875" style="1" customWidth="1"/>
    <col min="6149" max="6149" width="8.7265625" style="1"/>
    <col min="6150" max="6150" width="18.453125" style="1" bestFit="1" customWidth="1"/>
    <col min="6151" max="6400" width="8.7265625" style="1"/>
    <col min="6401" max="6402" width="10.54296875" style="1" customWidth="1"/>
    <col min="6403" max="6403" width="11" style="1" customWidth="1"/>
    <col min="6404" max="6404" width="11.54296875" style="1" customWidth="1"/>
    <col min="6405" max="6405" width="8.7265625" style="1"/>
    <col min="6406" max="6406" width="18.453125" style="1" bestFit="1" customWidth="1"/>
    <col min="6407" max="6656" width="8.7265625" style="1"/>
    <col min="6657" max="6658" width="10.54296875" style="1" customWidth="1"/>
    <col min="6659" max="6659" width="11" style="1" customWidth="1"/>
    <col min="6660" max="6660" width="11.54296875" style="1" customWidth="1"/>
    <col min="6661" max="6661" width="8.7265625" style="1"/>
    <col min="6662" max="6662" width="18.453125" style="1" bestFit="1" customWidth="1"/>
    <col min="6663" max="6912" width="8.7265625" style="1"/>
    <col min="6913" max="6914" width="10.54296875" style="1" customWidth="1"/>
    <col min="6915" max="6915" width="11" style="1" customWidth="1"/>
    <col min="6916" max="6916" width="11.54296875" style="1" customWidth="1"/>
    <col min="6917" max="6917" width="8.7265625" style="1"/>
    <col min="6918" max="6918" width="18.453125" style="1" bestFit="1" customWidth="1"/>
    <col min="6919" max="7168" width="8.7265625" style="1"/>
    <col min="7169" max="7170" width="10.54296875" style="1" customWidth="1"/>
    <col min="7171" max="7171" width="11" style="1" customWidth="1"/>
    <col min="7172" max="7172" width="11.54296875" style="1" customWidth="1"/>
    <col min="7173" max="7173" width="8.7265625" style="1"/>
    <col min="7174" max="7174" width="18.453125" style="1" bestFit="1" customWidth="1"/>
    <col min="7175" max="7424" width="8.7265625" style="1"/>
    <col min="7425" max="7426" width="10.54296875" style="1" customWidth="1"/>
    <col min="7427" max="7427" width="11" style="1" customWidth="1"/>
    <col min="7428" max="7428" width="11.54296875" style="1" customWidth="1"/>
    <col min="7429" max="7429" width="8.7265625" style="1"/>
    <col min="7430" max="7430" width="18.453125" style="1" bestFit="1" customWidth="1"/>
    <col min="7431" max="7680" width="8.7265625" style="1"/>
    <col min="7681" max="7682" width="10.54296875" style="1" customWidth="1"/>
    <col min="7683" max="7683" width="11" style="1" customWidth="1"/>
    <col min="7684" max="7684" width="11.54296875" style="1" customWidth="1"/>
    <col min="7685" max="7685" width="8.7265625" style="1"/>
    <col min="7686" max="7686" width="18.453125" style="1" bestFit="1" customWidth="1"/>
    <col min="7687" max="7936" width="8.7265625" style="1"/>
    <col min="7937" max="7938" width="10.54296875" style="1" customWidth="1"/>
    <col min="7939" max="7939" width="11" style="1" customWidth="1"/>
    <col min="7940" max="7940" width="11.54296875" style="1" customWidth="1"/>
    <col min="7941" max="7941" width="8.7265625" style="1"/>
    <col min="7942" max="7942" width="18.453125" style="1" bestFit="1" customWidth="1"/>
    <col min="7943" max="8192" width="8.7265625" style="1"/>
    <col min="8193" max="8194" width="10.54296875" style="1" customWidth="1"/>
    <col min="8195" max="8195" width="11" style="1" customWidth="1"/>
    <col min="8196" max="8196" width="11.54296875" style="1" customWidth="1"/>
    <col min="8197" max="8197" width="8.7265625" style="1"/>
    <col min="8198" max="8198" width="18.453125" style="1" bestFit="1" customWidth="1"/>
    <col min="8199" max="8448" width="8.7265625" style="1"/>
    <col min="8449" max="8450" width="10.54296875" style="1" customWidth="1"/>
    <col min="8451" max="8451" width="11" style="1" customWidth="1"/>
    <col min="8452" max="8452" width="11.54296875" style="1" customWidth="1"/>
    <col min="8453" max="8453" width="8.7265625" style="1"/>
    <col min="8454" max="8454" width="18.453125" style="1" bestFit="1" customWidth="1"/>
    <col min="8455" max="8704" width="8.7265625" style="1"/>
    <col min="8705" max="8706" width="10.54296875" style="1" customWidth="1"/>
    <col min="8707" max="8707" width="11" style="1" customWidth="1"/>
    <col min="8708" max="8708" width="11.54296875" style="1" customWidth="1"/>
    <col min="8709" max="8709" width="8.7265625" style="1"/>
    <col min="8710" max="8710" width="18.453125" style="1" bestFit="1" customWidth="1"/>
    <col min="8711" max="8960" width="8.7265625" style="1"/>
    <col min="8961" max="8962" width="10.54296875" style="1" customWidth="1"/>
    <col min="8963" max="8963" width="11" style="1" customWidth="1"/>
    <col min="8964" max="8964" width="11.54296875" style="1" customWidth="1"/>
    <col min="8965" max="8965" width="8.7265625" style="1"/>
    <col min="8966" max="8966" width="18.453125" style="1" bestFit="1" customWidth="1"/>
    <col min="8967" max="9216" width="8.7265625" style="1"/>
    <col min="9217" max="9218" width="10.54296875" style="1" customWidth="1"/>
    <col min="9219" max="9219" width="11" style="1" customWidth="1"/>
    <col min="9220" max="9220" width="11.54296875" style="1" customWidth="1"/>
    <col min="9221" max="9221" width="8.7265625" style="1"/>
    <col min="9222" max="9222" width="18.453125" style="1" bestFit="1" customWidth="1"/>
    <col min="9223" max="9472" width="8.7265625" style="1"/>
    <col min="9473" max="9474" width="10.54296875" style="1" customWidth="1"/>
    <col min="9475" max="9475" width="11" style="1" customWidth="1"/>
    <col min="9476" max="9476" width="11.54296875" style="1" customWidth="1"/>
    <col min="9477" max="9477" width="8.7265625" style="1"/>
    <col min="9478" max="9478" width="18.453125" style="1" bestFit="1" customWidth="1"/>
    <col min="9479" max="9728" width="8.7265625" style="1"/>
    <col min="9729" max="9730" width="10.54296875" style="1" customWidth="1"/>
    <col min="9731" max="9731" width="11" style="1" customWidth="1"/>
    <col min="9732" max="9732" width="11.54296875" style="1" customWidth="1"/>
    <col min="9733" max="9733" width="8.7265625" style="1"/>
    <col min="9734" max="9734" width="18.453125" style="1" bestFit="1" customWidth="1"/>
    <col min="9735" max="9984" width="8.7265625" style="1"/>
    <col min="9985" max="9986" width="10.54296875" style="1" customWidth="1"/>
    <col min="9987" max="9987" width="11" style="1" customWidth="1"/>
    <col min="9988" max="9988" width="11.54296875" style="1" customWidth="1"/>
    <col min="9989" max="9989" width="8.7265625" style="1"/>
    <col min="9990" max="9990" width="18.453125" style="1" bestFit="1" customWidth="1"/>
    <col min="9991" max="10240" width="8.7265625" style="1"/>
    <col min="10241" max="10242" width="10.54296875" style="1" customWidth="1"/>
    <col min="10243" max="10243" width="11" style="1" customWidth="1"/>
    <col min="10244" max="10244" width="11.54296875" style="1" customWidth="1"/>
    <col min="10245" max="10245" width="8.7265625" style="1"/>
    <col min="10246" max="10246" width="18.453125" style="1" bestFit="1" customWidth="1"/>
    <col min="10247" max="10496" width="8.7265625" style="1"/>
    <col min="10497" max="10498" width="10.54296875" style="1" customWidth="1"/>
    <col min="10499" max="10499" width="11" style="1" customWidth="1"/>
    <col min="10500" max="10500" width="11.54296875" style="1" customWidth="1"/>
    <col min="10501" max="10501" width="8.7265625" style="1"/>
    <col min="10502" max="10502" width="18.453125" style="1" bestFit="1" customWidth="1"/>
    <col min="10503" max="10752" width="8.7265625" style="1"/>
    <col min="10753" max="10754" width="10.54296875" style="1" customWidth="1"/>
    <col min="10755" max="10755" width="11" style="1" customWidth="1"/>
    <col min="10756" max="10756" width="11.54296875" style="1" customWidth="1"/>
    <col min="10757" max="10757" width="8.7265625" style="1"/>
    <col min="10758" max="10758" width="18.453125" style="1" bestFit="1" customWidth="1"/>
    <col min="10759" max="11008" width="8.7265625" style="1"/>
    <col min="11009" max="11010" width="10.54296875" style="1" customWidth="1"/>
    <col min="11011" max="11011" width="11" style="1" customWidth="1"/>
    <col min="11012" max="11012" width="11.54296875" style="1" customWidth="1"/>
    <col min="11013" max="11013" width="8.7265625" style="1"/>
    <col min="11014" max="11014" width="18.453125" style="1" bestFit="1" customWidth="1"/>
    <col min="11015" max="11264" width="8.7265625" style="1"/>
    <col min="11265" max="11266" width="10.54296875" style="1" customWidth="1"/>
    <col min="11267" max="11267" width="11" style="1" customWidth="1"/>
    <col min="11268" max="11268" width="11.54296875" style="1" customWidth="1"/>
    <col min="11269" max="11269" width="8.7265625" style="1"/>
    <col min="11270" max="11270" width="18.453125" style="1" bestFit="1" customWidth="1"/>
    <col min="11271" max="11520" width="8.7265625" style="1"/>
    <col min="11521" max="11522" width="10.54296875" style="1" customWidth="1"/>
    <col min="11523" max="11523" width="11" style="1" customWidth="1"/>
    <col min="11524" max="11524" width="11.54296875" style="1" customWidth="1"/>
    <col min="11525" max="11525" width="8.7265625" style="1"/>
    <col min="11526" max="11526" width="18.453125" style="1" bestFit="1" customWidth="1"/>
    <col min="11527" max="11776" width="8.7265625" style="1"/>
    <col min="11777" max="11778" width="10.54296875" style="1" customWidth="1"/>
    <col min="11779" max="11779" width="11" style="1" customWidth="1"/>
    <col min="11780" max="11780" width="11.54296875" style="1" customWidth="1"/>
    <col min="11781" max="11781" width="8.7265625" style="1"/>
    <col min="11782" max="11782" width="18.453125" style="1" bestFit="1" customWidth="1"/>
    <col min="11783" max="12032" width="8.7265625" style="1"/>
    <col min="12033" max="12034" width="10.54296875" style="1" customWidth="1"/>
    <col min="12035" max="12035" width="11" style="1" customWidth="1"/>
    <col min="12036" max="12036" width="11.54296875" style="1" customWidth="1"/>
    <col min="12037" max="12037" width="8.7265625" style="1"/>
    <col min="12038" max="12038" width="18.453125" style="1" bestFit="1" customWidth="1"/>
    <col min="12039" max="12288" width="8.7265625" style="1"/>
    <col min="12289" max="12290" width="10.54296875" style="1" customWidth="1"/>
    <col min="12291" max="12291" width="11" style="1" customWidth="1"/>
    <col min="12292" max="12292" width="11.54296875" style="1" customWidth="1"/>
    <col min="12293" max="12293" width="8.7265625" style="1"/>
    <col min="12294" max="12294" width="18.453125" style="1" bestFit="1" customWidth="1"/>
    <col min="12295" max="12544" width="8.7265625" style="1"/>
    <col min="12545" max="12546" width="10.54296875" style="1" customWidth="1"/>
    <col min="12547" max="12547" width="11" style="1" customWidth="1"/>
    <col min="12548" max="12548" width="11.54296875" style="1" customWidth="1"/>
    <col min="12549" max="12549" width="8.7265625" style="1"/>
    <col min="12550" max="12550" width="18.453125" style="1" bestFit="1" customWidth="1"/>
    <col min="12551" max="12800" width="8.7265625" style="1"/>
    <col min="12801" max="12802" width="10.54296875" style="1" customWidth="1"/>
    <col min="12803" max="12803" width="11" style="1" customWidth="1"/>
    <col min="12804" max="12804" width="11.54296875" style="1" customWidth="1"/>
    <col min="12805" max="12805" width="8.7265625" style="1"/>
    <col min="12806" max="12806" width="18.453125" style="1" bestFit="1" customWidth="1"/>
    <col min="12807" max="13056" width="8.7265625" style="1"/>
    <col min="13057" max="13058" width="10.54296875" style="1" customWidth="1"/>
    <col min="13059" max="13059" width="11" style="1" customWidth="1"/>
    <col min="13060" max="13060" width="11.54296875" style="1" customWidth="1"/>
    <col min="13061" max="13061" width="8.7265625" style="1"/>
    <col min="13062" max="13062" width="18.453125" style="1" bestFit="1" customWidth="1"/>
    <col min="13063" max="13312" width="8.7265625" style="1"/>
    <col min="13313" max="13314" width="10.54296875" style="1" customWidth="1"/>
    <col min="13315" max="13315" width="11" style="1" customWidth="1"/>
    <col min="13316" max="13316" width="11.54296875" style="1" customWidth="1"/>
    <col min="13317" max="13317" width="8.7265625" style="1"/>
    <col min="13318" max="13318" width="18.453125" style="1" bestFit="1" customWidth="1"/>
    <col min="13319" max="13568" width="8.7265625" style="1"/>
    <col min="13569" max="13570" width="10.54296875" style="1" customWidth="1"/>
    <col min="13571" max="13571" width="11" style="1" customWidth="1"/>
    <col min="13572" max="13572" width="11.54296875" style="1" customWidth="1"/>
    <col min="13573" max="13573" width="8.7265625" style="1"/>
    <col min="13574" max="13574" width="18.453125" style="1" bestFit="1" customWidth="1"/>
    <col min="13575" max="13824" width="8.7265625" style="1"/>
    <col min="13825" max="13826" width="10.54296875" style="1" customWidth="1"/>
    <col min="13827" max="13827" width="11" style="1" customWidth="1"/>
    <col min="13828" max="13828" width="11.54296875" style="1" customWidth="1"/>
    <col min="13829" max="13829" width="8.7265625" style="1"/>
    <col min="13830" max="13830" width="18.453125" style="1" bestFit="1" customWidth="1"/>
    <col min="13831" max="14080" width="8.7265625" style="1"/>
    <col min="14081" max="14082" width="10.54296875" style="1" customWidth="1"/>
    <col min="14083" max="14083" width="11" style="1" customWidth="1"/>
    <col min="14084" max="14084" width="11.54296875" style="1" customWidth="1"/>
    <col min="14085" max="14085" width="8.7265625" style="1"/>
    <col min="14086" max="14086" width="18.453125" style="1" bestFit="1" customWidth="1"/>
    <col min="14087" max="14336" width="8.7265625" style="1"/>
    <col min="14337" max="14338" width="10.54296875" style="1" customWidth="1"/>
    <col min="14339" max="14339" width="11" style="1" customWidth="1"/>
    <col min="14340" max="14340" width="11.54296875" style="1" customWidth="1"/>
    <col min="14341" max="14341" width="8.7265625" style="1"/>
    <col min="14342" max="14342" width="18.453125" style="1" bestFit="1" customWidth="1"/>
    <col min="14343" max="14592" width="8.7265625" style="1"/>
    <col min="14593" max="14594" width="10.54296875" style="1" customWidth="1"/>
    <col min="14595" max="14595" width="11" style="1" customWidth="1"/>
    <col min="14596" max="14596" width="11.54296875" style="1" customWidth="1"/>
    <col min="14597" max="14597" width="8.7265625" style="1"/>
    <col min="14598" max="14598" width="18.453125" style="1" bestFit="1" customWidth="1"/>
    <col min="14599" max="14848" width="8.7265625" style="1"/>
    <col min="14849" max="14850" width="10.54296875" style="1" customWidth="1"/>
    <col min="14851" max="14851" width="11" style="1" customWidth="1"/>
    <col min="14852" max="14852" width="11.54296875" style="1" customWidth="1"/>
    <col min="14853" max="14853" width="8.7265625" style="1"/>
    <col min="14854" max="14854" width="18.453125" style="1" bestFit="1" customWidth="1"/>
    <col min="14855" max="15104" width="8.7265625" style="1"/>
    <col min="15105" max="15106" width="10.54296875" style="1" customWidth="1"/>
    <col min="15107" max="15107" width="11" style="1" customWidth="1"/>
    <col min="15108" max="15108" width="11.54296875" style="1" customWidth="1"/>
    <col min="15109" max="15109" width="8.7265625" style="1"/>
    <col min="15110" max="15110" width="18.453125" style="1" bestFit="1" customWidth="1"/>
    <col min="15111" max="15360" width="8.7265625" style="1"/>
    <col min="15361" max="15362" width="10.54296875" style="1" customWidth="1"/>
    <col min="15363" max="15363" width="11" style="1" customWidth="1"/>
    <col min="15364" max="15364" width="11.54296875" style="1" customWidth="1"/>
    <col min="15365" max="15365" width="8.7265625" style="1"/>
    <col min="15366" max="15366" width="18.453125" style="1" bestFit="1" customWidth="1"/>
    <col min="15367" max="15616" width="8.7265625" style="1"/>
    <col min="15617" max="15618" width="10.54296875" style="1" customWidth="1"/>
    <col min="15619" max="15619" width="11" style="1" customWidth="1"/>
    <col min="15620" max="15620" width="11.54296875" style="1" customWidth="1"/>
    <col min="15621" max="15621" width="8.7265625" style="1"/>
    <col min="15622" max="15622" width="18.453125" style="1" bestFit="1" customWidth="1"/>
    <col min="15623" max="15872" width="8.7265625" style="1"/>
    <col min="15873" max="15874" width="10.54296875" style="1" customWidth="1"/>
    <col min="15875" max="15875" width="11" style="1" customWidth="1"/>
    <col min="15876" max="15876" width="11.54296875" style="1" customWidth="1"/>
    <col min="15877" max="15877" width="8.7265625" style="1"/>
    <col min="15878" max="15878" width="18.453125" style="1" bestFit="1" customWidth="1"/>
    <col min="15879" max="16128" width="8.7265625" style="1"/>
    <col min="16129" max="16130" width="10.54296875" style="1" customWidth="1"/>
    <col min="16131" max="16131" width="11" style="1" customWidth="1"/>
    <col min="16132" max="16132" width="11.54296875" style="1" customWidth="1"/>
    <col min="16133" max="16133" width="8.7265625" style="1"/>
    <col min="16134" max="16134" width="18.453125" style="1" bestFit="1" customWidth="1"/>
    <col min="16135" max="16384" width="8.7265625" style="1"/>
  </cols>
  <sheetData>
    <row r="1" spans="1:12" ht="28" x14ac:dyDescent="0.25">
      <c r="A1" s="48" t="s">
        <v>12</v>
      </c>
      <c r="B1" s="48"/>
      <c r="C1" s="48"/>
      <c r="D1" s="48"/>
    </row>
    <row r="4" spans="1:12" ht="15.5" x14ac:dyDescent="0.35">
      <c r="A4" s="14" t="s">
        <v>13</v>
      </c>
      <c r="B4" s="14" t="s">
        <v>14</v>
      </c>
      <c r="C4" s="14" t="s">
        <v>15</v>
      </c>
      <c r="D4" s="14" t="s">
        <v>16</v>
      </c>
      <c r="F4" s="1" t="s">
        <v>17</v>
      </c>
    </row>
    <row r="5" spans="1:12" ht="15.5" x14ac:dyDescent="0.35">
      <c r="A5" s="14">
        <v>47.6</v>
      </c>
      <c r="B5" s="14">
        <v>52.8</v>
      </c>
      <c r="C5" s="14">
        <v>50.4</v>
      </c>
      <c r="D5" s="14">
        <v>52.4</v>
      </c>
    </row>
    <row r="6" spans="1:12" ht="16" thickBot="1" x14ac:dyDescent="0.4">
      <c r="A6" s="14">
        <v>52.5</v>
      </c>
      <c r="B6" s="14">
        <v>51.4</v>
      </c>
      <c r="C6" s="14">
        <v>55.8</v>
      </c>
      <c r="D6" s="14">
        <v>51.6</v>
      </c>
      <c r="F6" s="1" t="s">
        <v>18</v>
      </c>
    </row>
    <row r="7" spans="1:12" ht="15.5" x14ac:dyDescent="0.35">
      <c r="A7" s="14">
        <v>45.9</v>
      </c>
      <c r="B7" s="14">
        <v>49.7</v>
      </c>
      <c r="C7" s="14">
        <v>49.8</v>
      </c>
      <c r="D7" s="14">
        <v>57.8</v>
      </c>
      <c r="F7" s="15" t="s">
        <v>19</v>
      </c>
      <c r="G7" s="15" t="s">
        <v>20</v>
      </c>
      <c r="H7" s="15" t="s">
        <v>21</v>
      </c>
      <c r="I7" s="15" t="s">
        <v>22</v>
      </c>
      <c r="J7" s="15" t="s">
        <v>23</v>
      </c>
    </row>
    <row r="8" spans="1:12" ht="15.5" x14ac:dyDescent="0.35">
      <c r="A8" s="14">
        <v>51.6</v>
      </c>
      <c r="B8" s="14">
        <v>54.2</v>
      </c>
      <c r="C8" s="14">
        <v>51.8</v>
      </c>
      <c r="D8" s="14">
        <v>53.2</v>
      </c>
      <c r="F8" s="1" t="s">
        <v>13</v>
      </c>
      <c r="G8" s="1">
        <v>8</v>
      </c>
      <c r="H8" s="1">
        <v>398</v>
      </c>
      <c r="I8" s="1">
        <v>49.75</v>
      </c>
      <c r="J8" s="1">
        <v>5.4314285714286337</v>
      </c>
    </row>
    <row r="9" spans="1:12" ht="15.5" x14ac:dyDescent="0.35">
      <c r="A9" s="14">
        <v>51.7</v>
      </c>
      <c r="B9" s="14">
        <v>53.6</v>
      </c>
      <c r="C9" s="14">
        <v>51.8</v>
      </c>
      <c r="D9" s="14">
        <v>49.1</v>
      </c>
      <c r="F9" s="1" t="s">
        <v>14</v>
      </c>
      <c r="G9" s="1">
        <v>7</v>
      </c>
      <c r="H9" s="1">
        <v>368.5</v>
      </c>
      <c r="I9" s="1">
        <v>52.642857142857146</v>
      </c>
      <c r="J9" s="1">
        <v>2.5728571428565679</v>
      </c>
    </row>
    <row r="10" spans="1:12" ht="15.5" x14ac:dyDescent="0.35">
      <c r="A10" s="14">
        <v>50.4</v>
      </c>
      <c r="B10" s="14">
        <v>52.8</v>
      </c>
      <c r="C10" s="14">
        <v>53.2</v>
      </c>
      <c r="D10" s="14">
        <v>51.6</v>
      </c>
      <c r="F10" s="1" t="s">
        <v>15</v>
      </c>
      <c r="G10" s="1">
        <v>7</v>
      </c>
      <c r="H10" s="1">
        <v>364</v>
      </c>
      <c r="I10" s="1">
        <v>52</v>
      </c>
      <c r="J10" s="1">
        <v>4</v>
      </c>
    </row>
    <row r="11" spans="1:12" ht="16" thickBot="1" x14ac:dyDescent="0.4">
      <c r="A11" s="14">
        <v>48</v>
      </c>
      <c r="B11" s="14">
        <v>54</v>
      </c>
      <c r="C11" s="14">
        <v>51.2</v>
      </c>
      <c r="D11" s="14">
        <v>44.2</v>
      </c>
      <c r="F11" s="16" t="s">
        <v>16</v>
      </c>
      <c r="G11" s="16">
        <v>8</v>
      </c>
      <c r="H11" s="16">
        <v>409.6</v>
      </c>
      <c r="I11" s="16">
        <v>51.2</v>
      </c>
      <c r="J11" s="16">
        <v>14.997142857142276</v>
      </c>
    </row>
    <row r="12" spans="1:12" ht="15.5" x14ac:dyDescent="0.35">
      <c r="A12" s="14">
        <v>50.3</v>
      </c>
      <c r="D12" s="14">
        <v>49.7</v>
      </c>
    </row>
    <row r="14" spans="1:12" ht="13" thickBot="1" x14ac:dyDescent="0.3">
      <c r="F14" s="1" t="s">
        <v>24</v>
      </c>
    </row>
    <row r="15" spans="1:12" ht="13" x14ac:dyDescent="0.3"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 t="s">
        <v>30</v>
      </c>
      <c r="L15" s="15" t="s">
        <v>31</v>
      </c>
    </row>
    <row r="16" spans="1:12" x14ac:dyDescent="0.25">
      <c r="F16" s="1" t="s">
        <v>32</v>
      </c>
      <c r="G16" s="1">
        <v>35.312523809538106</v>
      </c>
      <c r="H16" s="1">
        <v>3</v>
      </c>
      <c r="I16" s="1">
        <v>11.770841269846036</v>
      </c>
      <c r="J16" s="1">
        <v>1.6775195457628724</v>
      </c>
      <c r="K16" s="1">
        <v>0.19626872451108393</v>
      </c>
      <c r="L16" s="1">
        <v>2.9751561214652611</v>
      </c>
    </row>
    <row r="17" spans="6:12" x14ac:dyDescent="0.25">
      <c r="F17" s="1" t="s">
        <v>33</v>
      </c>
      <c r="G17" s="1">
        <v>182.43714285714668</v>
      </c>
      <c r="H17" s="1">
        <v>26</v>
      </c>
      <c r="I17" s="1">
        <v>7.0168131868133337</v>
      </c>
    </row>
    <row r="19" spans="6:12" ht="13" thickBot="1" x14ac:dyDescent="0.3">
      <c r="F19" s="16" t="s">
        <v>11</v>
      </c>
      <c r="G19" s="16">
        <v>217.74966666668479</v>
      </c>
      <c r="H19" s="16">
        <v>29</v>
      </c>
      <c r="I19" s="16"/>
      <c r="J19" s="16"/>
      <c r="K19" s="16"/>
      <c r="L19" s="16"/>
    </row>
  </sheetData>
  <mergeCells count="1">
    <mergeCell ref="A1:D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A5E3-1491-49EA-A4B3-D66BE3F9370B}">
  <dimension ref="A1:T58"/>
  <sheetViews>
    <sheetView workbookViewId="0">
      <selection activeCell="K16" sqref="K16"/>
    </sheetView>
  </sheetViews>
  <sheetFormatPr defaultRowHeight="12.5" x14ac:dyDescent="0.25"/>
  <cols>
    <col min="1" max="2" width="10.54296875" style="1" customWidth="1"/>
    <col min="3" max="3" width="11" style="1" customWidth="1"/>
    <col min="4" max="4" width="11.54296875" style="1" customWidth="1"/>
    <col min="5" max="5" width="8.7265625" style="1"/>
    <col min="6" max="6" width="18.453125" style="1" bestFit="1" customWidth="1"/>
    <col min="7" max="9" width="8.7265625" style="1"/>
    <col min="10" max="10" width="9.81640625" style="1" customWidth="1"/>
    <col min="11" max="13" width="8.7265625" style="1"/>
    <col min="14" max="14" width="17.7265625" style="1" bestFit="1" customWidth="1"/>
    <col min="15" max="256" width="8.7265625" style="1"/>
    <col min="257" max="258" width="10.54296875" style="1" customWidth="1"/>
    <col min="259" max="259" width="11" style="1" customWidth="1"/>
    <col min="260" max="260" width="11.54296875" style="1" customWidth="1"/>
    <col min="261" max="261" width="8.7265625" style="1"/>
    <col min="262" max="262" width="18.453125" style="1" bestFit="1" customWidth="1"/>
    <col min="263" max="512" width="8.7265625" style="1"/>
    <col min="513" max="514" width="10.54296875" style="1" customWidth="1"/>
    <col min="515" max="515" width="11" style="1" customWidth="1"/>
    <col min="516" max="516" width="11.54296875" style="1" customWidth="1"/>
    <col min="517" max="517" width="8.7265625" style="1"/>
    <col min="518" max="518" width="18.453125" style="1" bestFit="1" customWidth="1"/>
    <col min="519" max="768" width="8.7265625" style="1"/>
    <col min="769" max="770" width="10.54296875" style="1" customWidth="1"/>
    <col min="771" max="771" width="11" style="1" customWidth="1"/>
    <col min="772" max="772" width="11.54296875" style="1" customWidth="1"/>
    <col min="773" max="773" width="8.7265625" style="1"/>
    <col min="774" max="774" width="18.453125" style="1" bestFit="1" customWidth="1"/>
    <col min="775" max="1024" width="8.7265625" style="1"/>
    <col min="1025" max="1026" width="10.54296875" style="1" customWidth="1"/>
    <col min="1027" max="1027" width="11" style="1" customWidth="1"/>
    <col min="1028" max="1028" width="11.54296875" style="1" customWidth="1"/>
    <col min="1029" max="1029" width="8.7265625" style="1"/>
    <col min="1030" max="1030" width="18.453125" style="1" bestFit="1" customWidth="1"/>
    <col min="1031" max="1280" width="8.7265625" style="1"/>
    <col min="1281" max="1282" width="10.54296875" style="1" customWidth="1"/>
    <col min="1283" max="1283" width="11" style="1" customWidth="1"/>
    <col min="1284" max="1284" width="11.54296875" style="1" customWidth="1"/>
    <col min="1285" max="1285" width="8.7265625" style="1"/>
    <col min="1286" max="1286" width="18.453125" style="1" bestFit="1" customWidth="1"/>
    <col min="1287" max="1536" width="8.7265625" style="1"/>
    <col min="1537" max="1538" width="10.54296875" style="1" customWidth="1"/>
    <col min="1539" max="1539" width="11" style="1" customWidth="1"/>
    <col min="1540" max="1540" width="11.54296875" style="1" customWidth="1"/>
    <col min="1541" max="1541" width="8.7265625" style="1"/>
    <col min="1542" max="1542" width="18.453125" style="1" bestFit="1" customWidth="1"/>
    <col min="1543" max="1792" width="8.7265625" style="1"/>
    <col min="1793" max="1794" width="10.54296875" style="1" customWidth="1"/>
    <col min="1795" max="1795" width="11" style="1" customWidth="1"/>
    <col min="1796" max="1796" width="11.54296875" style="1" customWidth="1"/>
    <col min="1797" max="1797" width="8.7265625" style="1"/>
    <col min="1798" max="1798" width="18.453125" style="1" bestFit="1" customWidth="1"/>
    <col min="1799" max="2048" width="8.7265625" style="1"/>
    <col min="2049" max="2050" width="10.54296875" style="1" customWidth="1"/>
    <col min="2051" max="2051" width="11" style="1" customWidth="1"/>
    <col min="2052" max="2052" width="11.54296875" style="1" customWidth="1"/>
    <col min="2053" max="2053" width="8.7265625" style="1"/>
    <col min="2054" max="2054" width="18.453125" style="1" bestFit="1" customWidth="1"/>
    <col min="2055" max="2304" width="8.7265625" style="1"/>
    <col min="2305" max="2306" width="10.54296875" style="1" customWidth="1"/>
    <col min="2307" max="2307" width="11" style="1" customWidth="1"/>
    <col min="2308" max="2308" width="11.54296875" style="1" customWidth="1"/>
    <col min="2309" max="2309" width="8.7265625" style="1"/>
    <col min="2310" max="2310" width="18.453125" style="1" bestFit="1" customWidth="1"/>
    <col min="2311" max="2560" width="8.7265625" style="1"/>
    <col min="2561" max="2562" width="10.54296875" style="1" customWidth="1"/>
    <col min="2563" max="2563" width="11" style="1" customWidth="1"/>
    <col min="2564" max="2564" width="11.54296875" style="1" customWidth="1"/>
    <col min="2565" max="2565" width="8.7265625" style="1"/>
    <col min="2566" max="2566" width="18.453125" style="1" bestFit="1" customWidth="1"/>
    <col min="2567" max="2816" width="8.7265625" style="1"/>
    <col min="2817" max="2818" width="10.54296875" style="1" customWidth="1"/>
    <col min="2819" max="2819" width="11" style="1" customWidth="1"/>
    <col min="2820" max="2820" width="11.54296875" style="1" customWidth="1"/>
    <col min="2821" max="2821" width="8.7265625" style="1"/>
    <col min="2822" max="2822" width="18.453125" style="1" bestFit="1" customWidth="1"/>
    <col min="2823" max="3072" width="8.7265625" style="1"/>
    <col min="3073" max="3074" width="10.54296875" style="1" customWidth="1"/>
    <col min="3075" max="3075" width="11" style="1" customWidth="1"/>
    <col min="3076" max="3076" width="11.54296875" style="1" customWidth="1"/>
    <col min="3077" max="3077" width="8.7265625" style="1"/>
    <col min="3078" max="3078" width="18.453125" style="1" bestFit="1" customWidth="1"/>
    <col min="3079" max="3328" width="8.7265625" style="1"/>
    <col min="3329" max="3330" width="10.54296875" style="1" customWidth="1"/>
    <col min="3331" max="3331" width="11" style="1" customWidth="1"/>
    <col min="3332" max="3332" width="11.54296875" style="1" customWidth="1"/>
    <col min="3333" max="3333" width="8.7265625" style="1"/>
    <col min="3334" max="3334" width="18.453125" style="1" bestFit="1" customWidth="1"/>
    <col min="3335" max="3584" width="8.7265625" style="1"/>
    <col min="3585" max="3586" width="10.54296875" style="1" customWidth="1"/>
    <col min="3587" max="3587" width="11" style="1" customWidth="1"/>
    <col min="3588" max="3588" width="11.54296875" style="1" customWidth="1"/>
    <col min="3589" max="3589" width="8.7265625" style="1"/>
    <col min="3590" max="3590" width="18.453125" style="1" bestFit="1" customWidth="1"/>
    <col min="3591" max="3840" width="8.7265625" style="1"/>
    <col min="3841" max="3842" width="10.54296875" style="1" customWidth="1"/>
    <col min="3843" max="3843" width="11" style="1" customWidth="1"/>
    <col min="3844" max="3844" width="11.54296875" style="1" customWidth="1"/>
    <col min="3845" max="3845" width="8.7265625" style="1"/>
    <col min="3846" max="3846" width="18.453125" style="1" bestFit="1" customWidth="1"/>
    <col min="3847" max="4096" width="8.7265625" style="1"/>
    <col min="4097" max="4098" width="10.54296875" style="1" customWidth="1"/>
    <col min="4099" max="4099" width="11" style="1" customWidth="1"/>
    <col min="4100" max="4100" width="11.54296875" style="1" customWidth="1"/>
    <col min="4101" max="4101" width="8.7265625" style="1"/>
    <col min="4102" max="4102" width="18.453125" style="1" bestFit="1" customWidth="1"/>
    <col min="4103" max="4352" width="8.7265625" style="1"/>
    <col min="4353" max="4354" width="10.54296875" style="1" customWidth="1"/>
    <col min="4355" max="4355" width="11" style="1" customWidth="1"/>
    <col min="4356" max="4356" width="11.54296875" style="1" customWidth="1"/>
    <col min="4357" max="4357" width="8.7265625" style="1"/>
    <col min="4358" max="4358" width="18.453125" style="1" bestFit="1" customWidth="1"/>
    <col min="4359" max="4608" width="8.7265625" style="1"/>
    <col min="4609" max="4610" width="10.54296875" style="1" customWidth="1"/>
    <col min="4611" max="4611" width="11" style="1" customWidth="1"/>
    <col min="4612" max="4612" width="11.54296875" style="1" customWidth="1"/>
    <col min="4613" max="4613" width="8.7265625" style="1"/>
    <col min="4614" max="4614" width="18.453125" style="1" bestFit="1" customWidth="1"/>
    <col min="4615" max="4864" width="8.7265625" style="1"/>
    <col min="4865" max="4866" width="10.54296875" style="1" customWidth="1"/>
    <col min="4867" max="4867" width="11" style="1" customWidth="1"/>
    <col min="4868" max="4868" width="11.54296875" style="1" customWidth="1"/>
    <col min="4869" max="4869" width="8.7265625" style="1"/>
    <col min="4870" max="4870" width="18.453125" style="1" bestFit="1" customWidth="1"/>
    <col min="4871" max="5120" width="8.7265625" style="1"/>
    <col min="5121" max="5122" width="10.54296875" style="1" customWidth="1"/>
    <col min="5123" max="5123" width="11" style="1" customWidth="1"/>
    <col min="5124" max="5124" width="11.54296875" style="1" customWidth="1"/>
    <col min="5125" max="5125" width="8.7265625" style="1"/>
    <col min="5126" max="5126" width="18.453125" style="1" bestFit="1" customWidth="1"/>
    <col min="5127" max="5376" width="8.7265625" style="1"/>
    <col min="5377" max="5378" width="10.54296875" style="1" customWidth="1"/>
    <col min="5379" max="5379" width="11" style="1" customWidth="1"/>
    <col min="5380" max="5380" width="11.54296875" style="1" customWidth="1"/>
    <col min="5381" max="5381" width="8.7265625" style="1"/>
    <col min="5382" max="5382" width="18.453125" style="1" bestFit="1" customWidth="1"/>
    <col min="5383" max="5632" width="8.7265625" style="1"/>
    <col min="5633" max="5634" width="10.54296875" style="1" customWidth="1"/>
    <col min="5635" max="5635" width="11" style="1" customWidth="1"/>
    <col min="5636" max="5636" width="11.54296875" style="1" customWidth="1"/>
    <col min="5637" max="5637" width="8.7265625" style="1"/>
    <col min="5638" max="5638" width="18.453125" style="1" bestFit="1" customWidth="1"/>
    <col min="5639" max="5888" width="8.7265625" style="1"/>
    <col min="5889" max="5890" width="10.54296875" style="1" customWidth="1"/>
    <col min="5891" max="5891" width="11" style="1" customWidth="1"/>
    <col min="5892" max="5892" width="11.54296875" style="1" customWidth="1"/>
    <col min="5893" max="5893" width="8.7265625" style="1"/>
    <col min="5894" max="5894" width="18.453125" style="1" bestFit="1" customWidth="1"/>
    <col min="5895" max="6144" width="8.7265625" style="1"/>
    <col min="6145" max="6146" width="10.54296875" style="1" customWidth="1"/>
    <col min="6147" max="6147" width="11" style="1" customWidth="1"/>
    <col min="6148" max="6148" width="11.54296875" style="1" customWidth="1"/>
    <col min="6149" max="6149" width="8.7265625" style="1"/>
    <col min="6150" max="6150" width="18.453125" style="1" bestFit="1" customWidth="1"/>
    <col min="6151" max="6400" width="8.7265625" style="1"/>
    <col min="6401" max="6402" width="10.54296875" style="1" customWidth="1"/>
    <col min="6403" max="6403" width="11" style="1" customWidth="1"/>
    <col min="6404" max="6404" width="11.54296875" style="1" customWidth="1"/>
    <col min="6405" max="6405" width="8.7265625" style="1"/>
    <col min="6406" max="6406" width="18.453125" style="1" bestFit="1" customWidth="1"/>
    <col min="6407" max="6656" width="8.7265625" style="1"/>
    <col min="6657" max="6658" width="10.54296875" style="1" customWidth="1"/>
    <col min="6659" max="6659" width="11" style="1" customWidth="1"/>
    <col min="6660" max="6660" width="11.54296875" style="1" customWidth="1"/>
    <col min="6661" max="6661" width="8.7265625" style="1"/>
    <col min="6662" max="6662" width="18.453125" style="1" bestFit="1" customWidth="1"/>
    <col min="6663" max="6912" width="8.7265625" style="1"/>
    <col min="6913" max="6914" width="10.54296875" style="1" customWidth="1"/>
    <col min="6915" max="6915" width="11" style="1" customWidth="1"/>
    <col min="6916" max="6916" width="11.54296875" style="1" customWidth="1"/>
    <col min="6917" max="6917" width="8.7265625" style="1"/>
    <col min="6918" max="6918" width="18.453125" style="1" bestFit="1" customWidth="1"/>
    <col min="6919" max="7168" width="8.7265625" style="1"/>
    <col min="7169" max="7170" width="10.54296875" style="1" customWidth="1"/>
    <col min="7171" max="7171" width="11" style="1" customWidth="1"/>
    <col min="7172" max="7172" width="11.54296875" style="1" customWidth="1"/>
    <col min="7173" max="7173" width="8.7265625" style="1"/>
    <col min="7174" max="7174" width="18.453125" style="1" bestFit="1" customWidth="1"/>
    <col min="7175" max="7424" width="8.7265625" style="1"/>
    <col min="7425" max="7426" width="10.54296875" style="1" customWidth="1"/>
    <col min="7427" max="7427" width="11" style="1" customWidth="1"/>
    <col min="7428" max="7428" width="11.54296875" style="1" customWidth="1"/>
    <col min="7429" max="7429" width="8.7265625" style="1"/>
    <col min="7430" max="7430" width="18.453125" style="1" bestFit="1" customWidth="1"/>
    <col min="7431" max="7680" width="8.7265625" style="1"/>
    <col min="7681" max="7682" width="10.54296875" style="1" customWidth="1"/>
    <col min="7683" max="7683" width="11" style="1" customWidth="1"/>
    <col min="7684" max="7684" width="11.54296875" style="1" customWidth="1"/>
    <col min="7685" max="7685" width="8.7265625" style="1"/>
    <col min="7686" max="7686" width="18.453125" style="1" bestFit="1" customWidth="1"/>
    <col min="7687" max="7936" width="8.7265625" style="1"/>
    <col min="7937" max="7938" width="10.54296875" style="1" customWidth="1"/>
    <col min="7939" max="7939" width="11" style="1" customWidth="1"/>
    <col min="7940" max="7940" width="11.54296875" style="1" customWidth="1"/>
    <col min="7941" max="7941" width="8.7265625" style="1"/>
    <col min="7942" max="7942" width="18.453125" style="1" bestFit="1" customWidth="1"/>
    <col min="7943" max="8192" width="8.7265625" style="1"/>
    <col min="8193" max="8194" width="10.54296875" style="1" customWidth="1"/>
    <col min="8195" max="8195" width="11" style="1" customWidth="1"/>
    <col min="8196" max="8196" width="11.54296875" style="1" customWidth="1"/>
    <col min="8197" max="8197" width="8.7265625" style="1"/>
    <col min="8198" max="8198" width="18.453125" style="1" bestFit="1" customWidth="1"/>
    <col min="8199" max="8448" width="8.7265625" style="1"/>
    <col min="8449" max="8450" width="10.54296875" style="1" customWidth="1"/>
    <col min="8451" max="8451" width="11" style="1" customWidth="1"/>
    <col min="8452" max="8452" width="11.54296875" style="1" customWidth="1"/>
    <col min="8453" max="8453" width="8.7265625" style="1"/>
    <col min="8454" max="8454" width="18.453125" style="1" bestFit="1" customWidth="1"/>
    <col min="8455" max="8704" width="8.7265625" style="1"/>
    <col min="8705" max="8706" width="10.54296875" style="1" customWidth="1"/>
    <col min="8707" max="8707" width="11" style="1" customWidth="1"/>
    <col min="8708" max="8708" width="11.54296875" style="1" customWidth="1"/>
    <col min="8709" max="8709" width="8.7265625" style="1"/>
    <col min="8710" max="8710" width="18.453125" style="1" bestFit="1" customWidth="1"/>
    <col min="8711" max="8960" width="8.7265625" style="1"/>
    <col min="8961" max="8962" width="10.54296875" style="1" customWidth="1"/>
    <col min="8963" max="8963" width="11" style="1" customWidth="1"/>
    <col min="8964" max="8964" width="11.54296875" style="1" customWidth="1"/>
    <col min="8965" max="8965" width="8.7265625" style="1"/>
    <col min="8966" max="8966" width="18.453125" style="1" bestFit="1" customWidth="1"/>
    <col min="8967" max="9216" width="8.7265625" style="1"/>
    <col min="9217" max="9218" width="10.54296875" style="1" customWidth="1"/>
    <col min="9219" max="9219" width="11" style="1" customWidth="1"/>
    <col min="9220" max="9220" width="11.54296875" style="1" customWidth="1"/>
    <col min="9221" max="9221" width="8.7265625" style="1"/>
    <col min="9222" max="9222" width="18.453125" style="1" bestFit="1" customWidth="1"/>
    <col min="9223" max="9472" width="8.7265625" style="1"/>
    <col min="9473" max="9474" width="10.54296875" style="1" customWidth="1"/>
    <col min="9475" max="9475" width="11" style="1" customWidth="1"/>
    <col min="9476" max="9476" width="11.54296875" style="1" customWidth="1"/>
    <col min="9477" max="9477" width="8.7265625" style="1"/>
    <col min="9478" max="9478" width="18.453125" style="1" bestFit="1" customWidth="1"/>
    <col min="9479" max="9728" width="8.7265625" style="1"/>
    <col min="9729" max="9730" width="10.54296875" style="1" customWidth="1"/>
    <col min="9731" max="9731" width="11" style="1" customWidth="1"/>
    <col min="9732" max="9732" width="11.54296875" style="1" customWidth="1"/>
    <col min="9733" max="9733" width="8.7265625" style="1"/>
    <col min="9734" max="9734" width="18.453125" style="1" bestFit="1" customWidth="1"/>
    <col min="9735" max="9984" width="8.7265625" style="1"/>
    <col min="9985" max="9986" width="10.54296875" style="1" customWidth="1"/>
    <col min="9987" max="9987" width="11" style="1" customWidth="1"/>
    <col min="9988" max="9988" width="11.54296875" style="1" customWidth="1"/>
    <col min="9989" max="9989" width="8.7265625" style="1"/>
    <col min="9990" max="9990" width="18.453125" style="1" bestFit="1" customWidth="1"/>
    <col min="9991" max="10240" width="8.7265625" style="1"/>
    <col min="10241" max="10242" width="10.54296875" style="1" customWidth="1"/>
    <col min="10243" max="10243" width="11" style="1" customWidth="1"/>
    <col min="10244" max="10244" width="11.54296875" style="1" customWidth="1"/>
    <col min="10245" max="10245" width="8.7265625" style="1"/>
    <col min="10246" max="10246" width="18.453125" style="1" bestFit="1" customWidth="1"/>
    <col min="10247" max="10496" width="8.7265625" style="1"/>
    <col min="10497" max="10498" width="10.54296875" style="1" customWidth="1"/>
    <col min="10499" max="10499" width="11" style="1" customWidth="1"/>
    <col min="10500" max="10500" width="11.54296875" style="1" customWidth="1"/>
    <col min="10501" max="10501" width="8.7265625" style="1"/>
    <col min="10502" max="10502" width="18.453125" style="1" bestFit="1" customWidth="1"/>
    <col min="10503" max="10752" width="8.7265625" style="1"/>
    <col min="10753" max="10754" width="10.54296875" style="1" customWidth="1"/>
    <col min="10755" max="10755" width="11" style="1" customWidth="1"/>
    <col min="10756" max="10756" width="11.54296875" style="1" customWidth="1"/>
    <col min="10757" max="10757" width="8.7265625" style="1"/>
    <col min="10758" max="10758" width="18.453125" style="1" bestFit="1" customWidth="1"/>
    <col min="10759" max="11008" width="8.7265625" style="1"/>
    <col min="11009" max="11010" width="10.54296875" style="1" customWidth="1"/>
    <col min="11011" max="11011" width="11" style="1" customWidth="1"/>
    <col min="11012" max="11012" width="11.54296875" style="1" customWidth="1"/>
    <col min="11013" max="11013" width="8.7265625" style="1"/>
    <col min="11014" max="11014" width="18.453125" style="1" bestFit="1" customWidth="1"/>
    <col min="11015" max="11264" width="8.7265625" style="1"/>
    <col min="11265" max="11266" width="10.54296875" style="1" customWidth="1"/>
    <col min="11267" max="11267" width="11" style="1" customWidth="1"/>
    <col min="11268" max="11268" width="11.54296875" style="1" customWidth="1"/>
    <col min="11269" max="11269" width="8.7265625" style="1"/>
    <col min="11270" max="11270" width="18.453125" style="1" bestFit="1" customWidth="1"/>
    <col min="11271" max="11520" width="8.7265625" style="1"/>
    <col min="11521" max="11522" width="10.54296875" style="1" customWidth="1"/>
    <col min="11523" max="11523" width="11" style="1" customWidth="1"/>
    <col min="11524" max="11524" width="11.54296875" style="1" customWidth="1"/>
    <col min="11525" max="11525" width="8.7265625" style="1"/>
    <col min="11526" max="11526" width="18.453125" style="1" bestFit="1" customWidth="1"/>
    <col min="11527" max="11776" width="8.7265625" style="1"/>
    <col min="11777" max="11778" width="10.54296875" style="1" customWidth="1"/>
    <col min="11779" max="11779" width="11" style="1" customWidth="1"/>
    <col min="11780" max="11780" width="11.54296875" style="1" customWidth="1"/>
    <col min="11781" max="11781" width="8.7265625" style="1"/>
    <col min="11782" max="11782" width="18.453125" style="1" bestFit="1" customWidth="1"/>
    <col min="11783" max="12032" width="8.7265625" style="1"/>
    <col min="12033" max="12034" width="10.54296875" style="1" customWidth="1"/>
    <col min="12035" max="12035" width="11" style="1" customWidth="1"/>
    <col min="12036" max="12036" width="11.54296875" style="1" customWidth="1"/>
    <col min="12037" max="12037" width="8.7265625" style="1"/>
    <col min="12038" max="12038" width="18.453125" style="1" bestFit="1" customWidth="1"/>
    <col min="12039" max="12288" width="8.7265625" style="1"/>
    <col min="12289" max="12290" width="10.54296875" style="1" customWidth="1"/>
    <col min="12291" max="12291" width="11" style="1" customWidth="1"/>
    <col min="12292" max="12292" width="11.54296875" style="1" customWidth="1"/>
    <col min="12293" max="12293" width="8.7265625" style="1"/>
    <col min="12294" max="12294" width="18.453125" style="1" bestFit="1" customWidth="1"/>
    <col min="12295" max="12544" width="8.7265625" style="1"/>
    <col min="12545" max="12546" width="10.54296875" style="1" customWidth="1"/>
    <col min="12547" max="12547" width="11" style="1" customWidth="1"/>
    <col min="12548" max="12548" width="11.54296875" style="1" customWidth="1"/>
    <col min="12549" max="12549" width="8.7265625" style="1"/>
    <col min="12550" max="12550" width="18.453125" style="1" bestFit="1" customWidth="1"/>
    <col min="12551" max="12800" width="8.7265625" style="1"/>
    <col min="12801" max="12802" width="10.54296875" style="1" customWidth="1"/>
    <col min="12803" max="12803" width="11" style="1" customWidth="1"/>
    <col min="12804" max="12804" width="11.54296875" style="1" customWidth="1"/>
    <col min="12805" max="12805" width="8.7265625" style="1"/>
    <col min="12806" max="12806" width="18.453125" style="1" bestFit="1" customWidth="1"/>
    <col min="12807" max="13056" width="8.7265625" style="1"/>
    <col min="13057" max="13058" width="10.54296875" style="1" customWidth="1"/>
    <col min="13059" max="13059" width="11" style="1" customWidth="1"/>
    <col min="13060" max="13060" width="11.54296875" style="1" customWidth="1"/>
    <col min="13061" max="13061" width="8.7265625" style="1"/>
    <col min="13062" max="13062" width="18.453125" style="1" bestFit="1" customWidth="1"/>
    <col min="13063" max="13312" width="8.7265625" style="1"/>
    <col min="13313" max="13314" width="10.54296875" style="1" customWidth="1"/>
    <col min="13315" max="13315" width="11" style="1" customWidth="1"/>
    <col min="13316" max="13316" width="11.54296875" style="1" customWidth="1"/>
    <col min="13317" max="13317" width="8.7265625" style="1"/>
    <col min="13318" max="13318" width="18.453125" style="1" bestFit="1" customWidth="1"/>
    <col min="13319" max="13568" width="8.7265625" style="1"/>
    <col min="13569" max="13570" width="10.54296875" style="1" customWidth="1"/>
    <col min="13571" max="13571" width="11" style="1" customWidth="1"/>
    <col min="13572" max="13572" width="11.54296875" style="1" customWidth="1"/>
    <col min="13573" max="13573" width="8.7265625" style="1"/>
    <col min="13574" max="13574" width="18.453125" style="1" bestFit="1" customWidth="1"/>
    <col min="13575" max="13824" width="8.7265625" style="1"/>
    <col min="13825" max="13826" width="10.54296875" style="1" customWidth="1"/>
    <col min="13827" max="13827" width="11" style="1" customWidth="1"/>
    <col min="13828" max="13828" width="11.54296875" style="1" customWidth="1"/>
    <col min="13829" max="13829" width="8.7265625" style="1"/>
    <col min="13830" max="13830" width="18.453125" style="1" bestFit="1" customWidth="1"/>
    <col min="13831" max="14080" width="8.7265625" style="1"/>
    <col min="14081" max="14082" width="10.54296875" style="1" customWidth="1"/>
    <col min="14083" max="14083" width="11" style="1" customWidth="1"/>
    <col min="14084" max="14084" width="11.54296875" style="1" customWidth="1"/>
    <col min="14085" max="14085" width="8.7265625" style="1"/>
    <col min="14086" max="14086" width="18.453125" style="1" bestFit="1" customWidth="1"/>
    <col min="14087" max="14336" width="8.7265625" style="1"/>
    <col min="14337" max="14338" width="10.54296875" style="1" customWidth="1"/>
    <col min="14339" max="14339" width="11" style="1" customWidth="1"/>
    <col min="14340" max="14340" width="11.54296875" style="1" customWidth="1"/>
    <col min="14341" max="14341" width="8.7265625" style="1"/>
    <col min="14342" max="14342" width="18.453125" style="1" bestFit="1" customWidth="1"/>
    <col min="14343" max="14592" width="8.7265625" style="1"/>
    <col min="14593" max="14594" width="10.54296875" style="1" customWidth="1"/>
    <col min="14595" max="14595" width="11" style="1" customWidth="1"/>
    <col min="14596" max="14596" width="11.54296875" style="1" customWidth="1"/>
    <col min="14597" max="14597" width="8.7265625" style="1"/>
    <col min="14598" max="14598" width="18.453125" style="1" bestFit="1" customWidth="1"/>
    <col min="14599" max="14848" width="8.7265625" style="1"/>
    <col min="14849" max="14850" width="10.54296875" style="1" customWidth="1"/>
    <col min="14851" max="14851" width="11" style="1" customWidth="1"/>
    <col min="14852" max="14852" width="11.54296875" style="1" customWidth="1"/>
    <col min="14853" max="14853" width="8.7265625" style="1"/>
    <col min="14854" max="14854" width="18.453125" style="1" bestFit="1" customWidth="1"/>
    <col min="14855" max="15104" width="8.7265625" style="1"/>
    <col min="15105" max="15106" width="10.54296875" style="1" customWidth="1"/>
    <col min="15107" max="15107" width="11" style="1" customWidth="1"/>
    <col min="15108" max="15108" width="11.54296875" style="1" customWidth="1"/>
    <col min="15109" max="15109" width="8.7265625" style="1"/>
    <col min="15110" max="15110" width="18.453125" style="1" bestFit="1" customWidth="1"/>
    <col min="15111" max="15360" width="8.7265625" style="1"/>
    <col min="15361" max="15362" width="10.54296875" style="1" customWidth="1"/>
    <col min="15363" max="15363" width="11" style="1" customWidth="1"/>
    <col min="15364" max="15364" width="11.54296875" style="1" customWidth="1"/>
    <col min="15365" max="15365" width="8.7265625" style="1"/>
    <col min="15366" max="15366" width="18.453125" style="1" bestFit="1" customWidth="1"/>
    <col min="15367" max="15616" width="8.7265625" style="1"/>
    <col min="15617" max="15618" width="10.54296875" style="1" customWidth="1"/>
    <col min="15619" max="15619" width="11" style="1" customWidth="1"/>
    <col min="15620" max="15620" width="11.54296875" style="1" customWidth="1"/>
    <col min="15621" max="15621" width="8.7265625" style="1"/>
    <col min="15622" max="15622" width="18.453125" style="1" bestFit="1" customWidth="1"/>
    <col min="15623" max="15872" width="8.7265625" style="1"/>
    <col min="15873" max="15874" width="10.54296875" style="1" customWidth="1"/>
    <col min="15875" max="15875" width="11" style="1" customWidth="1"/>
    <col min="15876" max="15876" width="11.54296875" style="1" customWidth="1"/>
    <col min="15877" max="15877" width="8.7265625" style="1"/>
    <col min="15878" max="15878" width="18.453125" style="1" bestFit="1" customWidth="1"/>
    <col min="15879" max="16128" width="8.7265625" style="1"/>
    <col min="16129" max="16130" width="10.54296875" style="1" customWidth="1"/>
    <col min="16131" max="16131" width="11" style="1" customWidth="1"/>
    <col min="16132" max="16132" width="11.54296875" style="1" customWidth="1"/>
    <col min="16133" max="16133" width="8.7265625" style="1"/>
    <col min="16134" max="16134" width="18.453125" style="1" bestFit="1" customWidth="1"/>
    <col min="16135" max="16384" width="8.7265625" style="1"/>
  </cols>
  <sheetData>
    <row r="1" spans="1:20" ht="28" x14ac:dyDescent="0.25">
      <c r="A1" s="50" t="s">
        <v>12</v>
      </c>
      <c r="B1" s="50"/>
      <c r="C1" s="50"/>
      <c r="D1" s="50"/>
    </row>
    <row r="2" spans="1:20" s="17" customFormat="1" x14ac:dyDescent="0.25"/>
    <row r="3" spans="1:20" s="17" customFormat="1" x14ac:dyDescent="0.25"/>
    <row r="4" spans="1:20" s="17" customFormat="1" x14ac:dyDescent="0.25">
      <c r="A4" s="25" t="s">
        <v>13</v>
      </c>
      <c r="B4" s="25" t="s">
        <v>14</v>
      </c>
      <c r="C4" s="25" t="s">
        <v>15</v>
      </c>
      <c r="D4" s="25" t="s">
        <v>16</v>
      </c>
      <c r="F4" s="17" t="s">
        <v>17</v>
      </c>
      <c r="N4" s="26" t="s">
        <v>17</v>
      </c>
      <c r="O4" s="26"/>
      <c r="P4" s="26"/>
      <c r="Q4" s="26"/>
      <c r="R4" s="26"/>
      <c r="S4" s="26"/>
      <c r="T4" s="26"/>
    </row>
    <row r="5" spans="1:20" s="17" customFormat="1" x14ac:dyDescent="0.25">
      <c r="A5" s="17">
        <v>47.6</v>
      </c>
      <c r="B5" s="17">
        <v>52.8</v>
      </c>
      <c r="C5" s="17">
        <v>50.4</v>
      </c>
      <c r="D5" s="17">
        <v>52.4</v>
      </c>
      <c r="N5" s="26"/>
      <c r="O5" s="26"/>
      <c r="P5" s="26"/>
      <c r="Q5" s="26"/>
      <c r="R5" s="26"/>
      <c r="S5" s="26"/>
      <c r="T5" s="26"/>
    </row>
    <row r="6" spans="1:20" s="17" customFormat="1" ht="13" thickBot="1" x14ac:dyDescent="0.3">
      <c r="A6" s="17">
        <v>52.5</v>
      </c>
      <c r="B6" s="17">
        <v>51.4</v>
      </c>
      <c r="C6" s="17">
        <v>55.8</v>
      </c>
      <c r="D6" s="17">
        <v>51.6</v>
      </c>
      <c r="F6" s="17" t="s">
        <v>18</v>
      </c>
      <c r="N6" s="26" t="s">
        <v>18</v>
      </c>
      <c r="O6" s="26"/>
      <c r="P6" s="26"/>
      <c r="Q6" s="26"/>
      <c r="R6" s="26"/>
      <c r="S6" s="26"/>
      <c r="T6" s="26"/>
    </row>
    <row r="7" spans="1:20" s="17" customFormat="1" ht="13" x14ac:dyDescent="0.3">
      <c r="A7" s="17">
        <v>45.9</v>
      </c>
      <c r="B7" s="17">
        <v>49.7</v>
      </c>
      <c r="C7" s="17">
        <v>49.8</v>
      </c>
      <c r="D7" s="17">
        <v>57.8</v>
      </c>
      <c r="F7" s="19" t="s">
        <v>19</v>
      </c>
      <c r="G7" s="19" t="s">
        <v>20</v>
      </c>
      <c r="H7" s="19" t="s">
        <v>21</v>
      </c>
      <c r="I7" s="19" t="s">
        <v>22</v>
      </c>
      <c r="J7" s="19" t="s">
        <v>23</v>
      </c>
      <c r="N7" s="27" t="s">
        <v>19</v>
      </c>
      <c r="O7" s="27" t="s">
        <v>20</v>
      </c>
      <c r="P7" s="27" t="s">
        <v>21</v>
      </c>
      <c r="Q7" s="27" t="s">
        <v>22</v>
      </c>
      <c r="R7" s="27" t="s">
        <v>23</v>
      </c>
      <c r="S7" s="26"/>
      <c r="T7" s="26"/>
    </row>
    <row r="8" spans="1:20" s="17" customFormat="1" x14ac:dyDescent="0.25">
      <c r="A8" s="17">
        <v>51.6</v>
      </c>
      <c r="B8" s="17">
        <v>54.2</v>
      </c>
      <c r="C8" s="17">
        <v>51.8</v>
      </c>
      <c r="D8" s="17">
        <v>53.2</v>
      </c>
      <c r="F8" s="17" t="s">
        <v>13</v>
      </c>
      <c r="G8" s="20">
        <f>COUNTA($A$5:$A$12)</f>
        <v>8</v>
      </c>
      <c r="H8" s="20">
        <f>SUM($A$5:$A$12)</f>
        <v>398</v>
      </c>
      <c r="I8" s="20">
        <f>AVERAGE($A$5:$A$12)</f>
        <v>49.75</v>
      </c>
      <c r="J8" s="20">
        <f>_xlfn.VAR.S($A$5:$A$12)</f>
        <v>5.4314285714285742</v>
      </c>
      <c r="N8" s="26" t="s">
        <v>13</v>
      </c>
      <c r="O8" s="26">
        <v>8</v>
      </c>
      <c r="P8" s="26">
        <v>398</v>
      </c>
      <c r="Q8" s="26">
        <v>49.75</v>
      </c>
      <c r="R8" s="26">
        <v>5.4314285714285742</v>
      </c>
      <c r="S8" s="26"/>
      <c r="T8" s="26"/>
    </row>
    <row r="9" spans="1:20" s="17" customFormat="1" x14ac:dyDescent="0.25">
      <c r="A9" s="17">
        <v>51.7</v>
      </c>
      <c r="B9" s="17">
        <v>53.6</v>
      </c>
      <c r="C9" s="17">
        <v>51.8</v>
      </c>
      <c r="D9" s="17">
        <v>49.1</v>
      </c>
      <c r="F9" s="17" t="s">
        <v>14</v>
      </c>
      <c r="G9" s="20">
        <f>COUNTA($B$5:$B$11)</f>
        <v>7</v>
      </c>
      <c r="H9" s="20">
        <f>SUM(B5:B11)</f>
        <v>368.5</v>
      </c>
      <c r="I9" s="20">
        <f>AVERAGE(B5:B11)</f>
        <v>52.642857142857146</v>
      </c>
      <c r="J9" s="20">
        <f>_xlfn.VAR.S(B5:B11)</f>
        <v>2.5728571428571425</v>
      </c>
      <c r="N9" s="26" t="s">
        <v>14</v>
      </c>
      <c r="O9" s="26">
        <v>7</v>
      </c>
      <c r="P9" s="26">
        <v>368.5</v>
      </c>
      <c r="Q9" s="26">
        <v>52.642857142857146</v>
      </c>
      <c r="R9" s="26">
        <v>2.5728571428571425</v>
      </c>
      <c r="S9" s="26"/>
      <c r="T9" s="26"/>
    </row>
    <row r="10" spans="1:20" s="17" customFormat="1" x14ac:dyDescent="0.25">
      <c r="A10" s="17">
        <v>50.4</v>
      </c>
      <c r="B10" s="17">
        <v>52.8</v>
      </c>
      <c r="C10" s="17">
        <v>53.2</v>
      </c>
      <c r="D10" s="17">
        <v>51.6</v>
      </c>
      <c r="F10" s="17" t="s">
        <v>15</v>
      </c>
      <c r="G10" s="20">
        <f>COUNTA($C$5:$C$11)</f>
        <v>7</v>
      </c>
      <c r="H10" s="20">
        <f>SUM(C5:C11)</f>
        <v>364</v>
      </c>
      <c r="I10" s="20">
        <f>AVERAGE(C5:C11)</f>
        <v>52</v>
      </c>
      <c r="J10" s="20">
        <f>_xlfn.VAR.S(C5:C11)</f>
        <v>4.0000000000000009</v>
      </c>
      <c r="N10" s="26" t="s">
        <v>15</v>
      </c>
      <c r="O10" s="26">
        <v>7</v>
      </c>
      <c r="P10" s="26">
        <v>364</v>
      </c>
      <c r="Q10" s="26">
        <v>52</v>
      </c>
      <c r="R10" s="26">
        <v>4.0000000000000009</v>
      </c>
      <c r="S10" s="26"/>
      <c r="T10" s="26"/>
    </row>
    <row r="11" spans="1:20" s="17" customFormat="1" ht="13" thickBot="1" x14ac:dyDescent="0.3">
      <c r="A11" s="17">
        <v>48</v>
      </c>
      <c r="B11" s="17">
        <v>54</v>
      </c>
      <c r="C11" s="17">
        <v>51.2</v>
      </c>
      <c r="D11" s="17">
        <v>44.2</v>
      </c>
      <c r="F11" s="21" t="s">
        <v>16</v>
      </c>
      <c r="G11" s="22">
        <f>COUNTA($D$5:$D$12)</f>
        <v>8</v>
      </c>
      <c r="H11" s="22">
        <f>SUM($D$5:$D$12)</f>
        <v>409.6</v>
      </c>
      <c r="I11" s="22">
        <f>AVERAGE($D$5:$D$12)</f>
        <v>51.2</v>
      </c>
      <c r="J11" s="22">
        <f>_xlfn.VAR.S($D$5:$D$12)</f>
        <v>14.997142857142844</v>
      </c>
      <c r="N11" s="28" t="s">
        <v>16</v>
      </c>
      <c r="O11" s="28">
        <v>8</v>
      </c>
      <c r="P11" s="28">
        <v>409.6</v>
      </c>
      <c r="Q11" s="28">
        <v>51.2</v>
      </c>
      <c r="R11" s="28">
        <v>14.997142857142844</v>
      </c>
      <c r="S11" s="26"/>
      <c r="T11" s="26"/>
    </row>
    <row r="12" spans="1:20" s="17" customFormat="1" x14ac:dyDescent="0.25">
      <c r="A12" s="17">
        <v>50.3</v>
      </c>
      <c r="D12" s="17">
        <v>49.7</v>
      </c>
      <c r="F12" s="20">
        <f>COUNTA(F8:F11)</f>
        <v>4</v>
      </c>
      <c r="G12" s="20">
        <f>SUM(G8:G11)</f>
        <v>30</v>
      </c>
      <c r="H12" s="20">
        <f>SUM(H8:H11)</f>
        <v>1540.1</v>
      </c>
      <c r="N12" s="26"/>
      <c r="O12" s="26"/>
      <c r="P12" s="26"/>
      <c r="Q12" s="26"/>
      <c r="R12" s="26"/>
      <c r="S12" s="26"/>
      <c r="T12" s="26"/>
    </row>
    <row r="13" spans="1:20" s="17" customFormat="1" x14ac:dyDescent="0.25">
      <c r="F13" s="18" t="s">
        <v>48</v>
      </c>
      <c r="G13" s="18" t="s">
        <v>47</v>
      </c>
      <c r="N13" s="26"/>
      <c r="O13" s="26"/>
      <c r="P13" s="26"/>
      <c r="Q13" s="26"/>
      <c r="R13" s="26"/>
      <c r="S13" s="26"/>
      <c r="T13" s="26"/>
    </row>
    <row r="14" spans="1:20" s="17" customFormat="1" ht="13" thickBot="1" x14ac:dyDescent="0.3">
      <c r="A14" s="17" t="s">
        <v>35</v>
      </c>
      <c r="F14" s="17" t="s">
        <v>24</v>
      </c>
      <c r="N14" s="26" t="s">
        <v>24</v>
      </c>
      <c r="O14" s="26"/>
      <c r="P14" s="26"/>
      <c r="Q14" s="26"/>
      <c r="R14" s="26"/>
      <c r="S14" s="26"/>
      <c r="T14" s="26"/>
    </row>
    <row r="15" spans="1:20" s="17" customFormat="1" ht="15.5" x14ac:dyDescent="0.4">
      <c r="A15" s="17" t="s">
        <v>64</v>
      </c>
      <c r="F15" s="19" t="s">
        <v>25</v>
      </c>
      <c r="G15" s="19" t="s">
        <v>26</v>
      </c>
      <c r="H15" s="19" t="s">
        <v>27</v>
      </c>
      <c r="I15" s="19" t="s">
        <v>28</v>
      </c>
      <c r="J15" s="19" t="s">
        <v>29</v>
      </c>
      <c r="K15" s="19" t="s">
        <v>30</v>
      </c>
      <c r="L15" s="19" t="s">
        <v>31</v>
      </c>
      <c r="N15" s="27" t="s">
        <v>25</v>
      </c>
      <c r="O15" s="27" t="s">
        <v>26</v>
      </c>
      <c r="P15" s="27" t="s">
        <v>27</v>
      </c>
      <c r="Q15" s="27" t="s">
        <v>28</v>
      </c>
      <c r="R15" s="27" t="s">
        <v>29</v>
      </c>
      <c r="S15" s="27" t="s">
        <v>30</v>
      </c>
      <c r="T15" s="27" t="s">
        <v>31</v>
      </c>
    </row>
    <row r="16" spans="1:20" s="17" customFormat="1" x14ac:dyDescent="0.25">
      <c r="A16" s="17" t="s">
        <v>36</v>
      </c>
      <c r="F16" s="17" t="s">
        <v>32</v>
      </c>
      <c r="G16" s="20">
        <f>H8^2/G8+H9^2/G9+H10^2/G10+H11^2/G11-H12^2/G12</f>
        <v>35.312523809538106</v>
      </c>
      <c r="H16" s="20">
        <f>COUNTA(A4:D4)-1</f>
        <v>3</v>
      </c>
      <c r="I16" s="20">
        <f>G16/H16</f>
        <v>11.770841269846036</v>
      </c>
      <c r="J16" s="20">
        <f>I16/I17</f>
        <v>1.6775195457630061</v>
      </c>
      <c r="K16" s="20">
        <f>_xlfn.F.DIST.RT(J16,H16,H17)</f>
        <v>0.19626872010960775</v>
      </c>
      <c r="L16" s="20">
        <f>_xlfn.F.INV.RT(0.05,H16,H17)</f>
        <v>2.9751539639733933</v>
      </c>
      <c r="N16" s="26" t="s">
        <v>32</v>
      </c>
      <c r="O16" s="26">
        <v>35.312523809523782</v>
      </c>
      <c r="P16" s="26">
        <v>3</v>
      </c>
      <c r="Q16" s="26">
        <v>11.770841269841261</v>
      </c>
      <c r="R16" s="26">
        <v>1.6775195457622276</v>
      </c>
      <c r="S16" s="26">
        <v>0.196268720109773</v>
      </c>
      <c r="T16" s="26">
        <v>2.9751539639733933</v>
      </c>
    </row>
    <row r="17" spans="1:20" s="17" customFormat="1" ht="15.5" x14ac:dyDescent="0.4">
      <c r="A17" s="17" t="s">
        <v>65</v>
      </c>
      <c r="F17" s="17" t="s">
        <v>33</v>
      </c>
      <c r="G17" s="20">
        <f>G19-G16</f>
        <v>182.43714285713213</v>
      </c>
      <c r="H17" s="20">
        <f>COUNTA(A5:D12)-COUNTA(A4:D4)</f>
        <v>26</v>
      </c>
      <c r="I17" s="20">
        <f>G17/H17</f>
        <v>7.0168131868127741</v>
      </c>
      <c r="N17" s="26" t="s">
        <v>33</v>
      </c>
      <c r="O17" s="26">
        <v>182.43714285714279</v>
      </c>
      <c r="P17" s="26">
        <v>26</v>
      </c>
      <c r="Q17" s="26">
        <v>7.0168131868131844</v>
      </c>
      <c r="R17" s="26"/>
      <c r="S17" s="26"/>
      <c r="T17" s="26"/>
    </row>
    <row r="18" spans="1:20" s="17" customFormat="1" x14ac:dyDescent="0.25">
      <c r="N18" s="26"/>
      <c r="O18" s="26"/>
      <c r="P18" s="26"/>
      <c r="Q18" s="26"/>
      <c r="R18" s="26"/>
      <c r="S18" s="26"/>
      <c r="T18" s="26"/>
    </row>
    <row r="19" spans="1:20" s="17" customFormat="1" ht="13" thickBot="1" x14ac:dyDescent="0.3">
      <c r="A19" s="17" t="s">
        <v>49</v>
      </c>
      <c r="F19" s="21" t="s">
        <v>11</v>
      </c>
      <c r="G19" s="22">
        <f>SUM(F43:I50)-(H12^2)/G12</f>
        <v>217.74966666667024</v>
      </c>
      <c r="H19" s="22">
        <f>H16+H17</f>
        <v>29</v>
      </c>
      <c r="I19" s="21"/>
      <c r="J19" s="21"/>
      <c r="K19" s="21"/>
      <c r="L19" s="21"/>
      <c r="N19" s="28" t="s">
        <v>11</v>
      </c>
      <c r="O19" s="28">
        <v>217.74966666666657</v>
      </c>
      <c r="P19" s="28">
        <v>29</v>
      </c>
      <c r="Q19" s="28"/>
      <c r="R19" s="28"/>
      <c r="S19" s="28"/>
      <c r="T19" s="28"/>
    </row>
    <row r="20" spans="1:20" s="17" customFormat="1" ht="15.5" x14ac:dyDescent="0.4">
      <c r="F20" s="29" t="s">
        <v>34</v>
      </c>
      <c r="J20" s="17" t="s">
        <v>75</v>
      </c>
    </row>
    <row r="21" spans="1:20" s="17" customFormat="1" x14ac:dyDescent="0.25"/>
    <row r="22" spans="1:20" s="17" customFormat="1" x14ac:dyDescent="0.25">
      <c r="F22" s="51" t="s">
        <v>25</v>
      </c>
      <c r="G22" s="51" t="s">
        <v>56</v>
      </c>
      <c r="H22" s="51" t="s">
        <v>55</v>
      </c>
      <c r="I22" s="51" t="s">
        <v>54</v>
      </c>
      <c r="J22" s="51" t="s">
        <v>37</v>
      </c>
    </row>
    <row r="23" spans="1:20" s="17" customFormat="1" x14ac:dyDescent="0.25">
      <c r="F23" s="53"/>
      <c r="G23" s="53"/>
      <c r="H23" s="53"/>
      <c r="I23" s="53"/>
      <c r="J23" s="52"/>
    </row>
    <row r="24" spans="1:20" s="17" customFormat="1" ht="15.5" x14ac:dyDescent="0.4">
      <c r="A24" s="17" t="s">
        <v>66</v>
      </c>
      <c r="F24" s="49" t="s">
        <v>53</v>
      </c>
      <c r="G24" s="49" t="s">
        <v>38</v>
      </c>
      <c r="H24" s="49" t="s">
        <v>39</v>
      </c>
      <c r="I24" s="49" t="s">
        <v>40</v>
      </c>
      <c r="J24" s="49" t="s">
        <v>41</v>
      </c>
    </row>
    <row r="25" spans="1:20" s="17" customFormat="1" ht="12.5" customHeight="1" x14ac:dyDescent="0.25">
      <c r="A25" s="17" t="s">
        <v>67</v>
      </c>
      <c r="F25" s="49"/>
      <c r="G25" s="49"/>
      <c r="H25" s="49"/>
      <c r="I25" s="49"/>
      <c r="J25" s="49"/>
    </row>
    <row r="26" spans="1:20" s="17" customFormat="1" x14ac:dyDescent="0.25">
      <c r="A26" s="17" t="s">
        <v>50</v>
      </c>
      <c r="F26" s="49" t="s">
        <v>10</v>
      </c>
      <c r="G26" s="49" t="s">
        <v>42</v>
      </c>
      <c r="H26" s="49" t="s">
        <v>43</v>
      </c>
      <c r="I26" s="54" t="s">
        <v>44</v>
      </c>
      <c r="J26" s="49"/>
    </row>
    <row r="27" spans="1:20" s="17" customFormat="1" x14ac:dyDescent="0.25">
      <c r="A27" s="17" t="s">
        <v>51</v>
      </c>
      <c r="F27" s="49"/>
      <c r="G27" s="49"/>
      <c r="H27" s="49"/>
      <c r="I27" s="55"/>
      <c r="J27" s="49"/>
    </row>
    <row r="28" spans="1:20" s="17" customFormat="1" x14ac:dyDescent="0.25">
      <c r="A28" s="17" t="s">
        <v>52</v>
      </c>
      <c r="F28" s="30" t="s">
        <v>11</v>
      </c>
      <c r="G28" s="30" t="s">
        <v>45</v>
      </c>
      <c r="H28" s="30" t="s">
        <v>46</v>
      </c>
      <c r="I28" s="30"/>
      <c r="J28" s="30"/>
    </row>
    <row r="29" spans="1:20" s="17" customFormat="1" x14ac:dyDescent="0.25"/>
    <row r="30" spans="1:20" s="17" customFormat="1" x14ac:dyDescent="0.25">
      <c r="D30" s="23" t="s">
        <v>59</v>
      </c>
    </row>
    <row r="31" spans="1:20" s="17" customFormat="1" x14ac:dyDescent="0.25">
      <c r="D31" s="23" t="s">
        <v>62</v>
      </c>
    </row>
    <row r="32" spans="1:20" s="17" customFormat="1" x14ac:dyDescent="0.25">
      <c r="D32" s="17" t="s">
        <v>63</v>
      </c>
    </row>
    <row r="33" spans="1:11" s="17" customFormat="1" x14ac:dyDescent="0.25">
      <c r="D33" s="17" t="s">
        <v>60</v>
      </c>
      <c r="F33" s="26"/>
    </row>
    <row r="34" spans="1:11" s="17" customFormat="1" ht="13" x14ac:dyDescent="0.3">
      <c r="A34" s="17" t="s">
        <v>57</v>
      </c>
      <c r="D34" s="24" t="s">
        <v>61</v>
      </c>
    </row>
    <row r="35" spans="1:11" s="17" customFormat="1" x14ac:dyDescent="0.25">
      <c r="A35" s="17" t="s">
        <v>58</v>
      </c>
    </row>
    <row r="36" spans="1:11" s="17" customFormat="1" x14ac:dyDescent="0.25">
      <c r="A36" s="17" t="s">
        <v>68</v>
      </c>
    </row>
    <row r="37" spans="1:11" s="17" customFormat="1" x14ac:dyDescent="0.25">
      <c r="A37" s="17" t="s">
        <v>69</v>
      </c>
    </row>
    <row r="38" spans="1:11" s="17" customFormat="1" x14ac:dyDescent="0.25">
      <c r="A38" s="17" t="s">
        <v>70</v>
      </c>
    </row>
    <row r="39" spans="1:11" s="17" customFormat="1" ht="13" x14ac:dyDescent="0.3">
      <c r="A39" s="17" t="s">
        <v>71</v>
      </c>
    </row>
    <row r="40" spans="1:11" s="17" customFormat="1" ht="13" x14ac:dyDescent="0.25">
      <c r="A40" s="23" t="s">
        <v>72</v>
      </c>
    </row>
    <row r="41" spans="1:11" s="17" customFormat="1" x14ac:dyDescent="0.25"/>
    <row r="42" spans="1:11" s="17" customFormat="1" x14ac:dyDescent="0.25">
      <c r="A42" s="25" t="s">
        <v>13</v>
      </c>
      <c r="B42" s="25" t="s">
        <v>14</v>
      </c>
      <c r="C42" s="25" t="s">
        <v>15</v>
      </c>
      <c r="D42" s="25" t="s">
        <v>16</v>
      </c>
      <c r="F42" s="31" t="s">
        <v>13</v>
      </c>
      <c r="G42" s="31" t="s">
        <v>14</v>
      </c>
      <c r="H42" s="31" t="s">
        <v>15</v>
      </c>
      <c r="I42" s="31" t="s">
        <v>16</v>
      </c>
      <c r="K42" s="1" t="s">
        <v>100</v>
      </c>
    </row>
    <row r="43" spans="1:11" s="17" customFormat="1" x14ac:dyDescent="0.25">
      <c r="A43" s="25">
        <v>47.6</v>
      </c>
      <c r="B43" s="25">
        <v>52.8</v>
      </c>
      <c r="C43" s="25">
        <v>50.4</v>
      </c>
      <c r="D43" s="25">
        <v>52.4</v>
      </c>
      <c r="F43" s="25">
        <f>A43^2</f>
        <v>2265.7600000000002</v>
      </c>
      <c r="G43" s="25">
        <f t="shared" ref="G43:I43" si="0">B43^2</f>
        <v>2787.8399999999997</v>
      </c>
      <c r="H43" s="25">
        <f t="shared" si="0"/>
        <v>2540.16</v>
      </c>
      <c r="I43" s="25">
        <f t="shared" si="0"/>
        <v>2745.7599999999998</v>
      </c>
      <c r="K43" s="17">
        <f>SUM(F43:I50)</f>
        <v>79281.349999999991</v>
      </c>
    </row>
    <row r="44" spans="1:11" s="17" customFormat="1" x14ac:dyDescent="0.25">
      <c r="A44" s="25">
        <v>52.5</v>
      </c>
      <c r="B44" s="25">
        <v>51.4</v>
      </c>
      <c r="C44" s="25">
        <v>55.8</v>
      </c>
      <c r="D44" s="25">
        <v>51.6</v>
      </c>
      <c r="F44" s="25">
        <f t="shared" ref="F44:F50" si="1">A44^2</f>
        <v>2756.25</v>
      </c>
      <c r="G44" s="25">
        <f t="shared" ref="G44:G49" si="2">B44^2</f>
        <v>2641.96</v>
      </c>
      <c r="H44" s="25">
        <f t="shared" ref="H44:H49" si="3">C44^2</f>
        <v>3113.64</v>
      </c>
      <c r="I44" s="25">
        <f t="shared" ref="I44:I50" si="4">D44^2</f>
        <v>2662.56</v>
      </c>
    </row>
    <row r="45" spans="1:11" s="17" customFormat="1" x14ac:dyDescent="0.25">
      <c r="A45" s="25">
        <v>45.9</v>
      </c>
      <c r="B45" s="25">
        <v>49.7</v>
      </c>
      <c r="C45" s="25">
        <v>49.8</v>
      </c>
      <c r="D45" s="25">
        <v>57.8</v>
      </c>
      <c r="F45" s="25">
        <f t="shared" si="1"/>
        <v>2106.81</v>
      </c>
      <c r="G45" s="25">
        <f t="shared" si="2"/>
        <v>2470.09</v>
      </c>
      <c r="H45" s="25">
        <f t="shared" si="3"/>
        <v>2480.0399999999995</v>
      </c>
      <c r="I45" s="25">
        <f t="shared" si="4"/>
        <v>3340.8399999999997</v>
      </c>
    </row>
    <row r="46" spans="1:11" s="17" customFormat="1" x14ac:dyDescent="0.25">
      <c r="A46" s="25">
        <v>51.6</v>
      </c>
      <c r="B46" s="25">
        <v>54.2</v>
      </c>
      <c r="C46" s="25">
        <v>51.8</v>
      </c>
      <c r="D46" s="25">
        <v>53.2</v>
      </c>
      <c r="F46" s="25">
        <f t="shared" si="1"/>
        <v>2662.56</v>
      </c>
      <c r="G46" s="25">
        <f t="shared" si="2"/>
        <v>2937.6400000000003</v>
      </c>
      <c r="H46" s="25">
        <f t="shared" si="3"/>
        <v>2683.24</v>
      </c>
      <c r="I46" s="25">
        <f t="shared" si="4"/>
        <v>2830.2400000000002</v>
      </c>
    </row>
    <row r="47" spans="1:11" s="17" customFormat="1" x14ac:dyDescent="0.25">
      <c r="A47" s="25">
        <v>51.7</v>
      </c>
      <c r="B47" s="25">
        <v>53.6</v>
      </c>
      <c r="C47" s="25">
        <v>51.8</v>
      </c>
      <c r="D47" s="25">
        <v>49.1</v>
      </c>
      <c r="F47" s="25">
        <f t="shared" si="1"/>
        <v>2672.8900000000003</v>
      </c>
      <c r="G47" s="25">
        <f t="shared" si="2"/>
        <v>2872.96</v>
      </c>
      <c r="H47" s="25">
        <f t="shared" si="3"/>
        <v>2683.24</v>
      </c>
      <c r="I47" s="25">
        <f t="shared" si="4"/>
        <v>2410.81</v>
      </c>
    </row>
    <row r="48" spans="1:11" s="17" customFormat="1" x14ac:dyDescent="0.25">
      <c r="A48" s="25">
        <v>50.4</v>
      </c>
      <c r="B48" s="25">
        <v>52.8</v>
      </c>
      <c r="C48" s="25">
        <v>53.2</v>
      </c>
      <c r="D48" s="25">
        <v>51.6</v>
      </c>
      <c r="F48" s="25">
        <f t="shared" si="1"/>
        <v>2540.16</v>
      </c>
      <c r="G48" s="25">
        <f t="shared" si="2"/>
        <v>2787.8399999999997</v>
      </c>
      <c r="H48" s="25">
        <f t="shared" si="3"/>
        <v>2830.2400000000002</v>
      </c>
      <c r="I48" s="25">
        <f t="shared" si="4"/>
        <v>2662.56</v>
      </c>
    </row>
    <row r="49" spans="1:9" s="17" customFormat="1" x14ac:dyDescent="0.25">
      <c r="A49" s="25">
        <v>48</v>
      </c>
      <c r="B49" s="25">
        <v>54</v>
      </c>
      <c r="C49" s="25">
        <v>51.2</v>
      </c>
      <c r="D49" s="25">
        <v>44.2</v>
      </c>
      <c r="F49" s="25">
        <f t="shared" si="1"/>
        <v>2304</v>
      </c>
      <c r="G49" s="25">
        <f t="shared" si="2"/>
        <v>2916</v>
      </c>
      <c r="H49" s="25">
        <f t="shared" si="3"/>
        <v>2621.4400000000005</v>
      </c>
      <c r="I49" s="25">
        <f t="shared" si="4"/>
        <v>1953.6400000000003</v>
      </c>
    </row>
    <row r="50" spans="1:9" s="17" customFormat="1" x14ac:dyDescent="0.25">
      <c r="A50" s="25">
        <v>50.3</v>
      </c>
      <c r="D50" s="25">
        <v>49.7</v>
      </c>
      <c r="F50" s="25">
        <f t="shared" si="1"/>
        <v>2530.0899999999997</v>
      </c>
      <c r="G50" s="25"/>
      <c r="H50" s="25"/>
      <c r="I50" s="25">
        <f t="shared" si="4"/>
        <v>2470.09</v>
      </c>
    </row>
    <row r="51" spans="1:9" s="17" customFormat="1" x14ac:dyDescent="0.25">
      <c r="A51" s="32" t="s">
        <v>73</v>
      </c>
      <c r="F51" s="32" t="s">
        <v>74</v>
      </c>
    </row>
    <row r="52" spans="1:9" s="17" customFormat="1" x14ac:dyDescent="0.25"/>
    <row r="53" spans="1:9" s="17" customFormat="1" x14ac:dyDescent="0.25"/>
    <row r="54" spans="1:9" s="17" customFormat="1" x14ac:dyDescent="0.25"/>
    <row r="55" spans="1:9" s="17" customFormat="1" x14ac:dyDescent="0.25"/>
    <row r="56" spans="1:9" s="17" customFormat="1" x14ac:dyDescent="0.25"/>
    <row r="57" spans="1:9" s="17" customFormat="1" x14ac:dyDescent="0.25"/>
    <row r="58" spans="1:9" s="17" customFormat="1" x14ac:dyDescent="0.25"/>
  </sheetData>
  <mergeCells count="16">
    <mergeCell ref="J26:J27"/>
    <mergeCell ref="A1:D1"/>
    <mergeCell ref="J22:J23"/>
    <mergeCell ref="G24:G25"/>
    <mergeCell ref="H24:H25"/>
    <mergeCell ref="I24:I25"/>
    <mergeCell ref="J24:J25"/>
    <mergeCell ref="F24:F25"/>
    <mergeCell ref="I22:I23"/>
    <mergeCell ref="H22:H23"/>
    <mergeCell ref="G22:G23"/>
    <mergeCell ref="F22:F23"/>
    <mergeCell ref="I26:I27"/>
    <mergeCell ref="F26:F27"/>
    <mergeCell ref="G26:G27"/>
    <mergeCell ref="H26:H27"/>
  </mergeCells>
  <hyperlinks>
    <hyperlink ref="F20" r:id="rId1" xr:uid="{D80AB3DF-374A-4A95-B511-9517A20BFCC6}"/>
  </hyperlinks>
  <pageMargins left="0.75" right="0.75" top="1" bottom="1" header="0.5" footer="0.5"/>
  <pageSetup orientation="portrait" r:id="rId2"/>
  <headerFooter alignWithMargins="0"/>
  <ignoredErrors>
    <ignoredError sqref="H10:J10" formulaRange="1"/>
  </ignoredError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A8B6-72AE-467D-B175-B3283E326B71}">
  <dimension ref="A1:Q37"/>
  <sheetViews>
    <sheetView workbookViewId="0">
      <selection sqref="A1:D1"/>
    </sheetView>
  </sheetViews>
  <sheetFormatPr defaultRowHeight="14.5" x14ac:dyDescent="0.35"/>
  <cols>
    <col min="6" max="6" width="16.1796875" customWidth="1"/>
  </cols>
  <sheetData>
    <row r="1" spans="1:17" ht="28" x14ac:dyDescent="0.35">
      <c r="A1" s="50" t="s">
        <v>99</v>
      </c>
      <c r="B1" s="50"/>
      <c r="C1" s="50"/>
      <c r="D1" s="50"/>
    </row>
    <row r="2" spans="1:17" x14ac:dyDescent="0.35">
      <c r="B2" t="s">
        <v>76</v>
      </c>
      <c r="C2" t="s">
        <v>77</v>
      </c>
      <c r="D2" t="s">
        <v>78</v>
      </c>
      <c r="F2" t="s">
        <v>79</v>
      </c>
      <c r="L2" s="56" t="s">
        <v>87</v>
      </c>
      <c r="M2" s="56"/>
      <c r="N2" s="56"/>
      <c r="O2" s="56"/>
      <c r="P2" s="56"/>
      <c r="Q2" s="56"/>
    </row>
    <row r="3" spans="1:17" x14ac:dyDescent="0.35">
      <c r="A3" t="s">
        <v>80</v>
      </c>
      <c r="B3">
        <v>10</v>
      </c>
      <c r="C3">
        <v>10</v>
      </c>
      <c r="D3">
        <v>9</v>
      </c>
      <c r="L3" s="56"/>
      <c r="M3" s="56"/>
      <c r="N3" s="56"/>
      <c r="O3" s="56"/>
      <c r="P3" s="56"/>
      <c r="Q3" s="56"/>
    </row>
    <row r="4" spans="1:17" x14ac:dyDescent="0.35">
      <c r="B4">
        <v>7</v>
      </c>
      <c r="C4">
        <v>2</v>
      </c>
      <c r="D4">
        <v>6</v>
      </c>
      <c r="F4" t="s">
        <v>18</v>
      </c>
      <c r="G4" t="s">
        <v>76</v>
      </c>
      <c r="H4" t="s">
        <v>77</v>
      </c>
      <c r="I4" t="s">
        <v>78</v>
      </c>
      <c r="J4" t="s">
        <v>11</v>
      </c>
    </row>
    <row r="5" spans="1:17" ht="15" thickBot="1" x14ac:dyDescent="0.4">
      <c r="B5">
        <v>10</v>
      </c>
      <c r="C5">
        <v>10</v>
      </c>
      <c r="D5">
        <v>9</v>
      </c>
      <c r="F5" s="33" t="s">
        <v>80</v>
      </c>
      <c r="G5" s="33"/>
      <c r="H5" s="33"/>
      <c r="I5" s="33"/>
      <c r="J5" s="33"/>
    </row>
    <row r="6" spans="1:17" x14ac:dyDescent="0.35">
      <c r="A6" t="s">
        <v>81</v>
      </c>
      <c r="B6">
        <v>1</v>
      </c>
      <c r="C6">
        <v>4</v>
      </c>
      <c r="D6">
        <v>4</v>
      </c>
      <c r="F6" t="s">
        <v>20</v>
      </c>
      <c r="G6">
        <v>3</v>
      </c>
      <c r="H6">
        <v>3</v>
      </c>
      <c r="I6">
        <v>3</v>
      </c>
      <c r="J6">
        <v>9</v>
      </c>
    </row>
    <row r="7" spans="1:17" x14ac:dyDescent="0.35">
      <c r="B7">
        <v>1</v>
      </c>
      <c r="C7">
        <v>2</v>
      </c>
      <c r="D7">
        <v>1</v>
      </c>
      <c r="F7" t="s">
        <v>21</v>
      </c>
      <c r="G7">
        <v>27</v>
      </c>
      <c r="H7">
        <v>22</v>
      </c>
      <c r="I7">
        <v>24</v>
      </c>
      <c r="J7">
        <v>73</v>
      </c>
    </row>
    <row r="8" spans="1:17" x14ac:dyDescent="0.35">
      <c r="B8">
        <v>9</v>
      </c>
      <c r="C8">
        <v>4</v>
      </c>
      <c r="D8">
        <v>9</v>
      </c>
      <c r="F8" t="s">
        <v>22</v>
      </c>
      <c r="G8">
        <v>9</v>
      </c>
      <c r="H8">
        <v>7.333333333333333</v>
      </c>
      <c r="I8">
        <v>8</v>
      </c>
      <c r="J8">
        <v>8.1111111111111107</v>
      </c>
    </row>
    <row r="9" spans="1:17" x14ac:dyDescent="0.35">
      <c r="A9" t="s">
        <v>82</v>
      </c>
      <c r="B9">
        <v>1</v>
      </c>
      <c r="C9">
        <v>5</v>
      </c>
      <c r="D9">
        <v>10</v>
      </c>
      <c r="F9" t="s">
        <v>23</v>
      </c>
      <c r="G9">
        <v>3</v>
      </c>
      <c r="H9">
        <v>21.333333333333329</v>
      </c>
      <c r="I9">
        <v>3</v>
      </c>
      <c r="J9">
        <v>7.3611111111111143</v>
      </c>
    </row>
    <row r="10" spans="1:17" x14ac:dyDescent="0.35">
      <c r="B10">
        <v>4</v>
      </c>
      <c r="C10">
        <v>7</v>
      </c>
      <c r="D10">
        <v>10</v>
      </c>
      <c r="L10" s="56" t="s">
        <v>88</v>
      </c>
      <c r="M10" s="56"/>
      <c r="N10" s="56"/>
      <c r="O10" s="56"/>
      <c r="P10" s="56"/>
      <c r="Q10" s="56"/>
    </row>
    <row r="11" spans="1:17" ht="15" thickBot="1" x14ac:dyDescent="0.4">
      <c r="B11">
        <v>4</v>
      </c>
      <c r="C11">
        <v>5</v>
      </c>
      <c r="D11">
        <v>10</v>
      </c>
      <c r="F11" s="33" t="s">
        <v>81</v>
      </c>
      <c r="G11" s="33"/>
      <c r="H11" s="33"/>
      <c r="I11" s="33"/>
      <c r="J11" s="33"/>
      <c r="L11" s="56"/>
      <c r="M11" s="56"/>
      <c r="N11" s="56"/>
      <c r="O11" s="56"/>
      <c r="P11" s="56"/>
      <c r="Q11" s="56"/>
    </row>
    <row r="12" spans="1:17" x14ac:dyDescent="0.35">
      <c r="F12" t="s">
        <v>20</v>
      </c>
      <c r="G12">
        <v>3</v>
      </c>
      <c r="H12">
        <v>3</v>
      </c>
      <c r="I12">
        <v>3</v>
      </c>
      <c r="J12">
        <v>9</v>
      </c>
    </row>
    <row r="13" spans="1:17" x14ac:dyDescent="0.35">
      <c r="F13" t="s">
        <v>21</v>
      </c>
      <c r="G13">
        <v>11</v>
      </c>
      <c r="H13">
        <v>10</v>
      </c>
      <c r="I13">
        <v>14</v>
      </c>
      <c r="J13">
        <v>35</v>
      </c>
    </row>
    <row r="14" spans="1:17" x14ac:dyDescent="0.35">
      <c r="F14" t="s">
        <v>22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 x14ac:dyDescent="0.35">
      <c r="F15" t="s">
        <v>23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 x14ac:dyDescent="0.4">
      <c r="F17" s="33" t="s">
        <v>82</v>
      </c>
      <c r="G17" s="33"/>
      <c r="H17" s="33"/>
      <c r="I17" s="33"/>
      <c r="J17" s="33"/>
    </row>
    <row r="18" spans="6:17" x14ac:dyDescent="0.35">
      <c r="F18" t="s">
        <v>20</v>
      </c>
      <c r="G18">
        <v>3</v>
      </c>
      <c r="H18">
        <v>3</v>
      </c>
      <c r="I18">
        <v>3</v>
      </c>
      <c r="J18">
        <v>9</v>
      </c>
    </row>
    <row r="19" spans="6:17" x14ac:dyDescent="0.35">
      <c r="F19" t="s">
        <v>21</v>
      </c>
      <c r="G19">
        <v>9</v>
      </c>
      <c r="H19">
        <v>17</v>
      </c>
      <c r="I19">
        <v>30</v>
      </c>
      <c r="J19">
        <v>56</v>
      </c>
    </row>
    <row r="20" spans="6:17" x14ac:dyDescent="0.35">
      <c r="F20" t="s">
        <v>22</v>
      </c>
      <c r="G20">
        <v>3</v>
      </c>
      <c r="H20">
        <v>5.666666666666667</v>
      </c>
      <c r="I20">
        <v>10</v>
      </c>
      <c r="J20">
        <v>6.2222222222222223</v>
      </c>
    </row>
    <row r="21" spans="6:17" x14ac:dyDescent="0.35">
      <c r="F21" t="s">
        <v>23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 x14ac:dyDescent="0.4">
      <c r="F23" s="33" t="s">
        <v>11</v>
      </c>
      <c r="G23" s="33"/>
      <c r="H23" s="33"/>
      <c r="I23" s="33"/>
      <c r="J23" s="33"/>
    </row>
    <row r="24" spans="6:17" x14ac:dyDescent="0.35">
      <c r="F24" t="s">
        <v>20</v>
      </c>
      <c r="G24">
        <v>9</v>
      </c>
      <c r="H24">
        <v>9</v>
      </c>
      <c r="I24">
        <v>9</v>
      </c>
    </row>
    <row r="25" spans="6:17" x14ac:dyDescent="0.35">
      <c r="F25" t="s">
        <v>21</v>
      </c>
      <c r="G25">
        <v>47</v>
      </c>
      <c r="H25">
        <v>49</v>
      </c>
      <c r="I25">
        <v>68</v>
      </c>
    </row>
    <row r="26" spans="6:17" ht="14.5" customHeight="1" x14ac:dyDescent="0.35">
      <c r="F26" t="s">
        <v>22</v>
      </c>
      <c r="G26">
        <v>5.2222222222222223</v>
      </c>
      <c r="H26">
        <v>5.4444444444444446</v>
      </c>
      <c r="I26">
        <v>7.5555555555555554</v>
      </c>
      <c r="L26" s="56" t="s">
        <v>89</v>
      </c>
      <c r="M26" s="56"/>
      <c r="N26" s="56"/>
      <c r="O26" s="56"/>
      <c r="P26" s="56"/>
      <c r="Q26" s="56"/>
    </row>
    <row r="27" spans="6:17" x14ac:dyDescent="0.35">
      <c r="F27" t="s">
        <v>23</v>
      </c>
      <c r="G27">
        <v>14.944444444444443</v>
      </c>
      <c r="H27">
        <v>9.0277777777777786</v>
      </c>
      <c r="I27">
        <v>10.277777777777771</v>
      </c>
      <c r="L27" s="56"/>
      <c r="M27" s="56"/>
      <c r="N27" s="56"/>
      <c r="O27" s="56"/>
      <c r="P27" s="56"/>
      <c r="Q27" s="56"/>
    </row>
    <row r="28" spans="6:17" x14ac:dyDescent="0.35">
      <c r="L28" s="56"/>
      <c r="M28" s="56"/>
      <c r="N28" s="56"/>
      <c r="O28" s="56"/>
      <c r="P28" s="56"/>
      <c r="Q28" s="56"/>
    </row>
    <row r="30" spans="6:17" ht="15" thickBot="1" x14ac:dyDescent="0.4">
      <c r="F30" t="s">
        <v>24</v>
      </c>
    </row>
    <row r="31" spans="6:17" x14ac:dyDescent="0.35">
      <c r="F31" s="34" t="s">
        <v>25</v>
      </c>
      <c r="G31" s="34" t="s">
        <v>26</v>
      </c>
      <c r="H31" s="34" t="s">
        <v>27</v>
      </c>
      <c r="I31" s="34" t="s">
        <v>28</v>
      </c>
      <c r="J31" s="34" t="s">
        <v>29</v>
      </c>
      <c r="K31" s="34" t="s">
        <v>30</v>
      </c>
      <c r="L31" s="34" t="s">
        <v>31</v>
      </c>
    </row>
    <row r="32" spans="6:17" x14ac:dyDescent="0.35">
      <c r="F32" t="s">
        <v>83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6:12" x14ac:dyDescent="0.35">
      <c r="F33" t="s">
        <v>84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6:12" x14ac:dyDescent="0.35">
      <c r="F34" t="s">
        <v>85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6:12" x14ac:dyDescent="0.35">
      <c r="F35" t="s">
        <v>86</v>
      </c>
      <c r="G35">
        <v>141.33333333333334</v>
      </c>
      <c r="H35">
        <v>18</v>
      </c>
      <c r="I35">
        <v>7.8518518518518521</v>
      </c>
    </row>
    <row r="37" spans="6:12" ht="15" thickBot="1" x14ac:dyDescent="0.4">
      <c r="F37" s="35" t="s">
        <v>11</v>
      </c>
      <c r="G37" s="35">
        <v>303.85185185185185</v>
      </c>
      <c r="H37" s="35">
        <v>26</v>
      </c>
      <c r="I37" s="35"/>
      <c r="J37" s="35"/>
      <c r="K37" s="35"/>
      <c r="L37" s="35"/>
    </row>
  </sheetData>
  <mergeCells count="4">
    <mergeCell ref="L2:Q3"/>
    <mergeCell ref="L10:Q11"/>
    <mergeCell ref="L26:Q28"/>
    <mergeCell ref="A1:D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FB42-8A0B-4D5E-9AA2-603B1B76C09C}">
  <dimension ref="A1:U29"/>
  <sheetViews>
    <sheetView zoomScale="80" zoomScaleNormal="80" workbookViewId="0">
      <selection activeCell="I23" sqref="I23"/>
    </sheetView>
  </sheetViews>
  <sheetFormatPr defaultRowHeight="12.5" x14ac:dyDescent="0.25"/>
  <cols>
    <col min="1" max="1" width="11.54296875" style="1" customWidth="1"/>
    <col min="2" max="2" width="12" style="1" bestFit="1" customWidth="1"/>
    <col min="3" max="3" width="11" style="1" customWidth="1"/>
    <col min="4" max="4" width="11.54296875" style="1" customWidth="1"/>
    <col min="5" max="5" width="9.453125" style="1" bestFit="1" customWidth="1"/>
    <col min="6" max="6" width="8.7265625" style="1"/>
    <col min="7" max="8" width="12" style="1" bestFit="1" customWidth="1"/>
    <col min="9" max="9" width="10.26953125" style="1" bestFit="1" customWidth="1"/>
    <col min="10" max="10" width="12" style="1" bestFit="1" customWidth="1"/>
    <col min="11" max="11" width="9.453125" style="1" bestFit="1" customWidth="1"/>
    <col min="12" max="12" width="12" style="1" bestFit="1" customWidth="1"/>
    <col min="13" max="13" width="14.1796875" style="1" bestFit="1" customWidth="1"/>
    <col min="14" max="14" width="16.08984375" style="1" bestFit="1" customWidth="1"/>
    <col min="15" max="15" width="15.81640625" style="1" bestFit="1" customWidth="1"/>
    <col min="16" max="16" width="6.26953125" style="1" bestFit="1" customWidth="1"/>
    <col min="17" max="17" width="9.08984375" style="1" bestFit="1" customWidth="1"/>
    <col min="18" max="18" width="10" style="1" bestFit="1" customWidth="1"/>
    <col min="19" max="241" width="8.7265625" style="1"/>
    <col min="242" max="242" width="10.54296875" style="1" customWidth="1"/>
    <col min="243" max="243" width="12" style="1" bestFit="1" customWidth="1"/>
    <col min="244" max="244" width="11" style="1" customWidth="1"/>
    <col min="245" max="245" width="11.54296875" style="1" customWidth="1"/>
    <col min="246" max="248" width="8.7265625" style="1"/>
    <col min="249" max="249" width="9.81640625" style="1" bestFit="1" customWidth="1"/>
    <col min="250" max="497" width="8.7265625" style="1"/>
    <col min="498" max="498" width="10.54296875" style="1" customWidth="1"/>
    <col min="499" max="499" width="12" style="1" bestFit="1" customWidth="1"/>
    <col min="500" max="500" width="11" style="1" customWidth="1"/>
    <col min="501" max="501" width="11.54296875" style="1" customWidth="1"/>
    <col min="502" max="504" width="8.7265625" style="1"/>
    <col min="505" max="505" width="9.81640625" style="1" bestFit="1" customWidth="1"/>
    <col min="506" max="753" width="8.7265625" style="1"/>
    <col min="754" max="754" width="10.54296875" style="1" customWidth="1"/>
    <col min="755" max="755" width="12" style="1" bestFit="1" customWidth="1"/>
    <col min="756" max="756" width="11" style="1" customWidth="1"/>
    <col min="757" max="757" width="11.54296875" style="1" customWidth="1"/>
    <col min="758" max="760" width="8.7265625" style="1"/>
    <col min="761" max="761" width="9.81640625" style="1" bestFit="1" customWidth="1"/>
    <col min="762" max="1009" width="8.7265625" style="1"/>
    <col min="1010" max="1010" width="10.54296875" style="1" customWidth="1"/>
    <col min="1011" max="1011" width="12" style="1" bestFit="1" customWidth="1"/>
    <col min="1012" max="1012" width="11" style="1" customWidth="1"/>
    <col min="1013" max="1013" width="11.54296875" style="1" customWidth="1"/>
    <col min="1014" max="1016" width="8.7265625" style="1"/>
    <col min="1017" max="1017" width="9.81640625" style="1" bestFit="1" customWidth="1"/>
    <col min="1018" max="1265" width="8.7265625" style="1"/>
    <col min="1266" max="1266" width="10.54296875" style="1" customWidth="1"/>
    <col min="1267" max="1267" width="12" style="1" bestFit="1" customWidth="1"/>
    <col min="1268" max="1268" width="11" style="1" customWidth="1"/>
    <col min="1269" max="1269" width="11.54296875" style="1" customWidth="1"/>
    <col min="1270" max="1272" width="8.7265625" style="1"/>
    <col min="1273" max="1273" width="9.81640625" style="1" bestFit="1" customWidth="1"/>
    <col min="1274" max="1521" width="8.7265625" style="1"/>
    <col min="1522" max="1522" width="10.54296875" style="1" customWidth="1"/>
    <col min="1523" max="1523" width="12" style="1" bestFit="1" customWidth="1"/>
    <col min="1524" max="1524" width="11" style="1" customWidth="1"/>
    <col min="1525" max="1525" width="11.54296875" style="1" customWidth="1"/>
    <col min="1526" max="1528" width="8.7265625" style="1"/>
    <col min="1529" max="1529" width="9.81640625" style="1" bestFit="1" customWidth="1"/>
    <col min="1530" max="1777" width="8.7265625" style="1"/>
    <col min="1778" max="1778" width="10.54296875" style="1" customWidth="1"/>
    <col min="1779" max="1779" width="12" style="1" bestFit="1" customWidth="1"/>
    <col min="1780" max="1780" width="11" style="1" customWidth="1"/>
    <col min="1781" max="1781" width="11.54296875" style="1" customWidth="1"/>
    <col min="1782" max="1784" width="8.7265625" style="1"/>
    <col min="1785" max="1785" width="9.81640625" style="1" bestFit="1" customWidth="1"/>
    <col min="1786" max="2033" width="8.7265625" style="1"/>
    <col min="2034" max="2034" width="10.54296875" style="1" customWidth="1"/>
    <col min="2035" max="2035" width="12" style="1" bestFit="1" customWidth="1"/>
    <col min="2036" max="2036" width="11" style="1" customWidth="1"/>
    <col min="2037" max="2037" width="11.54296875" style="1" customWidth="1"/>
    <col min="2038" max="2040" width="8.7265625" style="1"/>
    <col min="2041" max="2041" width="9.81640625" style="1" bestFit="1" customWidth="1"/>
    <col min="2042" max="2289" width="8.7265625" style="1"/>
    <col min="2290" max="2290" width="10.54296875" style="1" customWidth="1"/>
    <col min="2291" max="2291" width="12" style="1" bestFit="1" customWidth="1"/>
    <col min="2292" max="2292" width="11" style="1" customWidth="1"/>
    <col min="2293" max="2293" width="11.54296875" style="1" customWidth="1"/>
    <col min="2294" max="2296" width="8.7265625" style="1"/>
    <col min="2297" max="2297" width="9.81640625" style="1" bestFit="1" customWidth="1"/>
    <col min="2298" max="2545" width="8.7265625" style="1"/>
    <col min="2546" max="2546" width="10.54296875" style="1" customWidth="1"/>
    <col min="2547" max="2547" width="12" style="1" bestFit="1" customWidth="1"/>
    <col min="2548" max="2548" width="11" style="1" customWidth="1"/>
    <col min="2549" max="2549" width="11.54296875" style="1" customWidth="1"/>
    <col min="2550" max="2552" width="8.7265625" style="1"/>
    <col min="2553" max="2553" width="9.81640625" style="1" bestFit="1" customWidth="1"/>
    <col min="2554" max="2801" width="8.7265625" style="1"/>
    <col min="2802" max="2802" width="10.54296875" style="1" customWidth="1"/>
    <col min="2803" max="2803" width="12" style="1" bestFit="1" customWidth="1"/>
    <col min="2804" max="2804" width="11" style="1" customWidth="1"/>
    <col min="2805" max="2805" width="11.54296875" style="1" customWidth="1"/>
    <col min="2806" max="2808" width="8.7265625" style="1"/>
    <col min="2809" max="2809" width="9.81640625" style="1" bestFit="1" customWidth="1"/>
    <col min="2810" max="3057" width="8.7265625" style="1"/>
    <col min="3058" max="3058" width="10.54296875" style="1" customWidth="1"/>
    <col min="3059" max="3059" width="12" style="1" bestFit="1" customWidth="1"/>
    <col min="3060" max="3060" width="11" style="1" customWidth="1"/>
    <col min="3061" max="3061" width="11.54296875" style="1" customWidth="1"/>
    <col min="3062" max="3064" width="8.7265625" style="1"/>
    <col min="3065" max="3065" width="9.81640625" style="1" bestFit="1" customWidth="1"/>
    <col min="3066" max="3313" width="8.7265625" style="1"/>
    <col min="3314" max="3314" width="10.54296875" style="1" customWidth="1"/>
    <col min="3315" max="3315" width="12" style="1" bestFit="1" customWidth="1"/>
    <col min="3316" max="3316" width="11" style="1" customWidth="1"/>
    <col min="3317" max="3317" width="11.54296875" style="1" customWidth="1"/>
    <col min="3318" max="3320" width="8.7265625" style="1"/>
    <col min="3321" max="3321" width="9.81640625" style="1" bestFit="1" customWidth="1"/>
    <col min="3322" max="3569" width="8.7265625" style="1"/>
    <col min="3570" max="3570" width="10.54296875" style="1" customWidth="1"/>
    <col min="3571" max="3571" width="12" style="1" bestFit="1" customWidth="1"/>
    <col min="3572" max="3572" width="11" style="1" customWidth="1"/>
    <col min="3573" max="3573" width="11.54296875" style="1" customWidth="1"/>
    <col min="3574" max="3576" width="8.7265625" style="1"/>
    <col min="3577" max="3577" width="9.81640625" style="1" bestFit="1" customWidth="1"/>
    <col min="3578" max="3825" width="8.7265625" style="1"/>
    <col min="3826" max="3826" width="10.54296875" style="1" customWidth="1"/>
    <col min="3827" max="3827" width="12" style="1" bestFit="1" customWidth="1"/>
    <col min="3828" max="3828" width="11" style="1" customWidth="1"/>
    <col min="3829" max="3829" width="11.54296875" style="1" customWidth="1"/>
    <col min="3830" max="3832" width="8.7265625" style="1"/>
    <col min="3833" max="3833" width="9.81640625" style="1" bestFit="1" customWidth="1"/>
    <col min="3834" max="4081" width="8.7265625" style="1"/>
    <col min="4082" max="4082" width="10.54296875" style="1" customWidth="1"/>
    <col min="4083" max="4083" width="12" style="1" bestFit="1" customWidth="1"/>
    <col min="4084" max="4084" width="11" style="1" customWidth="1"/>
    <col min="4085" max="4085" width="11.54296875" style="1" customWidth="1"/>
    <col min="4086" max="4088" width="8.7265625" style="1"/>
    <col min="4089" max="4089" width="9.81640625" style="1" bestFit="1" customWidth="1"/>
    <col min="4090" max="4337" width="8.7265625" style="1"/>
    <col min="4338" max="4338" width="10.54296875" style="1" customWidth="1"/>
    <col min="4339" max="4339" width="12" style="1" bestFit="1" customWidth="1"/>
    <col min="4340" max="4340" width="11" style="1" customWidth="1"/>
    <col min="4341" max="4341" width="11.54296875" style="1" customWidth="1"/>
    <col min="4342" max="4344" width="8.7265625" style="1"/>
    <col min="4345" max="4345" width="9.81640625" style="1" bestFit="1" customWidth="1"/>
    <col min="4346" max="4593" width="8.7265625" style="1"/>
    <col min="4594" max="4594" width="10.54296875" style="1" customWidth="1"/>
    <col min="4595" max="4595" width="12" style="1" bestFit="1" customWidth="1"/>
    <col min="4596" max="4596" width="11" style="1" customWidth="1"/>
    <col min="4597" max="4597" width="11.54296875" style="1" customWidth="1"/>
    <col min="4598" max="4600" width="8.7265625" style="1"/>
    <col min="4601" max="4601" width="9.81640625" style="1" bestFit="1" customWidth="1"/>
    <col min="4602" max="4849" width="8.7265625" style="1"/>
    <col min="4850" max="4850" width="10.54296875" style="1" customWidth="1"/>
    <col min="4851" max="4851" width="12" style="1" bestFit="1" customWidth="1"/>
    <col min="4852" max="4852" width="11" style="1" customWidth="1"/>
    <col min="4853" max="4853" width="11.54296875" style="1" customWidth="1"/>
    <col min="4854" max="4856" width="8.7265625" style="1"/>
    <col min="4857" max="4857" width="9.81640625" style="1" bestFit="1" customWidth="1"/>
    <col min="4858" max="5105" width="8.7265625" style="1"/>
    <col min="5106" max="5106" width="10.54296875" style="1" customWidth="1"/>
    <col min="5107" max="5107" width="12" style="1" bestFit="1" customWidth="1"/>
    <col min="5108" max="5108" width="11" style="1" customWidth="1"/>
    <col min="5109" max="5109" width="11.54296875" style="1" customWidth="1"/>
    <col min="5110" max="5112" width="8.7265625" style="1"/>
    <col min="5113" max="5113" width="9.81640625" style="1" bestFit="1" customWidth="1"/>
    <col min="5114" max="5361" width="8.7265625" style="1"/>
    <col min="5362" max="5362" width="10.54296875" style="1" customWidth="1"/>
    <col min="5363" max="5363" width="12" style="1" bestFit="1" customWidth="1"/>
    <col min="5364" max="5364" width="11" style="1" customWidth="1"/>
    <col min="5365" max="5365" width="11.54296875" style="1" customWidth="1"/>
    <col min="5366" max="5368" width="8.7265625" style="1"/>
    <col min="5369" max="5369" width="9.81640625" style="1" bestFit="1" customWidth="1"/>
    <col min="5370" max="5617" width="8.7265625" style="1"/>
    <col min="5618" max="5618" width="10.54296875" style="1" customWidth="1"/>
    <col min="5619" max="5619" width="12" style="1" bestFit="1" customWidth="1"/>
    <col min="5620" max="5620" width="11" style="1" customWidth="1"/>
    <col min="5621" max="5621" width="11.54296875" style="1" customWidth="1"/>
    <col min="5622" max="5624" width="8.7265625" style="1"/>
    <col min="5625" max="5625" width="9.81640625" style="1" bestFit="1" customWidth="1"/>
    <col min="5626" max="5873" width="8.7265625" style="1"/>
    <col min="5874" max="5874" width="10.54296875" style="1" customWidth="1"/>
    <col min="5875" max="5875" width="12" style="1" bestFit="1" customWidth="1"/>
    <col min="5876" max="5876" width="11" style="1" customWidth="1"/>
    <col min="5877" max="5877" width="11.54296875" style="1" customWidth="1"/>
    <col min="5878" max="5880" width="8.7265625" style="1"/>
    <col min="5881" max="5881" width="9.81640625" style="1" bestFit="1" customWidth="1"/>
    <col min="5882" max="6129" width="8.7265625" style="1"/>
    <col min="6130" max="6130" width="10.54296875" style="1" customWidth="1"/>
    <col min="6131" max="6131" width="12" style="1" bestFit="1" customWidth="1"/>
    <col min="6132" max="6132" width="11" style="1" customWidth="1"/>
    <col min="6133" max="6133" width="11.54296875" style="1" customWidth="1"/>
    <col min="6134" max="6136" width="8.7265625" style="1"/>
    <col min="6137" max="6137" width="9.81640625" style="1" bestFit="1" customWidth="1"/>
    <col min="6138" max="6385" width="8.7265625" style="1"/>
    <col min="6386" max="6386" width="10.54296875" style="1" customWidth="1"/>
    <col min="6387" max="6387" width="12" style="1" bestFit="1" customWidth="1"/>
    <col min="6388" max="6388" width="11" style="1" customWidth="1"/>
    <col min="6389" max="6389" width="11.54296875" style="1" customWidth="1"/>
    <col min="6390" max="6392" width="8.7265625" style="1"/>
    <col min="6393" max="6393" width="9.81640625" style="1" bestFit="1" customWidth="1"/>
    <col min="6394" max="6641" width="8.7265625" style="1"/>
    <col min="6642" max="6642" width="10.54296875" style="1" customWidth="1"/>
    <col min="6643" max="6643" width="12" style="1" bestFit="1" customWidth="1"/>
    <col min="6644" max="6644" width="11" style="1" customWidth="1"/>
    <col min="6645" max="6645" width="11.54296875" style="1" customWidth="1"/>
    <col min="6646" max="6648" width="8.7265625" style="1"/>
    <col min="6649" max="6649" width="9.81640625" style="1" bestFit="1" customWidth="1"/>
    <col min="6650" max="6897" width="8.7265625" style="1"/>
    <col min="6898" max="6898" width="10.54296875" style="1" customWidth="1"/>
    <col min="6899" max="6899" width="12" style="1" bestFit="1" customWidth="1"/>
    <col min="6900" max="6900" width="11" style="1" customWidth="1"/>
    <col min="6901" max="6901" width="11.54296875" style="1" customWidth="1"/>
    <col min="6902" max="6904" width="8.7265625" style="1"/>
    <col min="6905" max="6905" width="9.81640625" style="1" bestFit="1" customWidth="1"/>
    <col min="6906" max="7153" width="8.7265625" style="1"/>
    <col min="7154" max="7154" width="10.54296875" style="1" customWidth="1"/>
    <col min="7155" max="7155" width="12" style="1" bestFit="1" customWidth="1"/>
    <col min="7156" max="7156" width="11" style="1" customWidth="1"/>
    <col min="7157" max="7157" width="11.54296875" style="1" customWidth="1"/>
    <col min="7158" max="7160" width="8.7265625" style="1"/>
    <col min="7161" max="7161" width="9.81640625" style="1" bestFit="1" customWidth="1"/>
    <col min="7162" max="7409" width="8.7265625" style="1"/>
    <col min="7410" max="7410" width="10.54296875" style="1" customWidth="1"/>
    <col min="7411" max="7411" width="12" style="1" bestFit="1" customWidth="1"/>
    <col min="7412" max="7412" width="11" style="1" customWidth="1"/>
    <col min="7413" max="7413" width="11.54296875" style="1" customWidth="1"/>
    <col min="7414" max="7416" width="8.7265625" style="1"/>
    <col min="7417" max="7417" width="9.81640625" style="1" bestFit="1" customWidth="1"/>
    <col min="7418" max="7665" width="8.7265625" style="1"/>
    <col min="7666" max="7666" width="10.54296875" style="1" customWidth="1"/>
    <col min="7667" max="7667" width="12" style="1" bestFit="1" customWidth="1"/>
    <col min="7668" max="7668" width="11" style="1" customWidth="1"/>
    <col min="7669" max="7669" width="11.54296875" style="1" customWidth="1"/>
    <col min="7670" max="7672" width="8.7265625" style="1"/>
    <col min="7673" max="7673" width="9.81640625" style="1" bestFit="1" customWidth="1"/>
    <col min="7674" max="7921" width="8.7265625" style="1"/>
    <col min="7922" max="7922" width="10.54296875" style="1" customWidth="1"/>
    <col min="7923" max="7923" width="12" style="1" bestFit="1" customWidth="1"/>
    <col min="7924" max="7924" width="11" style="1" customWidth="1"/>
    <col min="7925" max="7925" width="11.54296875" style="1" customWidth="1"/>
    <col min="7926" max="7928" width="8.7265625" style="1"/>
    <col min="7929" max="7929" width="9.81640625" style="1" bestFit="1" customWidth="1"/>
    <col min="7930" max="8177" width="8.7265625" style="1"/>
    <col min="8178" max="8178" width="10.54296875" style="1" customWidth="1"/>
    <col min="8179" max="8179" width="12" style="1" bestFit="1" customWidth="1"/>
    <col min="8180" max="8180" width="11" style="1" customWidth="1"/>
    <col min="8181" max="8181" width="11.54296875" style="1" customWidth="1"/>
    <col min="8182" max="8184" width="8.7265625" style="1"/>
    <col min="8185" max="8185" width="9.81640625" style="1" bestFit="1" customWidth="1"/>
    <col min="8186" max="8433" width="8.7265625" style="1"/>
    <col min="8434" max="8434" width="10.54296875" style="1" customWidth="1"/>
    <col min="8435" max="8435" width="12" style="1" bestFit="1" customWidth="1"/>
    <col min="8436" max="8436" width="11" style="1" customWidth="1"/>
    <col min="8437" max="8437" width="11.54296875" style="1" customWidth="1"/>
    <col min="8438" max="8440" width="8.7265625" style="1"/>
    <col min="8441" max="8441" width="9.81640625" style="1" bestFit="1" customWidth="1"/>
    <col min="8442" max="8689" width="8.7265625" style="1"/>
    <col min="8690" max="8690" width="10.54296875" style="1" customWidth="1"/>
    <col min="8691" max="8691" width="12" style="1" bestFit="1" customWidth="1"/>
    <col min="8692" max="8692" width="11" style="1" customWidth="1"/>
    <col min="8693" max="8693" width="11.54296875" style="1" customWidth="1"/>
    <col min="8694" max="8696" width="8.7265625" style="1"/>
    <col min="8697" max="8697" width="9.81640625" style="1" bestFit="1" customWidth="1"/>
    <col min="8698" max="8945" width="8.7265625" style="1"/>
    <col min="8946" max="8946" width="10.54296875" style="1" customWidth="1"/>
    <col min="8947" max="8947" width="12" style="1" bestFit="1" customWidth="1"/>
    <col min="8948" max="8948" width="11" style="1" customWidth="1"/>
    <col min="8949" max="8949" width="11.54296875" style="1" customWidth="1"/>
    <col min="8950" max="8952" width="8.7265625" style="1"/>
    <col min="8953" max="8953" width="9.81640625" style="1" bestFit="1" customWidth="1"/>
    <col min="8954" max="9201" width="8.7265625" style="1"/>
    <col min="9202" max="9202" width="10.54296875" style="1" customWidth="1"/>
    <col min="9203" max="9203" width="12" style="1" bestFit="1" customWidth="1"/>
    <col min="9204" max="9204" width="11" style="1" customWidth="1"/>
    <col min="9205" max="9205" width="11.54296875" style="1" customWidth="1"/>
    <col min="9206" max="9208" width="8.7265625" style="1"/>
    <col min="9209" max="9209" width="9.81640625" style="1" bestFit="1" customWidth="1"/>
    <col min="9210" max="9457" width="8.7265625" style="1"/>
    <col min="9458" max="9458" width="10.54296875" style="1" customWidth="1"/>
    <col min="9459" max="9459" width="12" style="1" bestFit="1" customWidth="1"/>
    <col min="9460" max="9460" width="11" style="1" customWidth="1"/>
    <col min="9461" max="9461" width="11.54296875" style="1" customWidth="1"/>
    <col min="9462" max="9464" width="8.7265625" style="1"/>
    <col min="9465" max="9465" width="9.81640625" style="1" bestFit="1" customWidth="1"/>
    <col min="9466" max="9713" width="8.7265625" style="1"/>
    <col min="9714" max="9714" width="10.54296875" style="1" customWidth="1"/>
    <col min="9715" max="9715" width="12" style="1" bestFit="1" customWidth="1"/>
    <col min="9716" max="9716" width="11" style="1" customWidth="1"/>
    <col min="9717" max="9717" width="11.54296875" style="1" customWidth="1"/>
    <col min="9718" max="9720" width="8.7265625" style="1"/>
    <col min="9721" max="9721" width="9.81640625" style="1" bestFit="1" customWidth="1"/>
    <col min="9722" max="9969" width="8.7265625" style="1"/>
    <col min="9970" max="9970" width="10.54296875" style="1" customWidth="1"/>
    <col min="9971" max="9971" width="12" style="1" bestFit="1" customWidth="1"/>
    <col min="9972" max="9972" width="11" style="1" customWidth="1"/>
    <col min="9973" max="9973" width="11.54296875" style="1" customWidth="1"/>
    <col min="9974" max="9976" width="8.7265625" style="1"/>
    <col min="9977" max="9977" width="9.81640625" style="1" bestFit="1" customWidth="1"/>
    <col min="9978" max="10225" width="8.7265625" style="1"/>
    <col min="10226" max="10226" width="10.54296875" style="1" customWidth="1"/>
    <col min="10227" max="10227" width="12" style="1" bestFit="1" customWidth="1"/>
    <col min="10228" max="10228" width="11" style="1" customWidth="1"/>
    <col min="10229" max="10229" width="11.54296875" style="1" customWidth="1"/>
    <col min="10230" max="10232" width="8.7265625" style="1"/>
    <col min="10233" max="10233" width="9.81640625" style="1" bestFit="1" customWidth="1"/>
    <col min="10234" max="10481" width="8.7265625" style="1"/>
    <col min="10482" max="10482" width="10.54296875" style="1" customWidth="1"/>
    <col min="10483" max="10483" width="12" style="1" bestFit="1" customWidth="1"/>
    <col min="10484" max="10484" width="11" style="1" customWidth="1"/>
    <col min="10485" max="10485" width="11.54296875" style="1" customWidth="1"/>
    <col min="10486" max="10488" width="8.7265625" style="1"/>
    <col min="10489" max="10489" width="9.81640625" style="1" bestFit="1" customWidth="1"/>
    <col min="10490" max="10737" width="8.7265625" style="1"/>
    <col min="10738" max="10738" width="10.54296875" style="1" customWidth="1"/>
    <col min="10739" max="10739" width="12" style="1" bestFit="1" customWidth="1"/>
    <col min="10740" max="10740" width="11" style="1" customWidth="1"/>
    <col min="10741" max="10741" width="11.54296875" style="1" customWidth="1"/>
    <col min="10742" max="10744" width="8.7265625" style="1"/>
    <col min="10745" max="10745" width="9.81640625" style="1" bestFit="1" customWidth="1"/>
    <col min="10746" max="10993" width="8.7265625" style="1"/>
    <col min="10994" max="10994" width="10.54296875" style="1" customWidth="1"/>
    <col min="10995" max="10995" width="12" style="1" bestFit="1" customWidth="1"/>
    <col min="10996" max="10996" width="11" style="1" customWidth="1"/>
    <col min="10997" max="10997" width="11.54296875" style="1" customWidth="1"/>
    <col min="10998" max="11000" width="8.7265625" style="1"/>
    <col min="11001" max="11001" width="9.81640625" style="1" bestFit="1" customWidth="1"/>
    <col min="11002" max="11249" width="8.7265625" style="1"/>
    <col min="11250" max="11250" width="10.54296875" style="1" customWidth="1"/>
    <col min="11251" max="11251" width="12" style="1" bestFit="1" customWidth="1"/>
    <col min="11252" max="11252" width="11" style="1" customWidth="1"/>
    <col min="11253" max="11253" width="11.54296875" style="1" customWidth="1"/>
    <col min="11254" max="11256" width="8.7265625" style="1"/>
    <col min="11257" max="11257" width="9.81640625" style="1" bestFit="1" customWidth="1"/>
    <col min="11258" max="11505" width="8.7265625" style="1"/>
    <col min="11506" max="11506" width="10.54296875" style="1" customWidth="1"/>
    <col min="11507" max="11507" width="12" style="1" bestFit="1" customWidth="1"/>
    <col min="11508" max="11508" width="11" style="1" customWidth="1"/>
    <col min="11509" max="11509" width="11.54296875" style="1" customWidth="1"/>
    <col min="11510" max="11512" width="8.7265625" style="1"/>
    <col min="11513" max="11513" width="9.81640625" style="1" bestFit="1" customWidth="1"/>
    <col min="11514" max="11761" width="8.7265625" style="1"/>
    <col min="11762" max="11762" width="10.54296875" style="1" customWidth="1"/>
    <col min="11763" max="11763" width="12" style="1" bestFit="1" customWidth="1"/>
    <col min="11764" max="11764" width="11" style="1" customWidth="1"/>
    <col min="11765" max="11765" width="11.54296875" style="1" customWidth="1"/>
    <col min="11766" max="11768" width="8.7265625" style="1"/>
    <col min="11769" max="11769" width="9.81640625" style="1" bestFit="1" customWidth="1"/>
    <col min="11770" max="12017" width="8.7265625" style="1"/>
    <col min="12018" max="12018" width="10.54296875" style="1" customWidth="1"/>
    <col min="12019" max="12019" width="12" style="1" bestFit="1" customWidth="1"/>
    <col min="12020" max="12020" width="11" style="1" customWidth="1"/>
    <col min="12021" max="12021" width="11.54296875" style="1" customWidth="1"/>
    <col min="12022" max="12024" width="8.7265625" style="1"/>
    <col min="12025" max="12025" width="9.81640625" style="1" bestFit="1" customWidth="1"/>
    <col min="12026" max="12273" width="8.7265625" style="1"/>
    <col min="12274" max="12274" width="10.54296875" style="1" customWidth="1"/>
    <col min="12275" max="12275" width="12" style="1" bestFit="1" customWidth="1"/>
    <col min="12276" max="12276" width="11" style="1" customWidth="1"/>
    <col min="12277" max="12277" width="11.54296875" style="1" customWidth="1"/>
    <col min="12278" max="12280" width="8.7265625" style="1"/>
    <col min="12281" max="12281" width="9.81640625" style="1" bestFit="1" customWidth="1"/>
    <col min="12282" max="12529" width="8.7265625" style="1"/>
    <col min="12530" max="12530" width="10.54296875" style="1" customWidth="1"/>
    <col min="12531" max="12531" width="12" style="1" bestFit="1" customWidth="1"/>
    <col min="12532" max="12532" width="11" style="1" customWidth="1"/>
    <col min="12533" max="12533" width="11.54296875" style="1" customWidth="1"/>
    <col min="12534" max="12536" width="8.7265625" style="1"/>
    <col min="12537" max="12537" width="9.81640625" style="1" bestFit="1" customWidth="1"/>
    <col min="12538" max="12785" width="8.7265625" style="1"/>
    <col min="12786" max="12786" width="10.54296875" style="1" customWidth="1"/>
    <col min="12787" max="12787" width="12" style="1" bestFit="1" customWidth="1"/>
    <col min="12788" max="12788" width="11" style="1" customWidth="1"/>
    <col min="12789" max="12789" width="11.54296875" style="1" customWidth="1"/>
    <col min="12790" max="12792" width="8.7265625" style="1"/>
    <col min="12793" max="12793" width="9.81640625" style="1" bestFit="1" customWidth="1"/>
    <col min="12794" max="13041" width="8.7265625" style="1"/>
    <col min="13042" max="13042" width="10.54296875" style="1" customWidth="1"/>
    <col min="13043" max="13043" width="12" style="1" bestFit="1" customWidth="1"/>
    <col min="13044" max="13044" width="11" style="1" customWidth="1"/>
    <col min="13045" max="13045" width="11.54296875" style="1" customWidth="1"/>
    <col min="13046" max="13048" width="8.7265625" style="1"/>
    <col min="13049" max="13049" width="9.81640625" style="1" bestFit="1" customWidth="1"/>
    <col min="13050" max="13297" width="8.7265625" style="1"/>
    <col min="13298" max="13298" width="10.54296875" style="1" customWidth="1"/>
    <col min="13299" max="13299" width="12" style="1" bestFit="1" customWidth="1"/>
    <col min="13300" max="13300" width="11" style="1" customWidth="1"/>
    <col min="13301" max="13301" width="11.54296875" style="1" customWidth="1"/>
    <col min="13302" max="13304" width="8.7265625" style="1"/>
    <col min="13305" max="13305" width="9.81640625" style="1" bestFit="1" customWidth="1"/>
    <col min="13306" max="13553" width="8.7265625" style="1"/>
    <col min="13554" max="13554" width="10.54296875" style="1" customWidth="1"/>
    <col min="13555" max="13555" width="12" style="1" bestFit="1" customWidth="1"/>
    <col min="13556" max="13556" width="11" style="1" customWidth="1"/>
    <col min="13557" max="13557" width="11.54296875" style="1" customWidth="1"/>
    <col min="13558" max="13560" width="8.7265625" style="1"/>
    <col min="13561" max="13561" width="9.81640625" style="1" bestFit="1" customWidth="1"/>
    <col min="13562" max="13809" width="8.7265625" style="1"/>
    <col min="13810" max="13810" width="10.54296875" style="1" customWidth="1"/>
    <col min="13811" max="13811" width="12" style="1" bestFit="1" customWidth="1"/>
    <col min="13812" max="13812" width="11" style="1" customWidth="1"/>
    <col min="13813" max="13813" width="11.54296875" style="1" customWidth="1"/>
    <col min="13814" max="13816" width="8.7265625" style="1"/>
    <col min="13817" max="13817" width="9.81640625" style="1" bestFit="1" customWidth="1"/>
    <col min="13818" max="14065" width="8.7265625" style="1"/>
    <col min="14066" max="14066" width="10.54296875" style="1" customWidth="1"/>
    <col min="14067" max="14067" width="12" style="1" bestFit="1" customWidth="1"/>
    <col min="14068" max="14068" width="11" style="1" customWidth="1"/>
    <col min="14069" max="14069" width="11.54296875" style="1" customWidth="1"/>
    <col min="14070" max="14072" width="8.7265625" style="1"/>
    <col min="14073" max="14073" width="9.81640625" style="1" bestFit="1" customWidth="1"/>
    <col min="14074" max="14321" width="8.7265625" style="1"/>
    <col min="14322" max="14322" width="10.54296875" style="1" customWidth="1"/>
    <col min="14323" max="14323" width="12" style="1" bestFit="1" customWidth="1"/>
    <col min="14324" max="14324" width="11" style="1" customWidth="1"/>
    <col min="14325" max="14325" width="11.54296875" style="1" customWidth="1"/>
    <col min="14326" max="14328" width="8.7265625" style="1"/>
    <col min="14329" max="14329" width="9.81640625" style="1" bestFit="1" customWidth="1"/>
    <col min="14330" max="14577" width="8.7265625" style="1"/>
    <col min="14578" max="14578" width="10.54296875" style="1" customWidth="1"/>
    <col min="14579" max="14579" width="12" style="1" bestFit="1" customWidth="1"/>
    <col min="14580" max="14580" width="11" style="1" customWidth="1"/>
    <col min="14581" max="14581" width="11.54296875" style="1" customWidth="1"/>
    <col min="14582" max="14584" width="8.7265625" style="1"/>
    <col min="14585" max="14585" width="9.81640625" style="1" bestFit="1" customWidth="1"/>
    <col min="14586" max="14833" width="8.7265625" style="1"/>
    <col min="14834" max="14834" width="10.54296875" style="1" customWidth="1"/>
    <col min="14835" max="14835" width="12" style="1" bestFit="1" customWidth="1"/>
    <col min="14836" max="14836" width="11" style="1" customWidth="1"/>
    <col min="14837" max="14837" width="11.54296875" style="1" customWidth="1"/>
    <col min="14838" max="14840" width="8.7265625" style="1"/>
    <col min="14841" max="14841" width="9.81640625" style="1" bestFit="1" customWidth="1"/>
    <col min="14842" max="15089" width="8.7265625" style="1"/>
    <col min="15090" max="15090" width="10.54296875" style="1" customWidth="1"/>
    <col min="15091" max="15091" width="12" style="1" bestFit="1" customWidth="1"/>
    <col min="15092" max="15092" width="11" style="1" customWidth="1"/>
    <col min="15093" max="15093" width="11.54296875" style="1" customWidth="1"/>
    <col min="15094" max="15096" width="8.7265625" style="1"/>
    <col min="15097" max="15097" width="9.81640625" style="1" bestFit="1" customWidth="1"/>
    <col min="15098" max="15345" width="8.7265625" style="1"/>
    <col min="15346" max="15346" width="10.54296875" style="1" customWidth="1"/>
    <col min="15347" max="15347" width="12" style="1" bestFit="1" customWidth="1"/>
    <col min="15348" max="15348" width="11" style="1" customWidth="1"/>
    <col min="15349" max="15349" width="11.54296875" style="1" customWidth="1"/>
    <col min="15350" max="15352" width="8.7265625" style="1"/>
    <col min="15353" max="15353" width="9.81640625" style="1" bestFit="1" customWidth="1"/>
    <col min="15354" max="15601" width="8.7265625" style="1"/>
    <col min="15602" max="15602" width="10.54296875" style="1" customWidth="1"/>
    <col min="15603" max="15603" width="12" style="1" bestFit="1" customWidth="1"/>
    <col min="15604" max="15604" width="11" style="1" customWidth="1"/>
    <col min="15605" max="15605" width="11.54296875" style="1" customWidth="1"/>
    <col min="15606" max="15608" width="8.7265625" style="1"/>
    <col min="15609" max="15609" width="9.81640625" style="1" bestFit="1" customWidth="1"/>
    <col min="15610" max="15857" width="8.7265625" style="1"/>
    <col min="15858" max="15858" width="10.54296875" style="1" customWidth="1"/>
    <col min="15859" max="15859" width="12" style="1" bestFit="1" customWidth="1"/>
    <col min="15860" max="15860" width="11" style="1" customWidth="1"/>
    <col min="15861" max="15861" width="11.54296875" style="1" customWidth="1"/>
    <col min="15862" max="15864" width="8.7265625" style="1"/>
    <col min="15865" max="15865" width="9.81640625" style="1" bestFit="1" customWidth="1"/>
    <col min="15866" max="16113" width="8.7265625" style="1"/>
    <col min="16114" max="16114" width="10.54296875" style="1" customWidth="1"/>
    <col min="16115" max="16115" width="12" style="1" bestFit="1" customWidth="1"/>
    <col min="16116" max="16116" width="11" style="1" customWidth="1"/>
    <col min="16117" max="16117" width="11.54296875" style="1" customWidth="1"/>
    <col min="16118" max="16120" width="8.7265625" style="1"/>
    <col min="16121" max="16121" width="9.81640625" style="1" bestFit="1" customWidth="1"/>
    <col min="16122" max="16384" width="8.7265625" style="1"/>
  </cols>
  <sheetData>
    <row r="1" spans="1:21" ht="41" customHeight="1" x14ac:dyDescent="0.25">
      <c r="A1" s="50" t="s">
        <v>0</v>
      </c>
      <c r="B1" s="50"/>
      <c r="C1" s="50"/>
      <c r="D1" s="50"/>
      <c r="F1" s="1" cm="1">
        <f t="array" ref="F1">SUMPRODUCT(1/COUNTIF(B4:B11,B4:B11))</f>
        <v>2</v>
      </c>
      <c r="I1" s="63" t="s">
        <v>97</v>
      </c>
      <c r="J1" s="63"/>
      <c r="K1" s="63"/>
      <c r="L1" s="63"/>
      <c r="M1" s="63"/>
      <c r="N1" s="63"/>
      <c r="O1" s="63"/>
      <c r="P1" s="63"/>
      <c r="Q1" s="63"/>
      <c r="R1" s="63"/>
      <c r="S1" s="43"/>
    </row>
    <row r="2" spans="1:21" ht="13" thickBot="1" x14ac:dyDescent="0.3"/>
    <row r="3" spans="1:21" ht="16" thickTop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J3" s="37" t="s">
        <v>90</v>
      </c>
    </row>
    <row r="4" spans="1:21" ht="15.5" x14ac:dyDescent="0.25">
      <c r="A4" s="5">
        <v>1</v>
      </c>
      <c r="B4" s="6">
        <v>400</v>
      </c>
      <c r="C4" s="6">
        <v>1000</v>
      </c>
      <c r="D4" s="6">
        <v>0</v>
      </c>
      <c r="E4" s="6">
        <v>1.5</v>
      </c>
      <c r="F4" s="7">
        <v>0</v>
      </c>
      <c r="G4" s="7">
        <v>0.02</v>
      </c>
      <c r="H4" s="8">
        <v>4.2</v>
      </c>
      <c r="J4" s="38">
        <f>H4^2</f>
        <v>17.64</v>
      </c>
    </row>
    <row r="5" spans="1:21" ht="15.5" x14ac:dyDescent="0.25">
      <c r="A5" s="5">
        <v>2</v>
      </c>
      <c r="B5" s="6">
        <v>400</v>
      </c>
      <c r="C5" s="6">
        <v>1500</v>
      </c>
      <c r="D5" s="6">
        <v>0</v>
      </c>
      <c r="E5" s="6">
        <v>1.5</v>
      </c>
      <c r="F5" s="7">
        <v>0.01</v>
      </c>
      <c r="G5" s="7">
        <v>0.05</v>
      </c>
      <c r="H5" s="8">
        <v>5.0999999999999996</v>
      </c>
      <c r="J5" s="38">
        <f t="shared" ref="J5:J11" si="0">H5^2</f>
        <v>26.009999999999998</v>
      </c>
    </row>
    <row r="6" spans="1:21" ht="15.5" x14ac:dyDescent="0.25">
      <c r="A6" s="5">
        <v>3</v>
      </c>
      <c r="B6" s="6">
        <v>400</v>
      </c>
      <c r="C6" s="6">
        <v>1000</v>
      </c>
      <c r="D6" s="6">
        <v>15</v>
      </c>
      <c r="E6" s="6">
        <v>2.5</v>
      </c>
      <c r="F6" s="7">
        <v>0</v>
      </c>
      <c r="G6" s="7">
        <v>0.05</v>
      </c>
      <c r="H6" s="8">
        <v>3.7</v>
      </c>
      <c r="J6" s="38">
        <f t="shared" si="0"/>
        <v>13.690000000000001</v>
      </c>
    </row>
    <row r="7" spans="1:21" ht="15.5" x14ac:dyDescent="0.25">
      <c r="A7" s="5">
        <v>4</v>
      </c>
      <c r="B7" s="6">
        <v>400</v>
      </c>
      <c r="C7" s="6">
        <v>1500</v>
      </c>
      <c r="D7" s="6">
        <v>15</v>
      </c>
      <c r="E7" s="6">
        <v>2.5</v>
      </c>
      <c r="F7" s="7">
        <v>0.01</v>
      </c>
      <c r="G7" s="7">
        <v>0.02</v>
      </c>
      <c r="H7" s="8">
        <v>5.6</v>
      </c>
      <c r="J7" s="38">
        <f t="shared" si="0"/>
        <v>31.359999999999996</v>
      </c>
    </row>
    <row r="8" spans="1:21" ht="15.5" x14ac:dyDescent="0.25">
      <c r="A8" s="5">
        <v>5</v>
      </c>
      <c r="B8" s="6">
        <v>600</v>
      </c>
      <c r="C8" s="6">
        <v>1000</v>
      </c>
      <c r="D8" s="6">
        <v>15</v>
      </c>
      <c r="E8" s="6">
        <v>1.5</v>
      </c>
      <c r="F8" s="7">
        <v>0.01</v>
      </c>
      <c r="G8" s="7">
        <v>0.02</v>
      </c>
      <c r="H8" s="8">
        <v>2.9</v>
      </c>
      <c r="J8" s="38">
        <f t="shared" si="0"/>
        <v>8.41</v>
      </c>
    </row>
    <row r="9" spans="1:21" ht="15.5" x14ac:dyDescent="0.25">
      <c r="A9" s="5">
        <v>6</v>
      </c>
      <c r="B9" s="6">
        <v>600</v>
      </c>
      <c r="C9" s="6">
        <v>1500</v>
      </c>
      <c r="D9" s="6">
        <v>15</v>
      </c>
      <c r="E9" s="6">
        <v>1.5</v>
      </c>
      <c r="F9" s="7">
        <v>0</v>
      </c>
      <c r="G9" s="7">
        <v>0.05</v>
      </c>
      <c r="H9" s="8">
        <v>3.8</v>
      </c>
      <c r="J9" s="38">
        <f t="shared" si="0"/>
        <v>14.44</v>
      </c>
      <c r="L9" s="17" t="s">
        <v>91</v>
      </c>
      <c r="M9" s="1">
        <f>J12-H12^2/A12</f>
        <v>5.4799999999999898</v>
      </c>
    </row>
    <row r="10" spans="1:21" ht="15.5" x14ac:dyDescent="0.25">
      <c r="A10" s="5">
        <v>7</v>
      </c>
      <c r="B10" s="6">
        <v>600</v>
      </c>
      <c r="C10" s="6">
        <v>1000</v>
      </c>
      <c r="D10" s="6">
        <v>0</v>
      </c>
      <c r="E10" s="6">
        <v>2.5</v>
      </c>
      <c r="F10" s="7">
        <v>0.01</v>
      </c>
      <c r="G10" s="7">
        <v>0.05</v>
      </c>
      <c r="H10" s="8">
        <v>4.7</v>
      </c>
      <c r="J10" s="38">
        <f t="shared" si="0"/>
        <v>22.090000000000003</v>
      </c>
      <c r="M10" s="40" t="s">
        <v>93</v>
      </c>
      <c r="N10" s="40" t="s">
        <v>92</v>
      </c>
      <c r="O10" s="40" t="s">
        <v>94</v>
      </c>
      <c r="Q10" s="17" t="s">
        <v>95</v>
      </c>
      <c r="U10" s="1">
        <f>U11-1.125</f>
        <v>3.2300000000000066</v>
      </c>
    </row>
    <row r="11" spans="1:21" ht="16" thickBot="1" x14ac:dyDescent="0.3">
      <c r="A11" s="9">
        <v>8</v>
      </c>
      <c r="B11" s="10">
        <v>600</v>
      </c>
      <c r="C11" s="10">
        <v>1500</v>
      </c>
      <c r="D11" s="10">
        <v>0</v>
      </c>
      <c r="E11" s="10">
        <v>2.5</v>
      </c>
      <c r="F11" s="11">
        <v>0</v>
      </c>
      <c r="G11" s="11">
        <v>0.02</v>
      </c>
      <c r="H11" s="12">
        <v>3.6</v>
      </c>
      <c r="J11" s="39">
        <f t="shared" si="0"/>
        <v>12.96</v>
      </c>
      <c r="L11" s="64" t="s">
        <v>2</v>
      </c>
      <c r="M11" s="36">
        <v>400</v>
      </c>
      <c r="N11" s="36">
        <f>AVERAGEIF($B$4:$B$11,$M11,$H$4:$H$11)</f>
        <v>4.6500000000000004</v>
      </c>
      <c r="O11" s="36">
        <f>COUNTIF($B$4:$B$11,$M11)</f>
        <v>4</v>
      </c>
      <c r="P11" s="1">
        <f>O11*(N11-$H$13)^2+O12*(N12-$H$13)^2</f>
        <v>1.6200000000000028</v>
      </c>
      <c r="Q11" s="1">
        <v>1.6200000000000028</v>
      </c>
      <c r="R11" s="1">
        <f>Q11^2</f>
        <v>2.6244000000000089</v>
      </c>
      <c r="U11" s="1">
        <f>SUM(Q11:Q16)</f>
        <v>4.3550000000000066</v>
      </c>
    </row>
    <row r="12" spans="1:21" ht="13" thickTop="1" x14ac:dyDescent="0.25">
      <c r="A12" s="1">
        <f>COUNT(A4:A11)</f>
        <v>8</v>
      </c>
      <c r="H12" s="1">
        <f>SUM(H4:H11)</f>
        <v>33.6</v>
      </c>
      <c r="I12" s="42" t="s">
        <v>11</v>
      </c>
      <c r="J12" s="1">
        <f>SUM(J4:J11)</f>
        <v>146.6</v>
      </c>
      <c r="L12" s="64"/>
      <c r="M12" s="36">
        <v>600</v>
      </c>
      <c r="N12" s="36">
        <f>AVERAGEIF($B$4:$B$11,$M12,$H$4:$H$11)</f>
        <v>3.7499999999999996</v>
      </c>
      <c r="O12" s="36">
        <f>COUNTIF($B$4:$B$11,$M12)</f>
        <v>4</v>
      </c>
      <c r="Q12" s="1">
        <v>0.84500000000000097</v>
      </c>
      <c r="R12" s="1">
        <f t="shared" ref="R12:R16" si="1">Q12^2</f>
        <v>0.71402500000000169</v>
      </c>
      <c r="U12" s="1">
        <f>R17-(SUM(Q11:Q16))</f>
        <v>0.46947500000000719</v>
      </c>
    </row>
    <row r="13" spans="1:21" x14ac:dyDescent="0.25">
      <c r="H13" s="1">
        <f>AVERAGE(H4:H11)</f>
        <v>4.2</v>
      </c>
      <c r="I13" s="42" t="s">
        <v>22</v>
      </c>
      <c r="L13" s="64" t="s">
        <v>3</v>
      </c>
      <c r="M13" s="36">
        <v>1000</v>
      </c>
      <c r="N13" s="36">
        <f>AVERAGEIF($C$4:$C$11,$M13,$H$4:$H$11)</f>
        <v>3.875</v>
      </c>
      <c r="O13" s="36">
        <f>COUNTIF($C$4:$C$11,$M13)</f>
        <v>4</v>
      </c>
      <c r="P13" s="1">
        <f t="shared" ref="P13" si="2">O13*(N13-$H$13)^2+O14*(N14-$H$13)^2</f>
        <v>0.84500000000000097</v>
      </c>
      <c r="Q13" s="1">
        <v>0.32000000000000056</v>
      </c>
      <c r="R13" s="1">
        <f t="shared" si="1"/>
        <v>0.10240000000000037</v>
      </c>
    </row>
    <row r="14" spans="1:21" ht="15.5" customHeight="1" x14ac:dyDescent="0.25">
      <c r="A14" s="57" t="s">
        <v>25</v>
      </c>
      <c r="B14" s="59" t="s">
        <v>56</v>
      </c>
      <c r="C14" s="59" t="s">
        <v>55</v>
      </c>
      <c r="D14" s="61" t="s">
        <v>54</v>
      </c>
      <c r="E14" s="65" t="s">
        <v>9</v>
      </c>
      <c r="G14" s="57" t="s">
        <v>25</v>
      </c>
      <c r="H14" s="59" t="s">
        <v>56</v>
      </c>
      <c r="I14" s="59" t="s">
        <v>55</v>
      </c>
      <c r="J14" s="61" t="s">
        <v>54</v>
      </c>
      <c r="K14" s="65" t="s">
        <v>9</v>
      </c>
      <c r="L14" s="64"/>
      <c r="M14" s="36">
        <v>1500</v>
      </c>
      <c r="N14" s="36">
        <f>AVERAGEIF($C$4:$C$11,$M14,$H$4:$H$11)</f>
        <v>4.5250000000000004</v>
      </c>
      <c r="O14" s="36">
        <f>COUNTIF($C$4:$C$11,$M14)</f>
        <v>4</v>
      </c>
      <c r="Q14" s="1">
        <v>0.32000000000000056</v>
      </c>
      <c r="R14" s="1">
        <f t="shared" si="1"/>
        <v>0.10240000000000037</v>
      </c>
    </row>
    <row r="15" spans="1:21" ht="15.5" customHeight="1" x14ac:dyDescent="0.25">
      <c r="A15" s="58"/>
      <c r="B15" s="60"/>
      <c r="C15" s="60"/>
      <c r="D15" s="62"/>
      <c r="E15" s="65"/>
      <c r="G15" s="58"/>
      <c r="H15" s="60"/>
      <c r="I15" s="60"/>
      <c r="J15" s="62"/>
      <c r="K15" s="65"/>
      <c r="L15" s="64" t="s">
        <v>4</v>
      </c>
      <c r="M15" s="36">
        <v>0</v>
      </c>
      <c r="N15" s="36">
        <f>AVERAGEIF($D$4:$D$11,$M15,$H$4:$H$11)</f>
        <v>4.4000000000000004</v>
      </c>
      <c r="O15" s="36">
        <f>COUNTIF($D$4:$D$11,$M15)</f>
        <v>4</v>
      </c>
      <c r="P15" s="1">
        <f t="shared" ref="P15" si="3">O15*(N15-$H$13)^2+O16*(N16-$H$13)^2</f>
        <v>0.32000000000000056</v>
      </c>
      <c r="Q15" s="1">
        <v>1.1250000000000013</v>
      </c>
      <c r="R15" s="1">
        <f t="shared" si="1"/>
        <v>1.2656250000000031</v>
      </c>
    </row>
    <row r="16" spans="1:21" ht="15.5" x14ac:dyDescent="0.25">
      <c r="A16" s="44" t="s">
        <v>2</v>
      </c>
      <c r="B16" s="44">
        <v>1.62</v>
      </c>
      <c r="C16" s="44">
        <v>1</v>
      </c>
      <c r="D16" s="44">
        <v>1.62</v>
      </c>
      <c r="E16" s="44">
        <v>1.44</v>
      </c>
      <c r="G16" s="44" t="s">
        <v>2</v>
      </c>
      <c r="H16" s="45">
        <f>Q11</f>
        <v>1.6200000000000028</v>
      </c>
      <c r="I16" s="46" cm="1">
        <f t="array" ref="I16">SUMPRODUCT(1/COUNTIF(B4:B11,B4:B11))-1</f>
        <v>1</v>
      </c>
      <c r="J16" s="46">
        <f>H16/I16</f>
        <v>1.6200000000000028</v>
      </c>
      <c r="K16" s="47">
        <f>J16/$H$22</f>
        <v>1.4400000000000241</v>
      </c>
      <c r="L16" s="64"/>
      <c r="M16" s="36">
        <v>15</v>
      </c>
      <c r="N16" s="36">
        <f>AVERAGEIF($D$4:$D$11,$M16,$H$4:$H$11)</f>
        <v>4</v>
      </c>
      <c r="O16" s="36">
        <f>COUNTIF($D$4:$D$11,$M16)</f>
        <v>4</v>
      </c>
      <c r="Q16" s="1">
        <v>0.125</v>
      </c>
      <c r="R16" s="1">
        <f t="shared" si="1"/>
        <v>1.5625E-2</v>
      </c>
    </row>
    <row r="17" spans="1:18" ht="15.5" x14ac:dyDescent="0.25">
      <c r="A17" s="44" t="s">
        <v>3</v>
      </c>
      <c r="B17" s="44">
        <v>0.84499999999999997</v>
      </c>
      <c r="C17" s="44">
        <v>1</v>
      </c>
      <c r="D17" s="44">
        <v>0.84499999999999997</v>
      </c>
      <c r="E17" s="44">
        <v>0.75</v>
      </c>
      <c r="G17" s="44" t="s">
        <v>3</v>
      </c>
      <c r="H17" s="45">
        <f t="shared" ref="H17:H21" si="4">Q12</f>
        <v>0.84500000000000097</v>
      </c>
      <c r="I17" s="46" cm="1">
        <f t="array" ref="I17">SUMPRODUCT(1/COUNTIF(C4:C11,C4:C11))-1</f>
        <v>1</v>
      </c>
      <c r="J17" s="46">
        <f t="shared" ref="J17:J22" si="5">H17/I17</f>
        <v>0.84500000000000097</v>
      </c>
      <c r="K17" s="47">
        <f t="shared" ref="K17:K21" si="6">J17/$H$22</f>
        <v>0.75111111111112328</v>
      </c>
      <c r="L17" s="64" t="s">
        <v>5</v>
      </c>
      <c r="M17" s="36">
        <v>1.5</v>
      </c>
      <c r="N17" s="36">
        <f>AVERAGEIF($E$4:$E$11,$M17,$H$4:$H$11)</f>
        <v>4</v>
      </c>
      <c r="O17" s="36">
        <f>COUNTIF($E$4:$E$11,$M17)</f>
        <v>4</v>
      </c>
      <c r="P17" s="1">
        <f t="shared" ref="P17" si="7">O17*(N17-$H$13)^2+O18*(N18-$H$13)^2</f>
        <v>0.32000000000000056</v>
      </c>
      <c r="Q17" s="17" t="s">
        <v>11</v>
      </c>
      <c r="R17" s="1">
        <f>SUM(R11:R16)</f>
        <v>4.8244750000000138</v>
      </c>
    </row>
    <row r="18" spans="1:18" ht="15.5" x14ac:dyDescent="0.25">
      <c r="A18" s="44" t="s">
        <v>4</v>
      </c>
      <c r="B18" s="44">
        <v>0.32</v>
      </c>
      <c r="C18" s="44">
        <v>1</v>
      </c>
      <c r="D18" s="44">
        <v>0.32</v>
      </c>
      <c r="E18" s="44">
        <v>0.28000000000000003</v>
      </c>
      <c r="G18" s="44" t="s">
        <v>4</v>
      </c>
      <c r="H18" s="45">
        <f t="shared" si="4"/>
        <v>0.32000000000000056</v>
      </c>
      <c r="I18" s="46" cm="1">
        <f t="array" ref="I18">SUMPRODUCT(1/COUNTIF(D4:D11,D4:D11))-1</f>
        <v>1</v>
      </c>
      <c r="J18" s="46">
        <f t="shared" si="5"/>
        <v>0.32000000000000056</v>
      </c>
      <c r="K18" s="47">
        <f t="shared" si="6"/>
        <v>0.28444444444444922</v>
      </c>
      <c r="L18" s="64"/>
      <c r="M18" s="36">
        <v>2.5</v>
      </c>
      <c r="N18" s="36">
        <f>AVERAGEIF($E$4:$E$11,$M18,$H$4:$H$11)</f>
        <v>4.4000000000000004</v>
      </c>
      <c r="O18" s="36">
        <f t="shared" ref="O18" si="8">COUNTIF($E$4:$E$11,$M18)</f>
        <v>4</v>
      </c>
    </row>
    <row r="19" spans="1:18" ht="15.5" x14ac:dyDescent="0.25">
      <c r="A19" s="44" t="s">
        <v>5</v>
      </c>
      <c r="B19" s="44">
        <v>0.32</v>
      </c>
      <c r="C19" s="44">
        <v>1</v>
      </c>
      <c r="D19" s="44">
        <v>0.32</v>
      </c>
      <c r="E19" s="44">
        <v>0.28000000000000003</v>
      </c>
      <c r="G19" s="44" t="s">
        <v>5</v>
      </c>
      <c r="H19" s="45">
        <f t="shared" si="4"/>
        <v>0.32000000000000056</v>
      </c>
      <c r="I19" s="46" cm="1">
        <f t="array" ref="I19">SUMPRODUCT(1/COUNTIF(E4:E11,E4:E11))-1</f>
        <v>1</v>
      </c>
      <c r="J19" s="46">
        <f t="shared" si="5"/>
        <v>0.32000000000000056</v>
      </c>
      <c r="K19" s="47">
        <f t="shared" si="6"/>
        <v>0.28444444444444922</v>
      </c>
      <c r="L19" s="64" t="s">
        <v>6</v>
      </c>
      <c r="M19" s="41">
        <v>0</v>
      </c>
      <c r="N19" s="36">
        <f>AVERAGEIF($F$4:$F$11,$M19,$H$4:$H$11)</f>
        <v>3.8249999999999997</v>
      </c>
      <c r="O19" s="36">
        <f>COUNTIF($F$4:$F$11,$M19)</f>
        <v>4</v>
      </c>
      <c r="P19" s="1">
        <f t="shared" ref="P19" si="9">O19*(N19-$H$13)^2+O20*(N20-$H$13)^2</f>
        <v>1.1250000000000013</v>
      </c>
    </row>
    <row r="20" spans="1:18" ht="15.5" x14ac:dyDescent="0.25">
      <c r="A20" s="44" t="s">
        <v>6</v>
      </c>
      <c r="B20" s="44">
        <v>1.125</v>
      </c>
      <c r="C20" s="44">
        <v>1</v>
      </c>
      <c r="D20" s="44">
        <v>1.125</v>
      </c>
      <c r="E20" s="44">
        <v>1</v>
      </c>
      <c r="G20" s="44" t="s">
        <v>6</v>
      </c>
      <c r="H20" s="45">
        <f t="shared" si="4"/>
        <v>1.1250000000000013</v>
      </c>
      <c r="I20" s="46" cm="1">
        <f t="array" ref="I20">SUMPRODUCT(1/COUNTIF(F4:F11,F4:F11))-1</f>
        <v>1</v>
      </c>
      <c r="J20" s="46">
        <f t="shared" si="5"/>
        <v>1.1250000000000013</v>
      </c>
      <c r="K20" s="47">
        <f t="shared" si="6"/>
        <v>1.0000000000000162</v>
      </c>
      <c r="L20" s="64"/>
      <c r="M20" s="41">
        <v>0.01</v>
      </c>
      <c r="N20" s="36">
        <f>AVERAGEIF($F$4:$F$11,$M20,$H$4:$H$11)</f>
        <v>4.5750000000000002</v>
      </c>
      <c r="O20" s="36">
        <f t="shared" ref="O20" si="10">COUNTIF($F$4:$F$11,$M20)</f>
        <v>4</v>
      </c>
    </row>
    <row r="21" spans="1:18" ht="15.5" x14ac:dyDescent="0.25">
      <c r="A21" s="44" t="s">
        <v>7</v>
      </c>
      <c r="B21" s="44">
        <v>0.125</v>
      </c>
      <c r="C21" s="44">
        <v>1</v>
      </c>
      <c r="D21" s="44">
        <v>0.125</v>
      </c>
      <c r="E21" s="44">
        <v>0.11</v>
      </c>
      <c r="G21" s="44" t="s">
        <v>7</v>
      </c>
      <c r="H21" s="45">
        <f t="shared" si="4"/>
        <v>0.125</v>
      </c>
      <c r="I21" s="46" cm="1">
        <f t="array" ref="I21">SUMPRODUCT(1/COUNTIF(G4:G11,G4:G11))-1</f>
        <v>1</v>
      </c>
      <c r="J21" s="46">
        <f t="shared" si="5"/>
        <v>0.125</v>
      </c>
      <c r="K21" s="47">
        <f t="shared" si="6"/>
        <v>0.11111111111111278</v>
      </c>
      <c r="L21" s="64" t="s">
        <v>7</v>
      </c>
      <c r="M21" s="41">
        <v>0.02</v>
      </c>
      <c r="N21" s="36">
        <f>AVERAGEIF($G$4:$G$11,$M21,$H$4:$H$11)</f>
        <v>4.0750000000000002</v>
      </c>
      <c r="O21" s="36">
        <f>COUNTIF($G$4:$G$11,$M21)</f>
        <v>4</v>
      </c>
      <c r="P21" s="1">
        <f t="shared" ref="P21" si="11">O21*(N21-$H$13)^2+O22*(N22-$H$13)^2</f>
        <v>0.125</v>
      </c>
    </row>
    <row r="22" spans="1:18" ht="15.5" x14ac:dyDescent="0.25">
      <c r="A22" s="44" t="s">
        <v>10</v>
      </c>
      <c r="B22" s="44">
        <v>1.125</v>
      </c>
      <c r="C22" s="44">
        <v>1</v>
      </c>
      <c r="D22" s="44">
        <v>1.125</v>
      </c>
      <c r="E22" s="13"/>
      <c r="G22" s="44" t="s">
        <v>10</v>
      </c>
      <c r="H22" s="46">
        <f>H23-SUM(H16:H21)</f>
        <v>1.1249999999999831</v>
      </c>
      <c r="I22" s="46" cm="1">
        <f t="array" ref="I22">SUMPRODUCT(1/COUNTIF(G4:G11,G4:G11))-1</f>
        <v>1</v>
      </c>
      <c r="J22" s="46">
        <f t="shared" si="5"/>
        <v>1.1249999999999831</v>
      </c>
      <c r="K22" s="13"/>
      <c r="L22" s="64"/>
      <c r="M22" s="41">
        <v>0.05</v>
      </c>
      <c r="N22" s="36">
        <f>AVERAGEIF($G$4:$G$11,$M22,$H$4:$H$11)</f>
        <v>4.3250000000000002</v>
      </c>
      <c r="O22" s="36">
        <f>COUNTIF($G$4:$G$11,$M22)</f>
        <v>4</v>
      </c>
    </row>
    <row r="23" spans="1:18" ht="15.5" x14ac:dyDescent="0.25">
      <c r="A23" s="44" t="s">
        <v>11</v>
      </c>
      <c r="B23" s="44">
        <v>5.48</v>
      </c>
      <c r="C23" s="44">
        <v>7</v>
      </c>
      <c r="D23" s="13"/>
      <c r="E23" s="13"/>
      <c r="G23" s="44" t="s">
        <v>45</v>
      </c>
      <c r="H23" s="46">
        <f>M9</f>
        <v>5.4799999999999898</v>
      </c>
      <c r="I23" s="46">
        <f>A12-1</f>
        <v>7</v>
      </c>
      <c r="J23" s="13"/>
      <c r="K23" s="13"/>
    </row>
    <row r="25" spans="1:18" ht="15.5" x14ac:dyDescent="0.4">
      <c r="G25" s="29" t="s">
        <v>34</v>
      </c>
      <c r="H25" s="17"/>
      <c r="I25" s="17"/>
      <c r="J25" s="17"/>
      <c r="K25" s="17" t="s">
        <v>96</v>
      </c>
      <c r="L25" s="17"/>
    </row>
    <row r="26" spans="1:18" ht="12.5" customHeight="1" x14ac:dyDescent="0.25">
      <c r="B26" s="63" t="s">
        <v>98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</row>
    <row r="27" spans="1:18" x14ac:dyDescent="0.25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</row>
    <row r="28" spans="1:18" x14ac:dyDescent="0.25"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</row>
    <row r="29" spans="1:18" x14ac:dyDescent="0.25"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</row>
  </sheetData>
  <mergeCells count="19">
    <mergeCell ref="I1:R1"/>
    <mergeCell ref="B26:O29"/>
    <mergeCell ref="J14:J15"/>
    <mergeCell ref="I14:I15"/>
    <mergeCell ref="H14:H15"/>
    <mergeCell ref="G14:G15"/>
    <mergeCell ref="L19:L20"/>
    <mergeCell ref="L21:L22"/>
    <mergeCell ref="E14:E15"/>
    <mergeCell ref="K14:K15"/>
    <mergeCell ref="L11:L12"/>
    <mergeCell ref="L13:L14"/>
    <mergeCell ref="L15:L16"/>
    <mergeCell ref="L17:L18"/>
    <mergeCell ref="A14:A15"/>
    <mergeCell ref="B14:B15"/>
    <mergeCell ref="C14:C15"/>
    <mergeCell ref="D14:D15"/>
    <mergeCell ref="A1:D1"/>
  </mergeCells>
  <hyperlinks>
    <hyperlink ref="G25" r:id="rId1" xr:uid="{547FAE98-75B6-41C3-B54A-C296D98FEED5}"/>
  </hyperlinks>
  <pageMargins left="0.75" right="0.75" top="1" bottom="1" header="0.5" footer="0.5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One-Way ANOVA</vt:lpstr>
      <vt:lpstr>One-Way ANOVA (Calculations)</vt:lpstr>
      <vt:lpstr>Two-Way ANOVA</vt:lpstr>
      <vt:lpstr>Multi-Factor ANOVA</vt:lpstr>
      <vt:lpstr>'One-Way ANOVA'!OLE_LINK1</vt:lpstr>
      <vt:lpstr>'One-Way ANOVA (Calculations)'!OLE_LINK1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2023-05-09T07:19:38Z</dcterms:modified>
</cp:coreProperties>
</file>