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76363B80-F6D4-4C44-9528-EC04E6F28A2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ttendance" sheetId="1" r:id="rId1"/>
    <sheet name="Correlation &amp; Regression-1" sheetId="2" r:id="rId2"/>
    <sheet name="Correlation &amp; Regression-2" sheetId="4" r:id="rId3"/>
    <sheet name="Salary Calcu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M9" i="4"/>
  <c r="O4" i="4"/>
  <c r="O5" i="4"/>
  <c r="O6" i="4"/>
  <c r="O2" i="4"/>
  <c r="N3" i="4"/>
  <c r="O3" i="4" s="1"/>
  <c r="N4" i="4"/>
  <c r="N5" i="4"/>
  <c r="N6" i="4"/>
  <c r="N2" i="4"/>
  <c r="O7" i="4" l="1"/>
  <c r="C20" i="2" l="1"/>
  <c r="G24" i="2"/>
  <c r="G23" i="2"/>
  <c r="F24" i="2"/>
  <c r="F23" i="2"/>
  <c r="H20" i="2"/>
  <c r="H14" i="2"/>
  <c r="H15" i="2"/>
  <c r="H16" i="2"/>
  <c r="H17" i="2"/>
  <c r="H18" i="2"/>
  <c r="H19" i="2"/>
  <c r="H13" i="2"/>
  <c r="G14" i="2"/>
  <c r="G15" i="2"/>
  <c r="G16" i="2"/>
  <c r="G17" i="2"/>
  <c r="G18" i="2"/>
  <c r="G19" i="2"/>
  <c r="G13" i="2"/>
  <c r="E5" i="3"/>
  <c r="L5" i="3"/>
  <c r="M5" i="3"/>
  <c r="N5" i="3"/>
  <c r="E6" i="3"/>
  <c r="L6" i="3"/>
  <c r="M6" i="3"/>
  <c r="N6" i="3"/>
  <c r="E7" i="3"/>
  <c r="L7" i="3"/>
  <c r="M7" i="3"/>
  <c r="N7" i="3"/>
  <c r="E8" i="3"/>
  <c r="L8" i="3"/>
  <c r="M8" i="3"/>
  <c r="N8" i="3"/>
  <c r="E9" i="3"/>
  <c r="L9" i="3"/>
  <c r="M9" i="3"/>
  <c r="N9" i="3"/>
  <c r="C19" i="2" l="1"/>
  <c r="C18" i="2"/>
  <c r="C17" i="2"/>
  <c r="C16" i="2"/>
  <c r="C15" i="2"/>
  <c r="C14" i="2"/>
  <c r="B10" i="2"/>
  <c r="C10" i="2"/>
  <c r="D10" i="2"/>
  <c r="E10" i="2"/>
  <c r="F10" i="2"/>
  <c r="C13" i="2"/>
  <c r="C12" i="2"/>
  <c r="F4" i="2"/>
  <c r="F5" i="2"/>
  <c r="F6" i="2"/>
  <c r="F7" i="2"/>
  <c r="F8" i="2"/>
  <c r="F9" i="2"/>
  <c r="F3" i="2"/>
  <c r="E3" i="2"/>
  <c r="E4" i="2"/>
  <c r="E5" i="2"/>
  <c r="E6" i="2"/>
  <c r="E7" i="2"/>
  <c r="E8" i="2"/>
  <c r="E9" i="2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<sst xmlns="http://schemas.openxmlformats.org/spreadsheetml/2006/main" count="247" uniqueCount="86">
  <si>
    <t>Name</t>
  </si>
  <si>
    <t>Sl. No.</t>
  </si>
  <si>
    <t>Present</t>
  </si>
  <si>
    <t>Day-1 (22-Apr)</t>
  </si>
  <si>
    <t>Day-2 (01-May)</t>
  </si>
  <si>
    <t>Day-3 (09-May)</t>
  </si>
  <si>
    <t>Day-4 (20-May)</t>
  </si>
  <si>
    <t>Day-5 (27-May)</t>
  </si>
  <si>
    <t>Student</t>
  </si>
  <si>
    <t>x</t>
  </si>
  <si>
    <t>y</t>
  </si>
  <si>
    <t>x*y</t>
  </si>
  <si>
    <t>x^2</t>
  </si>
  <si>
    <t>y^2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</si>
  <si>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</si>
  <si>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</si>
  <si>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</si>
  <si>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</si>
  <si>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</si>
  <si>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</si>
  <si>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</si>
  <si>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</si>
  <si>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</si>
  <si>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Ananth Ashish</t>
  </si>
  <si>
    <t>Santhosh Banda</t>
  </si>
  <si>
    <t>Alhad Deshmukh</t>
  </si>
  <si>
    <t>Rajesh Gudipati</t>
  </si>
  <si>
    <t>Renuka Gurumurthy</t>
  </si>
  <si>
    <t>Sneha Jayal</t>
  </si>
  <si>
    <t>Sudheshna Karukula</t>
  </si>
  <si>
    <t>Nilesh Raj Nakka</t>
  </si>
  <si>
    <t>Sai Madhav Ambati</t>
  </si>
  <si>
    <t xml:space="preserve">Debanjan Sinha </t>
  </si>
  <si>
    <t>Soumya Reddy Aleti</t>
  </si>
  <si>
    <t>Aashish Srivastava</t>
  </si>
  <si>
    <t>Neha Upadhyay</t>
  </si>
  <si>
    <t xml:space="preserve">Surya Chaitanya </t>
  </si>
  <si>
    <t>Sapna Naresh</t>
  </si>
  <si>
    <t>a =</t>
  </si>
  <si>
    <t>Intercept</t>
  </si>
  <si>
    <t>Slope</t>
  </si>
  <si>
    <t>b =</t>
  </si>
  <si>
    <t>y'</t>
  </si>
  <si>
    <t>Veeru</t>
  </si>
  <si>
    <t>Jai</t>
  </si>
  <si>
    <t>Anthony</t>
  </si>
  <si>
    <t>Akbar</t>
  </si>
  <si>
    <t>Amar</t>
  </si>
  <si>
    <t>Total Sal</t>
  </si>
  <si>
    <t>Benefits</t>
  </si>
  <si>
    <t>Conveyance</t>
  </si>
  <si>
    <t>Hrs Worked</t>
  </si>
  <si>
    <t>Employee</t>
  </si>
  <si>
    <t>Wages per hour</t>
  </si>
  <si>
    <t>Error</t>
  </si>
  <si>
    <t xml:space="preserve">r^2 = 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</si>
  <si>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</si>
  <si>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</si>
  <si>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</si>
  <si>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</si>
  <si>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</si>
  <si>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</si>
  <si>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</si>
  <si>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</si>
  <si>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</si>
  <si>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</si>
  <si>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</si>
  <si>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</si>
  <si>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</si>
  <si>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</si>
  <si>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</si>
  <si>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</si>
  <si>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</si>
  <si>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</si>
  <si>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</si>
  <si>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</si>
  <si>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</si>
  <si>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</si>
  <si>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</si>
  <si>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</si>
  <si>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Y'</t>
  </si>
  <si>
    <t>Error^2</t>
  </si>
  <si>
    <t>GPA</t>
  </si>
  <si>
    <t>Age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</si>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</sst>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0.0000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0"/>
      <name val="Arial"/>
      <family val="2"/>
    </font>
    <font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6" fillId="0" borderId="0" xfId="4"/>
    <xf numFmtId="0" fontId="7" fillId="5" borderId="2" xfId="3" applyFont="1" applyFill="1" applyBorder="1" applyAlignment="1"/>
    <xf numFmtId="0" fontId="7" fillId="5" borderId="2" xfId="3" applyFont="1" applyFill="1" applyBorder="1" applyAlignment="1">
      <alignment horizontal="left" indent="2"/>
    </xf>
    <xf numFmtId="0" fontId="7" fillId="5" borderId="2" xfId="3" applyFont="1" applyFill="1" applyBorder="1" applyAlignment="1">
      <alignment horizontal="left"/>
    </xf>
    <xf numFmtId="0" fontId="3" fillId="2" borderId="2" xfId="2" applyBorder="1" applyAlignment="1">
      <alignment horizontal="center" vertical="center"/>
    </xf>
    <xf numFmtId="0" fontId="6" fillId="0" borderId="0" xfId="5" applyFont="1"/>
    <xf numFmtId="0" fontId="7" fillId="6" borderId="2" xfId="3" applyNumberFormat="1" applyFont="1" applyFill="1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3" fillId="2" borderId="0" xfId="2" applyBorder="1" applyAlignment="1">
      <alignment horizontal="center" vertical="center"/>
    </xf>
    <xf numFmtId="0" fontId="3" fillId="2" borderId="0" xfId="2" applyBorder="1" applyAlignment="1">
      <alignment vertical="center"/>
    </xf>
    <xf numFmtId="0" fontId="3" fillId="2" borderId="3" xfId="2" applyBorder="1" applyAlignment="1">
      <alignment horizontal="left" vertical="center"/>
    </xf>
    <xf numFmtId="0" fontId="3" fillId="2" borderId="0" xfId="2" applyBorder="1" applyAlignment="1">
      <alignment horizontal="left" vertical="center"/>
    </xf>
    <xf numFmtId="165" fontId="0" fillId="0" borderId="1" xfId="1" applyNumberFormat="1" applyFont="1" applyBorder="1"/>
    <xf numFmtId="0" fontId="0" fillId="0" borderId="5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5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2" xfId="0" applyBorder="1"/>
    <xf numFmtId="165" fontId="0" fillId="0" borderId="22" xfId="1" applyNumberFormat="1" applyFont="1" applyBorder="1"/>
    <xf numFmtId="0" fontId="2" fillId="0" borderId="26" xfId="0" applyFont="1" applyBorder="1" applyAlignment="1">
      <alignment horizontal="center"/>
    </xf>
    <xf numFmtId="167" fontId="0" fillId="0" borderId="27" xfId="0" applyNumberFormat="1" applyBorder="1"/>
    <xf numFmtId="167" fontId="0" fillId="0" borderId="28" xfId="0" applyNumberFormat="1" applyBorder="1"/>
    <xf numFmtId="167" fontId="0" fillId="0" borderId="29" xfId="0" applyNumberFormat="1" applyBorder="1"/>
    <xf numFmtId="0" fontId="2" fillId="0" borderId="4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7" borderId="18" xfId="0" applyFont="1" applyFill="1" applyBorder="1"/>
    <xf numFmtId="0" fontId="2" fillId="7" borderId="19" xfId="0" applyFont="1" applyFill="1" applyBorder="1"/>
    <xf numFmtId="165" fontId="2" fillId="7" borderId="19" xfId="1" applyNumberFormat="1" applyFont="1" applyFill="1" applyBorder="1"/>
    <xf numFmtId="165" fontId="2" fillId="7" borderId="20" xfId="1" applyNumberFormat="1" applyFont="1" applyFill="1" applyBorder="1"/>
    <xf numFmtId="0" fontId="0" fillId="0" borderId="33" xfId="0" applyBorder="1"/>
    <xf numFmtId="0" fontId="0" fillId="0" borderId="34" xfId="0" applyBorder="1"/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6" xfId="0" applyFill="1" applyBorder="1" applyAlignment="1"/>
    <xf numFmtId="0" fontId="8" fillId="0" borderId="37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Continuous"/>
    </xf>
    <xf numFmtId="0" fontId="0" fillId="7" borderId="0" xfId="0" applyFill="1"/>
    <xf numFmtId="0" fontId="0" fillId="7" borderId="0" xfId="0" applyFill="1" applyBorder="1" applyAlignment="1"/>
    <xf numFmtId="0" fontId="0" fillId="7" borderId="4" xfId="0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38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5" xfId="0" applyBorder="1"/>
    <xf numFmtId="0" fontId="0" fillId="8" borderId="0" xfId="0" applyFill="1"/>
    <xf numFmtId="0" fontId="0" fillId="8" borderId="36" xfId="0" applyFill="1" applyBorder="1" applyAlignment="1"/>
    <xf numFmtId="0" fontId="2" fillId="9" borderId="4" xfId="0" applyFont="1" applyFill="1" applyBorder="1"/>
    <xf numFmtId="0" fontId="0" fillId="9" borderId="0" xfId="0" applyFill="1" applyBorder="1" applyAlignment="1"/>
  </cellXfs>
  <cellStyles count="6">
    <cellStyle name="20% - Accent5" xfId="3" builtinId="46"/>
    <cellStyle name="Accent5" xfId="2" builtinId="45"/>
    <cellStyle name="Comma" xfId="1" builtinId="3"/>
    <cellStyle name="Normal" xfId="0" builtinId="0"/>
    <cellStyle name="Normal 2" xfId="4" xr:uid="{1CE3034F-48B4-430A-BFC6-D10E666CEBA4}"/>
    <cellStyle name="Normal 5" xfId="5" xr:uid="{CA527122-591A-43EB-9244-3271D876988E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Given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Marks%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02778650584102"/>
                  <c:y val="-0.6599084489438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Regression-1'!$B$3:$B$9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Regression-1'!$C$3:$C$9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98C-BF4A-7B5B70F8FFAE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C-498C-BF4A-7B5B70F8FFAE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C-498C-BF4A-7B5B70F8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6560"/>
        <c:axId val="1022373760"/>
      </c:scatterChart>
      <c:valAx>
        <c:axId val="1022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Attendace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3760"/>
        <c:crosses val="autoZero"/>
        <c:crossBetween val="midCat"/>
      </c:valAx>
      <c:valAx>
        <c:axId val="102237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Marks%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828237095363082"/>
                  <c:y val="-0.6148585593467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Regression-1'!$E$13:$E$19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Regression-1'!$F$13:$F$19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6-41B5-A6BB-EDBDBFBE3F2D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6-41B5-A6BB-EDBDBFBE3F2D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6-41B5-A6BB-EDBDBFBE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65968"/>
        <c:axId val="1028451088"/>
      </c:scatterChart>
      <c:valAx>
        <c:axId val="10284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1088"/>
        <c:crosses val="autoZero"/>
        <c:crossBetween val="midCat"/>
      </c:valAx>
      <c:valAx>
        <c:axId val="1028451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184150</xdr:rowOff>
    </xdr:from>
    <xdr:to>
      <xdr:col>12</xdr:col>
      <xdr:colOff>177755</xdr:colOff>
      <xdr:row>4</xdr:row>
      <xdr:rowOff>22385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6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2)</a:t>
              </a:r>
              <a:r>
                <a:rPr lang="en-US" sz="1600" b="0" i="0">
                  <a:latin typeface="Cambria Math" panose="02040503050406030204" pitchFamily="18" charset="0"/>
                </a:rPr>
                <a:t>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][𝑛(∑𝑦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𝑦)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16</xdr:col>
      <xdr:colOff>355600</xdr:colOff>
      <xdr:row>0</xdr:row>
      <xdr:rowOff>107950</xdr:rowOff>
    </xdr:from>
    <xdr:to>
      <xdr:col>21</xdr:col>
      <xdr:colOff>266552</xdr:colOff>
      <xdr:row>3</xdr:row>
      <xdr:rowOff>129499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260350</xdr:colOff>
      <xdr:row>0</xdr:row>
      <xdr:rowOff>146050</xdr:rowOff>
    </xdr:from>
    <xdr:to>
      <xdr:col>16</xdr:col>
      <xdr:colOff>307374</xdr:colOff>
      <xdr:row>3</xdr:row>
      <xdr:rowOff>177799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428624</xdr:colOff>
      <xdr:row>5</xdr:row>
      <xdr:rowOff>6350</xdr:rowOff>
    </xdr:from>
    <xdr:to>
      <xdr:col>26</xdr:col>
      <xdr:colOff>273049</xdr:colOff>
      <xdr:row>22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20DDA-EDD8-2158-1D20-46EAEC4B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82550</xdr:rowOff>
    </xdr:from>
    <xdr:to>
      <xdr:col>7</xdr:col>
      <xdr:colOff>304800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247AD-AECA-2785-173A-3D308DFB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workbookViewId="0">
      <selection activeCell="B7" sqref="B7"/>
    </sheetView>
  </sheetViews>
  <sheetFormatPr defaultRowHeight="14.5" x14ac:dyDescent="0.35"/>
  <cols>
    <col min="2" max="2" width="32.6328125" customWidth="1"/>
    <col min="3" max="3" width="13.08984375" bestFit="1" customWidth="1"/>
    <col min="4" max="7" width="13.7265625" bestFit="1" customWidth="1"/>
  </cols>
  <sheetData>
    <row r="2" spans="1:7" x14ac:dyDescent="0.35">
      <c r="A2" s="3" t="s">
        <v>1</v>
      </c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s="2">
        <v>1</v>
      </c>
      <c r="B3" s="1" t="s">
        <v>23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</row>
    <row r="4" spans="1:7" x14ac:dyDescent="0.35">
      <c r="A4" s="2">
        <v>2</v>
      </c>
      <c r="B4" s="1" t="s">
        <v>24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 x14ac:dyDescent="0.35">
      <c r="A5" s="2">
        <v>3</v>
      </c>
      <c r="B5" s="1" t="s">
        <v>25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</row>
    <row r="6" spans="1:7" x14ac:dyDescent="0.35">
      <c r="A6" s="2">
        <v>4</v>
      </c>
      <c r="B6" s="1" t="s">
        <v>26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</row>
    <row r="7" spans="1:7" x14ac:dyDescent="0.35">
      <c r="A7" s="2">
        <v>5</v>
      </c>
      <c r="B7" s="1" t="s">
        <v>27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</row>
    <row r="8" spans="1:7" x14ac:dyDescent="0.35">
      <c r="A8" s="2">
        <v>6</v>
      </c>
      <c r="B8" s="1" t="s">
        <v>28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</row>
    <row r="9" spans="1:7" x14ac:dyDescent="0.35">
      <c r="A9" s="2">
        <v>7</v>
      </c>
      <c r="B9" s="1" t="s">
        <v>29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</row>
    <row r="10" spans="1:7" x14ac:dyDescent="0.35">
      <c r="A10" s="2">
        <v>8</v>
      </c>
      <c r="B10" s="1" t="s">
        <v>30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</row>
    <row r="11" spans="1:7" x14ac:dyDescent="0.35">
      <c r="A11" s="2">
        <v>9</v>
      </c>
      <c r="B11" s="1" t="s">
        <v>31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</row>
    <row r="12" spans="1:7" x14ac:dyDescent="0.35">
      <c r="A12" s="2">
        <v>10</v>
      </c>
      <c r="B12" s="1" t="s">
        <v>32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</row>
    <row r="13" spans="1:7" x14ac:dyDescent="0.35">
      <c r="A13" s="2">
        <v>11</v>
      </c>
      <c r="B13" s="1" t="s">
        <v>33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</row>
    <row r="14" spans="1:7" x14ac:dyDescent="0.35">
      <c r="A14" s="2">
        <v>12</v>
      </c>
      <c r="B14" s="1" t="s">
        <v>34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</row>
    <row r="15" spans="1:7" x14ac:dyDescent="0.35">
      <c r="A15" s="2">
        <v>13</v>
      </c>
      <c r="B15" s="1" t="s">
        <v>35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</row>
    <row r="16" spans="1:7" x14ac:dyDescent="0.35">
      <c r="A16" s="2">
        <v>14</v>
      </c>
      <c r="B16" s="1" t="s">
        <v>36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</row>
    <row r="17" spans="1:7" x14ac:dyDescent="0.35">
      <c r="A17" s="2">
        <v>15</v>
      </c>
      <c r="B17" s="1" t="s">
        <v>37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</row>
  </sheetData>
  <phoneticPr fontId="4" type="noConversion"/>
  <conditionalFormatting sqref="C3:G17">
    <cfRule type="cellIs" dxfId="1" priority="1" operator="equal">
      <formula>"Absent"</formula>
    </cfRule>
    <cfRule type="cellIs" dxfId="0" priority="2" operator="equal">
      <formula>"Present"</formula>
    </cfRule>
  </conditionalFormatting>
  <dataValidations count="1">
    <dataValidation type="list" allowBlank="1" showInputMessage="1" showErrorMessage="1" sqref="C3:G17" xr:uid="{A0A289B6-70BC-4C1B-946A-A18E35E31D7A}">
      <formula1>"Present,Absent"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9A5-F75B-4B9E-82B2-3C439654534C}">
  <dimension ref="A1:R27"/>
  <sheetViews>
    <sheetView tabSelected="1" topLeftCell="A9" workbookViewId="0">
      <selection activeCell="M12" sqref="M12"/>
    </sheetView>
  </sheetViews>
  <sheetFormatPr defaultRowHeight="14.5" x14ac:dyDescent="0.35"/>
  <cols>
    <col min="10" max="10" width="17.26953125" bestFit="1" customWidth="1"/>
    <col min="11" max="11" width="12.453125" bestFit="1" customWidth="1"/>
    <col min="12" max="12" width="13.54296875" bestFit="1" customWidth="1"/>
    <col min="13" max="13" width="12.453125" bestFit="1" customWidth="1"/>
    <col min="14" max="14" width="11.81640625" bestFit="1" customWidth="1"/>
    <col min="15" max="17" width="12.453125" bestFit="1" customWidth="1"/>
  </cols>
  <sheetData>
    <row r="1" spans="1:11" ht="15" thickBot="1" x14ac:dyDescent="0.4"/>
    <row r="2" spans="1:11" ht="15" thickBot="1" x14ac:dyDescent="0.4">
      <c r="A2" s="27" t="s">
        <v>8</v>
      </c>
      <c r="B2" s="28" t="s">
        <v>9</v>
      </c>
      <c r="C2" s="29" t="s">
        <v>10</v>
      </c>
      <c r="D2" s="30" t="s">
        <v>11</v>
      </c>
      <c r="E2" s="28" t="s">
        <v>12</v>
      </c>
      <c r="F2" s="29" t="s">
        <v>13</v>
      </c>
    </row>
    <row r="3" spans="1:11" x14ac:dyDescent="0.35">
      <c r="A3" s="31" t="s">
        <v>14</v>
      </c>
      <c r="B3" s="34">
        <v>6</v>
      </c>
      <c r="C3" s="35">
        <v>82</v>
      </c>
      <c r="D3" s="25">
        <f>B3*C3</f>
        <v>492</v>
      </c>
      <c r="E3" s="23">
        <f>B3^2</f>
        <v>36</v>
      </c>
      <c r="F3" s="26">
        <f>C3^2</f>
        <v>6724</v>
      </c>
    </row>
    <row r="4" spans="1:11" x14ac:dyDescent="0.35">
      <c r="A4" s="32" t="s">
        <v>15</v>
      </c>
      <c r="B4" s="2">
        <v>2</v>
      </c>
      <c r="C4" s="36">
        <v>86</v>
      </c>
      <c r="D4" s="19">
        <f t="shared" ref="D4:D9" si="0">B4*C4</f>
        <v>172</v>
      </c>
      <c r="E4" s="1">
        <f t="shared" ref="E4:E9" si="1">B4^2</f>
        <v>4</v>
      </c>
      <c r="F4" s="18">
        <f t="shared" ref="F4:F9" si="2">C4^2</f>
        <v>7396</v>
      </c>
    </row>
    <row r="5" spans="1:11" ht="15" thickBot="1" x14ac:dyDescent="0.4">
      <c r="A5" s="32" t="s">
        <v>16</v>
      </c>
      <c r="B5" s="2">
        <v>15</v>
      </c>
      <c r="C5" s="36">
        <v>43</v>
      </c>
      <c r="D5" s="19">
        <f t="shared" si="0"/>
        <v>645</v>
      </c>
      <c r="E5" s="1">
        <f t="shared" si="1"/>
        <v>225</v>
      </c>
      <c r="F5" s="18">
        <f t="shared" si="2"/>
        <v>1849</v>
      </c>
    </row>
    <row r="6" spans="1:11" x14ac:dyDescent="0.35">
      <c r="A6" s="32" t="s">
        <v>17</v>
      </c>
      <c r="B6" s="2">
        <v>9</v>
      </c>
      <c r="C6" s="36">
        <v>74</v>
      </c>
      <c r="D6" s="19">
        <f t="shared" si="0"/>
        <v>666</v>
      </c>
      <c r="E6" s="1">
        <f t="shared" si="1"/>
        <v>81</v>
      </c>
      <c r="F6" s="18">
        <f t="shared" si="2"/>
        <v>5476</v>
      </c>
      <c r="H6" s="60"/>
      <c r="I6" s="60" t="s">
        <v>9</v>
      </c>
      <c r="J6" s="60" t="s">
        <v>10</v>
      </c>
    </row>
    <row r="7" spans="1:11" x14ac:dyDescent="0.35">
      <c r="A7" s="32" t="s">
        <v>18</v>
      </c>
      <c r="B7" s="2">
        <v>12</v>
      </c>
      <c r="C7" s="36">
        <v>58</v>
      </c>
      <c r="D7" s="19">
        <f t="shared" si="0"/>
        <v>696</v>
      </c>
      <c r="E7" s="1">
        <f t="shared" si="1"/>
        <v>144</v>
      </c>
      <c r="F7" s="18">
        <f t="shared" si="2"/>
        <v>3364</v>
      </c>
      <c r="H7" s="58" t="s">
        <v>9</v>
      </c>
      <c r="I7" s="58">
        <v>1</v>
      </c>
      <c r="J7" s="58"/>
    </row>
    <row r="8" spans="1:11" ht="15" thickBot="1" x14ac:dyDescent="0.4">
      <c r="A8" s="32" t="s">
        <v>19</v>
      </c>
      <c r="B8" s="2">
        <v>5</v>
      </c>
      <c r="C8" s="36">
        <v>90</v>
      </c>
      <c r="D8" s="19">
        <f t="shared" si="0"/>
        <v>450</v>
      </c>
      <c r="E8" s="1">
        <f t="shared" si="1"/>
        <v>25</v>
      </c>
      <c r="F8" s="18">
        <f t="shared" si="2"/>
        <v>8100</v>
      </c>
      <c r="H8" s="59" t="s">
        <v>10</v>
      </c>
      <c r="I8" s="73">
        <v>-0.94421517068791805</v>
      </c>
      <c r="J8" s="59">
        <v>1</v>
      </c>
    </row>
    <row r="9" spans="1:11" ht="15" thickBot="1" x14ac:dyDescent="0.4">
      <c r="A9" s="33" t="s">
        <v>20</v>
      </c>
      <c r="B9" s="38">
        <v>8</v>
      </c>
      <c r="C9" s="39">
        <v>78</v>
      </c>
      <c r="D9" s="40">
        <f t="shared" si="0"/>
        <v>624</v>
      </c>
      <c r="E9" s="41">
        <f t="shared" si="1"/>
        <v>64</v>
      </c>
      <c r="F9" s="42">
        <f t="shared" si="2"/>
        <v>6084</v>
      </c>
    </row>
    <row r="10" spans="1:11" ht="15" thickBot="1" x14ac:dyDescent="0.4">
      <c r="B10" s="51">
        <f t="shared" ref="B10:F10" si="3">SUM(B3:B9)</f>
        <v>57</v>
      </c>
      <c r="C10" s="52">
        <f t="shared" si="3"/>
        <v>511</v>
      </c>
      <c r="D10" s="53">
        <f t="shared" si="3"/>
        <v>3745</v>
      </c>
      <c r="E10" s="52">
        <f t="shared" si="3"/>
        <v>579</v>
      </c>
      <c r="F10" s="54">
        <f t="shared" si="3"/>
        <v>38993</v>
      </c>
      <c r="J10" t="s">
        <v>58</v>
      </c>
    </row>
    <row r="11" spans="1:11" ht="15" thickBot="1" x14ac:dyDescent="0.4"/>
    <row r="12" spans="1:11" ht="15" thickBot="1" x14ac:dyDescent="0.4">
      <c r="B12" t="s">
        <v>21</v>
      </c>
      <c r="C12">
        <f>COUNTA(A3:A9)</f>
        <v>7</v>
      </c>
      <c r="E12" s="27" t="s">
        <v>9</v>
      </c>
      <c r="F12" s="29" t="s">
        <v>10</v>
      </c>
      <c r="G12" s="43" t="s">
        <v>42</v>
      </c>
      <c r="H12" s="47" t="s">
        <v>54</v>
      </c>
      <c r="J12" s="61" t="s">
        <v>59</v>
      </c>
      <c r="K12" s="61"/>
    </row>
    <row r="13" spans="1:11" x14ac:dyDescent="0.35">
      <c r="B13" t="s">
        <v>22</v>
      </c>
      <c r="C13" s="72">
        <f>(C12*D10-B10*C10)/SQRT((C12*E10-B10^2)*(C12*F10-C10^2))</f>
        <v>-0.94421517068791783</v>
      </c>
      <c r="E13" s="31">
        <v>6</v>
      </c>
      <c r="F13" s="35">
        <v>82</v>
      </c>
      <c r="G13" s="44">
        <f>$C$18+$C$19*E13</f>
        <v>80.761194029850742</v>
      </c>
      <c r="H13" s="48">
        <f>(F13-G13)^2</f>
        <v>1.5346402316774443</v>
      </c>
      <c r="J13" s="58" t="s">
        <v>60</v>
      </c>
      <c r="K13" s="58">
        <v>0.94421517068791783</v>
      </c>
    </row>
    <row r="14" spans="1:11" x14ac:dyDescent="0.35">
      <c r="B14" t="s">
        <v>22</v>
      </c>
      <c r="C14">
        <f>CORREL(B3:B9,C3:C9)</f>
        <v>-0.94421517068791805</v>
      </c>
      <c r="E14" s="32">
        <v>2</v>
      </c>
      <c r="F14" s="36">
        <v>86</v>
      </c>
      <c r="G14" s="45">
        <f t="shared" ref="G14:G19" si="4">$C$18+$C$19*E14</f>
        <v>95.24875621890547</v>
      </c>
      <c r="H14" s="49">
        <f t="shared" ref="H14:H19" si="5">(F14-G14)^2</f>
        <v>85.539491596742607</v>
      </c>
      <c r="J14" s="58" t="s">
        <v>61</v>
      </c>
      <c r="K14" s="63">
        <v>0.89154228855721385</v>
      </c>
    </row>
    <row r="15" spans="1:11" x14ac:dyDescent="0.35">
      <c r="B15" t="s">
        <v>22</v>
      </c>
      <c r="C15">
        <f>CORREL(C3:C9,B3:B9)</f>
        <v>-0.94421517068791805</v>
      </c>
      <c r="E15" s="32">
        <v>15</v>
      </c>
      <c r="F15" s="36">
        <v>43</v>
      </c>
      <c r="G15" s="45">
        <f t="shared" si="4"/>
        <v>48.164179104477604</v>
      </c>
      <c r="H15" s="49">
        <f t="shared" si="5"/>
        <v>26.66874582312311</v>
      </c>
      <c r="J15" s="58" t="s">
        <v>62</v>
      </c>
      <c r="K15" s="58">
        <v>0.86985074626865655</v>
      </c>
    </row>
    <row r="16" spans="1:11" x14ac:dyDescent="0.35">
      <c r="A16" t="s">
        <v>39</v>
      </c>
      <c r="B16" t="s">
        <v>38</v>
      </c>
      <c r="C16" s="4">
        <f>(C10*E10-B10*D10)/(C12*E10-B10^2)</f>
        <v>102.49253731343283</v>
      </c>
      <c r="E16" s="32">
        <v>9</v>
      </c>
      <c r="F16" s="36">
        <v>74</v>
      </c>
      <c r="G16" s="45">
        <f t="shared" si="4"/>
        <v>69.895522388059703</v>
      </c>
      <c r="H16" s="49">
        <f t="shared" si="5"/>
        <v>16.846736466919122</v>
      </c>
      <c r="J16" s="58" t="s">
        <v>63</v>
      </c>
      <c r="K16" s="58">
        <v>6.054643380717124</v>
      </c>
    </row>
    <row r="17" spans="1:18" ht="15" thickBot="1" x14ac:dyDescent="0.4">
      <c r="A17" t="s">
        <v>40</v>
      </c>
      <c r="B17" t="s">
        <v>41</v>
      </c>
      <c r="C17" s="4">
        <f>(C12*D10-B10*C10)/(C12*E10-B10^2)</f>
        <v>-3.6218905472636815</v>
      </c>
      <c r="E17" s="32">
        <v>12</v>
      </c>
      <c r="F17" s="36">
        <v>58</v>
      </c>
      <c r="G17" s="45">
        <f t="shared" si="4"/>
        <v>59.02985074626865</v>
      </c>
      <c r="H17" s="49">
        <f t="shared" si="5"/>
        <v>1.0605925595900956</v>
      </c>
      <c r="J17" s="59" t="s">
        <v>64</v>
      </c>
      <c r="K17" s="59">
        <v>7</v>
      </c>
    </row>
    <row r="18" spans="1:18" x14ac:dyDescent="0.35">
      <c r="A18" t="s">
        <v>39</v>
      </c>
      <c r="B18" t="s">
        <v>38</v>
      </c>
      <c r="C18">
        <f>INTERCEPT(C3:C9,B3:B9)</f>
        <v>102.49253731343283</v>
      </c>
      <c r="E18" s="32">
        <v>5</v>
      </c>
      <c r="F18" s="36">
        <v>90</v>
      </c>
      <c r="G18" s="45">
        <f t="shared" si="4"/>
        <v>84.383084577114431</v>
      </c>
      <c r="H18" s="49">
        <f t="shared" si="5"/>
        <v>31.549738867849769</v>
      </c>
    </row>
    <row r="19" spans="1:18" ht="15" thickBot="1" x14ac:dyDescent="0.4">
      <c r="A19" t="s">
        <v>40</v>
      </c>
      <c r="B19" t="s">
        <v>41</v>
      </c>
      <c r="C19" s="5">
        <f>SLOPE(C3:C9,B3:B9)</f>
        <v>-3.621890547263682</v>
      </c>
      <c r="E19" s="33">
        <v>8</v>
      </c>
      <c r="F19" s="37">
        <v>78</v>
      </c>
      <c r="G19" s="46">
        <f t="shared" si="4"/>
        <v>73.517412935323378</v>
      </c>
      <c r="H19" s="50">
        <f t="shared" si="5"/>
        <v>20.093586792406175</v>
      </c>
      <c r="J19" t="s">
        <v>65</v>
      </c>
    </row>
    <row r="20" spans="1:18" ht="15" thickBot="1" x14ac:dyDescent="0.4">
      <c r="B20" t="s">
        <v>55</v>
      </c>
      <c r="C20" s="62">
        <f>C13^2</f>
        <v>0.89154228855721385</v>
      </c>
      <c r="H20" s="74">
        <f>SUM(H13:H19)</f>
        <v>183.29353233830832</v>
      </c>
      <c r="J20" s="60"/>
      <c r="K20" s="60" t="s">
        <v>69</v>
      </c>
      <c r="L20" s="60" t="s">
        <v>70</v>
      </c>
      <c r="M20" s="60" t="s">
        <v>71</v>
      </c>
      <c r="N20" s="60" t="s">
        <v>19</v>
      </c>
      <c r="O20" s="60" t="s">
        <v>72</v>
      </c>
    </row>
    <row r="21" spans="1:18" ht="15" thickBot="1" x14ac:dyDescent="0.4">
      <c r="J21" s="58" t="s">
        <v>66</v>
      </c>
      <c r="K21" s="58">
        <v>1</v>
      </c>
      <c r="L21" s="58">
        <v>1506.7064676616915</v>
      </c>
      <c r="M21" s="58">
        <v>1506.7064676616915</v>
      </c>
      <c r="N21" s="58">
        <v>41.100917431192663</v>
      </c>
      <c r="O21" s="58">
        <v>1.3697467655579901E-3</v>
      </c>
    </row>
    <row r="22" spans="1:18" ht="15" thickBot="1" x14ac:dyDescent="0.4">
      <c r="E22" s="57" t="s">
        <v>9</v>
      </c>
      <c r="F22" s="57" t="s">
        <v>42</v>
      </c>
      <c r="G22" s="47" t="s">
        <v>42</v>
      </c>
      <c r="J22" s="58" t="s">
        <v>67</v>
      </c>
      <c r="K22" s="58">
        <v>5</v>
      </c>
      <c r="L22" s="75">
        <v>183.29353233830844</v>
      </c>
      <c r="M22" s="58">
        <v>36.658706467661688</v>
      </c>
      <c r="N22" s="58"/>
      <c r="O22" s="58"/>
    </row>
    <row r="23" spans="1:18" ht="15" thickBot="1" x14ac:dyDescent="0.4">
      <c r="E23" s="31">
        <v>7</v>
      </c>
      <c r="F23" s="55">
        <f>$C$18+$C$19*E23</f>
        <v>77.139303482587053</v>
      </c>
      <c r="G23" s="48">
        <f>FORECAST(E23,$F$13:$F$19,$E$13:$E$19)</f>
        <v>77.139303482587053</v>
      </c>
      <c r="J23" s="59" t="s">
        <v>68</v>
      </c>
      <c r="K23" s="59">
        <v>6</v>
      </c>
      <c r="L23" s="59">
        <v>1690</v>
      </c>
      <c r="M23" s="59"/>
      <c r="N23" s="59"/>
      <c r="O23" s="59"/>
    </row>
    <row r="24" spans="1:18" ht="15" thickBot="1" x14ac:dyDescent="0.4">
      <c r="E24" s="33">
        <v>10</v>
      </c>
      <c r="F24" s="56">
        <f>$C$18+$C$19*E24</f>
        <v>66.273631840796014</v>
      </c>
      <c r="G24" s="50">
        <f>FORECAST(E24,$F$13:$F$19,$E$13:$E$19)</f>
        <v>66.273631840796014</v>
      </c>
    </row>
    <row r="25" spans="1:18" x14ac:dyDescent="0.35">
      <c r="J25" s="60"/>
      <c r="K25" s="60" t="s">
        <v>73</v>
      </c>
      <c r="L25" s="60" t="s">
        <v>63</v>
      </c>
      <c r="M25" s="60" t="s">
        <v>74</v>
      </c>
      <c r="N25" s="60" t="s">
        <v>75</v>
      </c>
      <c r="O25" s="60" t="s">
        <v>76</v>
      </c>
      <c r="P25" s="60" t="s">
        <v>77</v>
      </c>
      <c r="Q25" s="60" t="s">
        <v>78</v>
      </c>
      <c r="R25" s="60" t="s">
        <v>79</v>
      </c>
    </row>
    <row r="26" spans="1:18" x14ac:dyDescent="0.35">
      <c r="J26" s="58" t="s">
        <v>39</v>
      </c>
      <c r="K26" s="58">
        <v>102.49253731343283</v>
      </c>
      <c r="L26" s="58">
        <v>5.1380677404490225</v>
      </c>
      <c r="M26" s="58">
        <v>19.947681208359445</v>
      </c>
      <c r="N26" s="58">
        <v>5.8508415074810417E-6</v>
      </c>
      <c r="O26" s="58">
        <v>89.284713709565651</v>
      </c>
      <c r="P26" s="58">
        <v>115.70036091730002</v>
      </c>
      <c r="Q26" s="58">
        <v>89.284713709565651</v>
      </c>
      <c r="R26" s="58">
        <v>115.70036091730002</v>
      </c>
    </row>
    <row r="27" spans="1:18" ht="15" thickBot="1" x14ac:dyDescent="0.4">
      <c r="J27" s="59" t="s">
        <v>9</v>
      </c>
      <c r="K27" s="59">
        <v>-3.6218905472636815</v>
      </c>
      <c r="L27" s="59">
        <v>0.56494941577112823</v>
      </c>
      <c r="M27" s="59">
        <v>-6.4109997216653083</v>
      </c>
      <c r="N27" s="59">
        <v>1.3697467655579901E-3</v>
      </c>
      <c r="O27" s="59">
        <v>-5.0741392534982923</v>
      </c>
      <c r="P27" s="59">
        <v>-2.1696418410290708</v>
      </c>
      <c r="Q27" s="59">
        <v>-5.0741392534982923</v>
      </c>
      <c r="R27" s="59">
        <v>-2.1696418410290708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46C2-1589-4C9C-954B-1816DBE1B705}">
  <dimension ref="B1:O20"/>
  <sheetViews>
    <sheetView topLeftCell="B1" workbookViewId="0">
      <selection activeCell="N11" sqref="N11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1" spans="2:15" ht="15" thickBot="1" x14ac:dyDescent="0.4">
      <c r="C1" t="s">
        <v>82</v>
      </c>
      <c r="D1" t="s">
        <v>83</v>
      </c>
      <c r="J1" s="27" t="s">
        <v>8</v>
      </c>
      <c r="K1" s="28" t="s">
        <v>56</v>
      </c>
      <c r="L1" s="28" t="s">
        <v>57</v>
      </c>
      <c r="M1" s="29" t="s">
        <v>10</v>
      </c>
      <c r="N1" s="30" t="s">
        <v>80</v>
      </c>
      <c r="O1" s="29" t="s">
        <v>81</v>
      </c>
    </row>
    <row r="2" spans="2:15" x14ac:dyDescent="0.35">
      <c r="B2" t="s">
        <v>8</v>
      </c>
      <c r="C2" t="s">
        <v>56</v>
      </c>
      <c r="D2" t="s">
        <v>57</v>
      </c>
      <c r="E2" t="s">
        <v>10</v>
      </c>
      <c r="G2" t="s">
        <v>58</v>
      </c>
      <c r="J2" s="31" t="s">
        <v>14</v>
      </c>
      <c r="K2" s="23">
        <v>3.2</v>
      </c>
      <c r="L2" s="23">
        <v>22</v>
      </c>
      <c r="M2" s="24">
        <v>550</v>
      </c>
      <c r="N2" s="25">
        <f>$H$18+$H$19*K2+$H$20*L2</f>
        <v>555.36373267414149</v>
      </c>
      <c r="O2" s="24">
        <f>(M2-N2)^2</f>
        <v>28.769628199652999</v>
      </c>
    </row>
    <row r="3" spans="2:15" ht="15" thickBot="1" x14ac:dyDescent="0.4">
      <c r="B3" t="s">
        <v>14</v>
      </c>
      <c r="C3">
        <v>3.2</v>
      </c>
      <c r="D3">
        <v>22</v>
      </c>
      <c r="E3">
        <v>550</v>
      </c>
      <c r="J3" s="32" t="s">
        <v>15</v>
      </c>
      <c r="K3" s="1">
        <v>2.7</v>
      </c>
      <c r="L3" s="1">
        <v>27</v>
      </c>
      <c r="M3" s="20">
        <v>570</v>
      </c>
      <c r="N3" s="19">
        <f t="shared" ref="N3:N6" si="0">$H$18+$H$19*K3+$H$20*L3</f>
        <v>584.20852829522391</v>
      </c>
      <c r="O3" s="20">
        <f t="shared" ref="O3:O6" si="1">(M3-N3)^2</f>
        <v>201.88227631617858</v>
      </c>
    </row>
    <row r="4" spans="2:15" x14ac:dyDescent="0.35">
      <c r="B4" t="s">
        <v>15</v>
      </c>
      <c r="C4">
        <v>2.7</v>
      </c>
      <c r="D4">
        <v>27</v>
      </c>
      <c r="E4">
        <v>570</v>
      </c>
      <c r="G4" s="61" t="s">
        <v>59</v>
      </c>
      <c r="H4" s="61"/>
      <c r="J4" s="32" t="s">
        <v>16</v>
      </c>
      <c r="K4" s="1">
        <v>2.5</v>
      </c>
      <c r="L4" s="1">
        <v>24</v>
      </c>
      <c r="M4" s="20">
        <v>525</v>
      </c>
      <c r="N4" s="19">
        <f t="shared" si="0"/>
        <v>523.08157499779293</v>
      </c>
      <c r="O4" s="20">
        <f t="shared" si="1"/>
        <v>3.6803544890932072</v>
      </c>
    </row>
    <row r="5" spans="2:15" x14ac:dyDescent="0.35">
      <c r="B5" t="s">
        <v>16</v>
      </c>
      <c r="C5">
        <v>2.5</v>
      </c>
      <c r="D5">
        <v>24</v>
      </c>
      <c r="E5">
        <v>525</v>
      </c>
      <c r="G5" s="58" t="s">
        <v>60</v>
      </c>
      <c r="H5" s="58">
        <v>0.98928820282730667</v>
      </c>
      <c r="J5" s="32" t="s">
        <v>17</v>
      </c>
      <c r="K5" s="1">
        <v>3.4</v>
      </c>
      <c r="L5" s="1">
        <v>28</v>
      </c>
      <c r="M5" s="20">
        <v>670</v>
      </c>
      <c r="N5" s="19">
        <f t="shared" si="0"/>
        <v>660.08960889909076</v>
      </c>
      <c r="O5" s="20">
        <f t="shared" si="1"/>
        <v>98.215851772980997</v>
      </c>
    </row>
    <row r="6" spans="2:15" ht="15" thickBot="1" x14ac:dyDescent="0.4">
      <c r="B6" t="s">
        <v>17</v>
      </c>
      <c r="C6">
        <v>3.4</v>
      </c>
      <c r="D6">
        <v>28</v>
      </c>
      <c r="E6">
        <v>670</v>
      </c>
      <c r="G6" s="58" t="s">
        <v>61</v>
      </c>
      <c r="H6" s="58">
        <v>0.97869114825328229</v>
      </c>
      <c r="J6" s="33" t="s">
        <v>18</v>
      </c>
      <c r="K6" s="21">
        <v>2.2000000000000002</v>
      </c>
      <c r="L6" s="21">
        <v>23</v>
      </c>
      <c r="M6" s="22">
        <v>490</v>
      </c>
      <c r="N6" s="71">
        <f t="shared" si="0"/>
        <v>482.25655513375125</v>
      </c>
      <c r="O6" s="22">
        <f t="shared" si="1"/>
        <v>59.960938396634141</v>
      </c>
    </row>
    <row r="7" spans="2:15" ht="15" thickBot="1" x14ac:dyDescent="0.4">
      <c r="B7" t="s">
        <v>18</v>
      </c>
      <c r="C7">
        <v>2.2000000000000002</v>
      </c>
      <c r="D7">
        <v>23</v>
      </c>
      <c r="E7">
        <v>490</v>
      </c>
      <c r="G7" s="58" t="s">
        <v>62</v>
      </c>
      <c r="H7" s="58">
        <v>0.95738229650656459</v>
      </c>
      <c r="O7" s="64">
        <f>SUM(O2:O6)</f>
        <v>392.50904917453994</v>
      </c>
    </row>
    <row r="8" spans="2:15" ht="15" thickBot="1" x14ac:dyDescent="0.4">
      <c r="G8" s="58" t="s">
        <v>63</v>
      </c>
      <c r="H8" s="58">
        <v>14.009087214635695</v>
      </c>
      <c r="J8" s="27" t="s">
        <v>8</v>
      </c>
      <c r="K8" s="28" t="s">
        <v>56</v>
      </c>
      <c r="L8" s="29" t="s">
        <v>57</v>
      </c>
      <c r="M8" s="68" t="s">
        <v>42</v>
      </c>
    </row>
    <row r="9" spans="2:15" ht="15" thickBot="1" x14ac:dyDescent="0.4">
      <c r="C9" t="s">
        <v>82</v>
      </c>
      <c r="D9" t="s">
        <v>83</v>
      </c>
      <c r="G9" s="59" t="s">
        <v>64</v>
      </c>
      <c r="H9" s="59">
        <v>5</v>
      </c>
      <c r="J9" s="65" t="s">
        <v>84</v>
      </c>
      <c r="K9" s="66">
        <v>3.5</v>
      </c>
      <c r="L9" s="67">
        <v>29</v>
      </c>
      <c r="M9" s="69">
        <f>$H$18+$H$19*K9+$H$20*L9</f>
        <v>683.38659839321986</v>
      </c>
    </row>
    <row r="10" spans="2:15" ht="15" thickBot="1" x14ac:dyDescent="0.4">
      <c r="B10" s="60"/>
      <c r="C10" s="60" t="s">
        <v>56</v>
      </c>
      <c r="D10" s="60" t="s">
        <v>57</v>
      </c>
      <c r="E10" s="60" t="s">
        <v>10</v>
      </c>
      <c r="J10" s="33" t="s">
        <v>85</v>
      </c>
      <c r="K10" s="21">
        <v>2.6</v>
      </c>
      <c r="L10" s="22">
        <v>37</v>
      </c>
      <c r="M10" s="70">
        <f>$H$18+$H$19*K10+$H$20*L10</f>
        <v>720.77425620199529</v>
      </c>
    </row>
    <row r="11" spans="2:15" ht="15" thickBot="1" x14ac:dyDescent="0.4">
      <c r="B11" s="58" t="s">
        <v>56</v>
      </c>
      <c r="C11" s="58">
        <v>1</v>
      </c>
      <c r="D11" s="58"/>
      <c r="E11" s="58"/>
      <c r="G11" t="s">
        <v>65</v>
      </c>
    </row>
    <row r="12" spans="2:15" x14ac:dyDescent="0.35">
      <c r="B12" s="58" t="s">
        <v>57</v>
      </c>
      <c r="C12" s="58">
        <v>0.370743176051961</v>
      </c>
      <c r="D12" s="58">
        <v>1</v>
      </c>
      <c r="E12" s="58"/>
      <c r="G12" s="60"/>
      <c r="H12" s="60" t="s">
        <v>69</v>
      </c>
      <c r="I12" s="60" t="s">
        <v>70</v>
      </c>
      <c r="J12" s="60" t="s">
        <v>71</v>
      </c>
      <c r="K12" s="60" t="s">
        <v>19</v>
      </c>
      <c r="L12" s="60" t="s">
        <v>72</v>
      </c>
    </row>
    <row r="13" spans="2:15" ht="15" thickBot="1" x14ac:dyDescent="0.4">
      <c r="B13" s="59" t="s">
        <v>10</v>
      </c>
      <c r="C13" s="59">
        <v>0.84476908232675274</v>
      </c>
      <c r="D13" s="59">
        <v>0.7913390215117152</v>
      </c>
      <c r="E13" s="59">
        <v>1</v>
      </c>
      <c r="G13" s="58" t="s">
        <v>66</v>
      </c>
      <c r="H13" s="58">
        <v>2</v>
      </c>
      <c r="I13" s="58">
        <v>18027.49095082546</v>
      </c>
      <c r="J13" s="58">
        <v>9013.7454754127302</v>
      </c>
      <c r="K13" s="58">
        <v>45.928854350588743</v>
      </c>
      <c r="L13" s="58">
        <v>2.1308851746717622E-2</v>
      </c>
    </row>
    <row r="14" spans="2:15" x14ac:dyDescent="0.35">
      <c r="G14" s="58" t="s">
        <v>67</v>
      </c>
      <c r="H14" s="58">
        <v>2</v>
      </c>
      <c r="I14" s="63">
        <v>392.50904917453863</v>
      </c>
      <c r="J14" s="58">
        <v>196.25452458726932</v>
      </c>
      <c r="K14" s="58"/>
      <c r="L14" s="58"/>
    </row>
    <row r="15" spans="2:15" ht="15" thickBot="1" x14ac:dyDescent="0.4">
      <c r="G15" s="59" t="s">
        <v>68</v>
      </c>
      <c r="H15" s="59">
        <v>4</v>
      </c>
      <c r="I15" s="59">
        <v>18420</v>
      </c>
      <c r="J15" s="59"/>
      <c r="K15" s="59"/>
      <c r="L15" s="59"/>
    </row>
    <row r="16" spans="2:15" ht="15" thickBot="1" x14ac:dyDescent="0.4"/>
    <row r="17" spans="7:15" x14ac:dyDescent="0.35">
      <c r="G17" s="60"/>
      <c r="H17" s="60" t="s">
        <v>73</v>
      </c>
      <c r="I17" s="60" t="s">
        <v>63</v>
      </c>
      <c r="J17" s="60" t="s">
        <v>74</v>
      </c>
      <c r="K17" s="60" t="s">
        <v>75</v>
      </c>
      <c r="L17" s="60" t="s">
        <v>76</v>
      </c>
      <c r="M17" s="60" t="s">
        <v>77</v>
      </c>
      <c r="N17" s="60" t="s">
        <v>78</v>
      </c>
      <c r="O17" s="60" t="s">
        <v>79</v>
      </c>
    </row>
    <row r="18" spans="7:15" x14ac:dyDescent="0.35">
      <c r="G18" s="58" t="s">
        <v>39</v>
      </c>
      <c r="H18" s="58">
        <v>-44.81018804626126</v>
      </c>
      <c r="I18" s="58">
        <v>69.246866630890381</v>
      </c>
      <c r="J18" s="58">
        <v>-0.64710780756499753</v>
      </c>
      <c r="K18" s="58">
        <v>0.58391574508017841</v>
      </c>
      <c r="L18" s="58">
        <v>-342.75540778225883</v>
      </c>
      <c r="M18" s="58">
        <v>253.13503168973631</v>
      </c>
      <c r="N18" s="58">
        <v>-342.75540778225883</v>
      </c>
      <c r="O18" s="58">
        <v>253.13503168973631</v>
      </c>
    </row>
    <row r="19" spans="7:15" x14ac:dyDescent="0.35">
      <c r="G19" s="58" t="s">
        <v>56</v>
      </c>
      <c r="H19" s="58">
        <v>87.640151849563026</v>
      </c>
      <c r="I19" s="58">
        <v>15.237186664924886</v>
      </c>
      <c r="J19" s="58">
        <v>5.7517279125618073</v>
      </c>
      <c r="K19" s="58">
        <v>2.8922600815111749E-2</v>
      </c>
      <c r="L19" s="58">
        <v>22.079829052021836</v>
      </c>
      <c r="M19" s="58">
        <v>153.20047464710422</v>
      </c>
      <c r="N19" s="58">
        <v>22.079829052021836</v>
      </c>
      <c r="O19" s="58">
        <v>153.20047464710422</v>
      </c>
    </row>
    <row r="20" spans="7:15" ht="15" thickBot="1" x14ac:dyDescent="0.4">
      <c r="G20" s="59" t="s">
        <v>57</v>
      </c>
      <c r="H20" s="59">
        <v>14.532974309172776</v>
      </c>
      <c r="I20" s="59">
        <v>2.9137375361504319</v>
      </c>
      <c r="J20" s="59">
        <v>4.9877431061870565</v>
      </c>
      <c r="K20" s="59">
        <v>3.7924876930238542E-2</v>
      </c>
      <c r="L20" s="59">
        <v>1.9961735454816427</v>
      </c>
      <c r="M20" s="59">
        <v>27.069775072863909</v>
      </c>
      <c r="N20" s="59">
        <v>1.9961735454816427</v>
      </c>
      <c r="O20" s="59">
        <v>27.069775072863909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BC0-2FCB-42E7-B2F1-30B6E2DD5F11}">
  <sheetPr>
    <tabColor rgb="FFFFFF00"/>
  </sheetPr>
  <dimension ref="A2:N9"/>
  <sheetViews>
    <sheetView zoomScale="110" zoomScaleNormal="110" workbookViewId="0">
      <selection activeCell="L5" sqref="L5"/>
    </sheetView>
  </sheetViews>
  <sheetFormatPr defaultRowHeight="12.5" x14ac:dyDescent="0.25"/>
  <cols>
    <col min="1" max="1" width="9.81640625" style="6" bestFit="1" customWidth="1"/>
    <col min="2" max="2" width="11.26953125" style="6" bestFit="1" customWidth="1"/>
    <col min="3" max="3" width="11.7265625" style="6" bestFit="1" customWidth="1"/>
    <col min="4" max="5" width="8.453125" style="6" bestFit="1" customWidth="1"/>
    <col min="6" max="7" width="8.7265625" style="6"/>
    <col min="8" max="8" width="15" style="6" bestFit="1" customWidth="1"/>
    <col min="9" max="9" width="13.453125" style="6" customWidth="1"/>
    <col min="10" max="10" width="11.7265625" style="6" bestFit="1" customWidth="1"/>
    <col min="11" max="14" width="8.453125" style="6" bestFit="1" customWidth="1"/>
    <col min="15" max="16384" width="8.7265625" style="6"/>
  </cols>
  <sheetData>
    <row r="2" spans="1:14" ht="14.5" x14ac:dyDescent="0.25">
      <c r="A2" s="17" t="s">
        <v>53</v>
      </c>
      <c r="B2" s="17"/>
      <c r="C2" s="16"/>
      <c r="D2" s="12">
        <v>50</v>
      </c>
      <c r="E2" s="11"/>
      <c r="H2" s="15" t="s">
        <v>53</v>
      </c>
      <c r="I2" s="15"/>
      <c r="J2" s="14"/>
      <c r="K2" s="13"/>
      <c r="L2" s="12">
        <v>50</v>
      </c>
      <c r="M2" s="12">
        <v>60</v>
      </c>
      <c r="N2" s="12">
        <v>70</v>
      </c>
    </row>
    <row r="3" spans="1:14" x14ac:dyDescent="0.25">
      <c r="B3" s="11"/>
      <c r="C3" s="11"/>
      <c r="D3" s="11"/>
      <c r="E3" s="11"/>
      <c r="I3" s="11"/>
      <c r="J3" s="11"/>
      <c r="K3" s="11"/>
      <c r="L3" s="11"/>
    </row>
    <row r="4" spans="1:14" ht="14.5" x14ac:dyDescent="0.25">
      <c r="A4" s="10" t="s">
        <v>52</v>
      </c>
      <c r="B4" s="10" t="s">
        <v>51</v>
      </c>
      <c r="C4" s="10" t="s">
        <v>50</v>
      </c>
      <c r="D4" s="10" t="s">
        <v>49</v>
      </c>
      <c r="E4" s="10" t="s">
        <v>48</v>
      </c>
      <c r="H4" s="10" t="s">
        <v>52</v>
      </c>
      <c r="I4" s="10" t="s">
        <v>51</v>
      </c>
      <c r="J4" s="10" t="s">
        <v>50</v>
      </c>
      <c r="K4" s="10" t="s">
        <v>49</v>
      </c>
      <c r="L4" s="10" t="s">
        <v>48</v>
      </c>
      <c r="M4" s="10" t="s">
        <v>48</v>
      </c>
      <c r="N4" s="10" t="s">
        <v>48</v>
      </c>
    </row>
    <row r="5" spans="1:14" ht="14.5" x14ac:dyDescent="0.35">
      <c r="A5" s="9" t="s">
        <v>47</v>
      </c>
      <c r="B5" s="8">
        <v>234</v>
      </c>
      <c r="C5" s="8">
        <v>500</v>
      </c>
      <c r="D5" s="8">
        <v>300</v>
      </c>
      <c r="E5" s="7">
        <f>$B5*$D$2+$C5+$D5</f>
        <v>12500</v>
      </c>
      <c r="H5" s="9" t="s">
        <v>47</v>
      </c>
      <c r="I5" s="8">
        <v>234</v>
      </c>
      <c r="J5" s="8">
        <v>500</v>
      </c>
      <c r="K5" s="8">
        <v>300</v>
      </c>
      <c r="L5" s="7">
        <f>$I5*L$2+$J5+$K5</f>
        <v>12500</v>
      </c>
      <c r="M5" s="7">
        <f>$I5*M$2+$J5+$K5</f>
        <v>14840</v>
      </c>
      <c r="N5" s="7">
        <f>$I5*N$2+$J5+$K5</f>
        <v>17180</v>
      </c>
    </row>
    <row r="6" spans="1:14" ht="14.5" x14ac:dyDescent="0.35">
      <c r="A6" s="9" t="s">
        <v>46</v>
      </c>
      <c r="B6" s="8">
        <v>46</v>
      </c>
      <c r="C6" s="8">
        <v>1000</v>
      </c>
      <c r="D6" s="8">
        <v>500</v>
      </c>
      <c r="E6" s="7">
        <f>$B6*$D$2+$C6+$D6</f>
        <v>3800</v>
      </c>
      <c r="H6" s="9" t="s">
        <v>46</v>
      </c>
      <c r="I6" s="8">
        <v>46</v>
      </c>
      <c r="J6" s="8">
        <v>1000</v>
      </c>
      <c r="K6" s="8">
        <v>500</v>
      </c>
      <c r="L6" s="7">
        <f>$I6*L$2+$J6+$K6</f>
        <v>3800</v>
      </c>
      <c r="M6" s="7">
        <f>$I6*M$2+$J6+$K6</f>
        <v>4260</v>
      </c>
      <c r="N6" s="7">
        <f>$I6*N$2+$J6+$K6</f>
        <v>4720</v>
      </c>
    </row>
    <row r="7" spans="1:14" ht="14.5" x14ac:dyDescent="0.35">
      <c r="A7" s="9" t="s">
        <v>45</v>
      </c>
      <c r="B7" s="8">
        <v>576</v>
      </c>
      <c r="C7" s="8">
        <v>750</v>
      </c>
      <c r="D7" s="8">
        <v>400</v>
      </c>
      <c r="E7" s="7">
        <f>$B7*$D$2+$C7+$D7</f>
        <v>29950</v>
      </c>
      <c r="H7" s="9" t="s">
        <v>45</v>
      </c>
      <c r="I7" s="8">
        <v>576</v>
      </c>
      <c r="J7" s="8">
        <v>750</v>
      </c>
      <c r="K7" s="8">
        <v>400</v>
      </c>
      <c r="L7" s="7">
        <f>$I7*L$2+$J7+$K7</f>
        <v>29950</v>
      </c>
      <c r="M7" s="7">
        <f>$I7*M$2+$J7+$K7</f>
        <v>35710</v>
      </c>
      <c r="N7" s="7">
        <f>$I7*N$2+$J7+$K7</f>
        <v>41470</v>
      </c>
    </row>
    <row r="8" spans="1:14" ht="14.5" x14ac:dyDescent="0.35">
      <c r="A8" s="9" t="s">
        <v>44</v>
      </c>
      <c r="B8" s="8">
        <v>23</v>
      </c>
      <c r="C8" s="8">
        <v>350</v>
      </c>
      <c r="D8" s="8">
        <v>200</v>
      </c>
      <c r="E8" s="7">
        <f>$B8*$D$2+$C8+$D8</f>
        <v>1700</v>
      </c>
      <c r="H8" s="9" t="s">
        <v>44</v>
      </c>
      <c r="I8" s="8">
        <v>23</v>
      </c>
      <c r="J8" s="8">
        <v>350</v>
      </c>
      <c r="K8" s="8">
        <v>200</v>
      </c>
      <c r="L8" s="7">
        <f>$I8*L$2+$J8+$K8</f>
        <v>1700</v>
      </c>
      <c r="M8" s="7">
        <f>$I8*M$2+$J8+$K8</f>
        <v>1930</v>
      </c>
      <c r="N8" s="7">
        <f>$I8*N$2+$J8+$K8</f>
        <v>2160</v>
      </c>
    </row>
    <row r="9" spans="1:14" ht="14.5" x14ac:dyDescent="0.35">
      <c r="A9" s="9" t="s">
        <v>43</v>
      </c>
      <c r="B9" s="8">
        <v>45</v>
      </c>
      <c r="C9" s="8">
        <v>450</v>
      </c>
      <c r="D9" s="8">
        <v>500</v>
      </c>
      <c r="E9" s="7">
        <f>$B9*$D$2+$C9+$D9</f>
        <v>3200</v>
      </c>
      <c r="H9" s="9" t="s">
        <v>43</v>
      </c>
      <c r="I9" s="8">
        <v>45</v>
      </c>
      <c r="J9" s="8">
        <v>450</v>
      </c>
      <c r="K9" s="8">
        <v>500</v>
      </c>
      <c r="L9" s="7">
        <f>$I9*L$2+$J9+$K9</f>
        <v>3200</v>
      </c>
      <c r="M9" s="7">
        <f>$I9*M$2+$J9+$K9</f>
        <v>3650</v>
      </c>
      <c r="N9" s="7">
        <f>$I9*N$2+$J9+$K9</f>
        <v>4100</v>
      </c>
    </row>
  </sheetData>
  <mergeCells count="2">
    <mergeCell ref="A2:C2"/>
    <mergeCell ref="J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Correlation &amp; Regression-1</vt:lpstr>
      <vt:lpstr>Correlation &amp; Regression-2</vt:lpstr>
      <vt:lpstr>Salary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2023-04-22T07:54:59Z</dcterms:modified>
</cp:coreProperties>
</file>