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BE04D11D-450F-4B9C-9A3F-95AF838CBCA0}" xr6:coauthVersionLast="47" xr6:coauthVersionMax="47" xr10:uidLastSave="{00000000-0000-0000-0000-000000000000}"/>
  <bookViews>
    <workbookView xWindow="-110" yWindow="-110" windowWidth="19420" windowHeight="10420" tabRatio="746" xr2:uid="{00000000-000D-0000-FFFF-FFFF00000000}"/>
  </bookViews>
  <sheets>
    <sheet name="X-Bar Chart (E-Book)-1" sheetId="6" r:id="rId1"/>
    <sheet name="X-Bar Chart (E-Book)-2" sheetId="7" r:id="rId2"/>
    <sheet name="Range Chart (E-Book)" sheetId="8" r:id="rId3"/>
    <sheet name="P Chart (E-Book)" sheetId="9" r:id="rId4"/>
    <sheet name="C Chart (E-Book)" sheetId="10" r:id="rId5"/>
    <sheet name="X-Bar and Range Charts" sheetId="1" r:id="rId6"/>
    <sheet name="Individuals and Moving Range" sheetId="2" r:id="rId7"/>
    <sheet name="X-Bar and S Charts" sheetId="3" r:id="rId8"/>
    <sheet name="P Chart" sheetId="4" r:id="rId9"/>
    <sheet name="C Chart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9" i="2"/>
  <c r="F8" i="2"/>
  <c r="F9" i="2"/>
  <c r="F10" i="2"/>
  <c r="F11" i="2"/>
  <c r="F12" i="2"/>
  <c r="F13" i="2"/>
  <c r="F14" i="2"/>
  <c r="F15" i="2"/>
  <c r="I9" i="9"/>
  <c r="N16" i="2"/>
  <c r="N17" i="2"/>
  <c r="E11" i="10"/>
  <c r="E19" i="10"/>
  <c r="H5" i="10"/>
  <c r="E6" i="10" s="1"/>
  <c r="I7" i="9"/>
  <c r="I8" i="9" s="1"/>
  <c r="I6" i="9"/>
  <c r="I4" i="9"/>
  <c r="E6" i="9" s="1"/>
  <c r="E8" i="9"/>
  <c r="E9" i="9"/>
  <c r="E10" i="9"/>
  <c r="E16" i="9"/>
  <c r="E18" i="9"/>
  <c r="E19" i="9"/>
  <c r="E21" i="9"/>
  <c r="E24" i="9"/>
  <c r="I5" i="9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L5" i="8"/>
  <c r="L7" i="8" s="1"/>
  <c r="L4" i="8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L5" i="7"/>
  <c r="L8" i="7" s="1"/>
  <c r="L4" i="7"/>
  <c r="L5" i="6"/>
  <c r="L9" i="6" s="1"/>
  <c r="L4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6" i="6"/>
  <c r="B5" i="5"/>
  <c r="B7" i="5" s="1"/>
  <c r="B8" i="4"/>
  <c r="B7" i="4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B10" i="3"/>
  <c r="H9" i="3"/>
  <c r="G9" i="3"/>
  <c r="B9" i="3"/>
  <c r="H8" i="3"/>
  <c r="G8" i="3"/>
  <c r="B8" i="3"/>
  <c r="H7" i="3"/>
  <c r="G7" i="3"/>
  <c r="H6" i="3"/>
  <c r="G6" i="3"/>
  <c r="H5" i="3"/>
  <c r="B6" i="3" s="1"/>
  <c r="G5" i="3"/>
  <c r="B5" i="3" s="1"/>
  <c r="B6" i="2"/>
  <c r="B10" i="2" s="1"/>
  <c r="F7" i="2"/>
  <c r="B14" i="1"/>
  <c r="B9" i="1"/>
  <c r="G5" i="1"/>
  <c r="B5" i="1" s="1"/>
  <c r="H5" i="1"/>
  <c r="B6" i="1"/>
  <c r="G6" i="1"/>
  <c r="H6" i="1"/>
  <c r="G7" i="1"/>
  <c r="H7" i="1"/>
  <c r="B8" i="1"/>
  <c r="G8" i="1"/>
  <c r="H8" i="1"/>
  <c r="G9" i="1"/>
  <c r="H9" i="1"/>
  <c r="B10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B7" i="2" l="1"/>
  <c r="B18" i="2" s="1"/>
  <c r="B17" i="2"/>
  <c r="B16" i="2"/>
  <c r="B8" i="2"/>
  <c r="E21" i="10"/>
  <c r="E18" i="10"/>
  <c r="H8" i="10"/>
  <c r="E15" i="10"/>
  <c r="E20" i="10"/>
  <c r="E5" i="10"/>
  <c r="E17" i="10"/>
  <c r="E9" i="10"/>
  <c r="E24" i="10"/>
  <c r="E16" i="10"/>
  <c r="E8" i="10"/>
  <c r="E13" i="10"/>
  <c r="H7" i="10"/>
  <c r="E10" i="10"/>
  <c r="E23" i="10"/>
  <c r="E7" i="10"/>
  <c r="E12" i="10"/>
  <c r="E22" i="10"/>
  <c r="E14" i="10"/>
  <c r="G8" i="9"/>
  <c r="G12" i="9"/>
  <c r="G16" i="9"/>
  <c r="G20" i="9"/>
  <c r="G24" i="9"/>
  <c r="G9" i="9"/>
  <c r="G13" i="9"/>
  <c r="G17" i="9"/>
  <c r="G21" i="9"/>
  <c r="G5" i="9"/>
  <c r="G6" i="9"/>
  <c r="G14" i="9"/>
  <c r="G18" i="9"/>
  <c r="I12" i="9"/>
  <c r="G7" i="9"/>
  <c r="G11" i="9"/>
  <c r="G15" i="9"/>
  <c r="G19" i="9"/>
  <c r="G23" i="9"/>
  <c r="G10" i="9"/>
  <c r="G22" i="9"/>
  <c r="E13" i="9"/>
  <c r="E5" i="9"/>
  <c r="E11" i="9"/>
  <c r="E17" i="9"/>
  <c r="L6" i="8"/>
  <c r="I12" i="8" s="1"/>
  <c r="L8" i="8"/>
  <c r="L11" i="8" s="1"/>
  <c r="J12" i="8" s="1"/>
  <c r="J9" i="8"/>
  <c r="J17" i="8"/>
  <c r="J6" i="8"/>
  <c r="J28" i="8"/>
  <c r="J15" i="8"/>
  <c r="J23" i="8"/>
  <c r="J10" i="8"/>
  <c r="J13" i="8"/>
  <c r="J29" i="8"/>
  <c r="J8" i="8"/>
  <c r="J11" i="8"/>
  <c r="J14" i="8"/>
  <c r="J30" i="8"/>
  <c r="I6" i="8"/>
  <c r="I25" i="8"/>
  <c r="I17" i="8"/>
  <c r="I9" i="8"/>
  <c r="I30" i="8"/>
  <c r="I22" i="8"/>
  <c r="I14" i="8"/>
  <c r="I19" i="8"/>
  <c r="L9" i="8"/>
  <c r="I24" i="8"/>
  <c r="I16" i="8"/>
  <c r="I8" i="8"/>
  <c r="I29" i="8"/>
  <c r="I21" i="8"/>
  <c r="I13" i="8"/>
  <c r="I27" i="8"/>
  <c r="I11" i="8"/>
  <c r="I26" i="8"/>
  <c r="I18" i="8"/>
  <c r="I10" i="8"/>
  <c r="I23" i="8"/>
  <c r="I15" i="8"/>
  <c r="I7" i="8"/>
  <c r="I28" i="8"/>
  <c r="I20" i="8"/>
  <c r="L7" i="7"/>
  <c r="L6" i="7"/>
  <c r="L7" i="6"/>
  <c r="L6" i="6"/>
  <c r="L13" i="6"/>
  <c r="J10" i="6" s="1"/>
  <c r="L11" i="6"/>
  <c r="I6" i="6" s="1"/>
  <c r="L12" i="6"/>
  <c r="H7" i="6" s="1"/>
  <c r="E20" i="9"/>
  <c r="E12" i="9"/>
  <c r="E23" i="9"/>
  <c r="E15" i="9"/>
  <c r="E7" i="9"/>
  <c r="E22" i="9"/>
  <c r="E14" i="9"/>
  <c r="L11" i="7"/>
  <c r="J15" i="6"/>
  <c r="J30" i="6"/>
  <c r="J27" i="6"/>
  <c r="J20" i="6"/>
  <c r="J23" i="6"/>
  <c r="J16" i="6"/>
  <c r="I7" i="6"/>
  <c r="I9" i="6"/>
  <c r="B6" i="5"/>
  <c r="B12" i="3"/>
  <c r="B11" i="3"/>
  <c r="B14" i="3"/>
  <c r="B13" i="3"/>
  <c r="B11" i="1"/>
  <c r="B12" i="1"/>
  <c r="B13" i="1"/>
  <c r="B15" i="2" l="1"/>
  <c r="F11" i="10"/>
  <c r="F19" i="10"/>
  <c r="F5" i="10"/>
  <c r="F17" i="10"/>
  <c r="F12" i="10"/>
  <c r="F15" i="10"/>
  <c r="F18" i="10"/>
  <c r="F13" i="10"/>
  <c r="F21" i="10"/>
  <c r="F8" i="10"/>
  <c r="F16" i="10"/>
  <c r="F24" i="10"/>
  <c r="F6" i="10"/>
  <c r="F14" i="10"/>
  <c r="F22" i="10"/>
  <c r="F9" i="10"/>
  <c r="F20" i="10"/>
  <c r="F7" i="10"/>
  <c r="F23" i="10"/>
  <c r="F10" i="10"/>
  <c r="D9" i="10"/>
  <c r="D17" i="10"/>
  <c r="D7" i="10"/>
  <c r="D23" i="10"/>
  <c r="D18" i="10"/>
  <c r="D21" i="10"/>
  <c r="D8" i="10"/>
  <c r="D24" i="10"/>
  <c r="D11" i="10"/>
  <c r="D19" i="10"/>
  <c r="D6" i="10"/>
  <c r="D14" i="10"/>
  <c r="D22" i="10"/>
  <c r="D12" i="10"/>
  <c r="D20" i="10"/>
  <c r="D15" i="10"/>
  <c r="D5" i="10"/>
  <c r="D10" i="10"/>
  <c r="D13" i="10"/>
  <c r="D16" i="10"/>
  <c r="F7" i="9"/>
  <c r="F15" i="9"/>
  <c r="F23" i="9"/>
  <c r="F8" i="9"/>
  <c r="F16" i="9"/>
  <c r="F24" i="9"/>
  <c r="F9" i="9"/>
  <c r="F17" i="9"/>
  <c r="F5" i="9"/>
  <c r="F10" i="9"/>
  <c r="F18" i="9"/>
  <c r="F11" i="9"/>
  <c r="F19" i="9"/>
  <c r="F12" i="9"/>
  <c r="F20" i="9"/>
  <c r="F13" i="9"/>
  <c r="F21" i="9"/>
  <c r="F6" i="9"/>
  <c r="F14" i="9"/>
  <c r="F22" i="9"/>
  <c r="I11" i="9"/>
  <c r="J24" i="8"/>
  <c r="J16" i="8"/>
  <c r="J25" i="8"/>
  <c r="J22" i="8"/>
  <c r="J21" i="8"/>
  <c r="J7" i="8"/>
  <c r="J27" i="8"/>
  <c r="J26" i="8"/>
  <c r="J20" i="8"/>
  <c r="J19" i="8"/>
  <c r="J18" i="8"/>
  <c r="L10" i="8"/>
  <c r="J13" i="7"/>
  <c r="J21" i="7"/>
  <c r="J29" i="7"/>
  <c r="J6" i="7"/>
  <c r="J10" i="7"/>
  <c r="J8" i="7"/>
  <c r="J16" i="7"/>
  <c r="J24" i="7"/>
  <c r="J11" i="7"/>
  <c r="J19" i="7"/>
  <c r="J27" i="7"/>
  <c r="J17" i="7"/>
  <c r="J25" i="7"/>
  <c r="J14" i="7"/>
  <c r="J22" i="7"/>
  <c r="J30" i="7"/>
  <c r="J9" i="7"/>
  <c r="J18" i="7"/>
  <c r="J12" i="7"/>
  <c r="J20" i="7"/>
  <c r="J28" i="7"/>
  <c r="J7" i="7"/>
  <c r="J15" i="7"/>
  <c r="J23" i="7"/>
  <c r="J26" i="7"/>
  <c r="I8" i="7"/>
  <c r="I16" i="7"/>
  <c r="I24" i="7"/>
  <c r="L9" i="7"/>
  <c r="I21" i="7"/>
  <c r="I11" i="7"/>
  <c r="I19" i="7"/>
  <c r="I27" i="7"/>
  <c r="I14" i="7"/>
  <c r="I22" i="7"/>
  <c r="I30" i="7"/>
  <c r="I12" i="7"/>
  <c r="I29" i="7"/>
  <c r="I9" i="7"/>
  <c r="I17" i="7"/>
  <c r="I25" i="7"/>
  <c r="I20" i="7"/>
  <c r="I28" i="7"/>
  <c r="I7" i="7"/>
  <c r="I15" i="7"/>
  <c r="I23" i="7"/>
  <c r="I6" i="7"/>
  <c r="I10" i="7"/>
  <c r="I18" i="7"/>
  <c r="I26" i="7"/>
  <c r="I13" i="7"/>
  <c r="L10" i="7"/>
  <c r="I14" i="6"/>
  <c r="H12" i="6"/>
  <c r="I22" i="6"/>
  <c r="H15" i="6"/>
  <c r="J17" i="6"/>
  <c r="J18" i="6"/>
  <c r="I30" i="6"/>
  <c r="J12" i="6"/>
  <c r="J24" i="6"/>
  <c r="J21" i="6"/>
  <c r="I19" i="6"/>
  <c r="I23" i="6"/>
  <c r="J29" i="6"/>
  <c r="J6" i="6"/>
  <c r="I15" i="6"/>
  <c r="J26" i="6"/>
  <c r="J14" i="6"/>
  <c r="I27" i="6"/>
  <c r="J9" i="6"/>
  <c r="H18" i="6"/>
  <c r="H8" i="6"/>
  <c r="H9" i="6"/>
  <c r="H16" i="6"/>
  <c r="H10" i="6"/>
  <c r="H17" i="6"/>
  <c r="H20" i="6"/>
  <c r="H25" i="6"/>
  <c r="H29" i="6"/>
  <c r="H22" i="6"/>
  <c r="H6" i="6"/>
  <c r="H13" i="6"/>
  <c r="H23" i="6"/>
  <c r="H21" i="6"/>
  <c r="H26" i="6"/>
  <c r="H27" i="6"/>
  <c r="H19" i="6"/>
  <c r="H28" i="6"/>
  <c r="H30" i="6"/>
  <c r="H14" i="6"/>
  <c r="I11" i="6"/>
  <c r="I13" i="6"/>
  <c r="I24" i="6"/>
  <c r="I28" i="6"/>
  <c r="I20" i="6"/>
  <c r="I25" i="6"/>
  <c r="I8" i="6"/>
  <c r="I17" i="6"/>
  <c r="I26" i="6"/>
  <c r="I10" i="6"/>
  <c r="I12" i="6"/>
  <c r="I18" i="6"/>
  <c r="I16" i="6"/>
  <c r="I29" i="6"/>
  <c r="I21" i="6"/>
  <c r="H11" i="6"/>
  <c r="H24" i="6"/>
  <c r="J8" i="6"/>
  <c r="J7" i="6"/>
  <c r="J19" i="6"/>
  <c r="J25" i="6"/>
  <c r="J13" i="6"/>
  <c r="J28" i="6"/>
  <c r="J11" i="6"/>
  <c r="J22" i="6"/>
  <c r="H8" i="9" l="1"/>
  <c r="H12" i="9"/>
  <c r="H16" i="9"/>
  <c r="H20" i="9"/>
  <c r="H24" i="9"/>
  <c r="H5" i="9"/>
  <c r="H9" i="9"/>
  <c r="H13" i="9"/>
  <c r="H17" i="9"/>
  <c r="H21" i="9"/>
  <c r="H6" i="9"/>
  <c r="H10" i="9"/>
  <c r="H14" i="9"/>
  <c r="H18" i="9"/>
  <c r="H22" i="9"/>
  <c r="H7" i="9"/>
  <c r="H11" i="9"/>
  <c r="H15" i="9"/>
  <c r="H19" i="9"/>
  <c r="H23" i="9"/>
  <c r="H6" i="8"/>
  <c r="H24" i="8"/>
  <c r="H12" i="8"/>
  <c r="H30" i="8"/>
  <c r="H22" i="8"/>
  <c r="H13" i="8"/>
  <c r="H19" i="8"/>
  <c r="H20" i="8"/>
  <c r="H11" i="8"/>
  <c r="H10" i="8"/>
  <c r="H21" i="8"/>
  <c r="H27" i="8"/>
  <c r="H28" i="8"/>
  <c r="H7" i="8"/>
  <c r="H29" i="8"/>
  <c r="H14" i="8"/>
  <c r="H23" i="8"/>
  <c r="H15" i="8"/>
  <c r="H9" i="8"/>
  <c r="H18" i="8"/>
  <c r="H8" i="8"/>
  <c r="H17" i="8"/>
  <c r="H26" i="8"/>
  <c r="H16" i="8"/>
  <c r="H25" i="8"/>
  <c r="H11" i="7"/>
  <c r="H19" i="7"/>
  <c r="H27" i="7"/>
  <c r="H14" i="7"/>
  <c r="H22" i="7"/>
  <c r="H30" i="7"/>
  <c r="H23" i="7"/>
  <c r="H24" i="7"/>
  <c r="H9" i="7"/>
  <c r="H17" i="7"/>
  <c r="H25" i="7"/>
  <c r="H7" i="7"/>
  <c r="H16" i="7"/>
  <c r="H12" i="7"/>
  <c r="H20" i="7"/>
  <c r="H28" i="7"/>
  <c r="H15" i="7"/>
  <c r="H10" i="7"/>
  <c r="H18" i="7"/>
  <c r="H26" i="7"/>
  <c r="H13" i="7"/>
  <c r="H21" i="7"/>
  <c r="H29" i="7"/>
  <c r="H6" i="7"/>
  <c r="H8" i="7"/>
</calcChain>
</file>

<file path=xl/sharedStrings.xml><?xml version="1.0" encoding="utf-8"?>
<sst xmlns="http://schemas.openxmlformats.org/spreadsheetml/2006/main" count="185" uniqueCount="110">
  <si>
    <t>Observation 1</t>
  </si>
  <si>
    <t>Observation 2</t>
  </si>
  <si>
    <t>Observation 3</t>
  </si>
  <si>
    <t>Average</t>
  </si>
  <si>
    <t>Range</t>
  </si>
  <si>
    <t>X-Bar and Range Control Chart</t>
  </si>
  <si>
    <t xml:space="preserve">X-Double Bar = </t>
  </si>
  <si>
    <t xml:space="preserve">R-Bar = </t>
  </si>
  <si>
    <t>n</t>
  </si>
  <si>
    <r>
      <t>A</t>
    </r>
    <r>
      <rPr>
        <b/>
        <vertAlign val="subscript"/>
        <sz val="12"/>
        <rFont val="Times New Roman"/>
        <family val="1"/>
      </rPr>
      <t>2</t>
    </r>
  </si>
  <si>
    <r>
      <t>A</t>
    </r>
    <r>
      <rPr>
        <b/>
        <vertAlign val="subscript"/>
        <sz val="12"/>
        <rFont val="Times New Roman"/>
        <family val="1"/>
      </rPr>
      <t>3</t>
    </r>
  </si>
  <si>
    <r>
      <t>D</t>
    </r>
    <r>
      <rPr>
        <b/>
        <vertAlign val="subscript"/>
        <sz val="12"/>
        <rFont val="Times New Roman"/>
        <family val="1"/>
      </rPr>
      <t>3</t>
    </r>
  </si>
  <si>
    <r>
      <t>D</t>
    </r>
    <r>
      <rPr>
        <b/>
        <vertAlign val="subscript"/>
        <sz val="12"/>
        <rFont val="Times New Roman"/>
        <family val="1"/>
      </rPr>
      <t>4</t>
    </r>
  </si>
  <si>
    <r>
      <t>d</t>
    </r>
    <r>
      <rPr>
        <b/>
        <vertAlign val="subscript"/>
        <sz val="12"/>
        <rFont val="Times New Roman"/>
        <family val="1"/>
      </rPr>
      <t>2</t>
    </r>
  </si>
  <si>
    <r>
      <t>B</t>
    </r>
    <r>
      <rPr>
        <b/>
        <vertAlign val="subscript"/>
        <sz val="12"/>
        <rFont val="Times New Roman"/>
        <family val="1"/>
      </rPr>
      <t>3</t>
    </r>
  </si>
  <si>
    <r>
      <t>B</t>
    </r>
    <r>
      <rPr>
        <b/>
        <vertAlign val="subscript"/>
        <sz val="12"/>
        <rFont val="Times New Roman"/>
        <family val="1"/>
      </rPr>
      <t>4</t>
    </r>
  </si>
  <si>
    <t xml:space="preserve">A2 = </t>
  </si>
  <si>
    <t xml:space="preserve">D3 = </t>
  </si>
  <si>
    <t xml:space="preserve">D4 = </t>
  </si>
  <si>
    <t xml:space="preserve">Sample Size = </t>
  </si>
  <si>
    <t xml:space="preserve">X-Bar Chart Lower Limit = </t>
  </si>
  <si>
    <t xml:space="preserve">X-Bar Chart Upper Limit = </t>
  </si>
  <si>
    <t xml:space="preserve">R-Bar Chart Lower Limit = </t>
  </si>
  <si>
    <t xml:space="preserve">R-Bar Chart Upper Limit = </t>
  </si>
  <si>
    <t xml:space="preserve">Moving Range Chart Upper Limit = </t>
  </si>
  <si>
    <t xml:space="preserve">Moving Range Chart Lower Limit = </t>
  </si>
  <si>
    <t xml:space="preserve">Individuals Chart Upper Limit = </t>
  </si>
  <si>
    <t xml:space="preserve">Individuals Chart Lower Limit = </t>
  </si>
  <si>
    <t xml:space="preserve">MR-Bar = </t>
  </si>
  <si>
    <t xml:space="preserve">X-Bar = </t>
  </si>
  <si>
    <t>Value</t>
  </si>
  <si>
    <t>Number</t>
  </si>
  <si>
    <t>Moving</t>
  </si>
  <si>
    <t>Observation</t>
  </si>
  <si>
    <t>Individuals &amp; Moving Range Control Chart</t>
  </si>
  <si>
    <t>X-Bar and S Control Chart</t>
  </si>
  <si>
    <t>s</t>
  </si>
  <si>
    <t xml:space="preserve">S-Bar = </t>
  </si>
  <si>
    <t xml:space="preserve">A3 = </t>
  </si>
  <si>
    <t xml:space="preserve">B3 = </t>
  </si>
  <si>
    <t xml:space="preserve">B4 = </t>
  </si>
  <si>
    <t xml:space="preserve">S-Bar Chart Lower Limit = </t>
  </si>
  <si>
    <t xml:space="preserve">S-Bar Chart Upper Limit = </t>
  </si>
  <si>
    <t>p Chart</t>
  </si>
  <si>
    <t xml:space="preserve">Percent Defective = </t>
  </si>
  <si>
    <t xml:space="preserve">p Chart Lower Limit = </t>
  </si>
  <si>
    <t xml:space="preserve">p Chart Upper Limit = </t>
  </si>
  <si>
    <t>c Chart</t>
  </si>
  <si>
    <t>c-bar</t>
  </si>
  <si>
    <t xml:space="preserve">c Chart Lower Limit = </t>
  </si>
  <si>
    <t xml:space="preserve">c Chart Upper Limit = </t>
  </si>
  <si>
    <t>X-Bar Chart: Cocoa Fizz</t>
  </si>
  <si>
    <t xml:space="preserve">Average </t>
  </si>
  <si>
    <t>Sample No.</t>
  </si>
  <si>
    <t>x-bar-bar</t>
  </si>
  <si>
    <t>R-bar</t>
  </si>
  <si>
    <t>Standard Error of the Mean</t>
  </si>
  <si>
    <t>CL: Center Line (x-bar-bar)</t>
  </si>
  <si>
    <t>LCL: Lower Control Limit</t>
  </si>
  <si>
    <t>UCL: Upper Control Limit</t>
  </si>
  <si>
    <t>Z-value for control charts (z)</t>
  </si>
  <si>
    <t>Number of observation per sample (n)</t>
  </si>
  <si>
    <t>Number of samples (N)</t>
  </si>
  <si>
    <t>Sigma for Process (Given)</t>
  </si>
  <si>
    <t>Obs-1</t>
  </si>
  <si>
    <t>Obs-2</t>
  </si>
  <si>
    <t>Obs-3</t>
  </si>
  <si>
    <t>Obs-4</t>
  </si>
  <si>
    <t>CL</t>
  </si>
  <si>
    <t>UCL</t>
  </si>
  <si>
    <t>LCL</t>
  </si>
  <si>
    <t>A2, the factor obtained from Table</t>
  </si>
  <si>
    <t>Sample Size n</t>
  </si>
  <si>
    <t>A2</t>
  </si>
  <si>
    <t>D3</t>
  </si>
  <si>
    <t>D4</t>
  </si>
  <si>
    <t>Factor for x-bar Chart</t>
  </si>
  <si>
    <t>Factors for R-Chart</t>
  </si>
  <si>
    <t>D3, the factor obtained from Table</t>
  </si>
  <si>
    <t>D4, the factor obtained from Table</t>
  </si>
  <si>
    <t>CL: Center Line (R-bar)</t>
  </si>
  <si>
    <t># Defective
Tires</t>
  </si>
  <si>
    <t>Fraction
Defective</t>
  </si>
  <si>
    <t>Number Samples</t>
  </si>
  <si>
    <t>#Observations Sampled</t>
  </si>
  <si>
    <t>Sample
Number</t>
  </si>
  <si>
    <t>Total Number of Defective Tires</t>
  </si>
  <si>
    <t>Total Number of Observations</t>
  </si>
  <si>
    <t>SD of the Average Proportion Defective</t>
  </si>
  <si>
    <t>CL (p-bar)</t>
  </si>
  <si>
    <t>Number of
Complaints</t>
  </si>
  <si>
    <t>Week
Number</t>
  </si>
  <si>
    <t>z-value</t>
  </si>
  <si>
    <t>c-bar (CL)</t>
  </si>
  <si>
    <t>LCL (Must be &gt;= 0)</t>
  </si>
  <si>
    <r>
      <t>A</t>
    </r>
    <r>
      <rPr>
        <b/>
        <vertAlign val="sub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</si>
  <si>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3</t>
    </r>
  </si>
  <si>
    <r>
      <t>D</t>
    </r>
    <r>
      <rPr>
        <b/>
        <vertAlign val="subscript"/>
        <sz val="10"/>
        <rFont val="Arial"/>
        <family val="2"/>
      </rPr>
      <t>3</t>
    </r>
  </si>
  <si>
    <r>
      <t>D</t>
    </r>
    <r>
      <rPr>
        <b/>
        <vertAlign val="subscript"/>
        <sz val="10"/>
        <rFont val="Arial"/>
        <family val="2"/>
      </rPr>
      <t>4</t>
    </r>
  </si>
  <si>
    <r>
      <t>d</t>
    </r>
    <r>
      <rPr>
        <b/>
        <vertAlign val="subscript"/>
        <sz val="10"/>
        <rFont val="Arial"/>
        <family val="2"/>
      </rPr>
      <t>2</t>
    </r>
  </si>
  <si>
    <r>
      <t>B</t>
    </r>
    <r>
      <rPr>
        <b/>
        <vertAlign val="subscript"/>
        <sz val="10"/>
        <rFont val="Arial"/>
        <family val="2"/>
      </rPr>
      <t>3</t>
    </r>
  </si>
  <si>
    <r>
      <t>B</t>
    </r>
    <r>
      <rPr>
        <b/>
        <vertAlign val="subscript"/>
        <sz val="10"/>
        <rFont val="Arial"/>
        <family val="2"/>
      </rPr>
      <t>4</t>
    </r>
  </si>
  <si>
    <t xml:space="preserve">#Samples (n) = </t>
  </si>
  <si>
    <t xml:space="preserve">Individuals Chart Limits </t>
  </si>
  <si>
    <t>X-Bar Control Chart</t>
  </si>
  <si>
    <t>Range Chart: Cocoa Fizz</t>
  </si>
  <si>
    <t>Range Control Chart</t>
  </si>
  <si>
    <t>P Control Chart</t>
  </si>
  <si>
    <t>C Control Chart</t>
  </si>
  <si>
    <t>Size of Each Sample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</si>
</sst>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%"/>
  </numFmts>
  <fonts count="17">
    <font>
      <sz val="10"/>
      <name val="Arial"/>
    </font>
    <font>
      <b/>
      <sz val="1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OfficinaSans-Book"/>
    </font>
    <font>
      <b/>
      <sz val="10"/>
      <color rgb="FF000000"/>
      <name val="Helvetica-Bold"/>
    </font>
    <font>
      <sz val="10"/>
      <color rgb="FF000000"/>
      <name val="Helvetica"/>
    </font>
    <font>
      <b/>
      <i/>
      <sz val="10"/>
      <name val="Arial"/>
      <family val="2"/>
    </font>
    <font>
      <b/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top" wrapText="1"/>
    </xf>
    <xf numFmtId="0" fontId="1" fillId="0" borderId="0" xfId="0" quotePrefix="1" applyFont="1" applyAlignment="1">
      <alignment horizontal="left"/>
    </xf>
    <xf numFmtId="2" fontId="0" fillId="0" borderId="0" xfId="0" applyNumberFormat="1"/>
    <xf numFmtId="166" fontId="0" fillId="3" borderId="0" xfId="1" applyNumberFormat="1" applyFont="1" applyFill="1" applyAlignment="1">
      <alignment horizontal="lef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2" borderId="0" xfId="1" applyNumberFormat="1" applyFont="1" applyFill="1" applyAlignment="1">
      <alignment horizontal="left"/>
    </xf>
    <xf numFmtId="164" fontId="0" fillId="3" borderId="0" xfId="1" applyNumberFormat="1" applyFont="1" applyFill="1" applyAlignment="1">
      <alignment horizontal="left"/>
    </xf>
    <xf numFmtId="0" fontId="8" fillId="0" borderId="0" xfId="0" applyFont="1"/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2" fontId="10" fillId="0" borderId="3" xfId="0" applyNumberFormat="1" applyFont="1" applyBorder="1" applyAlignment="1">
      <alignment vertical="center" wrapText="1"/>
    </xf>
    <xf numFmtId="2" fontId="8" fillId="0" borderId="0" xfId="0" applyNumberFormat="1" applyFont="1"/>
    <xf numFmtId="0" fontId="8" fillId="0" borderId="3" xfId="0" applyFont="1" applyBorder="1"/>
    <xf numFmtId="2" fontId="8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12" fillId="0" borderId="3" xfId="0" applyFont="1" applyBorder="1"/>
    <xf numFmtId="0" fontId="6" fillId="0" borderId="0" xfId="0" applyFont="1"/>
    <xf numFmtId="1" fontId="8" fillId="0" borderId="3" xfId="0" applyNumberFormat="1" applyFont="1" applyBorder="1"/>
    <xf numFmtId="0" fontId="14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3" xfId="0" applyBorder="1"/>
    <xf numFmtId="0" fontId="1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quotePrefix="1" applyFont="1" applyAlignment="1">
      <alignment horizontal="right"/>
    </xf>
    <xf numFmtId="0" fontId="6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Chart (E-Book)-1'!$F$5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(E-Book)-1'!$F$6:$F$30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EDB-8464-1242EC1A732C}"/>
            </c:ext>
          </c:extLst>
        </c:ser>
        <c:ser>
          <c:idx val="1"/>
          <c:order val="1"/>
          <c:tx>
            <c:strRef>
              <c:f>'X-Bar Chart (E-Book)-1'!$H$5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(E-Book)-1'!$H$6:$H$30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E-4EDB-8464-1242EC1A732C}"/>
            </c:ext>
          </c:extLst>
        </c:ser>
        <c:ser>
          <c:idx val="2"/>
          <c:order val="2"/>
          <c:tx>
            <c:strRef>
              <c:f>'X-Bar Chart (E-Book)-1'!$I$5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(E-Book)-1'!$I$6:$I$30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E-4EDB-8464-1242EC1A732C}"/>
            </c:ext>
          </c:extLst>
        </c:ser>
        <c:ser>
          <c:idx val="3"/>
          <c:order val="3"/>
          <c:tx>
            <c:strRef>
              <c:f>'X-Bar Chart (E-Book)-1'!$J$5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(E-Book)-1'!$J$6:$J$30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E-4EDB-8464-1242EC1A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13151"/>
        <c:axId val="1084513631"/>
      </c:lineChart>
      <c:catAx>
        <c:axId val="108451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13631"/>
        <c:crosses val="autoZero"/>
        <c:auto val="1"/>
        <c:lblAlgn val="ctr"/>
        <c:lblOffset val="100"/>
        <c:noMultiLvlLbl val="0"/>
      </c:catAx>
      <c:valAx>
        <c:axId val="10845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 Chart (Using A2 Factor)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Chart (E-Book)-2'!$F$5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(E-Book)-2'!$F$6:$F$30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B-450D-BFFD-18E78FB7609B}"/>
            </c:ext>
          </c:extLst>
        </c:ser>
        <c:ser>
          <c:idx val="1"/>
          <c:order val="1"/>
          <c:tx>
            <c:strRef>
              <c:f>'X-Bar Chart (E-Book)-2'!$H$5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(E-Book)-2'!$H$6:$H$30</c:f>
              <c:numCache>
                <c:formatCode>0.00</c:formatCode>
                <c:ptCount val="25"/>
                <c:pt idx="0">
                  <c:v>15.737536000000002</c:v>
                </c:pt>
                <c:pt idx="1">
                  <c:v>15.737536000000002</c:v>
                </c:pt>
                <c:pt idx="2">
                  <c:v>15.737536000000002</c:v>
                </c:pt>
                <c:pt idx="3">
                  <c:v>15.737536000000002</c:v>
                </c:pt>
                <c:pt idx="4">
                  <c:v>15.737536000000002</c:v>
                </c:pt>
                <c:pt idx="5">
                  <c:v>15.737536000000002</c:v>
                </c:pt>
                <c:pt idx="6">
                  <c:v>15.737536000000002</c:v>
                </c:pt>
                <c:pt idx="7">
                  <c:v>15.737536000000002</c:v>
                </c:pt>
                <c:pt idx="8">
                  <c:v>15.737536000000002</c:v>
                </c:pt>
                <c:pt idx="9">
                  <c:v>15.737536000000002</c:v>
                </c:pt>
                <c:pt idx="10">
                  <c:v>15.737536000000002</c:v>
                </c:pt>
                <c:pt idx="11">
                  <c:v>15.737536000000002</c:v>
                </c:pt>
                <c:pt idx="12">
                  <c:v>15.737536000000002</c:v>
                </c:pt>
                <c:pt idx="13">
                  <c:v>15.737536000000002</c:v>
                </c:pt>
                <c:pt idx="14">
                  <c:v>15.737536000000002</c:v>
                </c:pt>
                <c:pt idx="15">
                  <c:v>15.737536000000002</c:v>
                </c:pt>
                <c:pt idx="16">
                  <c:v>15.737536000000002</c:v>
                </c:pt>
                <c:pt idx="17">
                  <c:v>15.737536000000002</c:v>
                </c:pt>
                <c:pt idx="18">
                  <c:v>15.737536000000002</c:v>
                </c:pt>
                <c:pt idx="19">
                  <c:v>15.737536000000002</c:v>
                </c:pt>
                <c:pt idx="20">
                  <c:v>15.737536000000002</c:v>
                </c:pt>
                <c:pt idx="21">
                  <c:v>15.737536000000002</c:v>
                </c:pt>
                <c:pt idx="22">
                  <c:v>15.737536000000002</c:v>
                </c:pt>
                <c:pt idx="23">
                  <c:v>15.737536000000002</c:v>
                </c:pt>
                <c:pt idx="24">
                  <c:v>15.737536000000002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B-450D-BFFD-18E78FB7609B}"/>
            </c:ext>
          </c:extLst>
        </c:ser>
        <c:ser>
          <c:idx val="2"/>
          <c:order val="2"/>
          <c:tx>
            <c:strRef>
              <c:f>'X-Bar Chart (E-Book)-2'!$I$5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(E-Book)-2'!$I$6:$I$30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B-450D-BFFD-18E78FB7609B}"/>
            </c:ext>
          </c:extLst>
        </c:ser>
        <c:ser>
          <c:idx val="3"/>
          <c:order val="3"/>
          <c:tx>
            <c:strRef>
              <c:f>'X-Bar Chart (E-Book)-2'!$J$5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Chart (E-Book)-2'!$J$6:$J$30</c:f>
              <c:numCache>
                <c:formatCode>0.00</c:formatCode>
                <c:ptCount val="25"/>
                <c:pt idx="0">
                  <c:v>16.156264000000004</c:v>
                </c:pt>
                <c:pt idx="1">
                  <c:v>16.156264000000004</c:v>
                </c:pt>
                <c:pt idx="2">
                  <c:v>16.156264000000004</c:v>
                </c:pt>
                <c:pt idx="3">
                  <c:v>16.156264000000004</c:v>
                </c:pt>
                <c:pt idx="4">
                  <c:v>16.156264000000004</c:v>
                </c:pt>
                <c:pt idx="5">
                  <c:v>16.156264000000004</c:v>
                </c:pt>
                <c:pt idx="6">
                  <c:v>16.156264000000004</c:v>
                </c:pt>
                <c:pt idx="7">
                  <c:v>16.156264000000004</c:v>
                </c:pt>
                <c:pt idx="8">
                  <c:v>16.156264000000004</c:v>
                </c:pt>
                <c:pt idx="9">
                  <c:v>16.156264000000004</c:v>
                </c:pt>
                <c:pt idx="10">
                  <c:v>16.156264000000004</c:v>
                </c:pt>
                <c:pt idx="11">
                  <c:v>16.156264000000004</c:v>
                </c:pt>
                <c:pt idx="12">
                  <c:v>16.156264000000004</c:v>
                </c:pt>
                <c:pt idx="13">
                  <c:v>16.156264000000004</c:v>
                </c:pt>
                <c:pt idx="14">
                  <c:v>16.156264000000004</c:v>
                </c:pt>
                <c:pt idx="15">
                  <c:v>16.156264000000004</c:v>
                </c:pt>
                <c:pt idx="16">
                  <c:v>16.156264000000004</c:v>
                </c:pt>
                <c:pt idx="17">
                  <c:v>16.156264000000004</c:v>
                </c:pt>
                <c:pt idx="18">
                  <c:v>16.156264000000004</c:v>
                </c:pt>
                <c:pt idx="19">
                  <c:v>16.156264000000004</c:v>
                </c:pt>
                <c:pt idx="20">
                  <c:v>16.156264000000004</c:v>
                </c:pt>
                <c:pt idx="21">
                  <c:v>16.156264000000004</c:v>
                </c:pt>
                <c:pt idx="22">
                  <c:v>16.156264000000004</c:v>
                </c:pt>
                <c:pt idx="23">
                  <c:v>16.156264000000004</c:v>
                </c:pt>
                <c:pt idx="24">
                  <c:v>16.156264000000004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B-450D-BFFD-18E78FB7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34287"/>
        <c:axId val="603733807"/>
      </c:lineChart>
      <c:catAx>
        <c:axId val="60373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3807"/>
        <c:crosses val="autoZero"/>
        <c:auto val="1"/>
        <c:lblAlgn val="ctr"/>
        <c:lblOffset val="100"/>
        <c:noMultiLvlLbl val="0"/>
      </c:catAx>
      <c:valAx>
        <c:axId val="6037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Chart (E-Book)'!$G$5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Chart (E-Book)'!$G$6:$G$30</c:f>
              <c:numCache>
                <c:formatCode>0.00</c:formatCode>
                <c:ptCount val="25"/>
                <c:pt idx="0">
                  <c:v>0.1899999999999995</c:v>
                </c:pt>
                <c:pt idx="1">
                  <c:v>0.27000000000000135</c:v>
                </c:pt>
                <c:pt idx="2">
                  <c:v>0.16999999999999993</c:v>
                </c:pt>
                <c:pt idx="3">
                  <c:v>0.45999999999999908</c:v>
                </c:pt>
                <c:pt idx="4">
                  <c:v>0.47000000000000064</c:v>
                </c:pt>
                <c:pt idx="5">
                  <c:v>0.20000000000000107</c:v>
                </c:pt>
                <c:pt idx="6">
                  <c:v>0.46000000000000085</c:v>
                </c:pt>
                <c:pt idx="7">
                  <c:v>0.19999999999999929</c:v>
                </c:pt>
                <c:pt idx="8">
                  <c:v>0.20999999999999908</c:v>
                </c:pt>
                <c:pt idx="9">
                  <c:v>0.29999999999999893</c:v>
                </c:pt>
                <c:pt idx="10">
                  <c:v>0.28999999999999915</c:v>
                </c:pt>
                <c:pt idx="11">
                  <c:v>0.42999999999999794</c:v>
                </c:pt>
                <c:pt idx="12">
                  <c:v>0.24000000000000021</c:v>
                </c:pt>
                <c:pt idx="13">
                  <c:v>0.37000000000000099</c:v>
                </c:pt>
                <c:pt idx="14">
                  <c:v>0.30999999999999872</c:v>
                </c:pt>
                <c:pt idx="15">
                  <c:v>0.29000000000000092</c:v>
                </c:pt>
                <c:pt idx="16">
                  <c:v>0.33000000000000185</c:v>
                </c:pt>
                <c:pt idx="17">
                  <c:v>0.34000000000000163</c:v>
                </c:pt>
                <c:pt idx="18">
                  <c:v>0.28000000000000114</c:v>
                </c:pt>
                <c:pt idx="19">
                  <c:v>0.20000000000000107</c:v>
                </c:pt>
                <c:pt idx="20">
                  <c:v>0.22999999999999865</c:v>
                </c:pt>
                <c:pt idx="21">
                  <c:v>0.16000000000000014</c:v>
                </c:pt>
                <c:pt idx="22">
                  <c:v>0.32000000000000028</c:v>
                </c:pt>
                <c:pt idx="23">
                  <c:v>0.15000000000000213</c:v>
                </c:pt>
                <c:pt idx="24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A-4366-9F4E-096FBBCF87E8}"/>
            </c:ext>
          </c:extLst>
        </c:ser>
        <c:ser>
          <c:idx val="1"/>
          <c:order val="1"/>
          <c:tx>
            <c:strRef>
              <c:f>'Range Chart (E-Book)'!$H$5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'Range Chart (E-Book)'!$H$6:$H$30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A-4366-9F4E-096FBBCF87E8}"/>
            </c:ext>
          </c:extLst>
        </c:ser>
        <c:ser>
          <c:idx val="2"/>
          <c:order val="2"/>
          <c:tx>
            <c:strRef>
              <c:f>'Range Chart (E-Book)'!$I$5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'Range Chart (E-Book)'!$I$6:$I$30</c:f>
              <c:numCache>
                <c:formatCode>0.00</c:formatCode>
                <c:ptCount val="25"/>
                <c:pt idx="0">
                  <c:v>0.28680000000000017</c:v>
                </c:pt>
                <c:pt idx="1">
                  <c:v>0.28680000000000017</c:v>
                </c:pt>
                <c:pt idx="2">
                  <c:v>0.28680000000000017</c:v>
                </c:pt>
                <c:pt idx="3">
                  <c:v>0.28680000000000017</c:v>
                </c:pt>
                <c:pt idx="4">
                  <c:v>0.28680000000000017</c:v>
                </c:pt>
                <c:pt idx="5">
                  <c:v>0.28680000000000017</c:v>
                </c:pt>
                <c:pt idx="6">
                  <c:v>0.28680000000000017</c:v>
                </c:pt>
                <c:pt idx="7">
                  <c:v>0.28680000000000017</c:v>
                </c:pt>
                <c:pt idx="8">
                  <c:v>0.28680000000000017</c:v>
                </c:pt>
                <c:pt idx="9">
                  <c:v>0.28680000000000017</c:v>
                </c:pt>
                <c:pt idx="10">
                  <c:v>0.28680000000000017</c:v>
                </c:pt>
                <c:pt idx="11">
                  <c:v>0.28680000000000017</c:v>
                </c:pt>
                <c:pt idx="12">
                  <c:v>0.28680000000000017</c:v>
                </c:pt>
                <c:pt idx="13">
                  <c:v>0.28680000000000017</c:v>
                </c:pt>
                <c:pt idx="14">
                  <c:v>0.28680000000000017</c:v>
                </c:pt>
                <c:pt idx="15">
                  <c:v>0.28680000000000017</c:v>
                </c:pt>
                <c:pt idx="16">
                  <c:v>0.28680000000000017</c:v>
                </c:pt>
                <c:pt idx="17">
                  <c:v>0.28680000000000017</c:v>
                </c:pt>
                <c:pt idx="18">
                  <c:v>0.28680000000000017</c:v>
                </c:pt>
                <c:pt idx="19">
                  <c:v>0.28680000000000017</c:v>
                </c:pt>
                <c:pt idx="20">
                  <c:v>0.28680000000000017</c:v>
                </c:pt>
                <c:pt idx="21">
                  <c:v>0.28680000000000017</c:v>
                </c:pt>
                <c:pt idx="22">
                  <c:v>0.28680000000000017</c:v>
                </c:pt>
                <c:pt idx="23">
                  <c:v>0.28680000000000017</c:v>
                </c:pt>
                <c:pt idx="24">
                  <c:v>0.28680000000000017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A-4366-9F4E-096FBBCF87E8}"/>
            </c:ext>
          </c:extLst>
        </c:ser>
        <c:ser>
          <c:idx val="3"/>
          <c:order val="3"/>
          <c:tx>
            <c:strRef>
              <c:f>'Range Chart (E-Book)'!$J$5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Chart (E-Book)'!$J$6:$J$30</c:f>
              <c:numCache>
                <c:formatCode>0.00</c:formatCode>
                <c:ptCount val="25"/>
                <c:pt idx="0">
                  <c:v>0.65390400000000037</c:v>
                </c:pt>
                <c:pt idx="1">
                  <c:v>0.65390400000000037</c:v>
                </c:pt>
                <c:pt idx="2">
                  <c:v>0.65390400000000037</c:v>
                </c:pt>
                <c:pt idx="3">
                  <c:v>0.65390400000000037</c:v>
                </c:pt>
                <c:pt idx="4">
                  <c:v>0.65390400000000037</c:v>
                </c:pt>
                <c:pt idx="5">
                  <c:v>0.65390400000000037</c:v>
                </c:pt>
                <c:pt idx="6">
                  <c:v>0.65390400000000037</c:v>
                </c:pt>
                <c:pt idx="7">
                  <c:v>0.65390400000000037</c:v>
                </c:pt>
                <c:pt idx="8">
                  <c:v>0.65390400000000037</c:v>
                </c:pt>
                <c:pt idx="9">
                  <c:v>0.65390400000000037</c:v>
                </c:pt>
                <c:pt idx="10">
                  <c:v>0.65390400000000037</c:v>
                </c:pt>
                <c:pt idx="11">
                  <c:v>0.65390400000000037</c:v>
                </c:pt>
                <c:pt idx="12">
                  <c:v>0.65390400000000037</c:v>
                </c:pt>
                <c:pt idx="13">
                  <c:v>0.65390400000000037</c:v>
                </c:pt>
                <c:pt idx="14">
                  <c:v>0.65390400000000037</c:v>
                </c:pt>
                <c:pt idx="15">
                  <c:v>0.65390400000000037</c:v>
                </c:pt>
                <c:pt idx="16">
                  <c:v>0.65390400000000037</c:v>
                </c:pt>
                <c:pt idx="17">
                  <c:v>0.65390400000000037</c:v>
                </c:pt>
                <c:pt idx="18">
                  <c:v>0.65390400000000037</c:v>
                </c:pt>
                <c:pt idx="19">
                  <c:v>0.65390400000000037</c:v>
                </c:pt>
                <c:pt idx="20">
                  <c:v>0.65390400000000037</c:v>
                </c:pt>
                <c:pt idx="21">
                  <c:v>0.65390400000000037</c:v>
                </c:pt>
                <c:pt idx="22">
                  <c:v>0.65390400000000037</c:v>
                </c:pt>
                <c:pt idx="23">
                  <c:v>0.65390400000000037</c:v>
                </c:pt>
                <c:pt idx="24">
                  <c:v>0.65390400000000037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A-4366-9F4E-096FBBCF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4447"/>
        <c:axId val="603741007"/>
      </c:lineChart>
      <c:catAx>
        <c:axId val="60375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1007"/>
        <c:crosses val="autoZero"/>
        <c:auto val="1"/>
        <c:lblAlgn val="ctr"/>
        <c:lblOffset val="100"/>
        <c:noMultiLvlLbl val="0"/>
      </c:catAx>
      <c:valAx>
        <c:axId val="6037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Chart (E-Book)'!$E$4</c:f>
              <c:strCache>
                <c:ptCount val="1"/>
                <c:pt idx="0">
                  <c:v>Fraction
Defective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Chart (E-Book)'!$E$5:$E$24</c:f>
              <c:numCache>
                <c:formatCode>0.00</c:formatCode>
                <c:ptCount val="20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0.1</c:v>
                </c:pt>
                <c:pt idx="4">
                  <c:v>0.05</c:v>
                </c:pt>
                <c:pt idx="5">
                  <c:v>0.15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0.1</c:v>
                </c:pt>
                <c:pt idx="12">
                  <c:v>0.1</c:v>
                </c:pt>
                <c:pt idx="13">
                  <c:v>0.05</c:v>
                </c:pt>
                <c:pt idx="14">
                  <c:v>0.05</c:v>
                </c:pt>
                <c:pt idx="15">
                  <c:v>0.1</c:v>
                </c:pt>
                <c:pt idx="16">
                  <c:v>0.2</c:v>
                </c:pt>
                <c:pt idx="17">
                  <c:v>0.15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ADE-925F-729104C721A6}"/>
            </c:ext>
          </c:extLst>
        </c:ser>
        <c:ser>
          <c:idx val="1"/>
          <c:order val="1"/>
          <c:tx>
            <c:strRef>
              <c:f>'P Chart (E-Book)'!$F$4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Chart (E-Book)'!$F$5:$F$24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ADE-925F-729104C721A6}"/>
            </c:ext>
          </c:extLst>
        </c:ser>
        <c:ser>
          <c:idx val="2"/>
          <c:order val="2"/>
          <c:tx>
            <c:strRef>
              <c:f>'P Chart (E-Book)'!$G$4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Chart (E-Book)'!$G$5:$G$24</c:f>
              <c:numCache>
                <c:formatCode>0.00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ADE-925F-729104C721A6}"/>
            </c:ext>
          </c:extLst>
        </c:ser>
        <c:ser>
          <c:idx val="3"/>
          <c:order val="3"/>
          <c:tx>
            <c:strRef>
              <c:f>'P Chart (E-Book)'!$H$4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Chart (E-Book)'!$H$5:$H$24</c:f>
              <c:numCache>
                <c:formatCode>General</c:formatCode>
                <c:ptCount val="20"/>
                <c:pt idx="0">
                  <c:v>0.30124611797498113</c:v>
                </c:pt>
                <c:pt idx="1">
                  <c:v>0.30124611797498113</c:v>
                </c:pt>
                <c:pt idx="2">
                  <c:v>0.30124611797498113</c:v>
                </c:pt>
                <c:pt idx="3">
                  <c:v>0.30124611797498113</c:v>
                </c:pt>
                <c:pt idx="4">
                  <c:v>0.30124611797498113</c:v>
                </c:pt>
                <c:pt idx="5">
                  <c:v>0.30124611797498113</c:v>
                </c:pt>
                <c:pt idx="6">
                  <c:v>0.30124611797498113</c:v>
                </c:pt>
                <c:pt idx="7">
                  <c:v>0.30124611797498113</c:v>
                </c:pt>
                <c:pt idx="8">
                  <c:v>0.30124611797498113</c:v>
                </c:pt>
                <c:pt idx="9">
                  <c:v>0.30124611797498113</c:v>
                </c:pt>
                <c:pt idx="10">
                  <c:v>0.30124611797498113</c:v>
                </c:pt>
                <c:pt idx="11">
                  <c:v>0.30124611797498113</c:v>
                </c:pt>
                <c:pt idx="12">
                  <c:v>0.30124611797498113</c:v>
                </c:pt>
                <c:pt idx="13">
                  <c:v>0.30124611797498113</c:v>
                </c:pt>
                <c:pt idx="14">
                  <c:v>0.30124611797498113</c:v>
                </c:pt>
                <c:pt idx="15">
                  <c:v>0.30124611797498113</c:v>
                </c:pt>
                <c:pt idx="16">
                  <c:v>0.30124611797498113</c:v>
                </c:pt>
                <c:pt idx="17">
                  <c:v>0.30124611797498113</c:v>
                </c:pt>
                <c:pt idx="18">
                  <c:v>0.30124611797498113</c:v>
                </c:pt>
                <c:pt idx="19">
                  <c:v>0.30124611797498113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6-4ADE-925F-729104C7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70255"/>
        <c:axId val="611759695"/>
      </c:lineChart>
      <c:catAx>
        <c:axId val="61177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59695"/>
        <c:crosses val="autoZero"/>
        <c:auto val="1"/>
        <c:lblAlgn val="ctr"/>
        <c:lblOffset val="100"/>
        <c:noMultiLvlLbl val="0"/>
      </c:catAx>
      <c:valAx>
        <c:axId val="6117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 Chart (E-Book)'!$C$4</c:f>
              <c:strCache>
                <c:ptCount val="1"/>
                <c:pt idx="0">
                  <c:v>Number of
Complaints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 Chart (E-Book)'!$C$5:$C$24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7-4CDB-89CD-20E714854597}"/>
            </c:ext>
          </c:extLst>
        </c:ser>
        <c:ser>
          <c:idx val="1"/>
          <c:order val="1"/>
          <c:tx>
            <c:strRef>
              <c:f>'C Chart (E-Book)'!$D$4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 Chart (E-Book)'!$D$5:$D$24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7-4CDB-89CD-20E714854597}"/>
            </c:ext>
          </c:extLst>
        </c:ser>
        <c:ser>
          <c:idx val="2"/>
          <c:order val="2"/>
          <c:tx>
            <c:strRef>
              <c:f>'C Chart (E-Book)'!$E$4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 Chart (E-Book)'!$E$5:$E$24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7-4CDB-89CD-20E714854597}"/>
            </c:ext>
          </c:extLst>
        </c:ser>
        <c:ser>
          <c:idx val="3"/>
          <c:order val="3"/>
          <c:tx>
            <c:strRef>
              <c:f>'C Chart (E-Book)'!$F$4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 Chart (E-Book)'!$F$5:$F$24</c:f>
              <c:numCache>
                <c:formatCode>General</c:formatCode>
                <c:ptCount val="20"/>
                <c:pt idx="0">
                  <c:v>6.6497190922573983</c:v>
                </c:pt>
                <c:pt idx="1">
                  <c:v>6.6497190922573983</c:v>
                </c:pt>
                <c:pt idx="2">
                  <c:v>6.6497190922573983</c:v>
                </c:pt>
                <c:pt idx="3">
                  <c:v>6.6497190922573983</c:v>
                </c:pt>
                <c:pt idx="4">
                  <c:v>6.6497190922573983</c:v>
                </c:pt>
                <c:pt idx="5">
                  <c:v>6.6497190922573983</c:v>
                </c:pt>
                <c:pt idx="6">
                  <c:v>6.6497190922573983</c:v>
                </c:pt>
                <c:pt idx="7">
                  <c:v>6.6497190922573983</c:v>
                </c:pt>
                <c:pt idx="8">
                  <c:v>6.6497190922573983</c:v>
                </c:pt>
                <c:pt idx="9">
                  <c:v>6.6497190922573983</c:v>
                </c:pt>
                <c:pt idx="10">
                  <c:v>6.6497190922573983</c:v>
                </c:pt>
                <c:pt idx="11">
                  <c:v>6.6497190922573983</c:v>
                </c:pt>
                <c:pt idx="12">
                  <c:v>6.6497190922573983</c:v>
                </c:pt>
                <c:pt idx="13">
                  <c:v>6.6497190922573983</c:v>
                </c:pt>
                <c:pt idx="14">
                  <c:v>6.6497190922573983</c:v>
                </c:pt>
                <c:pt idx="15">
                  <c:v>6.6497190922573983</c:v>
                </c:pt>
                <c:pt idx="16">
                  <c:v>6.6497190922573983</c:v>
                </c:pt>
                <c:pt idx="17">
                  <c:v>6.6497190922573983</c:v>
                </c:pt>
                <c:pt idx="18">
                  <c:v>6.6497190922573983</c:v>
                </c:pt>
                <c:pt idx="19">
                  <c:v>6.6497190922573983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7-4CDB-89CD-20E71485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43887"/>
        <c:axId val="603749647"/>
      </c:lineChart>
      <c:catAx>
        <c:axId val="60374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9647"/>
        <c:crosses val="autoZero"/>
        <c:auto val="1"/>
        <c:lblAlgn val="ctr"/>
        <c:lblOffset val="100"/>
        <c:noMultiLvlLbl val="0"/>
      </c:catAx>
      <c:valAx>
        <c:axId val="6037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gif"/><Relationship Id="rId1" Type="http://schemas.openxmlformats.org/officeDocument/2006/relationships/image" Target="../media/image2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gif"/><Relationship Id="rId7" Type="http://schemas.openxmlformats.org/officeDocument/2006/relationships/image" Target="../media/image15.gif"/><Relationship Id="rId2" Type="http://schemas.openxmlformats.org/officeDocument/2006/relationships/image" Target="../media/image10.gif"/><Relationship Id="rId1" Type="http://schemas.openxmlformats.org/officeDocument/2006/relationships/image" Target="../media/image9.gif"/><Relationship Id="rId6" Type="http://schemas.openxmlformats.org/officeDocument/2006/relationships/image" Target="../media/image14.gif"/><Relationship Id="rId5" Type="http://schemas.openxmlformats.org/officeDocument/2006/relationships/image" Target="../media/image13.gif"/><Relationship Id="rId4" Type="http://schemas.openxmlformats.org/officeDocument/2006/relationships/image" Target="../media/image12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g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gif"/><Relationship Id="rId2" Type="http://schemas.openxmlformats.org/officeDocument/2006/relationships/image" Target="../media/image18.gif"/><Relationship Id="rId1" Type="http://schemas.openxmlformats.org/officeDocument/2006/relationships/image" Target="../media/image9.gif"/><Relationship Id="rId6" Type="http://schemas.openxmlformats.org/officeDocument/2006/relationships/image" Target="../media/image22.gif"/><Relationship Id="rId5" Type="http://schemas.openxmlformats.org/officeDocument/2006/relationships/image" Target="../media/image21.gif"/><Relationship Id="rId4" Type="http://schemas.openxmlformats.org/officeDocument/2006/relationships/image" Target="../media/image20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13</xdr:row>
      <xdr:rowOff>74018</xdr:rowOff>
    </xdr:from>
    <xdr:to>
      <xdr:col>19</xdr:col>
      <xdr:colOff>9742</xdr:colOff>
      <xdr:row>24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653E97-E23F-000C-ECBC-2B14DDD3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832968"/>
          <a:ext cx="4772242" cy="1786531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14</xdr:col>
      <xdr:colOff>349250</xdr:colOff>
      <xdr:row>7</xdr:row>
      <xdr:rowOff>124668</xdr:rowOff>
    </xdr:from>
    <xdr:to>
      <xdr:col>15</xdr:col>
      <xdr:colOff>88900</xdr:colOff>
      <xdr:row>9</xdr:row>
      <xdr:rowOff>31686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6FEFD-C530-606C-6974-D49FA579E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3650" y="931118"/>
          <a:ext cx="349250" cy="224518"/>
        </a:xfrm>
        <a:prstGeom prst="rect">
          <a:avLst/>
        </a:prstGeom>
      </xdr:spPr>
    </xdr:pic>
    <xdr:clientData/>
  </xdr:twoCellAnchor>
  <xdr:twoCellAnchor>
    <xdr:from>
      <xdr:col>11</xdr:col>
      <xdr:colOff>98424</xdr:colOff>
      <xdr:row>25</xdr:row>
      <xdr:rowOff>31750</xdr:rowOff>
    </xdr:from>
    <xdr:to>
      <xdr:col>19</xdr:col>
      <xdr:colOff>31749</xdr:colOff>
      <xdr:row>43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36F70-F3D2-C2B8-D47E-1CC59BD20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8</xdr:row>
      <xdr:rowOff>139700</xdr:rowOff>
    </xdr:from>
    <xdr:to>
      <xdr:col>1</xdr:col>
      <xdr:colOff>672465</xdr:colOff>
      <xdr:row>14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5962F-E1E6-500F-4B2B-40EBE1A88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543050"/>
          <a:ext cx="1955165" cy="86042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3</xdr:col>
      <xdr:colOff>50800</xdr:colOff>
      <xdr:row>2</xdr:row>
      <xdr:rowOff>107950</xdr:rowOff>
    </xdr:from>
    <xdr:to>
      <xdr:col>5</xdr:col>
      <xdr:colOff>220980</xdr:colOff>
      <xdr:row>7</xdr:row>
      <xdr:rowOff>144145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B57F63-BE91-61A6-FA30-8E983423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558800"/>
          <a:ext cx="1389380" cy="82994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273050</xdr:colOff>
      <xdr:row>11</xdr:row>
      <xdr:rowOff>88900</xdr:rowOff>
    </xdr:from>
    <xdr:to>
      <xdr:col>14</xdr:col>
      <xdr:colOff>431800</xdr:colOff>
      <xdr:row>19</xdr:row>
      <xdr:rowOff>67939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87843E-D399-D80E-519E-BC351A45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650" y="1530350"/>
          <a:ext cx="2952750" cy="1249039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30</xdr:row>
      <xdr:rowOff>139700</xdr:rowOff>
    </xdr:from>
    <xdr:to>
      <xdr:col>9</xdr:col>
      <xdr:colOff>581025</xdr:colOff>
      <xdr:row>48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075BC-E438-AA77-450B-980B1869F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11</xdr:row>
      <xdr:rowOff>95250</xdr:rowOff>
    </xdr:from>
    <xdr:to>
      <xdr:col>15</xdr:col>
      <xdr:colOff>488950</xdr:colOff>
      <xdr:row>19</xdr:row>
      <xdr:rowOff>34610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822736-7B72-DFB2-6517-5CD21AD9B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1536700"/>
          <a:ext cx="3638550" cy="1209360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174625</xdr:colOff>
      <xdr:row>30</xdr:row>
      <xdr:rowOff>107950</xdr:rowOff>
    </xdr:from>
    <xdr:to>
      <xdr:col>10</xdr:col>
      <xdr:colOff>22225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E43519-D993-3954-9B4E-4680F851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20</xdr:row>
      <xdr:rowOff>6350</xdr:rowOff>
    </xdr:from>
    <xdr:to>
      <xdr:col>11</xdr:col>
      <xdr:colOff>1111250</xdr:colOff>
      <xdr:row>30</xdr:row>
      <xdr:rowOff>57073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0ADA5-436A-1941-35CA-53121678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1750" y="3194050"/>
          <a:ext cx="4413250" cy="1638223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425451</xdr:colOff>
      <xdr:row>12</xdr:row>
      <xdr:rowOff>63501</xdr:rowOff>
    </xdr:from>
    <xdr:to>
      <xdr:col>10</xdr:col>
      <xdr:colOff>654051</xdr:colOff>
      <xdr:row>19</xdr:row>
      <xdr:rowOff>97009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3A27A-24FF-38DB-0B01-84FC4B43A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5401" y="1981201"/>
          <a:ext cx="2717800" cy="1144758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1016000</xdr:colOff>
      <xdr:row>7</xdr:row>
      <xdr:rowOff>139700</xdr:rowOff>
    </xdr:from>
    <xdr:to>
      <xdr:col>11</xdr:col>
      <xdr:colOff>0</xdr:colOff>
      <xdr:row>9</xdr:row>
      <xdr:rowOff>90805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723C07-31A0-5481-B26E-2104D7740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25150" y="1263650"/>
          <a:ext cx="228600" cy="268605"/>
        </a:xfrm>
        <a:prstGeom prst="rect">
          <a:avLst/>
        </a:prstGeom>
      </xdr:spPr>
    </xdr:pic>
    <xdr:clientData/>
  </xdr:twoCellAnchor>
  <xdr:twoCellAnchor>
    <xdr:from>
      <xdr:col>0</xdr:col>
      <xdr:colOff>593725</xdr:colOff>
      <xdr:row>24</xdr:row>
      <xdr:rowOff>120650</xdr:rowOff>
    </xdr:from>
    <xdr:to>
      <xdr:col>7</xdr:col>
      <xdr:colOff>727075</xdr:colOff>
      <xdr:row>42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E87DA-D1C6-AA08-6477-77ADBA364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</xdr:colOff>
      <xdr:row>11</xdr:row>
      <xdr:rowOff>114300</xdr:rowOff>
    </xdr:from>
    <xdr:to>
      <xdr:col>11</xdr:col>
      <xdr:colOff>82550</xdr:colOff>
      <xdr:row>16</xdr:row>
      <xdr:rowOff>150284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78074-8281-494C-7AA1-CCC698C07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1873250"/>
          <a:ext cx="1866900" cy="829734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>
    <xdr:from>
      <xdr:col>11</xdr:col>
      <xdr:colOff>219075</xdr:colOff>
      <xdr:row>4</xdr:row>
      <xdr:rowOff>88900</xdr:rowOff>
    </xdr:from>
    <xdr:to>
      <xdr:col>18</xdr:col>
      <xdr:colOff>523875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6BA62-7233-1DEC-B0B1-6CD0C178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15</xdr:row>
      <xdr:rowOff>50800</xdr:rowOff>
    </xdr:from>
    <xdr:to>
      <xdr:col>2</xdr:col>
      <xdr:colOff>543560</xdr:colOff>
      <xdr:row>19</xdr:row>
      <xdr:rowOff>5080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5B9AF-8D08-2583-63A0-FDACD351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009900"/>
          <a:ext cx="2677160" cy="58928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152400</xdr:colOff>
      <xdr:row>20</xdr:row>
      <xdr:rowOff>88900</xdr:rowOff>
    </xdr:from>
    <xdr:to>
      <xdr:col>0</xdr:col>
      <xdr:colOff>1325245</xdr:colOff>
      <xdr:row>22</xdr:row>
      <xdr:rowOff>96520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231488-CBE1-4506-58BA-87A71C34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41750"/>
          <a:ext cx="1172845" cy="32512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20</xdr:row>
      <xdr:rowOff>95250</xdr:rowOff>
    </xdr:from>
    <xdr:to>
      <xdr:col>2</xdr:col>
      <xdr:colOff>571500</xdr:colOff>
      <xdr:row>22</xdr:row>
      <xdr:rowOff>90170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8B01E-B4B3-F997-ADC5-7DAA7574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3848100"/>
          <a:ext cx="1181100" cy="31242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15</xdr:col>
      <xdr:colOff>162560</xdr:colOff>
      <xdr:row>15</xdr:row>
      <xdr:rowOff>106045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1436DF-2E9A-38C8-B19A-9B8AB4C9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2800350"/>
          <a:ext cx="3820160" cy="2647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6350</xdr:colOff>
      <xdr:row>16</xdr:row>
      <xdr:rowOff>38100</xdr:rowOff>
    </xdr:from>
    <xdr:to>
      <xdr:col>12</xdr:col>
      <xdr:colOff>319405</xdr:colOff>
      <xdr:row>19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D28C2B-5AE2-FC25-45B4-8BB19676D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2050" y="3155950"/>
          <a:ext cx="2141855" cy="51752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38100</xdr:colOff>
      <xdr:row>16</xdr:row>
      <xdr:rowOff>76200</xdr:rowOff>
    </xdr:from>
    <xdr:to>
      <xdr:col>14</xdr:col>
      <xdr:colOff>379095</xdr:colOff>
      <xdr:row>18</xdr:row>
      <xdr:rowOff>83820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C3011B-A49E-DBE4-01DB-753B45C6F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194050"/>
          <a:ext cx="950595" cy="32512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38100</xdr:colOff>
      <xdr:row>19</xdr:row>
      <xdr:rowOff>38100</xdr:rowOff>
    </xdr:from>
    <xdr:to>
      <xdr:col>14</xdr:col>
      <xdr:colOff>408940</xdr:colOff>
      <xdr:row>21</xdr:row>
      <xdr:rowOff>33655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3E1D01-690F-5C0B-DFE5-9F4E75D7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632200"/>
          <a:ext cx="980440" cy="31305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4</xdr:row>
      <xdr:rowOff>57150</xdr:rowOff>
    </xdr:from>
    <xdr:to>
      <xdr:col>9</xdr:col>
      <xdr:colOff>497205</xdr:colOff>
      <xdr:row>12</xdr:row>
      <xdr:rowOff>43815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1CC2E-02EB-820B-8ACC-08BCD58F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850900"/>
          <a:ext cx="1678305" cy="126936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2</xdr:col>
      <xdr:colOff>50800</xdr:colOff>
      <xdr:row>15</xdr:row>
      <xdr:rowOff>63500</xdr:rowOff>
    </xdr:from>
    <xdr:to>
      <xdr:col>11</xdr:col>
      <xdr:colOff>571500</xdr:colOff>
      <xdr:row>26</xdr:row>
      <xdr:rowOff>124602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915B8F-FACD-CAC8-2AE4-404E7A12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2565400"/>
          <a:ext cx="6184900" cy="1807352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14</xdr:row>
      <xdr:rowOff>146050</xdr:rowOff>
    </xdr:from>
    <xdr:to>
      <xdr:col>3</xdr:col>
      <xdr:colOff>80010</xdr:colOff>
      <xdr:row>18</xdr:row>
      <xdr:rowOff>100330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1C6EF-5E28-BA40-19E8-826EC7C36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" y="2946400"/>
          <a:ext cx="2677160" cy="58928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279400</xdr:colOff>
      <xdr:row>19</xdr:row>
      <xdr:rowOff>63500</xdr:rowOff>
    </xdr:from>
    <xdr:to>
      <xdr:col>0</xdr:col>
      <xdr:colOff>1614805</xdr:colOff>
      <xdr:row>21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6E0577-AEE2-AFEB-EED7-532194F99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57600"/>
          <a:ext cx="1335405" cy="39116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6350</xdr:colOff>
      <xdr:row>19</xdr:row>
      <xdr:rowOff>69850</xdr:rowOff>
    </xdr:from>
    <xdr:to>
      <xdr:col>3</xdr:col>
      <xdr:colOff>78740</xdr:colOff>
      <xdr:row>21</xdr:row>
      <xdr:rowOff>131445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93464-E7D6-B939-506B-A88BF76F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750" y="3663950"/>
          <a:ext cx="1291590" cy="3790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50800</xdr:colOff>
      <xdr:row>14</xdr:row>
      <xdr:rowOff>76200</xdr:rowOff>
    </xdr:from>
    <xdr:to>
      <xdr:col>13</xdr:col>
      <xdr:colOff>78740</xdr:colOff>
      <xdr:row>18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008049-B732-541E-FD8C-D504FC378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950" y="2876550"/>
          <a:ext cx="2466340" cy="58928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82550</xdr:colOff>
      <xdr:row>19</xdr:row>
      <xdr:rowOff>57150</xdr:rowOff>
    </xdr:from>
    <xdr:to>
      <xdr:col>10</xdr:col>
      <xdr:colOff>423545</xdr:colOff>
      <xdr:row>21</xdr:row>
      <xdr:rowOff>88265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422DCF-8328-1F4A-969A-E34DB9463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8700" y="3651250"/>
          <a:ext cx="950595" cy="34861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254000</xdr:colOff>
      <xdr:row>19</xdr:row>
      <xdr:rowOff>57150</xdr:rowOff>
    </xdr:from>
    <xdr:to>
      <xdr:col>13</xdr:col>
      <xdr:colOff>57785</xdr:colOff>
      <xdr:row>21</xdr:row>
      <xdr:rowOff>82550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7146C4-D942-F813-0C0F-26D8260F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" y="3651250"/>
          <a:ext cx="1022985" cy="3429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546100</xdr:colOff>
      <xdr:row>2</xdr:row>
      <xdr:rowOff>120650</xdr:rowOff>
    </xdr:from>
    <xdr:to>
      <xdr:col>6</xdr:col>
      <xdr:colOff>606425</xdr:colOff>
      <xdr:row>11</xdr:row>
      <xdr:rowOff>99695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F8F34-694E-5744-24F2-F81E7CFC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571500"/>
          <a:ext cx="1889125" cy="14077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702E-23AF-4C09-88E2-501CED91F612}">
  <dimension ref="A2:M30"/>
  <sheetViews>
    <sheetView tabSelected="1" workbookViewId="0">
      <selection activeCell="Q4" sqref="Q4"/>
    </sheetView>
  </sheetViews>
  <sheetFormatPr defaultRowHeight="12.5"/>
  <cols>
    <col min="1" max="1" width="11.6328125" style="22" customWidth="1"/>
    <col min="2" max="5" width="8" style="22" customWidth="1"/>
    <col min="6" max="16384" width="8.7265625" style="22"/>
  </cols>
  <sheetData>
    <row r="2" spans="1:13" customFormat="1" ht="23">
      <c r="A2" s="15" t="s">
        <v>104</v>
      </c>
    </row>
    <row r="3" spans="1:13" customFormat="1" ht="15.5" customHeight="1">
      <c r="A3" s="15"/>
    </row>
    <row r="4" spans="1:13" ht="13">
      <c r="A4" s="25" t="s">
        <v>51</v>
      </c>
      <c r="L4" s="22">
        <f>COUNT(A6:A30)</f>
        <v>25</v>
      </c>
      <c r="M4" s="22" t="s">
        <v>62</v>
      </c>
    </row>
    <row r="5" spans="1:13" ht="13">
      <c r="A5" s="23" t="s">
        <v>53</v>
      </c>
      <c r="B5" s="23" t="s">
        <v>64</v>
      </c>
      <c r="C5" s="23" t="s">
        <v>65</v>
      </c>
      <c r="D5" s="23" t="s">
        <v>66</v>
      </c>
      <c r="E5" s="23" t="s">
        <v>67</v>
      </c>
      <c r="F5" s="23" t="s">
        <v>52</v>
      </c>
      <c r="G5" s="23" t="s">
        <v>4</v>
      </c>
      <c r="H5" s="23" t="s">
        <v>70</v>
      </c>
      <c r="I5" s="23" t="s">
        <v>68</v>
      </c>
      <c r="J5" s="23" t="s">
        <v>69</v>
      </c>
      <c r="L5" s="22">
        <f>COUNTA(B5:E5)</f>
        <v>4</v>
      </c>
      <c r="M5" s="22" t="s">
        <v>61</v>
      </c>
    </row>
    <row r="6" spans="1:13">
      <c r="A6" s="24">
        <v>1</v>
      </c>
      <c r="B6" s="26">
        <v>15.85</v>
      </c>
      <c r="C6" s="26">
        <v>16.02</v>
      </c>
      <c r="D6" s="26">
        <v>15.83</v>
      </c>
      <c r="E6" s="26">
        <v>15.93</v>
      </c>
      <c r="F6" s="26">
        <f>AVERAGE(B6:E6)</f>
        <v>15.907499999999999</v>
      </c>
      <c r="G6" s="26">
        <f>MAX(B6:E6)-MIN(B6:E6)</f>
        <v>0.1899999999999995</v>
      </c>
      <c r="H6" s="29">
        <f>$L$12</f>
        <v>15.736900000000002</v>
      </c>
      <c r="I6" s="29">
        <f>$L$11</f>
        <v>15.946900000000003</v>
      </c>
      <c r="J6" s="29">
        <f>$L$13</f>
        <v>16.156900000000004</v>
      </c>
      <c r="L6" s="27">
        <f>AVERAGE(F6:F30)</f>
        <v>15.946900000000003</v>
      </c>
      <c r="M6" s="22" t="s">
        <v>54</v>
      </c>
    </row>
    <row r="7" spans="1:13">
      <c r="A7" s="24">
        <v>2</v>
      </c>
      <c r="B7" s="26">
        <v>16.12</v>
      </c>
      <c r="C7" s="26">
        <v>16</v>
      </c>
      <c r="D7" s="26">
        <v>15.85</v>
      </c>
      <c r="E7" s="26">
        <v>16.010000000000002</v>
      </c>
      <c r="F7" s="26">
        <f t="shared" ref="F7:F30" si="0">AVERAGE(B7:E7)</f>
        <v>15.995000000000001</v>
      </c>
      <c r="G7" s="26">
        <f t="shared" ref="G7:G30" si="1">MAX(B7:E7)-MIN(B7:E7)</f>
        <v>0.27000000000000135</v>
      </c>
      <c r="H7" s="29">
        <f t="shared" ref="H7:H30" si="2">$L$12</f>
        <v>15.736900000000002</v>
      </c>
      <c r="I7" s="29">
        <f t="shared" ref="I7:I30" si="3">$L$11</f>
        <v>15.946900000000003</v>
      </c>
      <c r="J7" s="29">
        <f t="shared" ref="J7:J30" si="4">$L$13</f>
        <v>16.156900000000004</v>
      </c>
      <c r="L7" s="27">
        <f>AVERAGE(G6:G30)</f>
        <v>0.28680000000000017</v>
      </c>
      <c r="M7" s="22" t="s">
        <v>55</v>
      </c>
    </row>
    <row r="8" spans="1:13">
      <c r="A8" s="24">
        <v>3</v>
      </c>
      <c r="B8" s="26">
        <v>16</v>
      </c>
      <c r="C8" s="26">
        <v>15.91</v>
      </c>
      <c r="D8" s="26">
        <v>15.94</v>
      </c>
      <c r="E8" s="26">
        <v>15.83</v>
      </c>
      <c r="F8" s="26">
        <f t="shared" si="0"/>
        <v>15.92</v>
      </c>
      <c r="G8" s="26">
        <f t="shared" si="1"/>
        <v>0.16999999999999993</v>
      </c>
      <c r="H8" s="29">
        <f t="shared" si="2"/>
        <v>15.736900000000002</v>
      </c>
      <c r="I8" s="29">
        <f t="shared" si="3"/>
        <v>15.946900000000003</v>
      </c>
      <c r="J8" s="29">
        <f t="shared" si="4"/>
        <v>16.156900000000004</v>
      </c>
      <c r="L8" s="22">
        <v>0.14000000000000001</v>
      </c>
      <c r="M8" s="22" t="s">
        <v>63</v>
      </c>
    </row>
    <row r="9" spans="1:13">
      <c r="A9" s="24">
        <v>4</v>
      </c>
      <c r="B9" s="26">
        <v>16.2</v>
      </c>
      <c r="C9" s="26">
        <v>15.85</v>
      </c>
      <c r="D9" s="26">
        <v>15.74</v>
      </c>
      <c r="E9" s="26">
        <v>15.93</v>
      </c>
      <c r="F9" s="26">
        <f t="shared" si="0"/>
        <v>15.93</v>
      </c>
      <c r="G9" s="26">
        <f t="shared" si="1"/>
        <v>0.45999999999999908</v>
      </c>
      <c r="H9" s="29">
        <f t="shared" si="2"/>
        <v>15.736900000000002</v>
      </c>
      <c r="I9" s="29">
        <f t="shared" si="3"/>
        <v>15.946900000000003</v>
      </c>
      <c r="J9" s="29">
        <f t="shared" si="4"/>
        <v>16.156900000000004</v>
      </c>
      <c r="L9" s="22">
        <f>L8/SQRT(L5)</f>
        <v>7.0000000000000007E-2</v>
      </c>
      <c r="M9" s="22" t="s">
        <v>56</v>
      </c>
    </row>
    <row r="10" spans="1:13">
      <c r="A10" s="24">
        <v>5</v>
      </c>
      <c r="B10" s="26">
        <v>15.74</v>
      </c>
      <c r="C10" s="26">
        <v>15.86</v>
      </c>
      <c r="D10" s="26">
        <v>16.21</v>
      </c>
      <c r="E10" s="26">
        <v>16.100000000000001</v>
      </c>
      <c r="F10" s="26">
        <f t="shared" si="0"/>
        <v>15.977500000000001</v>
      </c>
      <c r="G10" s="26">
        <f t="shared" si="1"/>
        <v>0.47000000000000064</v>
      </c>
      <c r="H10" s="29">
        <f t="shared" si="2"/>
        <v>15.736900000000002</v>
      </c>
      <c r="I10" s="29">
        <f t="shared" si="3"/>
        <v>15.946900000000003</v>
      </c>
      <c r="J10" s="29">
        <f t="shared" si="4"/>
        <v>16.156900000000004</v>
      </c>
      <c r="L10" s="22">
        <v>3</v>
      </c>
      <c r="M10" s="22" t="s">
        <v>60</v>
      </c>
    </row>
    <row r="11" spans="1:13">
      <c r="A11" s="24">
        <v>6</v>
      </c>
      <c r="B11" s="26">
        <v>15.94</v>
      </c>
      <c r="C11" s="26">
        <v>16.010000000000002</v>
      </c>
      <c r="D11" s="26">
        <v>16.14</v>
      </c>
      <c r="E11" s="26">
        <v>16.03</v>
      </c>
      <c r="F11" s="26">
        <f t="shared" si="0"/>
        <v>16.03</v>
      </c>
      <c r="G11" s="26">
        <f t="shared" si="1"/>
        <v>0.20000000000000107</v>
      </c>
      <c r="H11" s="29">
        <f t="shared" si="2"/>
        <v>15.736900000000002</v>
      </c>
      <c r="I11" s="29">
        <f t="shared" si="3"/>
        <v>15.946900000000003</v>
      </c>
      <c r="J11" s="29">
        <f t="shared" si="4"/>
        <v>16.156900000000004</v>
      </c>
      <c r="L11" s="27">
        <f>$L$6</f>
        <v>15.946900000000003</v>
      </c>
      <c r="M11" s="22" t="s">
        <v>57</v>
      </c>
    </row>
    <row r="12" spans="1:13">
      <c r="A12" s="24">
        <v>7</v>
      </c>
      <c r="B12" s="26">
        <v>15.75</v>
      </c>
      <c r="C12" s="26">
        <v>16.21</v>
      </c>
      <c r="D12" s="26">
        <v>16.010000000000002</v>
      </c>
      <c r="E12" s="26">
        <v>15.86</v>
      </c>
      <c r="F12" s="26">
        <f t="shared" si="0"/>
        <v>15.9575</v>
      </c>
      <c r="G12" s="26">
        <f t="shared" si="1"/>
        <v>0.46000000000000085</v>
      </c>
      <c r="H12" s="29">
        <f t="shared" si="2"/>
        <v>15.736900000000002</v>
      </c>
      <c r="I12" s="29">
        <f t="shared" si="3"/>
        <v>15.946900000000003</v>
      </c>
      <c r="J12" s="29">
        <f t="shared" si="4"/>
        <v>16.156900000000004</v>
      </c>
      <c r="L12" s="22">
        <f>$L$6-$L$10*$L$9</f>
        <v>15.736900000000002</v>
      </c>
      <c r="M12" s="22" t="s">
        <v>58</v>
      </c>
    </row>
    <row r="13" spans="1:13">
      <c r="A13" s="24">
        <v>8</v>
      </c>
      <c r="B13" s="26">
        <v>15.82</v>
      </c>
      <c r="C13" s="26">
        <v>15.94</v>
      </c>
      <c r="D13" s="26">
        <v>16.02</v>
      </c>
      <c r="E13" s="26">
        <v>15.94</v>
      </c>
      <c r="F13" s="26">
        <f t="shared" si="0"/>
        <v>15.93</v>
      </c>
      <c r="G13" s="26">
        <f t="shared" si="1"/>
        <v>0.19999999999999929</v>
      </c>
      <c r="H13" s="29">
        <f t="shared" si="2"/>
        <v>15.736900000000002</v>
      </c>
      <c r="I13" s="29">
        <f t="shared" si="3"/>
        <v>15.946900000000003</v>
      </c>
      <c r="J13" s="29">
        <f t="shared" si="4"/>
        <v>16.156900000000004</v>
      </c>
      <c r="L13" s="22">
        <f>$L$6+$L$10*$L$9</f>
        <v>16.156900000000004</v>
      </c>
      <c r="M13" s="22" t="s">
        <v>59</v>
      </c>
    </row>
    <row r="14" spans="1:13">
      <c r="A14" s="24">
        <v>9</v>
      </c>
      <c r="B14" s="26">
        <v>16.04</v>
      </c>
      <c r="C14" s="26">
        <v>15.98</v>
      </c>
      <c r="D14" s="26">
        <v>15.83</v>
      </c>
      <c r="E14" s="26">
        <v>15.98</v>
      </c>
      <c r="F14" s="26">
        <f t="shared" si="0"/>
        <v>15.9575</v>
      </c>
      <c r="G14" s="26">
        <f t="shared" si="1"/>
        <v>0.20999999999999908</v>
      </c>
      <c r="H14" s="29">
        <f t="shared" si="2"/>
        <v>15.736900000000002</v>
      </c>
      <c r="I14" s="29">
        <f t="shared" si="3"/>
        <v>15.946900000000003</v>
      </c>
      <c r="J14" s="29">
        <f t="shared" si="4"/>
        <v>16.156900000000004</v>
      </c>
    </row>
    <row r="15" spans="1:13">
      <c r="A15" s="24">
        <v>10</v>
      </c>
      <c r="B15" s="26">
        <v>15.64</v>
      </c>
      <c r="C15" s="26">
        <v>15.86</v>
      </c>
      <c r="D15" s="26">
        <v>15.94</v>
      </c>
      <c r="E15" s="26">
        <v>15.89</v>
      </c>
      <c r="F15" s="26">
        <f t="shared" si="0"/>
        <v>15.8325</v>
      </c>
      <c r="G15" s="26">
        <f t="shared" si="1"/>
        <v>0.29999999999999893</v>
      </c>
      <c r="H15" s="29">
        <f t="shared" si="2"/>
        <v>15.736900000000002</v>
      </c>
      <c r="I15" s="29">
        <f t="shared" si="3"/>
        <v>15.946900000000003</v>
      </c>
      <c r="J15" s="29">
        <f t="shared" si="4"/>
        <v>16.156900000000004</v>
      </c>
    </row>
    <row r="16" spans="1:13">
      <c r="A16" s="24">
        <v>11</v>
      </c>
      <c r="B16" s="26">
        <v>16.11</v>
      </c>
      <c r="C16" s="26">
        <v>16</v>
      </c>
      <c r="D16" s="26">
        <v>16.010000000000002</v>
      </c>
      <c r="E16" s="26">
        <v>15.82</v>
      </c>
      <c r="F16" s="26">
        <f t="shared" si="0"/>
        <v>15.985000000000001</v>
      </c>
      <c r="G16" s="26">
        <f t="shared" si="1"/>
        <v>0.28999999999999915</v>
      </c>
      <c r="H16" s="29">
        <f t="shared" si="2"/>
        <v>15.736900000000002</v>
      </c>
      <c r="I16" s="29">
        <f t="shared" si="3"/>
        <v>15.946900000000003</v>
      </c>
      <c r="J16" s="29">
        <f t="shared" si="4"/>
        <v>16.156900000000004</v>
      </c>
    </row>
    <row r="17" spans="1:10">
      <c r="A17" s="24">
        <v>12</v>
      </c>
      <c r="B17" s="26">
        <v>15.72</v>
      </c>
      <c r="C17" s="26">
        <v>15.85</v>
      </c>
      <c r="D17" s="26">
        <v>16.12</v>
      </c>
      <c r="E17" s="26">
        <v>16.149999999999999</v>
      </c>
      <c r="F17" s="26">
        <f t="shared" si="0"/>
        <v>15.959999999999999</v>
      </c>
      <c r="G17" s="26">
        <f t="shared" si="1"/>
        <v>0.42999999999999794</v>
      </c>
      <c r="H17" s="29">
        <f t="shared" si="2"/>
        <v>15.736900000000002</v>
      </c>
      <c r="I17" s="29">
        <f t="shared" si="3"/>
        <v>15.946900000000003</v>
      </c>
      <c r="J17" s="29">
        <f t="shared" si="4"/>
        <v>16.156900000000004</v>
      </c>
    </row>
    <row r="18" spans="1:10">
      <c r="A18" s="24">
        <v>13</v>
      </c>
      <c r="B18" s="26">
        <v>15.85</v>
      </c>
      <c r="C18" s="26">
        <v>15.76</v>
      </c>
      <c r="D18" s="26">
        <v>15.74</v>
      </c>
      <c r="E18" s="26">
        <v>15.98</v>
      </c>
      <c r="F18" s="26">
        <f t="shared" si="0"/>
        <v>15.8325</v>
      </c>
      <c r="G18" s="26">
        <f t="shared" si="1"/>
        <v>0.24000000000000021</v>
      </c>
      <c r="H18" s="29">
        <f t="shared" si="2"/>
        <v>15.736900000000002</v>
      </c>
      <c r="I18" s="29">
        <f t="shared" si="3"/>
        <v>15.946900000000003</v>
      </c>
      <c r="J18" s="29">
        <f t="shared" si="4"/>
        <v>16.156900000000004</v>
      </c>
    </row>
    <row r="19" spans="1:10">
      <c r="A19" s="24">
        <v>14</v>
      </c>
      <c r="B19" s="26">
        <v>15.73</v>
      </c>
      <c r="C19" s="26">
        <v>15.84</v>
      </c>
      <c r="D19" s="26">
        <v>15.96</v>
      </c>
      <c r="E19" s="26">
        <v>16.100000000000001</v>
      </c>
      <c r="F19" s="26">
        <f t="shared" si="0"/>
        <v>15.907500000000001</v>
      </c>
      <c r="G19" s="26">
        <f t="shared" si="1"/>
        <v>0.37000000000000099</v>
      </c>
      <c r="H19" s="29">
        <f t="shared" si="2"/>
        <v>15.736900000000002</v>
      </c>
      <c r="I19" s="29">
        <f t="shared" si="3"/>
        <v>15.946900000000003</v>
      </c>
      <c r="J19" s="29">
        <f t="shared" si="4"/>
        <v>16.156900000000004</v>
      </c>
    </row>
    <row r="20" spans="1:10">
      <c r="A20" s="24">
        <v>15</v>
      </c>
      <c r="B20" s="26">
        <v>16.2</v>
      </c>
      <c r="C20" s="26">
        <v>16.010000000000002</v>
      </c>
      <c r="D20" s="26">
        <v>16.100000000000001</v>
      </c>
      <c r="E20" s="26">
        <v>15.89</v>
      </c>
      <c r="F20" s="26">
        <f t="shared" si="0"/>
        <v>16.05</v>
      </c>
      <c r="G20" s="26">
        <f t="shared" si="1"/>
        <v>0.30999999999999872</v>
      </c>
      <c r="H20" s="29">
        <f t="shared" si="2"/>
        <v>15.736900000000002</v>
      </c>
      <c r="I20" s="29">
        <f t="shared" si="3"/>
        <v>15.946900000000003</v>
      </c>
      <c r="J20" s="29">
        <f t="shared" si="4"/>
        <v>16.156900000000004</v>
      </c>
    </row>
    <row r="21" spans="1:10">
      <c r="A21" s="24">
        <v>16</v>
      </c>
      <c r="B21" s="26">
        <v>16.12</v>
      </c>
      <c r="C21" s="26">
        <v>16.079999999999998</v>
      </c>
      <c r="D21" s="26">
        <v>15.83</v>
      </c>
      <c r="E21" s="26">
        <v>15.94</v>
      </c>
      <c r="F21" s="26">
        <f t="shared" si="0"/>
        <v>15.9925</v>
      </c>
      <c r="G21" s="26">
        <f t="shared" si="1"/>
        <v>0.29000000000000092</v>
      </c>
      <c r="H21" s="29">
        <f t="shared" si="2"/>
        <v>15.736900000000002</v>
      </c>
      <c r="I21" s="29">
        <f t="shared" si="3"/>
        <v>15.946900000000003</v>
      </c>
      <c r="J21" s="29">
        <f t="shared" si="4"/>
        <v>16.156900000000004</v>
      </c>
    </row>
    <row r="22" spans="1:10">
      <c r="A22" s="24">
        <v>17</v>
      </c>
      <c r="B22" s="26">
        <v>16.010000000000002</v>
      </c>
      <c r="C22" s="26">
        <v>15.93</v>
      </c>
      <c r="D22" s="26">
        <v>15.81</v>
      </c>
      <c r="E22" s="26">
        <v>15.68</v>
      </c>
      <c r="F22" s="26">
        <f t="shared" si="0"/>
        <v>15.8575</v>
      </c>
      <c r="G22" s="26">
        <f t="shared" si="1"/>
        <v>0.33000000000000185</v>
      </c>
      <c r="H22" s="29">
        <f t="shared" si="2"/>
        <v>15.736900000000002</v>
      </c>
      <c r="I22" s="29">
        <f t="shared" si="3"/>
        <v>15.946900000000003</v>
      </c>
      <c r="J22" s="29">
        <f t="shared" si="4"/>
        <v>16.156900000000004</v>
      </c>
    </row>
    <row r="23" spans="1:10">
      <c r="A23" s="24">
        <v>18</v>
      </c>
      <c r="B23" s="26">
        <v>15.78</v>
      </c>
      <c r="C23" s="26">
        <v>16.04</v>
      </c>
      <c r="D23" s="26">
        <v>16.11</v>
      </c>
      <c r="E23" s="26">
        <v>16.12</v>
      </c>
      <c r="F23" s="26">
        <f t="shared" si="0"/>
        <v>16.012499999999999</v>
      </c>
      <c r="G23" s="26">
        <f t="shared" si="1"/>
        <v>0.34000000000000163</v>
      </c>
      <c r="H23" s="29">
        <f t="shared" si="2"/>
        <v>15.736900000000002</v>
      </c>
      <c r="I23" s="29">
        <f t="shared" si="3"/>
        <v>15.946900000000003</v>
      </c>
      <c r="J23" s="29">
        <f t="shared" si="4"/>
        <v>16.156900000000004</v>
      </c>
    </row>
    <row r="24" spans="1:10">
      <c r="A24" s="24">
        <v>19</v>
      </c>
      <c r="B24" s="26">
        <v>15.84</v>
      </c>
      <c r="C24" s="26">
        <v>15.92</v>
      </c>
      <c r="D24" s="26">
        <v>16.05</v>
      </c>
      <c r="E24" s="26">
        <v>16.12</v>
      </c>
      <c r="F24" s="26">
        <f t="shared" si="0"/>
        <v>15.982500000000002</v>
      </c>
      <c r="G24" s="26">
        <f t="shared" si="1"/>
        <v>0.28000000000000114</v>
      </c>
      <c r="H24" s="29">
        <f t="shared" si="2"/>
        <v>15.736900000000002</v>
      </c>
      <c r="I24" s="29">
        <f t="shared" si="3"/>
        <v>15.946900000000003</v>
      </c>
      <c r="J24" s="29">
        <f t="shared" si="4"/>
        <v>16.156900000000004</v>
      </c>
    </row>
    <row r="25" spans="1:10">
      <c r="A25" s="24">
        <v>20</v>
      </c>
      <c r="B25" s="26">
        <v>15.92</v>
      </c>
      <c r="C25" s="26">
        <v>16.09</v>
      </c>
      <c r="D25" s="26">
        <v>16.12</v>
      </c>
      <c r="E25" s="26">
        <v>15.93</v>
      </c>
      <c r="F25" s="26">
        <f t="shared" si="0"/>
        <v>16.015000000000001</v>
      </c>
      <c r="G25" s="26">
        <f t="shared" si="1"/>
        <v>0.20000000000000107</v>
      </c>
      <c r="H25" s="29">
        <f t="shared" si="2"/>
        <v>15.736900000000002</v>
      </c>
      <c r="I25" s="29">
        <f t="shared" si="3"/>
        <v>15.946900000000003</v>
      </c>
      <c r="J25" s="29">
        <f t="shared" si="4"/>
        <v>16.156900000000004</v>
      </c>
    </row>
    <row r="26" spans="1:10">
      <c r="A26" s="24">
        <v>21</v>
      </c>
      <c r="B26" s="26">
        <v>16.11</v>
      </c>
      <c r="C26" s="26">
        <v>16.02</v>
      </c>
      <c r="D26" s="26">
        <v>16</v>
      </c>
      <c r="E26" s="26">
        <v>15.88</v>
      </c>
      <c r="F26" s="26">
        <f t="shared" si="0"/>
        <v>16.002499999999998</v>
      </c>
      <c r="G26" s="26">
        <f t="shared" si="1"/>
        <v>0.22999999999999865</v>
      </c>
      <c r="H26" s="29">
        <f t="shared" si="2"/>
        <v>15.736900000000002</v>
      </c>
      <c r="I26" s="29">
        <f t="shared" si="3"/>
        <v>15.946900000000003</v>
      </c>
      <c r="J26" s="29">
        <f t="shared" si="4"/>
        <v>16.156900000000004</v>
      </c>
    </row>
    <row r="27" spans="1:10">
      <c r="A27" s="24">
        <v>22</v>
      </c>
      <c r="B27" s="26">
        <v>15.98</v>
      </c>
      <c r="C27" s="26">
        <v>15.82</v>
      </c>
      <c r="D27" s="26">
        <v>15.89</v>
      </c>
      <c r="E27" s="26">
        <v>15.89</v>
      </c>
      <c r="F27" s="26">
        <f t="shared" si="0"/>
        <v>15.895</v>
      </c>
      <c r="G27" s="26">
        <f t="shared" si="1"/>
        <v>0.16000000000000014</v>
      </c>
      <c r="H27" s="29">
        <f t="shared" si="2"/>
        <v>15.736900000000002</v>
      </c>
      <c r="I27" s="29">
        <f t="shared" si="3"/>
        <v>15.946900000000003</v>
      </c>
      <c r="J27" s="29">
        <f t="shared" si="4"/>
        <v>16.156900000000004</v>
      </c>
    </row>
    <row r="28" spans="1:10">
      <c r="A28" s="24">
        <v>23</v>
      </c>
      <c r="B28" s="26">
        <v>16.05</v>
      </c>
      <c r="C28" s="26">
        <v>15.73</v>
      </c>
      <c r="D28" s="26">
        <v>15.73</v>
      </c>
      <c r="E28" s="26">
        <v>15.93</v>
      </c>
      <c r="F28" s="26">
        <f t="shared" si="0"/>
        <v>15.860000000000001</v>
      </c>
      <c r="G28" s="26">
        <f t="shared" si="1"/>
        <v>0.32000000000000028</v>
      </c>
      <c r="H28" s="29">
        <f t="shared" si="2"/>
        <v>15.736900000000002</v>
      </c>
      <c r="I28" s="29">
        <f t="shared" si="3"/>
        <v>15.946900000000003</v>
      </c>
      <c r="J28" s="29">
        <f t="shared" si="4"/>
        <v>16.156900000000004</v>
      </c>
    </row>
    <row r="29" spans="1:10">
      <c r="A29" s="24">
        <v>24</v>
      </c>
      <c r="B29" s="26">
        <v>16.010000000000002</v>
      </c>
      <c r="C29" s="26">
        <v>16.010000000000002</v>
      </c>
      <c r="D29" s="26">
        <v>15.89</v>
      </c>
      <c r="E29" s="26">
        <v>15.86</v>
      </c>
      <c r="F29" s="26">
        <f t="shared" si="0"/>
        <v>15.942500000000001</v>
      </c>
      <c r="G29" s="26">
        <f t="shared" si="1"/>
        <v>0.15000000000000213</v>
      </c>
      <c r="H29" s="29">
        <f t="shared" si="2"/>
        <v>15.736900000000002</v>
      </c>
      <c r="I29" s="29">
        <f t="shared" si="3"/>
        <v>15.946900000000003</v>
      </c>
      <c r="J29" s="29">
        <f t="shared" si="4"/>
        <v>16.156900000000004</v>
      </c>
    </row>
    <row r="30" spans="1:10">
      <c r="A30" s="24">
        <v>25</v>
      </c>
      <c r="B30" s="26">
        <v>16.079999999999998</v>
      </c>
      <c r="C30" s="26">
        <v>15.78</v>
      </c>
      <c r="D30" s="26">
        <v>15.92</v>
      </c>
      <c r="E30" s="26">
        <v>15.98</v>
      </c>
      <c r="F30" s="26">
        <f t="shared" si="0"/>
        <v>15.940000000000001</v>
      </c>
      <c r="G30" s="26">
        <f t="shared" si="1"/>
        <v>0.29999999999999893</v>
      </c>
      <c r="H30" s="29">
        <f t="shared" si="2"/>
        <v>15.736900000000002</v>
      </c>
      <c r="I30" s="29">
        <f t="shared" si="3"/>
        <v>15.946900000000003</v>
      </c>
      <c r="J30" s="29">
        <f t="shared" si="4"/>
        <v>16.156900000000004</v>
      </c>
    </row>
  </sheetData>
  <phoneticPr fontId="11" type="noConversion"/>
  <pageMargins left="0.7" right="0.7" top="0.75" bottom="0.75" header="0.3" footer="0.3"/>
  <pageSetup paperSize="9" orientation="portrait" horizontalDpi="300" verticalDpi="0" r:id="rId1"/>
  <ignoredErrors>
    <ignoredError sqref="F6:F30 G6:G30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8AD6-CD99-4DF6-9BE7-D7E8073CDF33}">
  <dimension ref="A2:B26"/>
  <sheetViews>
    <sheetView workbookViewId="0">
      <selection activeCell="D16" sqref="D16"/>
    </sheetView>
  </sheetViews>
  <sheetFormatPr defaultRowHeight="12.5"/>
  <cols>
    <col min="1" max="1" width="24" customWidth="1"/>
    <col min="2" max="2" width="9.81640625" bestFit="1" customWidth="1"/>
    <col min="257" max="257" width="24" customWidth="1"/>
    <col min="258" max="258" width="9.81640625" bestFit="1" customWidth="1"/>
    <col min="513" max="513" width="24" customWidth="1"/>
    <col min="514" max="514" width="9.81640625" bestFit="1" customWidth="1"/>
    <col min="769" max="769" width="24" customWidth="1"/>
    <col min="770" max="770" width="9.81640625" bestFit="1" customWidth="1"/>
    <col min="1025" max="1025" width="24" customWidth="1"/>
    <col min="1026" max="1026" width="9.81640625" bestFit="1" customWidth="1"/>
    <col min="1281" max="1281" width="24" customWidth="1"/>
    <col min="1282" max="1282" width="9.81640625" bestFit="1" customWidth="1"/>
    <col min="1537" max="1537" width="24" customWidth="1"/>
    <col min="1538" max="1538" width="9.81640625" bestFit="1" customWidth="1"/>
    <col min="1793" max="1793" width="24" customWidth="1"/>
    <col min="1794" max="1794" width="9.81640625" bestFit="1" customWidth="1"/>
    <col min="2049" max="2049" width="24" customWidth="1"/>
    <col min="2050" max="2050" width="9.81640625" bestFit="1" customWidth="1"/>
    <col min="2305" max="2305" width="24" customWidth="1"/>
    <col min="2306" max="2306" width="9.81640625" bestFit="1" customWidth="1"/>
    <col min="2561" max="2561" width="24" customWidth="1"/>
    <col min="2562" max="2562" width="9.81640625" bestFit="1" customWidth="1"/>
    <col min="2817" max="2817" width="24" customWidth="1"/>
    <col min="2818" max="2818" width="9.81640625" bestFit="1" customWidth="1"/>
    <col min="3073" max="3073" width="24" customWidth="1"/>
    <col min="3074" max="3074" width="9.81640625" bestFit="1" customWidth="1"/>
    <col min="3329" max="3329" width="24" customWidth="1"/>
    <col min="3330" max="3330" width="9.81640625" bestFit="1" customWidth="1"/>
    <col min="3585" max="3585" width="24" customWidth="1"/>
    <col min="3586" max="3586" width="9.81640625" bestFit="1" customWidth="1"/>
    <col min="3841" max="3841" width="24" customWidth="1"/>
    <col min="3842" max="3842" width="9.81640625" bestFit="1" customWidth="1"/>
    <col min="4097" max="4097" width="24" customWidth="1"/>
    <col min="4098" max="4098" width="9.81640625" bestFit="1" customWidth="1"/>
    <col min="4353" max="4353" width="24" customWidth="1"/>
    <col min="4354" max="4354" width="9.81640625" bestFit="1" customWidth="1"/>
    <col min="4609" max="4609" width="24" customWidth="1"/>
    <col min="4610" max="4610" width="9.81640625" bestFit="1" customWidth="1"/>
    <col min="4865" max="4865" width="24" customWidth="1"/>
    <col min="4866" max="4866" width="9.81640625" bestFit="1" customWidth="1"/>
    <col min="5121" max="5121" width="24" customWidth="1"/>
    <col min="5122" max="5122" width="9.81640625" bestFit="1" customWidth="1"/>
    <col min="5377" max="5377" width="24" customWidth="1"/>
    <col min="5378" max="5378" width="9.81640625" bestFit="1" customWidth="1"/>
    <col min="5633" max="5633" width="24" customWidth="1"/>
    <col min="5634" max="5634" width="9.81640625" bestFit="1" customWidth="1"/>
    <col min="5889" max="5889" width="24" customWidth="1"/>
    <col min="5890" max="5890" width="9.81640625" bestFit="1" customWidth="1"/>
    <col min="6145" max="6145" width="24" customWidth="1"/>
    <col min="6146" max="6146" width="9.81640625" bestFit="1" customWidth="1"/>
    <col min="6401" max="6401" width="24" customWidth="1"/>
    <col min="6402" max="6402" width="9.81640625" bestFit="1" customWidth="1"/>
    <col min="6657" max="6657" width="24" customWidth="1"/>
    <col min="6658" max="6658" width="9.81640625" bestFit="1" customWidth="1"/>
    <col min="6913" max="6913" width="24" customWidth="1"/>
    <col min="6914" max="6914" width="9.81640625" bestFit="1" customWidth="1"/>
    <col min="7169" max="7169" width="24" customWidth="1"/>
    <col min="7170" max="7170" width="9.81640625" bestFit="1" customWidth="1"/>
    <col min="7425" max="7425" width="24" customWidth="1"/>
    <col min="7426" max="7426" width="9.81640625" bestFit="1" customWidth="1"/>
    <col min="7681" max="7681" width="24" customWidth="1"/>
    <col min="7682" max="7682" width="9.81640625" bestFit="1" customWidth="1"/>
    <col min="7937" max="7937" width="24" customWidth="1"/>
    <col min="7938" max="7938" width="9.81640625" bestFit="1" customWidth="1"/>
    <col min="8193" max="8193" width="24" customWidth="1"/>
    <col min="8194" max="8194" width="9.81640625" bestFit="1" customWidth="1"/>
    <col min="8449" max="8449" width="24" customWidth="1"/>
    <col min="8450" max="8450" width="9.81640625" bestFit="1" customWidth="1"/>
    <col min="8705" max="8705" width="24" customWidth="1"/>
    <col min="8706" max="8706" width="9.81640625" bestFit="1" customWidth="1"/>
    <col min="8961" max="8961" width="24" customWidth="1"/>
    <col min="8962" max="8962" width="9.81640625" bestFit="1" customWidth="1"/>
    <col min="9217" max="9217" width="24" customWidth="1"/>
    <col min="9218" max="9218" width="9.81640625" bestFit="1" customWidth="1"/>
    <col min="9473" max="9473" width="24" customWidth="1"/>
    <col min="9474" max="9474" width="9.81640625" bestFit="1" customWidth="1"/>
    <col min="9729" max="9729" width="24" customWidth="1"/>
    <col min="9730" max="9730" width="9.81640625" bestFit="1" customWidth="1"/>
    <col min="9985" max="9985" width="24" customWidth="1"/>
    <col min="9986" max="9986" width="9.81640625" bestFit="1" customWidth="1"/>
    <col min="10241" max="10241" width="24" customWidth="1"/>
    <col min="10242" max="10242" width="9.81640625" bestFit="1" customWidth="1"/>
    <col min="10497" max="10497" width="24" customWidth="1"/>
    <col min="10498" max="10498" width="9.81640625" bestFit="1" customWidth="1"/>
    <col min="10753" max="10753" width="24" customWidth="1"/>
    <col min="10754" max="10754" width="9.81640625" bestFit="1" customWidth="1"/>
    <col min="11009" max="11009" width="24" customWidth="1"/>
    <col min="11010" max="11010" width="9.81640625" bestFit="1" customWidth="1"/>
    <col min="11265" max="11265" width="24" customWidth="1"/>
    <col min="11266" max="11266" width="9.81640625" bestFit="1" customWidth="1"/>
    <col min="11521" max="11521" width="24" customWidth="1"/>
    <col min="11522" max="11522" width="9.81640625" bestFit="1" customWidth="1"/>
    <col min="11777" max="11777" width="24" customWidth="1"/>
    <col min="11778" max="11778" width="9.81640625" bestFit="1" customWidth="1"/>
    <col min="12033" max="12033" width="24" customWidth="1"/>
    <col min="12034" max="12034" width="9.81640625" bestFit="1" customWidth="1"/>
    <col min="12289" max="12289" width="24" customWidth="1"/>
    <col min="12290" max="12290" width="9.81640625" bestFit="1" customWidth="1"/>
    <col min="12545" max="12545" width="24" customWidth="1"/>
    <col min="12546" max="12546" width="9.81640625" bestFit="1" customWidth="1"/>
    <col min="12801" max="12801" width="24" customWidth="1"/>
    <col min="12802" max="12802" width="9.81640625" bestFit="1" customWidth="1"/>
    <col min="13057" max="13057" width="24" customWidth="1"/>
    <col min="13058" max="13058" width="9.81640625" bestFit="1" customWidth="1"/>
    <col min="13313" max="13313" width="24" customWidth="1"/>
    <col min="13314" max="13314" width="9.81640625" bestFit="1" customWidth="1"/>
    <col min="13569" max="13569" width="24" customWidth="1"/>
    <col min="13570" max="13570" width="9.81640625" bestFit="1" customWidth="1"/>
    <col min="13825" max="13825" width="24" customWidth="1"/>
    <col min="13826" max="13826" width="9.81640625" bestFit="1" customWidth="1"/>
    <col min="14081" max="14081" width="24" customWidth="1"/>
    <col min="14082" max="14082" width="9.81640625" bestFit="1" customWidth="1"/>
    <col min="14337" max="14337" width="24" customWidth="1"/>
    <col min="14338" max="14338" width="9.81640625" bestFit="1" customWidth="1"/>
    <col min="14593" max="14593" width="24" customWidth="1"/>
    <col min="14594" max="14594" width="9.81640625" bestFit="1" customWidth="1"/>
    <col min="14849" max="14849" width="24" customWidth="1"/>
    <col min="14850" max="14850" width="9.81640625" bestFit="1" customWidth="1"/>
    <col min="15105" max="15105" width="24" customWidth="1"/>
    <col min="15106" max="15106" width="9.81640625" bestFit="1" customWidth="1"/>
    <col min="15361" max="15361" width="24" customWidth="1"/>
    <col min="15362" max="15362" width="9.81640625" bestFit="1" customWidth="1"/>
    <col min="15617" max="15617" width="24" customWidth="1"/>
    <col min="15618" max="15618" width="9.81640625" bestFit="1" customWidth="1"/>
    <col min="15873" max="15873" width="24" customWidth="1"/>
    <col min="15874" max="15874" width="9.81640625" bestFit="1" customWidth="1"/>
    <col min="16129" max="16129" width="24" customWidth="1"/>
    <col min="16130" max="16130" width="9.81640625" bestFit="1" customWidth="1"/>
  </cols>
  <sheetData>
    <row r="2" spans="1:2" ht="23">
      <c r="A2" s="15" t="s">
        <v>47</v>
      </c>
    </row>
    <row r="5" spans="1:2">
      <c r="A5" s="2" t="s">
        <v>48</v>
      </c>
      <c r="B5" s="20">
        <f>400/25</f>
        <v>16</v>
      </c>
    </row>
    <row r="6" spans="1:2">
      <c r="A6" s="8" t="s">
        <v>49</v>
      </c>
      <c r="B6" s="21">
        <f>IF(+B5-3*(B5^0.5)&lt;0,0,+B5-3*(B5^0.5))</f>
        <v>4</v>
      </c>
    </row>
    <row r="7" spans="1:2">
      <c r="A7" s="8" t="s">
        <v>50</v>
      </c>
      <c r="B7" s="21">
        <f>+B5+3*(B5^0.5)</f>
        <v>28</v>
      </c>
    </row>
    <row r="8" spans="1:2">
      <c r="A8" s="2"/>
      <c r="B8" s="3"/>
    </row>
    <row r="9" spans="1:2">
      <c r="A9" s="2"/>
      <c r="B9" s="3"/>
    </row>
    <row r="10" spans="1:2">
      <c r="A10" s="2"/>
      <c r="B10" s="3"/>
    </row>
    <row r="11" spans="1:2">
      <c r="A11" s="2"/>
      <c r="B11" s="3"/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5A47-4D62-48E1-BC9F-98E93F30B296}">
  <dimension ref="A2:O47"/>
  <sheetViews>
    <sheetView workbookViewId="0"/>
  </sheetViews>
  <sheetFormatPr defaultRowHeight="12.5"/>
  <cols>
    <col min="1" max="1" width="11.6328125" style="22" customWidth="1"/>
    <col min="2" max="5" width="8" style="22" customWidth="1"/>
    <col min="6" max="11" width="8.7265625" style="22"/>
    <col min="12" max="12" width="12.1796875" style="22" bestFit="1" customWidth="1"/>
    <col min="13" max="13" width="19.08984375" style="22" customWidth="1"/>
    <col min="14" max="16384" width="8.7265625" style="22"/>
  </cols>
  <sheetData>
    <row r="2" spans="1:13" customFormat="1" ht="23">
      <c r="A2" s="15" t="s">
        <v>104</v>
      </c>
    </row>
    <row r="3" spans="1:13" customFormat="1" ht="16.5" customHeight="1">
      <c r="A3" s="15"/>
    </row>
    <row r="4" spans="1:13" ht="13">
      <c r="A4" s="25" t="s">
        <v>51</v>
      </c>
      <c r="L4" s="22">
        <f>COUNT(A6:A30)</f>
        <v>25</v>
      </c>
      <c r="M4" s="22" t="s">
        <v>62</v>
      </c>
    </row>
    <row r="5" spans="1:13" ht="13">
      <c r="A5" s="23" t="s">
        <v>53</v>
      </c>
      <c r="B5" s="23" t="s">
        <v>64</v>
      </c>
      <c r="C5" s="23" t="s">
        <v>65</v>
      </c>
      <c r="D5" s="23" t="s">
        <v>66</v>
      </c>
      <c r="E5" s="23" t="s">
        <v>67</v>
      </c>
      <c r="F5" s="23" t="s">
        <v>52</v>
      </c>
      <c r="G5" s="23" t="s">
        <v>4</v>
      </c>
      <c r="H5" s="23" t="s">
        <v>70</v>
      </c>
      <c r="I5" s="23" t="s">
        <v>68</v>
      </c>
      <c r="J5" s="23" t="s">
        <v>69</v>
      </c>
      <c r="L5" s="22">
        <f>COUNTA(B5:E5)</f>
        <v>4</v>
      </c>
      <c r="M5" s="22" t="s">
        <v>61</v>
      </c>
    </row>
    <row r="6" spans="1:13">
      <c r="A6" s="24">
        <v>1</v>
      </c>
      <c r="B6" s="26">
        <v>15.85</v>
      </c>
      <c r="C6" s="26">
        <v>16.02</v>
      </c>
      <c r="D6" s="26">
        <v>15.83</v>
      </c>
      <c r="E6" s="26">
        <v>15.93</v>
      </c>
      <c r="F6" s="26">
        <f>AVERAGE(B6:E6)</f>
        <v>15.907499999999999</v>
      </c>
      <c r="G6" s="26">
        <f>MAX(B6:E6)-MIN(B6:E6)</f>
        <v>0.1899999999999995</v>
      </c>
      <c r="H6" s="29">
        <f>$L$10</f>
        <v>15.737536000000002</v>
      </c>
      <c r="I6" s="29">
        <f>$L$6</f>
        <v>15.946900000000003</v>
      </c>
      <c r="J6" s="29">
        <f>$L$11</f>
        <v>16.156264000000004</v>
      </c>
      <c r="L6" s="27">
        <f>AVERAGE(F6:F30)</f>
        <v>15.946900000000003</v>
      </c>
      <c r="M6" s="22" t="s">
        <v>54</v>
      </c>
    </row>
    <row r="7" spans="1:13">
      <c r="A7" s="24">
        <v>2</v>
      </c>
      <c r="B7" s="26">
        <v>16.12</v>
      </c>
      <c r="C7" s="26">
        <v>16</v>
      </c>
      <c r="D7" s="26">
        <v>15.85</v>
      </c>
      <c r="E7" s="26">
        <v>16.010000000000002</v>
      </c>
      <c r="F7" s="26">
        <f t="shared" ref="F7:F30" si="0">AVERAGE(B7:E7)</f>
        <v>15.995000000000001</v>
      </c>
      <c r="G7" s="26">
        <f t="shared" ref="G7:G30" si="1">MAX(B7:E7)-MIN(B7:E7)</f>
        <v>0.27000000000000135</v>
      </c>
      <c r="H7" s="29">
        <f t="shared" ref="H7:H30" si="2">$L$10</f>
        <v>15.737536000000002</v>
      </c>
      <c r="I7" s="29">
        <f t="shared" ref="I7:I30" si="3">$L$6</f>
        <v>15.946900000000003</v>
      </c>
      <c r="J7" s="29">
        <f t="shared" ref="J7:J30" si="4">$L$11</f>
        <v>16.156264000000004</v>
      </c>
      <c r="L7" s="27">
        <f>AVERAGE(G6:G30)</f>
        <v>0.28680000000000017</v>
      </c>
      <c r="M7" s="22" t="s">
        <v>55</v>
      </c>
    </row>
    <row r="8" spans="1:13">
      <c r="A8" s="24">
        <v>3</v>
      </c>
      <c r="B8" s="26">
        <v>16</v>
      </c>
      <c r="C8" s="26">
        <v>15.91</v>
      </c>
      <c r="D8" s="26">
        <v>15.94</v>
      </c>
      <c r="E8" s="26">
        <v>15.83</v>
      </c>
      <c r="F8" s="26">
        <f t="shared" si="0"/>
        <v>15.92</v>
      </c>
      <c r="G8" s="26">
        <f t="shared" si="1"/>
        <v>0.16999999999999993</v>
      </c>
      <c r="H8" s="29">
        <f t="shared" si="2"/>
        <v>15.737536000000002</v>
      </c>
      <c r="I8" s="29">
        <f t="shared" si="3"/>
        <v>15.946900000000003</v>
      </c>
      <c r="J8" s="29">
        <f t="shared" si="4"/>
        <v>16.156264000000004</v>
      </c>
      <c r="L8" s="22">
        <f>VLOOKUP(L5,L24:O47,2,FALSE)</f>
        <v>0.73</v>
      </c>
      <c r="M8" s="22" t="s">
        <v>71</v>
      </c>
    </row>
    <row r="9" spans="1:13">
      <c r="A9" s="24">
        <v>4</v>
      </c>
      <c r="B9" s="26">
        <v>16.2</v>
      </c>
      <c r="C9" s="26">
        <v>15.85</v>
      </c>
      <c r="D9" s="26">
        <v>15.74</v>
      </c>
      <c r="E9" s="26">
        <v>15.93</v>
      </c>
      <c r="F9" s="26">
        <f t="shared" si="0"/>
        <v>15.93</v>
      </c>
      <c r="G9" s="26">
        <f t="shared" si="1"/>
        <v>0.45999999999999908</v>
      </c>
      <c r="H9" s="29">
        <f t="shared" si="2"/>
        <v>15.737536000000002</v>
      </c>
      <c r="I9" s="29">
        <f t="shared" si="3"/>
        <v>15.946900000000003</v>
      </c>
      <c r="J9" s="29">
        <f t="shared" si="4"/>
        <v>16.156264000000004</v>
      </c>
      <c r="L9" s="27">
        <f>$L$6</f>
        <v>15.946900000000003</v>
      </c>
      <c r="M9" s="22" t="s">
        <v>57</v>
      </c>
    </row>
    <row r="10" spans="1:13">
      <c r="A10" s="24">
        <v>5</v>
      </c>
      <c r="B10" s="26">
        <v>15.74</v>
      </c>
      <c r="C10" s="26">
        <v>15.86</v>
      </c>
      <c r="D10" s="26">
        <v>16.21</v>
      </c>
      <c r="E10" s="26">
        <v>16.100000000000001</v>
      </c>
      <c r="F10" s="26">
        <f t="shared" si="0"/>
        <v>15.977500000000001</v>
      </c>
      <c r="G10" s="26">
        <f t="shared" si="1"/>
        <v>0.47000000000000064</v>
      </c>
      <c r="H10" s="29">
        <f t="shared" si="2"/>
        <v>15.737536000000002</v>
      </c>
      <c r="I10" s="29">
        <f t="shared" si="3"/>
        <v>15.946900000000003</v>
      </c>
      <c r="J10" s="29">
        <f t="shared" si="4"/>
        <v>16.156264000000004</v>
      </c>
      <c r="L10" s="22">
        <f>$L$6-$L$8*$L$7</f>
        <v>15.737536000000002</v>
      </c>
      <c r="M10" s="22" t="s">
        <v>58</v>
      </c>
    </row>
    <row r="11" spans="1:13">
      <c r="A11" s="24">
        <v>6</v>
      </c>
      <c r="B11" s="26">
        <v>15.94</v>
      </c>
      <c r="C11" s="26">
        <v>16.010000000000002</v>
      </c>
      <c r="D11" s="26">
        <v>16.14</v>
      </c>
      <c r="E11" s="26">
        <v>16.03</v>
      </c>
      <c r="F11" s="26">
        <f t="shared" si="0"/>
        <v>16.03</v>
      </c>
      <c r="G11" s="26">
        <f t="shared" si="1"/>
        <v>0.20000000000000107</v>
      </c>
      <c r="H11" s="29">
        <f t="shared" si="2"/>
        <v>15.737536000000002</v>
      </c>
      <c r="I11" s="29">
        <f t="shared" si="3"/>
        <v>15.946900000000003</v>
      </c>
      <c r="J11" s="29">
        <f t="shared" si="4"/>
        <v>16.156264000000004</v>
      </c>
      <c r="L11" s="22">
        <f>$L$6+$L$8*$L$7</f>
        <v>16.156264000000004</v>
      </c>
      <c r="M11" s="22" t="s">
        <v>59</v>
      </c>
    </row>
    <row r="12" spans="1:13">
      <c r="A12" s="24">
        <v>7</v>
      </c>
      <c r="B12" s="26">
        <v>15.75</v>
      </c>
      <c r="C12" s="26">
        <v>16.21</v>
      </c>
      <c r="D12" s="26">
        <v>16.010000000000002</v>
      </c>
      <c r="E12" s="26">
        <v>15.86</v>
      </c>
      <c r="F12" s="26">
        <f t="shared" si="0"/>
        <v>15.9575</v>
      </c>
      <c r="G12" s="26">
        <f t="shared" si="1"/>
        <v>0.46000000000000085</v>
      </c>
      <c r="H12" s="29">
        <f t="shared" si="2"/>
        <v>15.737536000000002</v>
      </c>
      <c r="I12" s="29">
        <f t="shared" si="3"/>
        <v>15.946900000000003</v>
      </c>
      <c r="J12" s="29">
        <f t="shared" si="4"/>
        <v>16.156264000000004</v>
      </c>
    </row>
    <row r="13" spans="1:13">
      <c r="A13" s="24">
        <v>8</v>
      </c>
      <c r="B13" s="26">
        <v>15.82</v>
      </c>
      <c r="C13" s="26">
        <v>15.94</v>
      </c>
      <c r="D13" s="26">
        <v>16.02</v>
      </c>
      <c r="E13" s="26">
        <v>15.94</v>
      </c>
      <c r="F13" s="26">
        <f t="shared" si="0"/>
        <v>15.93</v>
      </c>
      <c r="G13" s="26">
        <f t="shared" si="1"/>
        <v>0.19999999999999929</v>
      </c>
      <c r="H13" s="29">
        <f t="shared" si="2"/>
        <v>15.737536000000002</v>
      </c>
      <c r="I13" s="29">
        <f t="shared" si="3"/>
        <v>15.946900000000003</v>
      </c>
      <c r="J13" s="29">
        <f t="shared" si="4"/>
        <v>16.156264000000004</v>
      </c>
    </row>
    <row r="14" spans="1:13">
      <c r="A14" s="24">
        <v>9</v>
      </c>
      <c r="B14" s="26">
        <v>16.04</v>
      </c>
      <c r="C14" s="26">
        <v>15.98</v>
      </c>
      <c r="D14" s="26">
        <v>15.83</v>
      </c>
      <c r="E14" s="26">
        <v>15.98</v>
      </c>
      <c r="F14" s="26">
        <f t="shared" si="0"/>
        <v>15.9575</v>
      </c>
      <c r="G14" s="26">
        <f t="shared" si="1"/>
        <v>0.20999999999999908</v>
      </c>
      <c r="H14" s="29">
        <f t="shared" si="2"/>
        <v>15.737536000000002</v>
      </c>
      <c r="I14" s="29">
        <f t="shared" si="3"/>
        <v>15.946900000000003</v>
      </c>
      <c r="J14" s="29">
        <f t="shared" si="4"/>
        <v>16.156264000000004</v>
      </c>
    </row>
    <row r="15" spans="1:13">
      <c r="A15" s="24">
        <v>10</v>
      </c>
      <c r="B15" s="26">
        <v>15.64</v>
      </c>
      <c r="C15" s="26">
        <v>15.86</v>
      </c>
      <c r="D15" s="26">
        <v>15.94</v>
      </c>
      <c r="E15" s="26">
        <v>15.89</v>
      </c>
      <c r="F15" s="26">
        <f t="shared" si="0"/>
        <v>15.8325</v>
      </c>
      <c r="G15" s="26">
        <f t="shared" si="1"/>
        <v>0.29999999999999893</v>
      </c>
      <c r="H15" s="29">
        <f t="shared" si="2"/>
        <v>15.737536000000002</v>
      </c>
      <c r="I15" s="29">
        <f t="shared" si="3"/>
        <v>15.946900000000003</v>
      </c>
      <c r="J15" s="29">
        <f t="shared" si="4"/>
        <v>16.156264000000004</v>
      </c>
    </row>
    <row r="16" spans="1:13">
      <c r="A16" s="24">
        <v>11</v>
      </c>
      <c r="B16" s="26">
        <v>16.11</v>
      </c>
      <c r="C16" s="26">
        <v>16</v>
      </c>
      <c r="D16" s="26">
        <v>16.010000000000002</v>
      </c>
      <c r="E16" s="26">
        <v>15.82</v>
      </c>
      <c r="F16" s="26">
        <f t="shared" si="0"/>
        <v>15.985000000000001</v>
      </c>
      <c r="G16" s="26">
        <f t="shared" si="1"/>
        <v>0.28999999999999915</v>
      </c>
      <c r="H16" s="29">
        <f t="shared" si="2"/>
        <v>15.737536000000002</v>
      </c>
      <c r="I16" s="29">
        <f t="shared" si="3"/>
        <v>15.946900000000003</v>
      </c>
      <c r="J16" s="29">
        <f t="shared" si="4"/>
        <v>16.156264000000004</v>
      </c>
    </row>
    <row r="17" spans="1:15">
      <c r="A17" s="24">
        <v>12</v>
      </c>
      <c r="B17" s="26">
        <v>15.72</v>
      </c>
      <c r="C17" s="26">
        <v>15.85</v>
      </c>
      <c r="D17" s="26">
        <v>16.12</v>
      </c>
      <c r="E17" s="26">
        <v>16.149999999999999</v>
      </c>
      <c r="F17" s="26">
        <f t="shared" si="0"/>
        <v>15.959999999999999</v>
      </c>
      <c r="G17" s="26">
        <f t="shared" si="1"/>
        <v>0.42999999999999794</v>
      </c>
      <c r="H17" s="29">
        <f t="shared" si="2"/>
        <v>15.737536000000002</v>
      </c>
      <c r="I17" s="29">
        <f t="shared" si="3"/>
        <v>15.946900000000003</v>
      </c>
      <c r="J17" s="29">
        <f t="shared" si="4"/>
        <v>16.156264000000004</v>
      </c>
    </row>
    <row r="18" spans="1:15">
      <c r="A18" s="24">
        <v>13</v>
      </c>
      <c r="B18" s="26">
        <v>15.85</v>
      </c>
      <c r="C18" s="26">
        <v>15.76</v>
      </c>
      <c r="D18" s="26">
        <v>15.74</v>
      </c>
      <c r="E18" s="26">
        <v>15.98</v>
      </c>
      <c r="F18" s="26">
        <f t="shared" si="0"/>
        <v>15.8325</v>
      </c>
      <c r="G18" s="26">
        <f t="shared" si="1"/>
        <v>0.24000000000000021</v>
      </c>
      <c r="H18" s="29">
        <f t="shared" si="2"/>
        <v>15.737536000000002</v>
      </c>
      <c r="I18" s="29">
        <f t="shared" si="3"/>
        <v>15.946900000000003</v>
      </c>
      <c r="J18" s="29">
        <f t="shared" si="4"/>
        <v>16.156264000000004</v>
      </c>
    </row>
    <row r="19" spans="1:15">
      <c r="A19" s="24">
        <v>14</v>
      </c>
      <c r="B19" s="26">
        <v>15.73</v>
      </c>
      <c r="C19" s="26">
        <v>15.84</v>
      </c>
      <c r="D19" s="26">
        <v>15.96</v>
      </c>
      <c r="E19" s="26">
        <v>16.100000000000001</v>
      </c>
      <c r="F19" s="26">
        <f t="shared" si="0"/>
        <v>15.907500000000001</v>
      </c>
      <c r="G19" s="26">
        <f t="shared" si="1"/>
        <v>0.37000000000000099</v>
      </c>
      <c r="H19" s="29">
        <f t="shared" si="2"/>
        <v>15.737536000000002</v>
      </c>
      <c r="I19" s="29">
        <f t="shared" si="3"/>
        <v>15.946900000000003</v>
      </c>
      <c r="J19" s="29">
        <f t="shared" si="4"/>
        <v>16.156264000000004</v>
      </c>
    </row>
    <row r="20" spans="1:15">
      <c r="A20" s="24">
        <v>15</v>
      </c>
      <c r="B20" s="26">
        <v>16.2</v>
      </c>
      <c r="C20" s="26">
        <v>16.010000000000002</v>
      </c>
      <c r="D20" s="26">
        <v>16.100000000000001</v>
      </c>
      <c r="E20" s="26">
        <v>15.89</v>
      </c>
      <c r="F20" s="26">
        <f t="shared" si="0"/>
        <v>16.05</v>
      </c>
      <c r="G20" s="26">
        <f t="shared" si="1"/>
        <v>0.30999999999999872</v>
      </c>
      <c r="H20" s="29">
        <f t="shared" si="2"/>
        <v>15.737536000000002</v>
      </c>
      <c r="I20" s="29">
        <f t="shared" si="3"/>
        <v>15.946900000000003</v>
      </c>
      <c r="J20" s="29">
        <f t="shared" si="4"/>
        <v>16.156264000000004</v>
      </c>
    </row>
    <row r="21" spans="1:15">
      <c r="A21" s="24">
        <v>16</v>
      </c>
      <c r="B21" s="26">
        <v>16.12</v>
      </c>
      <c r="C21" s="26">
        <v>16.079999999999998</v>
      </c>
      <c r="D21" s="26">
        <v>15.83</v>
      </c>
      <c r="E21" s="26">
        <v>15.94</v>
      </c>
      <c r="F21" s="26">
        <f t="shared" si="0"/>
        <v>15.9925</v>
      </c>
      <c r="G21" s="26">
        <f t="shared" si="1"/>
        <v>0.29000000000000092</v>
      </c>
      <c r="H21" s="29">
        <f t="shared" si="2"/>
        <v>15.737536000000002</v>
      </c>
      <c r="I21" s="29">
        <f t="shared" si="3"/>
        <v>15.946900000000003</v>
      </c>
      <c r="J21" s="29">
        <f t="shared" si="4"/>
        <v>16.156264000000004</v>
      </c>
    </row>
    <row r="22" spans="1:15" ht="13">
      <c r="A22" s="24">
        <v>17</v>
      </c>
      <c r="B22" s="26">
        <v>16.010000000000002</v>
      </c>
      <c r="C22" s="26">
        <v>15.93</v>
      </c>
      <c r="D22" s="26">
        <v>15.81</v>
      </c>
      <c r="E22" s="26">
        <v>15.68</v>
      </c>
      <c r="F22" s="26">
        <f t="shared" si="0"/>
        <v>15.8575</v>
      </c>
      <c r="G22" s="26">
        <f t="shared" si="1"/>
        <v>0.33000000000000185</v>
      </c>
      <c r="H22" s="29">
        <f t="shared" si="2"/>
        <v>15.737536000000002</v>
      </c>
      <c r="I22" s="29">
        <f t="shared" si="3"/>
        <v>15.946900000000003</v>
      </c>
      <c r="J22" s="29">
        <f t="shared" si="4"/>
        <v>16.156264000000004</v>
      </c>
      <c r="L22"/>
      <c r="M22" s="30" t="s">
        <v>76</v>
      </c>
      <c r="N22" s="42" t="s">
        <v>77</v>
      </c>
      <c r="O22" s="42"/>
    </row>
    <row r="23" spans="1:15" ht="13">
      <c r="A23" s="24">
        <v>18</v>
      </c>
      <c r="B23" s="26">
        <v>15.78</v>
      </c>
      <c r="C23" s="26">
        <v>16.04</v>
      </c>
      <c r="D23" s="26">
        <v>16.11</v>
      </c>
      <c r="E23" s="26">
        <v>16.12</v>
      </c>
      <c r="F23" s="26">
        <f t="shared" si="0"/>
        <v>16.012499999999999</v>
      </c>
      <c r="G23" s="26">
        <f t="shared" si="1"/>
        <v>0.34000000000000163</v>
      </c>
      <c r="H23" s="29">
        <f t="shared" si="2"/>
        <v>15.737536000000002</v>
      </c>
      <c r="I23" s="29">
        <f t="shared" si="3"/>
        <v>15.946900000000003</v>
      </c>
      <c r="J23" s="29">
        <f t="shared" si="4"/>
        <v>16.156264000000004</v>
      </c>
      <c r="L23" s="30" t="s">
        <v>72</v>
      </c>
      <c r="M23" s="30" t="s">
        <v>73</v>
      </c>
      <c r="N23" s="30" t="s">
        <v>74</v>
      </c>
      <c r="O23" s="30" t="s">
        <v>75</v>
      </c>
    </row>
    <row r="24" spans="1:15">
      <c r="A24" s="24">
        <v>19</v>
      </c>
      <c r="B24" s="26">
        <v>15.84</v>
      </c>
      <c r="C24" s="26">
        <v>15.92</v>
      </c>
      <c r="D24" s="26">
        <v>16.05</v>
      </c>
      <c r="E24" s="26">
        <v>16.12</v>
      </c>
      <c r="F24" s="26">
        <f t="shared" si="0"/>
        <v>15.982500000000002</v>
      </c>
      <c r="G24" s="26">
        <f t="shared" si="1"/>
        <v>0.28000000000000114</v>
      </c>
      <c r="H24" s="29">
        <f t="shared" si="2"/>
        <v>15.737536000000002</v>
      </c>
      <c r="I24" s="29">
        <f t="shared" si="3"/>
        <v>15.946900000000003</v>
      </c>
      <c r="J24" s="29">
        <f t="shared" si="4"/>
        <v>16.156264000000004</v>
      </c>
      <c r="L24" s="31">
        <v>2</v>
      </c>
      <c r="M24" s="29">
        <v>1.88</v>
      </c>
      <c r="N24" s="29">
        <v>0</v>
      </c>
      <c r="O24" s="29">
        <v>3.27</v>
      </c>
    </row>
    <row r="25" spans="1:15">
      <c r="A25" s="24">
        <v>20</v>
      </c>
      <c r="B25" s="26">
        <v>15.92</v>
      </c>
      <c r="C25" s="26">
        <v>16.09</v>
      </c>
      <c r="D25" s="26">
        <v>16.12</v>
      </c>
      <c r="E25" s="26">
        <v>15.93</v>
      </c>
      <c r="F25" s="26">
        <f t="shared" si="0"/>
        <v>16.015000000000001</v>
      </c>
      <c r="G25" s="26">
        <f t="shared" si="1"/>
        <v>0.20000000000000107</v>
      </c>
      <c r="H25" s="29">
        <f t="shared" si="2"/>
        <v>15.737536000000002</v>
      </c>
      <c r="I25" s="29">
        <f t="shared" si="3"/>
        <v>15.946900000000003</v>
      </c>
      <c r="J25" s="29">
        <f t="shared" si="4"/>
        <v>16.156264000000004</v>
      </c>
      <c r="L25" s="31">
        <v>3</v>
      </c>
      <c r="M25" s="29">
        <v>1.02</v>
      </c>
      <c r="N25" s="29">
        <v>0</v>
      </c>
      <c r="O25" s="29">
        <v>2.57</v>
      </c>
    </row>
    <row r="26" spans="1:15">
      <c r="A26" s="24">
        <v>21</v>
      </c>
      <c r="B26" s="26">
        <v>16.11</v>
      </c>
      <c r="C26" s="26">
        <v>16.02</v>
      </c>
      <c r="D26" s="26">
        <v>16</v>
      </c>
      <c r="E26" s="26">
        <v>15.88</v>
      </c>
      <c r="F26" s="26">
        <f t="shared" si="0"/>
        <v>16.002499999999998</v>
      </c>
      <c r="G26" s="26">
        <f t="shared" si="1"/>
        <v>0.22999999999999865</v>
      </c>
      <c r="H26" s="29">
        <f t="shared" si="2"/>
        <v>15.737536000000002</v>
      </c>
      <c r="I26" s="29">
        <f t="shared" si="3"/>
        <v>15.946900000000003</v>
      </c>
      <c r="J26" s="29">
        <f t="shared" si="4"/>
        <v>16.156264000000004</v>
      </c>
      <c r="L26" s="31">
        <v>4</v>
      </c>
      <c r="M26" s="29">
        <v>0.73</v>
      </c>
      <c r="N26" s="29">
        <v>0</v>
      </c>
      <c r="O26" s="29">
        <v>2.2799999999999998</v>
      </c>
    </row>
    <row r="27" spans="1:15">
      <c r="A27" s="24">
        <v>22</v>
      </c>
      <c r="B27" s="26">
        <v>15.98</v>
      </c>
      <c r="C27" s="26">
        <v>15.82</v>
      </c>
      <c r="D27" s="26">
        <v>15.89</v>
      </c>
      <c r="E27" s="26">
        <v>15.89</v>
      </c>
      <c r="F27" s="26">
        <f t="shared" si="0"/>
        <v>15.895</v>
      </c>
      <c r="G27" s="26">
        <f t="shared" si="1"/>
        <v>0.16000000000000014</v>
      </c>
      <c r="H27" s="29">
        <f t="shared" si="2"/>
        <v>15.737536000000002</v>
      </c>
      <c r="I27" s="29">
        <f t="shared" si="3"/>
        <v>15.946900000000003</v>
      </c>
      <c r="J27" s="29">
        <f t="shared" si="4"/>
        <v>16.156264000000004</v>
      </c>
      <c r="L27" s="31">
        <v>5</v>
      </c>
      <c r="M27" s="29">
        <v>0.57999999999999996</v>
      </c>
      <c r="N27" s="29">
        <v>0</v>
      </c>
      <c r="O27" s="29">
        <v>2.11</v>
      </c>
    </row>
    <row r="28" spans="1:15">
      <c r="A28" s="24">
        <v>23</v>
      </c>
      <c r="B28" s="26">
        <v>16.05</v>
      </c>
      <c r="C28" s="26">
        <v>15.73</v>
      </c>
      <c r="D28" s="26">
        <v>15.73</v>
      </c>
      <c r="E28" s="26">
        <v>15.93</v>
      </c>
      <c r="F28" s="26">
        <f t="shared" si="0"/>
        <v>15.860000000000001</v>
      </c>
      <c r="G28" s="26">
        <f t="shared" si="1"/>
        <v>0.32000000000000028</v>
      </c>
      <c r="H28" s="29">
        <f t="shared" si="2"/>
        <v>15.737536000000002</v>
      </c>
      <c r="I28" s="29">
        <f t="shared" si="3"/>
        <v>15.946900000000003</v>
      </c>
      <c r="J28" s="29">
        <f t="shared" si="4"/>
        <v>16.156264000000004</v>
      </c>
      <c r="L28" s="31">
        <v>6</v>
      </c>
      <c r="M28" s="29">
        <v>0.48</v>
      </c>
      <c r="N28" s="29">
        <v>0</v>
      </c>
      <c r="O28" s="29">
        <v>2</v>
      </c>
    </row>
    <row r="29" spans="1:15">
      <c r="A29" s="24">
        <v>24</v>
      </c>
      <c r="B29" s="26">
        <v>16.010000000000002</v>
      </c>
      <c r="C29" s="26">
        <v>16.010000000000002</v>
      </c>
      <c r="D29" s="26">
        <v>15.89</v>
      </c>
      <c r="E29" s="26">
        <v>15.86</v>
      </c>
      <c r="F29" s="26">
        <f t="shared" si="0"/>
        <v>15.942500000000001</v>
      </c>
      <c r="G29" s="26">
        <f t="shared" si="1"/>
        <v>0.15000000000000213</v>
      </c>
      <c r="H29" s="29">
        <f t="shared" si="2"/>
        <v>15.737536000000002</v>
      </c>
      <c r="I29" s="29">
        <f t="shared" si="3"/>
        <v>15.946900000000003</v>
      </c>
      <c r="J29" s="29">
        <f t="shared" si="4"/>
        <v>16.156264000000004</v>
      </c>
      <c r="L29" s="31">
        <v>7</v>
      </c>
      <c r="M29" s="29">
        <v>0.42</v>
      </c>
      <c r="N29" s="29">
        <v>0.08</v>
      </c>
      <c r="O29" s="29">
        <v>1.92</v>
      </c>
    </row>
    <row r="30" spans="1:15">
      <c r="A30" s="24">
        <v>25</v>
      </c>
      <c r="B30" s="26">
        <v>16.079999999999998</v>
      </c>
      <c r="C30" s="26">
        <v>15.78</v>
      </c>
      <c r="D30" s="26">
        <v>15.92</v>
      </c>
      <c r="E30" s="26">
        <v>15.98</v>
      </c>
      <c r="F30" s="26">
        <f t="shared" si="0"/>
        <v>15.940000000000001</v>
      </c>
      <c r="G30" s="26">
        <f t="shared" si="1"/>
        <v>0.29999999999999893</v>
      </c>
      <c r="H30" s="29">
        <f t="shared" si="2"/>
        <v>15.737536000000002</v>
      </c>
      <c r="I30" s="29">
        <f t="shared" si="3"/>
        <v>15.946900000000003</v>
      </c>
      <c r="J30" s="29">
        <f t="shared" si="4"/>
        <v>16.156264000000004</v>
      </c>
      <c r="L30" s="31">
        <v>8</v>
      </c>
      <c r="M30" s="29">
        <v>0.37</v>
      </c>
      <c r="N30" s="29">
        <v>0.14000000000000001</v>
      </c>
      <c r="O30" s="29">
        <v>1.86</v>
      </c>
    </row>
    <row r="31" spans="1:15">
      <c r="L31" s="31">
        <v>9</v>
      </c>
      <c r="M31" s="29">
        <v>0.34</v>
      </c>
      <c r="N31" s="29">
        <v>0.18</v>
      </c>
      <c r="O31" s="29">
        <v>1.82</v>
      </c>
    </row>
    <row r="32" spans="1:15">
      <c r="L32" s="31">
        <v>10</v>
      </c>
      <c r="M32" s="29">
        <v>0.31</v>
      </c>
      <c r="N32" s="29">
        <v>0.22</v>
      </c>
      <c r="O32" s="29">
        <v>1.78</v>
      </c>
    </row>
    <row r="33" spans="12:15">
      <c r="L33" s="31">
        <v>11</v>
      </c>
      <c r="M33" s="29">
        <v>0.28999999999999998</v>
      </c>
      <c r="N33" s="29">
        <v>0.26</v>
      </c>
      <c r="O33" s="29">
        <v>1.74</v>
      </c>
    </row>
    <row r="34" spans="12:15">
      <c r="L34" s="31">
        <v>12</v>
      </c>
      <c r="M34" s="29">
        <v>0.27</v>
      </c>
      <c r="N34" s="29">
        <v>0.28000000000000003</v>
      </c>
      <c r="O34" s="29">
        <v>1.72</v>
      </c>
    </row>
    <row r="35" spans="12:15">
      <c r="L35" s="31">
        <v>13</v>
      </c>
      <c r="M35" s="29">
        <v>0.25</v>
      </c>
      <c r="N35" s="29">
        <v>0.31</v>
      </c>
      <c r="O35" s="29">
        <v>1.69</v>
      </c>
    </row>
    <row r="36" spans="12:15">
      <c r="L36" s="31">
        <v>14</v>
      </c>
      <c r="M36" s="29">
        <v>0.24</v>
      </c>
      <c r="N36" s="29">
        <v>0.33</v>
      </c>
      <c r="O36" s="29">
        <v>1.67</v>
      </c>
    </row>
    <row r="37" spans="12:15">
      <c r="L37" s="31">
        <v>15</v>
      </c>
      <c r="M37" s="29">
        <v>0.22</v>
      </c>
      <c r="N37" s="29">
        <v>0.35</v>
      </c>
      <c r="O37" s="29">
        <v>1.65</v>
      </c>
    </row>
    <row r="38" spans="12:15">
      <c r="L38" s="31">
        <v>16</v>
      </c>
      <c r="M38" s="29">
        <v>0.21</v>
      </c>
      <c r="N38" s="29">
        <v>0.36</v>
      </c>
      <c r="O38" s="29">
        <v>1.64</v>
      </c>
    </row>
    <row r="39" spans="12:15">
      <c r="L39" s="31">
        <v>17</v>
      </c>
      <c r="M39" s="29">
        <v>0.2</v>
      </c>
      <c r="N39" s="29">
        <v>0.38</v>
      </c>
      <c r="O39" s="29">
        <v>1.62</v>
      </c>
    </row>
    <row r="40" spans="12:15">
      <c r="L40" s="31">
        <v>18</v>
      </c>
      <c r="M40" s="29">
        <v>0.19</v>
      </c>
      <c r="N40" s="29">
        <v>0.39</v>
      </c>
      <c r="O40" s="29">
        <v>1.61</v>
      </c>
    </row>
    <row r="41" spans="12:15">
      <c r="L41" s="31">
        <v>19</v>
      </c>
      <c r="M41" s="29">
        <v>0.19</v>
      </c>
      <c r="N41" s="29">
        <v>0.4</v>
      </c>
      <c r="O41" s="29">
        <v>1.6</v>
      </c>
    </row>
    <row r="42" spans="12:15">
      <c r="L42" s="31">
        <v>20</v>
      </c>
      <c r="M42" s="29">
        <v>0.18</v>
      </c>
      <c r="N42" s="29">
        <v>0.41</v>
      </c>
      <c r="O42" s="29">
        <v>1.59</v>
      </c>
    </row>
    <row r="43" spans="12:15">
      <c r="L43" s="31">
        <v>21</v>
      </c>
      <c r="M43" s="29">
        <v>0.17</v>
      </c>
      <c r="N43" s="29">
        <v>0.43</v>
      </c>
      <c r="O43" s="29">
        <v>1.58</v>
      </c>
    </row>
    <row r="44" spans="12:15">
      <c r="L44" s="31">
        <v>22</v>
      </c>
      <c r="M44" s="29">
        <v>0.17</v>
      </c>
      <c r="N44" s="29">
        <v>0.43</v>
      </c>
      <c r="O44" s="29">
        <v>1.57</v>
      </c>
    </row>
    <row r="45" spans="12:15">
      <c r="L45" s="31">
        <v>23</v>
      </c>
      <c r="M45" s="29">
        <v>0.16</v>
      </c>
      <c r="N45" s="29">
        <v>0.44</v>
      </c>
      <c r="O45" s="29">
        <v>1.56</v>
      </c>
    </row>
    <row r="46" spans="12:15">
      <c r="L46" s="31">
        <v>24</v>
      </c>
      <c r="M46" s="29">
        <v>0.16</v>
      </c>
      <c r="N46" s="29">
        <v>0.45</v>
      </c>
      <c r="O46" s="29">
        <v>1.55</v>
      </c>
    </row>
    <row r="47" spans="12:15">
      <c r="L47" s="31">
        <v>25</v>
      </c>
      <c r="M47" s="29">
        <v>0.15</v>
      </c>
      <c r="N47" s="29">
        <v>0.46</v>
      </c>
      <c r="O47" s="29">
        <v>1.54</v>
      </c>
    </row>
  </sheetData>
  <mergeCells count="1">
    <mergeCell ref="N22:O22"/>
  </mergeCells>
  <pageMargins left="0.7" right="0.7" top="0.75" bottom="0.75" header="0.3" footer="0.3"/>
  <pageSetup paperSize="9" orientation="portrait" horizontalDpi="300" verticalDpi="0" r:id="rId1"/>
  <ignoredErrors>
    <ignoredError sqref="F6:F30 G6:G3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C457-D706-4331-AB88-11E23E830EB6}">
  <dimension ref="A2:O47"/>
  <sheetViews>
    <sheetView workbookViewId="0"/>
  </sheetViews>
  <sheetFormatPr defaultRowHeight="12.5"/>
  <cols>
    <col min="1" max="1" width="11.6328125" style="22" customWidth="1"/>
    <col min="2" max="5" width="8" style="22" customWidth="1"/>
    <col min="6" max="11" width="8.7265625" style="22"/>
    <col min="12" max="12" width="12.1796875" style="22" bestFit="1" customWidth="1"/>
    <col min="13" max="13" width="19.08984375" style="22" customWidth="1"/>
    <col min="14" max="16384" width="8.7265625" style="22"/>
  </cols>
  <sheetData>
    <row r="2" spans="1:13" customFormat="1" ht="23">
      <c r="A2" s="15" t="s">
        <v>106</v>
      </c>
    </row>
    <row r="3" spans="1:13" customFormat="1" ht="15.5" customHeight="1">
      <c r="A3" s="15"/>
    </row>
    <row r="4" spans="1:13" ht="13">
      <c r="A4" s="25" t="s">
        <v>105</v>
      </c>
      <c r="L4" s="22">
        <f>COUNT(A6:A30)</f>
        <v>25</v>
      </c>
      <c r="M4" s="22" t="s">
        <v>62</v>
      </c>
    </row>
    <row r="5" spans="1:13" ht="13">
      <c r="A5" s="23" t="s">
        <v>53</v>
      </c>
      <c r="B5" s="23" t="s">
        <v>64</v>
      </c>
      <c r="C5" s="23" t="s">
        <v>65</v>
      </c>
      <c r="D5" s="23" t="s">
        <v>66</v>
      </c>
      <c r="E5" s="23" t="s">
        <v>67</v>
      </c>
      <c r="F5" s="23" t="s">
        <v>52</v>
      </c>
      <c r="G5" s="23" t="s">
        <v>4</v>
      </c>
      <c r="H5" s="23" t="s">
        <v>70</v>
      </c>
      <c r="I5" s="23" t="s">
        <v>68</v>
      </c>
      <c r="J5" s="23" t="s">
        <v>69</v>
      </c>
      <c r="L5" s="22">
        <f>COUNTA(B5:E5)</f>
        <v>4</v>
      </c>
      <c r="M5" s="22" t="s">
        <v>61</v>
      </c>
    </row>
    <row r="6" spans="1:13">
      <c r="A6" s="24">
        <v>1</v>
      </c>
      <c r="B6" s="26">
        <v>15.85</v>
      </c>
      <c r="C6" s="26">
        <v>16.02</v>
      </c>
      <c r="D6" s="26">
        <v>15.83</v>
      </c>
      <c r="E6" s="26">
        <v>15.93</v>
      </c>
      <c r="F6" s="26">
        <f>AVERAGE(B6:E6)</f>
        <v>15.907499999999999</v>
      </c>
      <c r="G6" s="26">
        <f>MAX(B6:E6)-MIN(B6:E6)</f>
        <v>0.1899999999999995</v>
      </c>
      <c r="H6" s="29">
        <f>$L$10</f>
        <v>0</v>
      </c>
      <c r="I6" s="29">
        <f>$L$6</f>
        <v>0.28680000000000017</v>
      </c>
      <c r="J6" s="29">
        <f>$L$11</f>
        <v>0.65390400000000037</v>
      </c>
      <c r="L6" s="27">
        <f>AVERAGE(G6:G30)</f>
        <v>0.28680000000000017</v>
      </c>
      <c r="M6" s="22" t="s">
        <v>55</v>
      </c>
    </row>
    <row r="7" spans="1:13">
      <c r="A7" s="24">
        <v>2</v>
      </c>
      <c r="B7" s="26">
        <v>16.12</v>
      </c>
      <c r="C7" s="26">
        <v>16</v>
      </c>
      <c r="D7" s="26">
        <v>15.85</v>
      </c>
      <c r="E7" s="26">
        <v>16.010000000000002</v>
      </c>
      <c r="F7" s="26">
        <f t="shared" ref="F7:F30" si="0">AVERAGE(B7:E7)</f>
        <v>15.995000000000001</v>
      </c>
      <c r="G7" s="26">
        <f t="shared" ref="G7:G30" si="1">MAX(B7:E7)-MIN(B7:E7)</f>
        <v>0.27000000000000135</v>
      </c>
      <c r="H7" s="29">
        <f t="shared" ref="H7:H30" si="2">$L$10</f>
        <v>0</v>
      </c>
      <c r="I7" s="29">
        <f t="shared" ref="I7:I30" si="3">$L$6</f>
        <v>0.28680000000000017</v>
      </c>
      <c r="J7" s="29">
        <f t="shared" ref="J7:J30" si="4">$L$11</f>
        <v>0.65390400000000037</v>
      </c>
      <c r="L7" s="22">
        <f>VLOOKUP($L$5,$L$24:$O$47,3,FALSE)</f>
        <v>0</v>
      </c>
      <c r="M7" s="22" t="s">
        <v>78</v>
      </c>
    </row>
    <row r="8" spans="1:13">
      <c r="A8" s="24">
        <v>3</v>
      </c>
      <c r="B8" s="26">
        <v>16</v>
      </c>
      <c r="C8" s="26">
        <v>15.91</v>
      </c>
      <c r="D8" s="26">
        <v>15.94</v>
      </c>
      <c r="E8" s="26">
        <v>15.83</v>
      </c>
      <c r="F8" s="26">
        <f t="shared" si="0"/>
        <v>15.92</v>
      </c>
      <c r="G8" s="26">
        <f t="shared" si="1"/>
        <v>0.16999999999999993</v>
      </c>
      <c r="H8" s="29">
        <f t="shared" si="2"/>
        <v>0</v>
      </c>
      <c r="I8" s="29">
        <f t="shared" si="3"/>
        <v>0.28680000000000017</v>
      </c>
      <c r="J8" s="29">
        <f t="shared" si="4"/>
        <v>0.65390400000000037</v>
      </c>
      <c r="L8" s="22">
        <f>VLOOKUP($L$5,$L$24:$O$47,4,FALSE)</f>
        <v>2.2799999999999998</v>
      </c>
      <c r="M8" s="22" t="s">
        <v>79</v>
      </c>
    </row>
    <row r="9" spans="1:13">
      <c r="A9" s="24">
        <v>4</v>
      </c>
      <c r="B9" s="26">
        <v>16.2</v>
      </c>
      <c r="C9" s="26">
        <v>15.85</v>
      </c>
      <c r="D9" s="26">
        <v>15.74</v>
      </c>
      <c r="E9" s="26">
        <v>15.93</v>
      </c>
      <c r="F9" s="26">
        <f t="shared" si="0"/>
        <v>15.93</v>
      </c>
      <c r="G9" s="26">
        <f t="shared" si="1"/>
        <v>0.45999999999999908</v>
      </c>
      <c r="H9" s="29">
        <f t="shared" si="2"/>
        <v>0</v>
      </c>
      <c r="I9" s="29">
        <f t="shared" si="3"/>
        <v>0.28680000000000017</v>
      </c>
      <c r="J9" s="29">
        <f t="shared" si="4"/>
        <v>0.65390400000000037</v>
      </c>
      <c r="L9" s="27">
        <f>$L$6</f>
        <v>0.28680000000000017</v>
      </c>
      <c r="M9" s="22" t="s">
        <v>80</v>
      </c>
    </row>
    <row r="10" spans="1:13">
      <c r="A10" s="24">
        <v>5</v>
      </c>
      <c r="B10" s="26">
        <v>15.74</v>
      </c>
      <c r="C10" s="26">
        <v>15.86</v>
      </c>
      <c r="D10" s="26">
        <v>16.21</v>
      </c>
      <c r="E10" s="26">
        <v>16.100000000000001</v>
      </c>
      <c r="F10" s="26">
        <f t="shared" si="0"/>
        <v>15.977500000000001</v>
      </c>
      <c r="G10" s="26">
        <f t="shared" si="1"/>
        <v>0.47000000000000064</v>
      </c>
      <c r="H10" s="29">
        <f t="shared" si="2"/>
        <v>0</v>
      </c>
      <c r="I10" s="29">
        <f t="shared" si="3"/>
        <v>0.28680000000000017</v>
      </c>
      <c r="J10" s="29">
        <f t="shared" si="4"/>
        <v>0.65390400000000037</v>
      </c>
      <c r="L10" s="22">
        <f>$L$7*L6</f>
        <v>0</v>
      </c>
      <c r="M10" s="22" t="s">
        <v>58</v>
      </c>
    </row>
    <row r="11" spans="1:13">
      <c r="A11" s="24">
        <v>6</v>
      </c>
      <c r="B11" s="26">
        <v>15.94</v>
      </c>
      <c r="C11" s="26">
        <v>16.010000000000002</v>
      </c>
      <c r="D11" s="26">
        <v>16.14</v>
      </c>
      <c r="E11" s="26">
        <v>16.03</v>
      </c>
      <c r="F11" s="26">
        <f t="shared" si="0"/>
        <v>16.03</v>
      </c>
      <c r="G11" s="26">
        <f t="shared" si="1"/>
        <v>0.20000000000000107</v>
      </c>
      <c r="H11" s="29">
        <f t="shared" si="2"/>
        <v>0</v>
      </c>
      <c r="I11" s="29">
        <f t="shared" si="3"/>
        <v>0.28680000000000017</v>
      </c>
      <c r="J11" s="29">
        <f t="shared" si="4"/>
        <v>0.65390400000000037</v>
      </c>
      <c r="L11" s="22">
        <f>$L$8*$L$6</f>
        <v>0.65390400000000037</v>
      </c>
      <c r="M11" s="22" t="s">
        <v>59</v>
      </c>
    </row>
    <row r="12" spans="1:13">
      <c r="A12" s="24">
        <v>7</v>
      </c>
      <c r="B12" s="26">
        <v>15.75</v>
      </c>
      <c r="C12" s="26">
        <v>16.21</v>
      </c>
      <c r="D12" s="26">
        <v>16.010000000000002</v>
      </c>
      <c r="E12" s="26">
        <v>15.86</v>
      </c>
      <c r="F12" s="26">
        <f t="shared" si="0"/>
        <v>15.9575</v>
      </c>
      <c r="G12" s="26">
        <f t="shared" si="1"/>
        <v>0.46000000000000085</v>
      </c>
      <c r="H12" s="29">
        <f t="shared" si="2"/>
        <v>0</v>
      </c>
      <c r="I12" s="29">
        <f t="shared" si="3"/>
        <v>0.28680000000000017</v>
      </c>
      <c r="J12" s="29">
        <f t="shared" si="4"/>
        <v>0.65390400000000037</v>
      </c>
    </row>
    <row r="13" spans="1:13">
      <c r="A13" s="24">
        <v>8</v>
      </c>
      <c r="B13" s="26">
        <v>15.82</v>
      </c>
      <c r="C13" s="26">
        <v>15.94</v>
      </c>
      <c r="D13" s="26">
        <v>16.02</v>
      </c>
      <c r="E13" s="26">
        <v>15.94</v>
      </c>
      <c r="F13" s="26">
        <f t="shared" si="0"/>
        <v>15.93</v>
      </c>
      <c r="G13" s="26">
        <f t="shared" si="1"/>
        <v>0.19999999999999929</v>
      </c>
      <c r="H13" s="29">
        <f t="shared" si="2"/>
        <v>0</v>
      </c>
      <c r="I13" s="29">
        <f t="shared" si="3"/>
        <v>0.28680000000000017</v>
      </c>
      <c r="J13" s="29">
        <f t="shared" si="4"/>
        <v>0.65390400000000037</v>
      </c>
    </row>
    <row r="14" spans="1:13">
      <c r="A14" s="24">
        <v>9</v>
      </c>
      <c r="B14" s="26">
        <v>16.04</v>
      </c>
      <c r="C14" s="26">
        <v>15.98</v>
      </c>
      <c r="D14" s="26">
        <v>15.83</v>
      </c>
      <c r="E14" s="26">
        <v>15.98</v>
      </c>
      <c r="F14" s="26">
        <f t="shared" si="0"/>
        <v>15.9575</v>
      </c>
      <c r="G14" s="26">
        <f t="shared" si="1"/>
        <v>0.20999999999999908</v>
      </c>
      <c r="H14" s="29">
        <f t="shared" si="2"/>
        <v>0</v>
      </c>
      <c r="I14" s="29">
        <f t="shared" si="3"/>
        <v>0.28680000000000017</v>
      </c>
      <c r="J14" s="29">
        <f t="shared" si="4"/>
        <v>0.65390400000000037</v>
      </c>
    </row>
    <row r="15" spans="1:13">
      <c r="A15" s="24">
        <v>10</v>
      </c>
      <c r="B15" s="26">
        <v>15.64</v>
      </c>
      <c r="C15" s="26">
        <v>15.86</v>
      </c>
      <c r="D15" s="26">
        <v>15.94</v>
      </c>
      <c r="E15" s="26">
        <v>15.89</v>
      </c>
      <c r="F15" s="26">
        <f t="shared" si="0"/>
        <v>15.8325</v>
      </c>
      <c r="G15" s="26">
        <f t="shared" si="1"/>
        <v>0.29999999999999893</v>
      </c>
      <c r="H15" s="29">
        <f t="shared" si="2"/>
        <v>0</v>
      </c>
      <c r="I15" s="29">
        <f t="shared" si="3"/>
        <v>0.28680000000000017</v>
      </c>
      <c r="J15" s="29">
        <f t="shared" si="4"/>
        <v>0.65390400000000037</v>
      </c>
    </row>
    <row r="16" spans="1:13">
      <c r="A16" s="24">
        <v>11</v>
      </c>
      <c r="B16" s="26">
        <v>16.11</v>
      </c>
      <c r="C16" s="26">
        <v>16</v>
      </c>
      <c r="D16" s="26">
        <v>16.010000000000002</v>
      </c>
      <c r="E16" s="26">
        <v>15.82</v>
      </c>
      <c r="F16" s="26">
        <f t="shared" si="0"/>
        <v>15.985000000000001</v>
      </c>
      <c r="G16" s="26">
        <f t="shared" si="1"/>
        <v>0.28999999999999915</v>
      </c>
      <c r="H16" s="29">
        <f t="shared" si="2"/>
        <v>0</v>
      </c>
      <c r="I16" s="29">
        <f t="shared" si="3"/>
        <v>0.28680000000000017</v>
      </c>
      <c r="J16" s="29">
        <f t="shared" si="4"/>
        <v>0.65390400000000037</v>
      </c>
    </row>
    <row r="17" spans="1:15">
      <c r="A17" s="24">
        <v>12</v>
      </c>
      <c r="B17" s="26">
        <v>15.72</v>
      </c>
      <c r="C17" s="26">
        <v>15.85</v>
      </c>
      <c r="D17" s="26">
        <v>16.12</v>
      </c>
      <c r="E17" s="26">
        <v>16.149999999999999</v>
      </c>
      <c r="F17" s="26">
        <f t="shared" si="0"/>
        <v>15.959999999999999</v>
      </c>
      <c r="G17" s="26">
        <f t="shared" si="1"/>
        <v>0.42999999999999794</v>
      </c>
      <c r="H17" s="29">
        <f t="shared" si="2"/>
        <v>0</v>
      </c>
      <c r="I17" s="29">
        <f t="shared" si="3"/>
        <v>0.28680000000000017</v>
      </c>
      <c r="J17" s="29">
        <f t="shared" si="4"/>
        <v>0.65390400000000037</v>
      </c>
    </row>
    <row r="18" spans="1:15">
      <c r="A18" s="24">
        <v>13</v>
      </c>
      <c r="B18" s="26">
        <v>15.85</v>
      </c>
      <c r="C18" s="26">
        <v>15.76</v>
      </c>
      <c r="D18" s="26">
        <v>15.74</v>
      </c>
      <c r="E18" s="26">
        <v>15.98</v>
      </c>
      <c r="F18" s="26">
        <f t="shared" si="0"/>
        <v>15.8325</v>
      </c>
      <c r="G18" s="26">
        <f t="shared" si="1"/>
        <v>0.24000000000000021</v>
      </c>
      <c r="H18" s="29">
        <f t="shared" si="2"/>
        <v>0</v>
      </c>
      <c r="I18" s="29">
        <f t="shared" si="3"/>
        <v>0.28680000000000017</v>
      </c>
      <c r="J18" s="29">
        <f t="shared" si="4"/>
        <v>0.65390400000000037</v>
      </c>
    </row>
    <row r="19" spans="1:15">
      <c r="A19" s="24">
        <v>14</v>
      </c>
      <c r="B19" s="26">
        <v>15.73</v>
      </c>
      <c r="C19" s="26">
        <v>15.84</v>
      </c>
      <c r="D19" s="26">
        <v>15.96</v>
      </c>
      <c r="E19" s="26">
        <v>16.100000000000001</v>
      </c>
      <c r="F19" s="26">
        <f t="shared" si="0"/>
        <v>15.907500000000001</v>
      </c>
      <c r="G19" s="26">
        <f t="shared" si="1"/>
        <v>0.37000000000000099</v>
      </c>
      <c r="H19" s="29">
        <f t="shared" si="2"/>
        <v>0</v>
      </c>
      <c r="I19" s="29">
        <f t="shared" si="3"/>
        <v>0.28680000000000017</v>
      </c>
      <c r="J19" s="29">
        <f t="shared" si="4"/>
        <v>0.65390400000000037</v>
      </c>
    </row>
    <row r="20" spans="1:15">
      <c r="A20" s="24">
        <v>15</v>
      </c>
      <c r="B20" s="26">
        <v>16.2</v>
      </c>
      <c r="C20" s="26">
        <v>16.010000000000002</v>
      </c>
      <c r="D20" s="26">
        <v>16.100000000000001</v>
      </c>
      <c r="E20" s="26">
        <v>15.89</v>
      </c>
      <c r="F20" s="26">
        <f t="shared" si="0"/>
        <v>16.05</v>
      </c>
      <c r="G20" s="26">
        <f t="shared" si="1"/>
        <v>0.30999999999999872</v>
      </c>
      <c r="H20" s="29">
        <f t="shared" si="2"/>
        <v>0</v>
      </c>
      <c r="I20" s="29">
        <f t="shared" si="3"/>
        <v>0.28680000000000017</v>
      </c>
      <c r="J20" s="29">
        <f t="shared" si="4"/>
        <v>0.65390400000000037</v>
      </c>
    </row>
    <row r="21" spans="1:15">
      <c r="A21" s="24">
        <v>16</v>
      </c>
      <c r="B21" s="26">
        <v>16.12</v>
      </c>
      <c r="C21" s="26">
        <v>16.079999999999998</v>
      </c>
      <c r="D21" s="26">
        <v>15.83</v>
      </c>
      <c r="E21" s="26">
        <v>15.94</v>
      </c>
      <c r="F21" s="26">
        <f t="shared" si="0"/>
        <v>15.9925</v>
      </c>
      <c r="G21" s="26">
        <f t="shared" si="1"/>
        <v>0.29000000000000092</v>
      </c>
      <c r="H21" s="29">
        <f t="shared" si="2"/>
        <v>0</v>
      </c>
      <c r="I21" s="29">
        <f t="shared" si="3"/>
        <v>0.28680000000000017</v>
      </c>
      <c r="J21" s="29">
        <f t="shared" si="4"/>
        <v>0.65390400000000037</v>
      </c>
    </row>
    <row r="22" spans="1:15" ht="13">
      <c r="A22" s="24">
        <v>17</v>
      </c>
      <c r="B22" s="26">
        <v>16.010000000000002</v>
      </c>
      <c r="C22" s="26">
        <v>15.93</v>
      </c>
      <c r="D22" s="26">
        <v>15.81</v>
      </c>
      <c r="E22" s="26">
        <v>15.68</v>
      </c>
      <c r="F22" s="26">
        <f t="shared" si="0"/>
        <v>15.8575</v>
      </c>
      <c r="G22" s="26">
        <f t="shared" si="1"/>
        <v>0.33000000000000185</v>
      </c>
      <c r="H22" s="29">
        <f t="shared" si="2"/>
        <v>0</v>
      </c>
      <c r="I22" s="29">
        <f t="shared" si="3"/>
        <v>0.28680000000000017</v>
      </c>
      <c r="J22" s="29">
        <f t="shared" si="4"/>
        <v>0.65390400000000037</v>
      </c>
      <c r="L22"/>
      <c r="M22" s="30" t="s">
        <v>76</v>
      </c>
      <c r="N22" s="42" t="s">
        <v>77</v>
      </c>
      <c r="O22" s="42"/>
    </row>
    <row r="23" spans="1:15" ht="13">
      <c r="A23" s="24">
        <v>18</v>
      </c>
      <c r="B23" s="26">
        <v>15.78</v>
      </c>
      <c r="C23" s="26">
        <v>16.04</v>
      </c>
      <c r="D23" s="26">
        <v>16.11</v>
      </c>
      <c r="E23" s="26">
        <v>16.12</v>
      </c>
      <c r="F23" s="26">
        <f t="shared" si="0"/>
        <v>16.012499999999999</v>
      </c>
      <c r="G23" s="26">
        <f t="shared" si="1"/>
        <v>0.34000000000000163</v>
      </c>
      <c r="H23" s="29">
        <f t="shared" si="2"/>
        <v>0</v>
      </c>
      <c r="I23" s="29">
        <f t="shared" si="3"/>
        <v>0.28680000000000017</v>
      </c>
      <c r="J23" s="29">
        <f t="shared" si="4"/>
        <v>0.65390400000000037</v>
      </c>
      <c r="L23" s="30" t="s">
        <v>72</v>
      </c>
      <c r="M23" s="30" t="s">
        <v>73</v>
      </c>
      <c r="N23" s="30" t="s">
        <v>74</v>
      </c>
      <c r="O23" s="30" t="s">
        <v>75</v>
      </c>
    </row>
    <row r="24" spans="1:15">
      <c r="A24" s="24">
        <v>19</v>
      </c>
      <c r="B24" s="26">
        <v>15.84</v>
      </c>
      <c r="C24" s="26">
        <v>15.92</v>
      </c>
      <c r="D24" s="26">
        <v>16.05</v>
      </c>
      <c r="E24" s="26">
        <v>16.12</v>
      </c>
      <c r="F24" s="26">
        <f t="shared" si="0"/>
        <v>15.982500000000002</v>
      </c>
      <c r="G24" s="26">
        <f t="shared" si="1"/>
        <v>0.28000000000000114</v>
      </c>
      <c r="H24" s="29">
        <f t="shared" si="2"/>
        <v>0</v>
      </c>
      <c r="I24" s="29">
        <f t="shared" si="3"/>
        <v>0.28680000000000017</v>
      </c>
      <c r="J24" s="29">
        <f t="shared" si="4"/>
        <v>0.65390400000000037</v>
      </c>
      <c r="L24" s="31">
        <v>2</v>
      </c>
      <c r="M24" s="29">
        <v>1.88</v>
      </c>
      <c r="N24" s="29">
        <v>0</v>
      </c>
      <c r="O24" s="29">
        <v>3.27</v>
      </c>
    </row>
    <row r="25" spans="1:15">
      <c r="A25" s="24">
        <v>20</v>
      </c>
      <c r="B25" s="26">
        <v>15.92</v>
      </c>
      <c r="C25" s="26">
        <v>16.09</v>
      </c>
      <c r="D25" s="26">
        <v>16.12</v>
      </c>
      <c r="E25" s="26">
        <v>15.93</v>
      </c>
      <c r="F25" s="26">
        <f t="shared" si="0"/>
        <v>16.015000000000001</v>
      </c>
      <c r="G25" s="26">
        <f t="shared" si="1"/>
        <v>0.20000000000000107</v>
      </c>
      <c r="H25" s="29">
        <f t="shared" si="2"/>
        <v>0</v>
      </c>
      <c r="I25" s="29">
        <f t="shared" si="3"/>
        <v>0.28680000000000017</v>
      </c>
      <c r="J25" s="29">
        <f t="shared" si="4"/>
        <v>0.65390400000000037</v>
      </c>
      <c r="L25" s="31">
        <v>3</v>
      </c>
      <c r="M25" s="29">
        <v>1.02</v>
      </c>
      <c r="N25" s="29">
        <v>0</v>
      </c>
      <c r="O25" s="29">
        <v>2.57</v>
      </c>
    </row>
    <row r="26" spans="1:15">
      <c r="A26" s="24">
        <v>21</v>
      </c>
      <c r="B26" s="26">
        <v>16.11</v>
      </c>
      <c r="C26" s="26">
        <v>16.02</v>
      </c>
      <c r="D26" s="26">
        <v>16</v>
      </c>
      <c r="E26" s="26">
        <v>15.88</v>
      </c>
      <c r="F26" s="26">
        <f t="shared" si="0"/>
        <v>16.002499999999998</v>
      </c>
      <c r="G26" s="26">
        <f t="shared" si="1"/>
        <v>0.22999999999999865</v>
      </c>
      <c r="H26" s="29">
        <f t="shared" si="2"/>
        <v>0</v>
      </c>
      <c r="I26" s="29">
        <f t="shared" si="3"/>
        <v>0.28680000000000017</v>
      </c>
      <c r="J26" s="29">
        <f t="shared" si="4"/>
        <v>0.65390400000000037</v>
      </c>
      <c r="L26" s="31">
        <v>4</v>
      </c>
      <c r="M26" s="29">
        <v>0.73</v>
      </c>
      <c r="N26" s="29">
        <v>0</v>
      </c>
      <c r="O26" s="29">
        <v>2.2799999999999998</v>
      </c>
    </row>
    <row r="27" spans="1:15">
      <c r="A27" s="24">
        <v>22</v>
      </c>
      <c r="B27" s="26">
        <v>15.98</v>
      </c>
      <c r="C27" s="26">
        <v>15.82</v>
      </c>
      <c r="D27" s="26">
        <v>15.89</v>
      </c>
      <c r="E27" s="26">
        <v>15.89</v>
      </c>
      <c r="F27" s="26">
        <f t="shared" si="0"/>
        <v>15.895</v>
      </c>
      <c r="G27" s="26">
        <f t="shared" si="1"/>
        <v>0.16000000000000014</v>
      </c>
      <c r="H27" s="29">
        <f t="shared" si="2"/>
        <v>0</v>
      </c>
      <c r="I27" s="29">
        <f t="shared" si="3"/>
        <v>0.28680000000000017</v>
      </c>
      <c r="J27" s="29">
        <f t="shared" si="4"/>
        <v>0.65390400000000037</v>
      </c>
      <c r="L27" s="31">
        <v>5</v>
      </c>
      <c r="M27" s="29">
        <v>0.57999999999999996</v>
      </c>
      <c r="N27" s="29">
        <v>0</v>
      </c>
      <c r="O27" s="29">
        <v>2.11</v>
      </c>
    </row>
    <row r="28" spans="1:15">
      <c r="A28" s="24">
        <v>23</v>
      </c>
      <c r="B28" s="26">
        <v>16.05</v>
      </c>
      <c r="C28" s="26">
        <v>15.73</v>
      </c>
      <c r="D28" s="26">
        <v>15.73</v>
      </c>
      <c r="E28" s="26">
        <v>15.93</v>
      </c>
      <c r="F28" s="26">
        <f t="shared" si="0"/>
        <v>15.860000000000001</v>
      </c>
      <c r="G28" s="26">
        <f t="shared" si="1"/>
        <v>0.32000000000000028</v>
      </c>
      <c r="H28" s="29">
        <f t="shared" si="2"/>
        <v>0</v>
      </c>
      <c r="I28" s="29">
        <f t="shared" si="3"/>
        <v>0.28680000000000017</v>
      </c>
      <c r="J28" s="29">
        <f t="shared" si="4"/>
        <v>0.65390400000000037</v>
      </c>
      <c r="L28" s="31">
        <v>6</v>
      </c>
      <c r="M28" s="29">
        <v>0.48</v>
      </c>
      <c r="N28" s="29">
        <v>0</v>
      </c>
      <c r="O28" s="29">
        <v>2</v>
      </c>
    </row>
    <row r="29" spans="1:15">
      <c r="A29" s="24">
        <v>24</v>
      </c>
      <c r="B29" s="26">
        <v>16.010000000000002</v>
      </c>
      <c r="C29" s="26">
        <v>16.010000000000002</v>
      </c>
      <c r="D29" s="26">
        <v>15.89</v>
      </c>
      <c r="E29" s="26">
        <v>15.86</v>
      </c>
      <c r="F29" s="26">
        <f t="shared" si="0"/>
        <v>15.942500000000001</v>
      </c>
      <c r="G29" s="26">
        <f t="shared" si="1"/>
        <v>0.15000000000000213</v>
      </c>
      <c r="H29" s="29">
        <f t="shared" si="2"/>
        <v>0</v>
      </c>
      <c r="I29" s="29">
        <f t="shared" si="3"/>
        <v>0.28680000000000017</v>
      </c>
      <c r="J29" s="29">
        <f t="shared" si="4"/>
        <v>0.65390400000000037</v>
      </c>
      <c r="L29" s="31">
        <v>7</v>
      </c>
      <c r="M29" s="29">
        <v>0.42</v>
      </c>
      <c r="N29" s="29">
        <v>0.08</v>
      </c>
      <c r="O29" s="29">
        <v>1.92</v>
      </c>
    </row>
    <row r="30" spans="1:15">
      <c r="A30" s="24">
        <v>25</v>
      </c>
      <c r="B30" s="26">
        <v>16.079999999999998</v>
      </c>
      <c r="C30" s="26">
        <v>15.78</v>
      </c>
      <c r="D30" s="26">
        <v>15.92</v>
      </c>
      <c r="E30" s="26">
        <v>15.98</v>
      </c>
      <c r="F30" s="26">
        <f t="shared" si="0"/>
        <v>15.940000000000001</v>
      </c>
      <c r="G30" s="26">
        <f t="shared" si="1"/>
        <v>0.29999999999999893</v>
      </c>
      <c r="H30" s="29">
        <f t="shared" si="2"/>
        <v>0</v>
      </c>
      <c r="I30" s="29">
        <f t="shared" si="3"/>
        <v>0.28680000000000017</v>
      </c>
      <c r="J30" s="29">
        <f t="shared" si="4"/>
        <v>0.65390400000000037</v>
      </c>
      <c r="L30" s="31">
        <v>8</v>
      </c>
      <c r="M30" s="29">
        <v>0.37</v>
      </c>
      <c r="N30" s="29">
        <v>0.14000000000000001</v>
      </c>
      <c r="O30" s="29">
        <v>1.86</v>
      </c>
    </row>
    <row r="31" spans="1:15">
      <c r="L31" s="31">
        <v>9</v>
      </c>
      <c r="M31" s="29">
        <v>0.34</v>
      </c>
      <c r="N31" s="29">
        <v>0.18</v>
      </c>
      <c r="O31" s="29">
        <v>1.82</v>
      </c>
    </row>
    <row r="32" spans="1:15">
      <c r="L32" s="31">
        <v>10</v>
      </c>
      <c r="M32" s="29">
        <v>0.31</v>
      </c>
      <c r="N32" s="29">
        <v>0.22</v>
      </c>
      <c r="O32" s="29">
        <v>1.78</v>
      </c>
    </row>
    <row r="33" spans="12:15">
      <c r="L33" s="31">
        <v>11</v>
      </c>
      <c r="M33" s="29">
        <v>0.28999999999999998</v>
      </c>
      <c r="N33" s="29">
        <v>0.26</v>
      </c>
      <c r="O33" s="29">
        <v>1.74</v>
      </c>
    </row>
    <row r="34" spans="12:15">
      <c r="L34" s="31">
        <v>12</v>
      </c>
      <c r="M34" s="29">
        <v>0.27</v>
      </c>
      <c r="N34" s="29">
        <v>0.28000000000000003</v>
      </c>
      <c r="O34" s="29">
        <v>1.72</v>
      </c>
    </row>
    <row r="35" spans="12:15">
      <c r="L35" s="31">
        <v>13</v>
      </c>
      <c r="M35" s="29">
        <v>0.25</v>
      </c>
      <c r="N35" s="29">
        <v>0.31</v>
      </c>
      <c r="O35" s="29">
        <v>1.69</v>
      </c>
    </row>
    <row r="36" spans="12:15">
      <c r="L36" s="31">
        <v>14</v>
      </c>
      <c r="M36" s="29">
        <v>0.24</v>
      </c>
      <c r="N36" s="29">
        <v>0.33</v>
      </c>
      <c r="O36" s="29">
        <v>1.67</v>
      </c>
    </row>
    <row r="37" spans="12:15">
      <c r="L37" s="31">
        <v>15</v>
      </c>
      <c r="M37" s="29">
        <v>0.22</v>
      </c>
      <c r="N37" s="29">
        <v>0.35</v>
      </c>
      <c r="O37" s="29">
        <v>1.65</v>
      </c>
    </row>
    <row r="38" spans="12:15">
      <c r="L38" s="31">
        <v>16</v>
      </c>
      <c r="M38" s="29">
        <v>0.21</v>
      </c>
      <c r="N38" s="29">
        <v>0.36</v>
      </c>
      <c r="O38" s="29">
        <v>1.64</v>
      </c>
    </row>
    <row r="39" spans="12:15">
      <c r="L39" s="31">
        <v>17</v>
      </c>
      <c r="M39" s="29">
        <v>0.2</v>
      </c>
      <c r="N39" s="29">
        <v>0.38</v>
      </c>
      <c r="O39" s="29">
        <v>1.62</v>
      </c>
    </row>
    <row r="40" spans="12:15">
      <c r="L40" s="31">
        <v>18</v>
      </c>
      <c r="M40" s="29">
        <v>0.19</v>
      </c>
      <c r="N40" s="29">
        <v>0.39</v>
      </c>
      <c r="O40" s="29">
        <v>1.61</v>
      </c>
    </row>
    <row r="41" spans="12:15">
      <c r="L41" s="31">
        <v>19</v>
      </c>
      <c r="M41" s="29">
        <v>0.19</v>
      </c>
      <c r="N41" s="29">
        <v>0.4</v>
      </c>
      <c r="O41" s="29">
        <v>1.6</v>
      </c>
    </row>
    <row r="42" spans="12:15">
      <c r="L42" s="31">
        <v>20</v>
      </c>
      <c r="M42" s="29">
        <v>0.18</v>
      </c>
      <c r="N42" s="29">
        <v>0.41</v>
      </c>
      <c r="O42" s="29">
        <v>1.59</v>
      </c>
    </row>
    <row r="43" spans="12:15">
      <c r="L43" s="31">
        <v>21</v>
      </c>
      <c r="M43" s="29">
        <v>0.17</v>
      </c>
      <c r="N43" s="29">
        <v>0.43</v>
      </c>
      <c r="O43" s="29">
        <v>1.58</v>
      </c>
    </row>
    <row r="44" spans="12:15">
      <c r="L44" s="31">
        <v>22</v>
      </c>
      <c r="M44" s="29">
        <v>0.17</v>
      </c>
      <c r="N44" s="29">
        <v>0.43</v>
      </c>
      <c r="O44" s="29">
        <v>1.57</v>
      </c>
    </row>
    <row r="45" spans="12:15">
      <c r="L45" s="31">
        <v>23</v>
      </c>
      <c r="M45" s="29">
        <v>0.16</v>
      </c>
      <c r="N45" s="29">
        <v>0.44</v>
      </c>
      <c r="O45" s="29">
        <v>1.56</v>
      </c>
    </row>
    <row r="46" spans="12:15">
      <c r="L46" s="31">
        <v>24</v>
      </c>
      <c r="M46" s="29">
        <v>0.16</v>
      </c>
      <c r="N46" s="29">
        <v>0.45</v>
      </c>
      <c r="O46" s="29">
        <v>1.55</v>
      </c>
    </row>
    <row r="47" spans="12:15">
      <c r="L47" s="31">
        <v>25</v>
      </c>
      <c r="M47" s="29">
        <v>0.15</v>
      </c>
      <c r="N47" s="29">
        <v>0.46</v>
      </c>
      <c r="O47" s="29">
        <v>1.54</v>
      </c>
    </row>
  </sheetData>
  <mergeCells count="1">
    <mergeCell ref="N22:O22"/>
  </mergeCells>
  <pageMargins left="0.7" right="0.7" top="0.75" bottom="0.75" header="0.3" footer="0.3"/>
  <pageSetup paperSize="9" orientation="portrait" horizontalDpi="300" verticalDpi="0" r:id="rId1"/>
  <ignoredErrors>
    <ignoredError sqref="F6:F30 G6:G3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B9CF-8793-4272-AFAE-40599515F146}">
  <dimension ref="A2:J24"/>
  <sheetViews>
    <sheetView workbookViewId="0">
      <selection activeCell="I12" sqref="I12"/>
    </sheetView>
  </sheetViews>
  <sheetFormatPr defaultColWidth="17.81640625" defaultRowHeight="12.5"/>
  <cols>
    <col min="1" max="1" width="8.6328125" style="22" customWidth="1"/>
    <col min="2" max="2" width="8.6328125" style="22" bestFit="1" customWidth="1"/>
    <col min="3" max="3" width="10.36328125" style="22" bestFit="1" customWidth="1"/>
    <col min="4" max="4" width="13.453125" style="22" bestFit="1" customWidth="1"/>
    <col min="5" max="5" width="8.81640625" style="22" bestFit="1" customWidth="1"/>
    <col min="6" max="7" width="6.81640625" style="22" customWidth="1"/>
    <col min="8" max="8" width="11.81640625" style="22" bestFit="1" customWidth="1"/>
    <col min="9" max="16384" width="17.81640625" style="22"/>
  </cols>
  <sheetData>
    <row r="2" spans="1:10" customFormat="1" ht="23">
      <c r="A2" s="15" t="s">
        <v>107</v>
      </c>
    </row>
    <row r="4" spans="1:10" ht="26">
      <c r="B4" s="23" t="s">
        <v>85</v>
      </c>
      <c r="C4" s="23" t="s">
        <v>81</v>
      </c>
      <c r="D4" s="23" t="s">
        <v>84</v>
      </c>
      <c r="E4" s="23" t="s">
        <v>82</v>
      </c>
      <c r="F4" s="23" t="s">
        <v>70</v>
      </c>
      <c r="G4" s="23" t="s">
        <v>68</v>
      </c>
      <c r="H4" s="23" t="s">
        <v>69</v>
      </c>
      <c r="I4" s="22">
        <f>D5</f>
        <v>20</v>
      </c>
      <c r="J4" s="22" t="s">
        <v>109</v>
      </c>
    </row>
    <row r="5" spans="1:10">
      <c r="B5" s="24">
        <v>1</v>
      </c>
      <c r="C5" s="24">
        <v>3</v>
      </c>
      <c r="D5" s="24">
        <v>20</v>
      </c>
      <c r="E5" s="26">
        <f>C5/$I$4</f>
        <v>0.15</v>
      </c>
      <c r="F5" s="33">
        <f>$I$12</f>
        <v>0</v>
      </c>
      <c r="G5" s="29">
        <f>$I$8</f>
        <v>0.1</v>
      </c>
      <c r="H5" s="28">
        <f>$I$11</f>
        <v>0.30124611797498113</v>
      </c>
      <c r="I5" s="22">
        <f>COUNT(B5:B24)</f>
        <v>20</v>
      </c>
      <c r="J5" s="22" t="s">
        <v>83</v>
      </c>
    </row>
    <row r="6" spans="1:10">
      <c r="B6" s="24">
        <v>2</v>
      </c>
      <c r="C6" s="24">
        <v>2</v>
      </c>
      <c r="D6" s="24">
        <v>20</v>
      </c>
      <c r="E6" s="26">
        <f t="shared" ref="E6:E24" si="0">C6/$I$4</f>
        <v>0.1</v>
      </c>
      <c r="F6" s="33">
        <f t="shared" ref="F6:F24" si="1">$I$12</f>
        <v>0</v>
      </c>
      <c r="G6" s="29">
        <f t="shared" ref="G6:G24" si="2">$I$8</f>
        <v>0.1</v>
      </c>
      <c r="H6" s="28">
        <f t="shared" ref="H6:H24" si="3">$I$11</f>
        <v>0.30124611797498113</v>
      </c>
      <c r="I6" s="22">
        <f>SUM(C5:C24)</f>
        <v>40</v>
      </c>
      <c r="J6" s="22" t="s">
        <v>86</v>
      </c>
    </row>
    <row r="7" spans="1:10">
      <c r="B7" s="24">
        <v>3</v>
      </c>
      <c r="C7" s="24">
        <v>1</v>
      </c>
      <c r="D7" s="24">
        <v>20</v>
      </c>
      <c r="E7" s="26">
        <f t="shared" si="0"/>
        <v>0.05</v>
      </c>
      <c r="F7" s="33">
        <f t="shared" si="1"/>
        <v>0</v>
      </c>
      <c r="G7" s="29">
        <f t="shared" si="2"/>
        <v>0.1</v>
      </c>
      <c r="H7" s="28">
        <f t="shared" si="3"/>
        <v>0.30124611797498113</v>
      </c>
      <c r="I7" s="22">
        <f>I4*I5</f>
        <v>400</v>
      </c>
      <c r="J7" s="22" t="s">
        <v>87</v>
      </c>
    </row>
    <row r="8" spans="1:10">
      <c r="B8" s="24">
        <v>4</v>
      </c>
      <c r="C8" s="24">
        <v>2</v>
      </c>
      <c r="D8" s="24">
        <v>20</v>
      </c>
      <c r="E8" s="26">
        <f t="shared" si="0"/>
        <v>0.1</v>
      </c>
      <c r="F8" s="33">
        <f t="shared" si="1"/>
        <v>0</v>
      </c>
      <c r="G8" s="29">
        <f t="shared" si="2"/>
        <v>0.1</v>
      </c>
      <c r="H8" s="28">
        <f t="shared" si="3"/>
        <v>0.30124611797498113</v>
      </c>
      <c r="I8" s="27">
        <f>I6/I7</f>
        <v>0.1</v>
      </c>
      <c r="J8" s="22" t="s">
        <v>89</v>
      </c>
    </row>
    <row r="9" spans="1:10">
      <c r="B9" s="24">
        <v>5</v>
      </c>
      <c r="C9" s="24">
        <v>1</v>
      </c>
      <c r="D9" s="24">
        <v>20</v>
      </c>
      <c r="E9" s="26">
        <f t="shared" si="0"/>
        <v>0.05</v>
      </c>
      <c r="F9" s="33">
        <f t="shared" si="1"/>
        <v>0</v>
      </c>
      <c r="G9" s="29">
        <f t="shared" si="2"/>
        <v>0.1</v>
      </c>
      <c r="H9" s="28">
        <f t="shared" si="3"/>
        <v>0.30124611797498113</v>
      </c>
      <c r="I9" s="22">
        <f>SQRT(I8*(1-I8)/I4)</f>
        <v>6.7082039324993695E-2</v>
      </c>
      <c r="J9" s="22" t="s">
        <v>88</v>
      </c>
    </row>
    <row r="10" spans="1:10">
      <c r="B10" s="24">
        <v>6</v>
      </c>
      <c r="C10" s="24">
        <v>3</v>
      </c>
      <c r="D10" s="24">
        <v>20</v>
      </c>
      <c r="E10" s="26">
        <f t="shared" si="0"/>
        <v>0.15</v>
      </c>
      <c r="F10" s="33">
        <f t="shared" si="1"/>
        <v>0</v>
      </c>
      <c r="G10" s="29">
        <f t="shared" si="2"/>
        <v>0.1</v>
      </c>
      <c r="H10" s="28">
        <f t="shared" si="3"/>
        <v>0.30124611797498113</v>
      </c>
      <c r="I10" s="22">
        <v>3</v>
      </c>
      <c r="J10" s="22" t="s">
        <v>92</v>
      </c>
    </row>
    <row r="11" spans="1:10">
      <c r="B11" s="24">
        <v>7</v>
      </c>
      <c r="C11" s="24">
        <v>3</v>
      </c>
      <c r="D11" s="24">
        <v>20</v>
      </c>
      <c r="E11" s="26">
        <f t="shared" si="0"/>
        <v>0.15</v>
      </c>
      <c r="F11" s="33">
        <f t="shared" si="1"/>
        <v>0</v>
      </c>
      <c r="G11" s="29">
        <f t="shared" si="2"/>
        <v>0.1</v>
      </c>
      <c r="H11" s="28">
        <f t="shared" si="3"/>
        <v>0.30124611797498113</v>
      </c>
      <c r="I11" s="22">
        <f>I8+I10*I9</f>
        <v>0.30124611797498113</v>
      </c>
      <c r="J11" s="22" t="s">
        <v>69</v>
      </c>
    </row>
    <row r="12" spans="1:10">
      <c r="B12" s="24">
        <v>8</v>
      </c>
      <c r="C12" s="24">
        <v>2</v>
      </c>
      <c r="D12" s="24">
        <v>20</v>
      </c>
      <c r="E12" s="26">
        <f t="shared" si="0"/>
        <v>0.1</v>
      </c>
      <c r="F12" s="33">
        <f t="shared" si="1"/>
        <v>0</v>
      </c>
      <c r="G12" s="29">
        <f t="shared" si="2"/>
        <v>0.1</v>
      </c>
      <c r="H12" s="28">
        <f t="shared" si="3"/>
        <v>0.30124611797498113</v>
      </c>
      <c r="I12" s="22">
        <f>MAX(I8-I10*I9,0)</f>
        <v>0</v>
      </c>
      <c r="J12" s="22" t="s">
        <v>94</v>
      </c>
    </row>
    <row r="13" spans="1:10">
      <c r="B13" s="24">
        <v>9</v>
      </c>
      <c r="C13" s="24">
        <v>1</v>
      </c>
      <c r="D13" s="24">
        <v>20</v>
      </c>
      <c r="E13" s="26">
        <f t="shared" si="0"/>
        <v>0.05</v>
      </c>
      <c r="F13" s="33">
        <f t="shared" si="1"/>
        <v>0</v>
      </c>
      <c r="G13" s="29">
        <f t="shared" si="2"/>
        <v>0.1</v>
      </c>
      <c r="H13" s="28">
        <f t="shared" si="3"/>
        <v>0.30124611797498113</v>
      </c>
    </row>
    <row r="14" spans="1:10">
      <c r="B14" s="24">
        <v>10</v>
      </c>
      <c r="C14" s="24">
        <v>2</v>
      </c>
      <c r="D14" s="24">
        <v>20</v>
      </c>
      <c r="E14" s="26">
        <f t="shared" si="0"/>
        <v>0.1</v>
      </c>
      <c r="F14" s="33">
        <f t="shared" si="1"/>
        <v>0</v>
      </c>
      <c r="G14" s="29">
        <f t="shared" si="2"/>
        <v>0.1</v>
      </c>
      <c r="H14" s="28">
        <f t="shared" si="3"/>
        <v>0.30124611797498113</v>
      </c>
    </row>
    <row r="15" spans="1:10">
      <c r="B15" s="24">
        <v>11</v>
      </c>
      <c r="C15" s="24">
        <v>3</v>
      </c>
      <c r="D15" s="24">
        <v>20</v>
      </c>
      <c r="E15" s="26">
        <f t="shared" si="0"/>
        <v>0.15</v>
      </c>
      <c r="F15" s="33">
        <f t="shared" si="1"/>
        <v>0</v>
      </c>
      <c r="G15" s="29">
        <f t="shared" si="2"/>
        <v>0.1</v>
      </c>
      <c r="H15" s="28">
        <f t="shared" si="3"/>
        <v>0.30124611797498113</v>
      </c>
    </row>
    <row r="16" spans="1:10">
      <c r="B16" s="24">
        <v>12</v>
      </c>
      <c r="C16" s="24">
        <v>2</v>
      </c>
      <c r="D16" s="24">
        <v>20</v>
      </c>
      <c r="E16" s="26">
        <f t="shared" si="0"/>
        <v>0.1</v>
      </c>
      <c r="F16" s="33">
        <f t="shared" si="1"/>
        <v>0</v>
      </c>
      <c r="G16" s="29">
        <f t="shared" si="2"/>
        <v>0.1</v>
      </c>
      <c r="H16" s="28">
        <f t="shared" si="3"/>
        <v>0.30124611797498113</v>
      </c>
    </row>
    <row r="17" spans="2:8">
      <c r="B17" s="24">
        <v>13</v>
      </c>
      <c r="C17" s="24">
        <v>2</v>
      </c>
      <c r="D17" s="24">
        <v>20</v>
      </c>
      <c r="E17" s="26">
        <f t="shared" si="0"/>
        <v>0.1</v>
      </c>
      <c r="F17" s="33">
        <f t="shared" si="1"/>
        <v>0</v>
      </c>
      <c r="G17" s="29">
        <f t="shared" si="2"/>
        <v>0.1</v>
      </c>
      <c r="H17" s="28">
        <f t="shared" si="3"/>
        <v>0.30124611797498113</v>
      </c>
    </row>
    <row r="18" spans="2:8">
      <c r="B18" s="24">
        <v>14</v>
      </c>
      <c r="C18" s="24">
        <v>1</v>
      </c>
      <c r="D18" s="24">
        <v>20</v>
      </c>
      <c r="E18" s="26">
        <f t="shared" si="0"/>
        <v>0.05</v>
      </c>
      <c r="F18" s="33">
        <f t="shared" si="1"/>
        <v>0</v>
      </c>
      <c r="G18" s="29">
        <f t="shared" si="2"/>
        <v>0.1</v>
      </c>
      <c r="H18" s="28">
        <f t="shared" si="3"/>
        <v>0.30124611797498113</v>
      </c>
    </row>
    <row r="19" spans="2:8">
      <c r="B19" s="24">
        <v>15</v>
      </c>
      <c r="C19" s="24">
        <v>1</v>
      </c>
      <c r="D19" s="24">
        <v>20</v>
      </c>
      <c r="E19" s="26">
        <f t="shared" si="0"/>
        <v>0.05</v>
      </c>
      <c r="F19" s="33">
        <f t="shared" si="1"/>
        <v>0</v>
      </c>
      <c r="G19" s="29">
        <f t="shared" si="2"/>
        <v>0.1</v>
      </c>
      <c r="H19" s="28">
        <f t="shared" si="3"/>
        <v>0.30124611797498113</v>
      </c>
    </row>
    <row r="20" spans="2:8">
      <c r="B20" s="24">
        <v>16</v>
      </c>
      <c r="C20" s="24">
        <v>2</v>
      </c>
      <c r="D20" s="24">
        <v>20</v>
      </c>
      <c r="E20" s="26">
        <f t="shared" si="0"/>
        <v>0.1</v>
      </c>
      <c r="F20" s="33">
        <f t="shared" si="1"/>
        <v>0</v>
      </c>
      <c r="G20" s="29">
        <f t="shared" si="2"/>
        <v>0.1</v>
      </c>
      <c r="H20" s="28">
        <f t="shared" si="3"/>
        <v>0.30124611797498113</v>
      </c>
    </row>
    <row r="21" spans="2:8">
      <c r="B21" s="24">
        <v>17</v>
      </c>
      <c r="C21" s="24">
        <v>4</v>
      </c>
      <c r="D21" s="24">
        <v>20</v>
      </c>
      <c r="E21" s="26">
        <f t="shared" si="0"/>
        <v>0.2</v>
      </c>
      <c r="F21" s="33">
        <f t="shared" si="1"/>
        <v>0</v>
      </c>
      <c r="G21" s="29">
        <f t="shared" si="2"/>
        <v>0.1</v>
      </c>
      <c r="H21" s="28">
        <f t="shared" si="3"/>
        <v>0.30124611797498113</v>
      </c>
    </row>
    <row r="22" spans="2:8">
      <c r="B22" s="24">
        <v>18</v>
      </c>
      <c r="C22" s="24">
        <v>3</v>
      </c>
      <c r="D22" s="24">
        <v>20</v>
      </c>
      <c r="E22" s="26">
        <f t="shared" si="0"/>
        <v>0.15</v>
      </c>
      <c r="F22" s="33">
        <f t="shared" si="1"/>
        <v>0</v>
      </c>
      <c r="G22" s="29">
        <f t="shared" si="2"/>
        <v>0.1</v>
      </c>
      <c r="H22" s="28">
        <f t="shared" si="3"/>
        <v>0.30124611797498113</v>
      </c>
    </row>
    <row r="23" spans="2:8">
      <c r="B23" s="24">
        <v>19</v>
      </c>
      <c r="C23" s="24">
        <v>1</v>
      </c>
      <c r="D23" s="24">
        <v>20</v>
      </c>
      <c r="E23" s="26">
        <f t="shared" si="0"/>
        <v>0.05</v>
      </c>
      <c r="F23" s="33">
        <f t="shared" si="1"/>
        <v>0</v>
      </c>
      <c r="G23" s="29">
        <f t="shared" si="2"/>
        <v>0.1</v>
      </c>
      <c r="H23" s="28">
        <f t="shared" si="3"/>
        <v>0.30124611797498113</v>
      </c>
    </row>
    <row r="24" spans="2:8">
      <c r="B24" s="24">
        <v>20</v>
      </c>
      <c r="C24" s="24">
        <v>1</v>
      </c>
      <c r="D24" s="24">
        <v>20</v>
      </c>
      <c r="E24" s="26">
        <f t="shared" si="0"/>
        <v>0.05</v>
      </c>
      <c r="F24" s="33">
        <f t="shared" si="1"/>
        <v>0</v>
      </c>
      <c r="G24" s="29">
        <f t="shared" si="2"/>
        <v>0.1</v>
      </c>
      <c r="H24" s="28">
        <f t="shared" si="3"/>
        <v>0.30124611797498113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AEDA-4BE7-471E-95E6-AB62D5E97C30}">
  <dimension ref="A2:I24"/>
  <sheetViews>
    <sheetView workbookViewId="0"/>
  </sheetViews>
  <sheetFormatPr defaultRowHeight="12.5"/>
  <cols>
    <col min="3" max="3" width="10.453125" bestFit="1" customWidth="1"/>
  </cols>
  <sheetData>
    <row r="2" spans="1:9" ht="23">
      <c r="A2" s="15" t="s">
        <v>108</v>
      </c>
    </row>
    <row r="4" spans="1:9" ht="26">
      <c r="B4" s="35" t="s">
        <v>91</v>
      </c>
      <c r="C4" s="35" t="s">
        <v>90</v>
      </c>
      <c r="D4" s="35" t="s">
        <v>70</v>
      </c>
      <c r="E4" s="35" t="s">
        <v>68</v>
      </c>
      <c r="F4" s="35" t="s">
        <v>69</v>
      </c>
    </row>
    <row r="5" spans="1:9">
      <c r="B5" s="34">
        <v>1</v>
      </c>
      <c r="C5" s="34">
        <v>3</v>
      </c>
      <c r="D5" s="36">
        <f>$H$8</f>
        <v>0</v>
      </c>
      <c r="E5" s="36">
        <f>$H$5</f>
        <v>2.2000000000000002</v>
      </c>
      <c r="F5" s="36">
        <f>$H$7</f>
        <v>6.6497190922573983</v>
      </c>
      <c r="H5">
        <f>AVERAGE(C5:C24)</f>
        <v>2.2000000000000002</v>
      </c>
      <c r="I5" s="22" t="s">
        <v>93</v>
      </c>
    </row>
    <row r="6" spans="1:9">
      <c r="B6" s="34">
        <v>2</v>
      </c>
      <c r="C6" s="34">
        <v>2</v>
      </c>
      <c r="D6" s="36">
        <f t="shared" ref="D6:D24" si="0">$H$8</f>
        <v>0</v>
      </c>
      <c r="E6" s="36">
        <f t="shared" ref="E6:E24" si="1">$H$5</f>
        <v>2.2000000000000002</v>
      </c>
      <c r="F6" s="36">
        <f t="shared" ref="F6:F24" si="2">$H$7</f>
        <v>6.6497190922573983</v>
      </c>
      <c r="H6" s="22">
        <v>3</v>
      </c>
      <c r="I6" s="22" t="s">
        <v>92</v>
      </c>
    </row>
    <row r="7" spans="1:9">
      <c r="B7" s="34">
        <v>3</v>
      </c>
      <c r="C7" s="34">
        <v>3</v>
      </c>
      <c r="D7" s="36">
        <f t="shared" si="0"/>
        <v>0</v>
      </c>
      <c r="E7" s="36">
        <f t="shared" si="1"/>
        <v>2.2000000000000002</v>
      </c>
      <c r="F7" s="36">
        <f t="shared" si="2"/>
        <v>6.6497190922573983</v>
      </c>
      <c r="H7">
        <f>H5+H6*SQRT(H5)</f>
        <v>6.6497190922573983</v>
      </c>
      <c r="I7" s="22" t="s">
        <v>69</v>
      </c>
    </row>
    <row r="8" spans="1:9">
      <c r="B8" s="34">
        <v>4</v>
      </c>
      <c r="C8" s="34">
        <v>1</v>
      </c>
      <c r="D8" s="36">
        <f t="shared" si="0"/>
        <v>0</v>
      </c>
      <c r="E8" s="36">
        <f t="shared" si="1"/>
        <v>2.2000000000000002</v>
      </c>
      <c r="F8" s="36">
        <f t="shared" si="2"/>
        <v>6.6497190922573983</v>
      </c>
      <c r="H8">
        <f>MAX(H5-H6*SQRT(H5),0)</f>
        <v>0</v>
      </c>
      <c r="I8" s="22" t="s">
        <v>94</v>
      </c>
    </row>
    <row r="9" spans="1:9">
      <c r="B9" s="34">
        <v>5</v>
      </c>
      <c r="C9" s="34">
        <v>3</v>
      </c>
      <c r="D9" s="36">
        <f t="shared" si="0"/>
        <v>0</v>
      </c>
      <c r="E9" s="36">
        <f t="shared" si="1"/>
        <v>2.2000000000000002</v>
      </c>
      <c r="F9" s="36">
        <f t="shared" si="2"/>
        <v>6.6497190922573983</v>
      </c>
    </row>
    <row r="10" spans="1:9">
      <c r="B10" s="34">
        <v>6</v>
      </c>
      <c r="C10" s="34">
        <v>3</v>
      </c>
      <c r="D10" s="36">
        <f t="shared" si="0"/>
        <v>0</v>
      </c>
      <c r="E10" s="36">
        <f t="shared" si="1"/>
        <v>2.2000000000000002</v>
      </c>
      <c r="F10" s="36">
        <f t="shared" si="2"/>
        <v>6.6497190922573983</v>
      </c>
    </row>
    <row r="11" spans="1:9">
      <c r="B11" s="34">
        <v>7</v>
      </c>
      <c r="C11" s="34">
        <v>2</v>
      </c>
      <c r="D11" s="36">
        <f t="shared" si="0"/>
        <v>0</v>
      </c>
      <c r="E11" s="36">
        <f t="shared" si="1"/>
        <v>2.2000000000000002</v>
      </c>
      <c r="F11" s="36">
        <f t="shared" si="2"/>
        <v>6.6497190922573983</v>
      </c>
    </row>
    <row r="12" spans="1:9">
      <c r="B12" s="34">
        <v>8</v>
      </c>
      <c r="C12" s="34">
        <v>1</v>
      </c>
      <c r="D12" s="36">
        <f t="shared" si="0"/>
        <v>0</v>
      </c>
      <c r="E12" s="36">
        <f t="shared" si="1"/>
        <v>2.2000000000000002</v>
      </c>
      <c r="F12" s="36">
        <f t="shared" si="2"/>
        <v>6.6497190922573983</v>
      </c>
    </row>
    <row r="13" spans="1:9">
      <c r="B13" s="34">
        <v>9</v>
      </c>
      <c r="C13" s="34">
        <v>3</v>
      </c>
      <c r="D13" s="36">
        <f t="shared" si="0"/>
        <v>0</v>
      </c>
      <c r="E13" s="36">
        <f t="shared" si="1"/>
        <v>2.2000000000000002</v>
      </c>
      <c r="F13" s="36">
        <f t="shared" si="2"/>
        <v>6.6497190922573983</v>
      </c>
    </row>
    <row r="14" spans="1:9">
      <c r="B14" s="34">
        <v>10</v>
      </c>
      <c r="C14" s="34">
        <v>1</v>
      </c>
      <c r="D14" s="36">
        <f t="shared" si="0"/>
        <v>0</v>
      </c>
      <c r="E14" s="36">
        <f t="shared" si="1"/>
        <v>2.2000000000000002</v>
      </c>
      <c r="F14" s="36">
        <f t="shared" si="2"/>
        <v>6.6497190922573983</v>
      </c>
    </row>
    <row r="15" spans="1:9">
      <c r="B15" s="34">
        <v>11</v>
      </c>
      <c r="C15" s="34">
        <v>3</v>
      </c>
      <c r="D15" s="36">
        <f t="shared" si="0"/>
        <v>0</v>
      </c>
      <c r="E15" s="36">
        <f t="shared" si="1"/>
        <v>2.2000000000000002</v>
      </c>
      <c r="F15" s="36">
        <f t="shared" si="2"/>
        <v>6.6497190922573983</v>
      </c>
    </row>
    <row r="16" spans="1:9">
      <c r="B16" s="34">
        <v>12</v>
      </c>
      <c r="C16" s="34">
        <v>4</v>
      </c>
      <c r="D16" s="36">
        <f t="shared" si="0"/>
        <v>0</v>
      </c>
      <c r="E16" s="36">
        <f t="shared" si="1"/>
        <v>2.2000000000000002</v>
      </c>
      <c r="F16" s="36">
        <f t="shared" si="2"/>
        <v>6.6497190922573983</v>
      </c>
    </row>
    <row r="17" spans="2:6">
      <c r="B17" s="34">
        <v>13</v>
      </c>
      <c r="C17" s="34">
        <v>2</v>
      </c>
      <c r="D17" s="36">
        <f t="shared" si="0"/>
        <v>0</v>
      </c>
      <c r="E17" s="36">
        <f t="shared" si="1"/>
        <v>2.2000000000000002</v>
      </c>
      <c r="F17" s="36">
        <f t="shared" si="2"/>
        <v>6.6497190922573983</v>
      </c>
    </row>
    <row r="18" spans="2:6">
      <c r="B18" s="34">
        <v>14</v>
      </c>
      <c r="C18" s="34">
        <v>1</v>
      </c>
      <c r="D18" s="36">
        <f t="shared" si="0"/>
        <v>0</v>
      </c>
      <c r="E18" s="36">
        <f t="shared" si="1"/>
        <v>2.2000000000000002</v>
      </c>
      <c r="F18" s="36">
        <f t="shared" si="2"/>
        <v>6.6497190922573983</v>
      </c>
    </row>
    <row r="19" spans="2:6">
      <c r="B19" s="34">
        <v>15</v>
      </c>
      <c r="C19" s="34">
        <v>1</v>
      </c>
      <c r="D19" s="36">
        <f t="shared" si="0"/>
        <v>0</v>
      </c>
      <c r="E19" s="36">
        <f t="shared" si="1"/>
        <v>2.2000000000000002</v>
      </c>
      <c r="F19" s="36">
        <f t="shared" si="2"/>
        <v>6.6497190922573983</v>
      </c>
    </row>
    <row r="20" spans="2:6">
      <c r="B20" s="34">
        <v>16</v>
      </c>
      <c r="C20" s="34">
        <v>1</v>
      </c>
      <c r="D20" s="36">
        <f t="shared" si="0"/>
        <v>0</v>
      </c>
      <c r="E20" s="36">
        <f t="shared" si="1"/>
        <v>2.2000000000000002</v>
      </c>
      <c r="F20" s="36">
        <f t="shared" si="2"/>
        <v>6.6497190922573983</v>
      </c>
    </row>
    <row r="21" spans="2:6">
      <c r="B21" s="34">
        <v>17</v>
      </c>
      <c r="C21" s="34">
        <v>3</v>
      </c>
      <c r="D21" s="36">
        <f t="shared" si="0"/>
        <v>0</v>
      </c>
      <c r="E21" s="36">
        <f t="shared" si="1"/>
        <v>2.2000000000000002</v>
      </c>
      <c r="F21" s="36">
        <f t="shared" si="2"/>
        <v>6.6497190922573983</v>
      </c>
    </row>
    <row r="22" spans="2:6">
      <c r="B22" s="34">
        <v>18</v>
      </c>
      <c r="C22" s="34">
        <v>2</v>
      </c>
      <c r="D22" s="36">
        <f t="shared" si="0"/>
        <v>0</v>
      </c>
      <c r="E22" s="36">
        <f t="shared" si="1"/>
        <v>2.2000000000000002</v>
      </c>
      <c r="F22" s="36">
        <f t="shared" si="2"/>
        <v>6.6497190922573983</v>
      </c>
    </row>
    <row r="23" spans="2:6">
      <c r="B23" s="34">
        <v>19</v>
      </c>
      <c r="C23" s="34">
        <v>2</v>
      </c>
      <c r="D23" s="36">
        <f t="shared" si="0"/>
        <v>0</v>
      </c>
      <c r="E23" s="36">
        <f t="shared" si="1"/>
        <v>2.2000000000000002</v>
      </c>
      <c r="F23" s="36">
        <f t="shared" si="2"/>
        <v>6.6497190922573983</v>
      </c>
    </row>
    <row r="24" spans="2:6">
      <c r="B24" s="34">
        <v>20</v>
      </c>
      <c r="C24" s="34">
        <v>3</v>
      </c>
      <c r="D24" s="36">
        <f t="shared" si="0"/>
        <v>0</v>
      </c>
      <c r="E24" s="36">
        <f t="shared" si="1"/>
        <v>2.2000000000000002</v>
      </c>
      <c r="F24" s="36">
        <f t="shared" si="2"/>
        <v>6.6497190922573983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4"/>
  <sheetViews>
    <sheetView workbookViewId="0">
      <selection activeCell="B7" sqref="B7"/>
    </sheetView>
  </sheetViews>
  <sheetFormatPr defaultRowHeight="12.5"/>
  <cols>
    <col min="1" max="1" width="24" customWidth="1"/>
    <col min="4" max="6" width="13" bestFit="1" customWidth="1"/>
    <col min="7" max="7" width="9.54296875" customWidth="1"/>
  </cols>
  <sheetData>
    <row r="2" spans="1:17" ht="23">
      <c r="A2" s="1" t="s">
        <v>5</v>
      </c>
    </row>
    <row r="3" spans="1:17" ht="13" thickBot="1"/>
    <row r="4" spans="1:17" ht="19" thickTop="1" thickBot="1">
      <c r="D4" s="1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J4" s="4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</row>
    <row r="5" spans="1:17" ht="16" thickTop="1">
      <c r="A5" s="2" t="s">
        <v>6</v>
      </c>
      <c r="B5" s="13">
        <f>AVERAGE(G5:G34)</f>
        <v>240.28555555555559</v>
      </c>
      <c r="D5" s="9">
        <v>231.6</v>
      </c>
      <c r="E5" s="9">
        <v>232.5</v>
      </c>
      <c r="F5" s="9">
        <v>256.2</v>
      </c>
      <c r="G5" s="10">
        <f>AVERAGE(D5:F5)</f>
        <v>240.1</v>
      </c>
      <c r="H5" s="9">
        <f>MAX(D5:F5)-MIN(D5:F5)</f>
        <v>24.599999999999994</v>
      </c>
      <c r="J5" s="6">
        <v>2</v>
      </c>
      <c r="K5" s="6">
        <v>1.88</v>
      </c>
      <c r="L5" s="6">
        <v>2.6589999999999998</v>
      </c>
      <c r="M5" s="6">
        <v>0</v>
      </c>
      <c r="N5" s="6">
        <v>3.2669999999999999</v>
      </c>
      <c r="O5" s="6">
        <v>1.1279999999999999</v>
      </c>
      <c r="P5" s="6">
        <v>0</v>
      </c>
      <c r="Q5" s="6">
        <v>3.2669999999999999</v>
      </c>
    </row>
    <row r="6" spans="1:17" ht="15.5">
      <c r="A6" s="2" t="s">
        <v>7</v>
      </c>
      <c r="B6" s="13">
        <f>AVERAGE(H5:H34)</f>
        <v>19.876666666666662</v>
      </c>
      <c r="D6" s="9">
        <v>227.2</v>
      </c>
      <c r="E6" s="9">
        <v>237.5</v>
      </c>
      <c r="F6" s="9">
        <v>240.4</v>
      </c>
      <c r="G6" s="10">
        <f t="shared" ref="G6:G34" si="0">AVERAGE(D6:F6)</f>
        <v>235.03333333333333</v>
      </c>
      <c r="H6" s="9">
        <f t="shared" ref="H6:H34" si="1">MAX(D6:F6)-MIN(D6:F6)</f>
        <v>13.200000000000017</v>
      </c>
      <c r="J6" s="6">
        <v>3</v>
      </c>
      <c r="K6" s="6">
        <v>1.0229999999999999</v>
      </c>
      <c r="L6" s="6">
        <v>1.954</v>
      </c>
      <c r="M6" s="6">
        <v>0</v>
      </c>
      <c r="N6" s="6">
        <v>2.5739999999999998</v>
      </c>
      <c r="O6" s="6">
        <v>1.6930000000000001</v>
      </c>
      <c r="P6" s="6">
        <v>0</v>
      </c>
      <c r="Q6" s="6">
        <v>2.5680000000000001</v>
      </c>
    </row>
    <row r="7" spans="1:17" ht="15.5">
      <c r="A7" s="2" t="s">
        <v>19</v>
      </c>
      <c r="B7" s="7">
        <v>3</v>
      </c>
      <c r="D7" s="9">
        <v>235.4</v>
      </c>
      <c r="E7" s="9">
        <v>218</v>
      </c>
      <c r="F7" s="9">
        <v>257.39999999999998</v>
      </c>
      <c r="G7" s="10">
        <f t="shared" si="0"/>
        <v>236.93333333333331</v>
      </c>
      <c r="H7" s="9">
        <f t="shared" si="1"/>
        <v>39.399999999999977</v>
      </c>
      <c r="J7" s="6">
        <v>4</v>
      </c>
      <c r="K7" s="6">
        <v>0.72899999999999998</v>
      </c>
      <c r="L7" s="6">
        <v>1.6279999999999999</v>
      </c>
      <c r="M7" s="6">
        <v>0</v>
      </c>
      <c r="N7" s="6">
        <v>2.282</v>
      </c>
      <c r="O7" s="6">
        <v>2.0590000000000002</v>
      </c>
      <c r="P7" s="6">
        <v>0</v>
      </c>
      <c r="Q7" s="6">
        <v>2.266</v>
      </c>
    </row>
    <row r="8" spans="1:17" ht="15.5">
      <c r="A8" s="2" t="s">
        <v>16</v>
      </c>
      <c r="B8" s="13">
        <f>VLOOKUP(B7,J5:Q13,2,FALSE)</f>
        <v>1.0229999999999999</v>
      </c>
      <c r="D8" s="9">
        <v>240.4</v>
      </c>
      <c r="E8" s="9">
        <v>228.5</v>
      </c>
      <c r="F8" s="9">
        <v>238.4</v>
      </c>
      <c r="G8" s="10">
        <f t="shared" si="0"/>
        <v>235.76666666666665</v>
      </c>
      <c r="H8" s="9">
        <f t="shared" si="1"/>
        <v>11.900000000000006</v>
      </c>
      <c r="J8" s="6">
        <v>5</v>
      </c>
      <c r="K8" s="6">
        <v>0.57699999999999996</v>
      </c>
      <c r="L8" s="6">
        <v>1.427</v>
      </c>
      <c r="M8" s="6">
        <v>0</v>
      </c>
      <c r="N8" s="6">
        <v>2.1150000000000002</v>
      </c>
      <c r="O8" s="6">
        <v>2.3260000000000001</v>
      </c>
      <c r="P8" s="6">
        <v>0</v>
      </c>
      <c r="Q8" s="6">
        <v>2.089</v>
      </c>
    </row>
    <row r="9" spans="1:17" ht="15.5">
      <c r="A9" s="2" t="s">
        <v>17</v>
      </c>
      <c r="B9" s="13">
        <f>VLOOKUP(B7,J5:Q13,4,FALSE)</f>
        <v>0</v>
      </c>
      <c r="D9" s="9">
        <v>263</v>
      </c>
      <c r="E9" s="9">
        <v>268.2</v>
      </c>
      <c r="F9" s="9">
        <v>255</v>
      </c>
      <c r="G9" s="10">
        <f t="shared" si="0"/>
        <v>262.06666666666666</v>
      </c>
      <c r="H9" s="9">
        <f t="shared" si="1"/>
        <v>13.199999999999989</v>
      </c>
      <c r="J9" s="6">
        <v>6</v>
      </c>
      <c r="K9" s="6">
        <v>0.48299999999999998</v>
      </c>
      <c r="L9" s="6">
        <v>1.2869999999999999</v>
      </c>
      <c r="M9" s="6">
        <v>0</v>
      </c>
      <c r="N9" s="6">
        <v>2.004</v>
      </c>
      <c r="O9" s="6">
        <v>2.5339999999999998</v>
      </c>
      <c r="P9" s="6">
        <v>0.03</v>
      </c>
      <c r="Q9" s="6">
        <v>1.97</v>
      </c>
    </row>
    <row r="10" spans="1:17" ht="15.5">
      <c r="A10" s="2" t="s">
        <v>18</v>
      </c>
      <c r="B10" s="13">
        <f>VLOOKUP(B7,J5:Q13,5,FALSE)</f>
        <v>2.5739999999999998</v>
      </c>
      <c r="D10" s="9">
        <v>227.8</v>
      </c>
      <c r="E10" s="9">
        <v>228.9</v>
      </c>
      <c r="F10" s="9">
        <v>245.7</v>
      </c>
      <c r="G10" s="10">
        <f t="shared" si="0"/>
        <v>234.13333333333335</v>
      </c>
      <c r="H10" s="9">
        <f t="shared" si="1"/>
        <v>17.899999999999977</v>
      </c>
      <c r="J10" s="6">
        <v>7</v>
      </c>
      <c r="K10" s="6">
        <v>0.41899999999999998</v>
      </c>
      <c r="L10" s="6">
        <v>1.1819999999999999</v>
      </c>
      <c r="M10" s="6">
        <v>7.5999999999999998E-2</v>
      </c>
      <c r="N10" s="6">
        <v>1.9239999999999999</v>
      </c>
      <c r="O10" s="6">
        <v>2.7040000000000002</v>
      </c>
      <c r="P10" s="6">
        <v>0.11799999999999999</v>
      </c>
      <c r="Q10" s="6">
        <v>1.8819999999999999</v>
      </c>
    </row>
    <row r="11" spans="1:17" ht="15.5">
      <c r="A11" s="2" t="s">
        <v>20</v>
      </c>
      <c r="B11" s="13">
        <f>+B5-B8*B6</f>
        <v>219.95172555555558</v>
      </c>
      <c r="D11" s="9">
        <v>257.8</v>
      </c>
      <c r="E11" s="9">
        <v>247.4</v>
      </c>
      <c r="F11" s="9">
        <v>242.8</v>
      </c>
      <c r="G11" s="10">
        <f t="shared" si="0"/>
        <v>249.33333333333334</v>
      </c>
      <c r="H11" s="9">
        <f t="shared" si="1"/>
        <v>15</v>
      </c>
      <c r="J11" s="6">
        <v>8</v>
      </c>
      <c r="K11" s="6">
        <v>0.373</v>
      </c>
      <c r="L11" s="6">
        <v>1.099</v>
      </c>
      <c r="M11" s="6">
        <v>0.13600000000000001</v>
      </c>
      <c r="N11" s="6">
        <v>1.8640000000000001</v>
      </c>
      <c r="O11" s="6">
        <v>2.847</v>
      </c>
      <c r="P11" s="6">
        <v>0.185</v>
      </c>
      <c r="Q11" s="6">
        <v>1815</v>
      </c>
    </row>
    <row r="12" spans="1:17" ht="15.5">
      <c r="A12" s="8" t="s">
        <v>21</v>
      </c>
      <c r="B12" s="13">
        <f>+B5+B8*B6</f>
        <v>260.6193855555556</v>
      </c>
      <c r="D12" s="9">
        <v>237</v>
      </c>
      <c r="E12" s="9">
        <v>230.9</v>
      </c>
      <c r="F12" s="9">
        <v>235.8</v>
      </c>
      <c r="G12" s="10">
        <f t="shared" si="0"/>
        <v>234.56666666666669</v>
      </c>
      <c r="H12" s="9">
        <f t="shared" si="1"/>
        <v>6.0999999999999943</v>
      </c>
      <c r="J12" s="6">
        <v>9</v>
      </c>
      <c r="K12" s="6">
        <v>0.33700000000000002</v>
      </c>
      <c r="L12" s="6">
        <v>1.032</v>
      </c>
      <c r="M12" s="6">
        <v>0.184</v>
      </c>
      <c r="N12" s="6">
        <v>1.8160000000000001</v>
      </c>
      <c r="O12" s="6">
        <v>2.97</v>
      </c>
      <c r="P12" s="6">
        <v>0.23899999999999999</v>
      </c>
      <c r="Q12" s="6">
        <v>1.7609999999999999</v>
      </c>
    </row>
    <row r="13" spans="1:17" ht="16" thickBot="1">
      <c r="A13" s="8" t="s">
        <v>22</v>
      </c>
      <c r="B13" s="13">
        <f>+B6*B9</f>
        <v>0</v>
      </c>
      <c r="D13" s="9">
        <v>232.8</v>
      </c>
      <c r="E13" s="9">
        <v>241.8</v>
      </c>
      <c r="F13" s="9">
        <v>234.6</v>
      </c>
      <c r="G13" s="10">
        <f t="shared" si="0"/>
        <v>236.4</v>
      </c>
      <c r="H13" s="9">
        <f t="shared" si="1"/>
        <v>9</v>
      </c>
      <c r="J13" s="11">
        <v>10</v>
      </c>
      <c r="K13" s="11">
        <v>0.308</v>
      </c>
      <c r="L13" s="11">
        <v>0.97499999999999998</v>
      </c>
      <c r="M13" s="11">
        <v>0.223</v>
      </c>
      <c r="N13" s="11">
        <v>1.7769999999999999</v>
      </c>
      <c r="O13" s="11">
        <v>3.0779999999999998</v>
      </c>
      <c r="P13" s="11">
        <v>0.28399999999999997</v>
      </c>
      <c r="Q13" s="11">
        <v>1.716</v>
      </c>
    </row>
    <row r="14" spans="1:17">
      <c r="A14" s="8" t="s">
        <v>23</v>
      </c>
      <c r="B14" s="13">
        <f>+B6*B10</f>
        <v>51.162539999999986</v>
      </c>
      <c r="D14" s="9">
        <v>225.6</v>
      </c>
      <c r="E14" s="9">
        <v>248.8</v>
      </c>
      <c r="F14" s="9">
        <v>237.7</v>
      </c>
      <c r="G14" s="10">
        <f t="shared" si="0"/>
        <v>237.36666666666665</v>
      </c>
      <c r="H14" s="9">
        <f t="shared" si="1"/>
        <v>23.200000000000017</v>
      </c>
    </row>
    <row r="15" spans="1:17">
      <c r="A15" s="2"/>
      <c r="B15" s="3"/>
      <c r="D15" s="9">
        <v>245.2</v>
      </c>
      <c r="E15" s="9">
        <v>230.4</v>
      </c>
      <c r="F15" s="9">
        <v>229.8</v>
      </c>
      <c r="G15" s="10">
        <f t="shared" si="0"/>
        <v>235.13333333333335</v>
      </c>
      <c r="H15" s="9">
        <f t="shared" si="1"/>
        <v>15.399999999999977</v>
      </c>
    </row>
    <row r="16" spans="1:17">
      <c r="A16" s="2"/>
      <c r="B16" s="3"/>
      <c r="D16" s="9">
        <v>250.6</v>
      </c>
      <c r="E16" s="9">
        <v>247.7</v>
      </c>
      <c r="F16" s="9">
        <v>250.8</v>
      </c>
      <c r="G16" s="10">
        <f t="shared" si="0"/>
        <v>249.69999999999996</v>
      </c>
      <c r="H16" s="9">
        <f t="shared" si="1"/>
        <v>3.1000000000000227</v>
      </c>
    </row>
    <row r="17" spans="1:8">
      <c r="A17" s="2"/>
      <c r="B17" s="3"/>
      <c r="D17" s="9">
        <v>248.1</v>
      </c>
      <c r="E17" s="9">
        <v>258.2</v>
      </c>
      <c r="F17" s="9">
        <v>249.6</v>
      </c>
      <c r="G17" s="10">
        <f t="shared" si="0"/>
        <v>251.96666666666667</v>
      </c>
      <c r="H17" s="9">
        <f t="shared" si="1"/>
        <v>10.099999999999994</v>
      </c>
    </row>
    <row r="18" spans="1:8">
      <c r="A18" s="2"/>
      <c r="B18" s="3"/>
      <c r="D18" s="9">
        <v>213.7</v>
      </c>
      <c r="E18" s="9">
        <v>227.9</v>
      </c>
      <c r="F18" s="9">
        <v>251.7</v>
      </c>
      <c r="G18" s="10">
        <f t="shared" si="0"/>
        <v>231.1</v>
      </c>
      <c r="H18" s="9">
        <f t="shared" si="1"/>
        <v>38</v>
      </c>
    </row>
    <row r="19" spans="1:8">
      <c r="A19" s="2"/>
      <c r="B19" s="3"/>
      <c r="D19" s="9">
        <v>230</v>
      </c>
      <c r="E19" s="9">
        <v>246.4</v>
      </c>
      <c r="F19" s="9">
        <v>226.4</v>
      </c>
      <c r="G19" s="10">
        <f t="shared" si="0"/>
        <v>234.26666666666665</v>
      </c>
      <c r="H19" s="9">
        <f t="shared" si="1"/>
        <v>20</v>
      </c>
    </row>
    <row r="20" spans="1:8">
      <c r="A20" s="2"/>
      <c r="B20" s="3"/>
      <c r="D20" s="9">
        <v>233.9</v>
      </c>
      <c r="E20" s="9">
        <v>245.3</v>
      </c>
      <c r="F20" s="9">
        <v>256.89999999999998</v>
      </c>
      <c r="G20" s="10">
        <f t="shared" si="0"/>
        <v>245.36666666666667</v>
      </c>
      <c r="H20" s="9">
        <f t="shared" si="1"/>
        <v>22.999999999999972</v>
      </c>
    </row>
    <row r="21" spans="1:8">
      <c r="A21" s="2"/>
      <c r="B21" s="3"/>
      <c r="D21" s="9">
        <v>243.7</v>
      </c>
      <c r="E21" s="9">
        <v>227.6</v>
      </c>
      <c r="F21" s="9">
        <v>253.7</v>
      </c>
      <c r="G21" s="10">
        <f t="shared" si="0"/>
        <v>241.66666666666666</v>
      </c>
      <c r="H21" s="9">
        <f t="shared" si="1"/>
        <v>26.099999999999994</v>
      </c>
    </row>
    <row r="22" spans="1:8">
      <c r="A22" s="2"/>
      <c r="B22" s="3"/>
      <c r="D22" s="9">
        <v>214.6</v>
      </c>
      <c r="E22" s="9">
        <v>251.9</v>
      </c>
      <c r="F22" s="9">
        <v>234.7</v>
      </c>
      <c r="G22" s="10">
        <f t="shared" si="0"/>
        <v>233.73333333333335</v>
      </c>
      <c r="H22" s="9">
        <f t="shared" si="1"/>
        <v>37.300000000000011</v>
      </c>
    </row>
    <row r="23" spans="1:8">
      <c r="A23" s="2"/>
      <c r="B23" s="3"/>
      <c r="D23" s="9">
        <v>230.4</v>
      </c>
      <c r="E23" s="9">
        <v>250</v>
      </c>
      <c r="F23" s="9">
        <v>243.1</v>
      </c>
      <c r="G23" s="10">
        <f t="shared" si="0"/>
        <v>241.16666666666666</v>
      </c>
      <c r="H23" s="9">
        <f t="shared" si="1"/>
        <v>19.599999999999994</v>
      </c>
    </row>
    <row r="24" spans="1:8">
      <c r="A24" s="2"/>
      <c r="B24" s="3"/>
      <c r="D24" s="9">
        <v>235.6</v>
      </c>
      <c r="E24" s="9">
        <v>235.1</v>
      </c>
      <c r="F24" s="9">
        <v>251.1</v>
      </c>
      <c r="G24" s="10">
        <f t="shared" si="0"/>
        <v>240.6</v>
      </c>
      <c r="H24" s="9">
        <f t="shared" si="1"/>
        <v>16</v>
      </c>
    </row>
    <row r="25" spans="1:8">
      <c r="A25" s="2"/>
      <c r="B25" s="3"/>
      <c r="D25" s="9">
        <v>232.7</v>
      </c>
      <c r="E25" s="9">
        <v>251.5</v>
      </c>
      <c r="F25" s="9">
        <v>253.8</v>
      </c>
      <c r="G25" s="10">
        <f t="shared" si="0"/>
        <v>246</v>
      </c>
      <c r="H25" s="9">
        <f t="shared" si="1"/>
        <v>21.100000000000023</v>
      </c>
    </row>
    <row r="26" spans="1:8">
      <c r="A26" s="2"/>
      <c r="B26" s="3"/>
      <c r="D26" s="9">
        <v>227.9</v>
      </c>
      <c r="E26" s="9">
        <v>243.7</v>
      </c>
      <c r="F26" s="9">
        <v>236.5</v>
      </c>
      <c r="G26" s="10">
        <f t="shared" si="0"/>
        <v>236.03333333333333</v>
      </c>
      <c r="H26" s="9">
        <f t="shared" si="1"/>
        <v>15.799999999999983</v>
      </c>
    </row>
    <row r="27" spans="1:8">
      <c r="A27" s="2"/>
      <c r="B27" s="3"/>
      <c r="D27" s="9">
        <v>234.8</v>
      </c>
      <c r="E27" s="9">
        <v>279.8</v>
      </c>
      <c r="F27" s="9">
        <v>239.5</v>
      </c>
      <c r="G27" s="10">
        <f t="shared" si="0"/>
        <v>251.36666666666667</v>
      </c>
      <c r="H27" s="9">
        <f t="shared" si="1"/>
        <v>45</v>
      </c>
    </row>
    <row r="28" spans="1:8">
      <c r="A28" s="2"/>
      <c r="D28" s="9">
        <v>244.5</v>
      </c>
      <c r="E28" s="9">
        <v>245.1</v>
      </c>
      <c r="F28" s="9">
        <v>242.9</v>
      </c>
      <c r="G28" s="10">
        <f t="shared" si="0"/>
        <v>244.16666666666666</v>
      </c>
      <c r="H28" s="9">
        <f t="shared" si="1"/>
        <v>2.1999999999999886</v>
      </c>
    </row>
    <row r="29" spans="1:8">
      <c r="A29" s="2"/>
      <c r="D29" s="9">
        <v>222.4</v>
      </c>
      <c r="E29" s="9">
        <v>250.5</v>
      </c>
      <c r="F29" s="9">
        <v>231.4</v>
      </c>
      <c r="G29" s="10">
        <f t="shared" si="0"/>
        <v>234.76666666666665</v>
      </c>
      <c r="H29" s="9">
        <f t="shared" si="1"/>
        <v>28.099999999999994</v>
      </c>
    </row>
    <row r="30" spans="1:8">
      <c r="A30" s="2"/>
      <c r="D30" s="9">
        <v>233.9</v>
      </c>
      <c r="E30" s="9">
        <v>238</v>
      </c>
      <c r="F30" s="9">
        <v>228.9</v>
      </c>
      <c r="G30" s="10">
        <f t="shared" si="0"/>
        <v>233.6</v>
      </c>
      <c r="H30" s="9">
        <f t="shared" si="1"/>
        <v>9.0999999999999943</v>
      </c>
    </row>
    <row r="31" spans="1:8">
      <c r="A31" s="2"/>
      <c r="D31" s="9">
        <v>256.5</v>
      </c>
      <c r="E31" s="9">
        <v>238.3</v>
      </c>
      <c r="F31" s="9">
        <v>241</v>
      </c>
      <c r="G31" s="10">
        <f t="shared" si="0"/>
        <v>245.26666666666665</v>
      </c>
      <c r="H31" s="9">
        <f t="shared" si="1"/>
        <v>18.199999999999989</v>
      </c>
    </row>
    <row r="32" spans="1:8">
      <c r="A32" s="2"/>
      <c r="D32" s="9">
        <v>239.5</v>
      </c>
      <c r="E32" s="9">
        <v>232</v>
      </c>
      <c r="F32" s="9">
        <v>252</v>
      </c>
      <c r="G32" s="10">
        <f t="shared" si="0"/>
        <v>241.16666666666666</v>
      </c>
      <c r="H32" s="9">
        <f t="shared" si="1"/>
        <v>20</v>
      </c>
    </row>
    <row r="33" spans="1:8">
      <c r="A33" s="2"/>
      <c r="D33" s="9">
        <v>244</v>
      </c>
      <c r="E33" s="9">
        <v>223.2</v>
      </c>
      <c r="F33" s="9">
        <v>225.6</v>
      </c>
      <c r="G33" s="10">
        <f t="shared" si="0"/>
        <v>230.93333333333331</v>
      </c>
      <c r="H33" s="9">
        <f t="shared" si="1"/>
        <v>20.800000000000011</v>
      </c>
    </row>
    <row r="34" spans="1:8">
      <c r="D34" s="9">
        <v>259.3</v>
      </c>
      <c r="E34" s="9">
        <v>225.4</v>
      </c>
      <c r="F34" s="9">
        <v>231.9</v>
      </c>
      <c r="G34" s="10">
        <f t="shared" si="0"/>
        <v>238.86666666666667</v>
      </c>
      <c r="H34" s="9">
        <f t="shared" si="1"/>
        <v>33.900000000000006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E7D-10EE-4F69-B097-19586BFC40A0}">
  <dimension ref="A2:R18"/>
  <sheetViews>
    <sheetView workbookViewId="0">
      <selection activeCell="B17" sqref="B17"/>
    </sheetView>
  </sheetViews>
  <sheetFormatPr defaultRowHeight="12.5"/>
  <cols>
    <col min="1" max="1" width="31.54296875" customWidth="1"/>
    <col min="4" max="4" width="8.1796875" bestFit="1" customWidth="1"/>
    <col min="5" max="5" width="11.81640625" bestFit="1" customWidth="1"/>
  </cols>
  <sheetData>
    <row r="2" spans="1:18" ht="23">
      <c r="A2" s="15" t="s">
        <v>34</v>
      </c>
    </row>
    <row r="3" spans="1:18" ht="23.5" thickBot="1">
      <c r="A3" s="1"/>
    </row>
    <row r="4" spans="1:18" ht="16" thickTop="1" thickBot="1">
      <c r="D4" s="12"/>
      <c r="E4" s="12" t="s">
        <v>33</v>
      </c>
      <c r="F4" s="12" t="s">
        <v>32</v>
      </c>
      <c r="H4" s="32" t="s">
        <v>103</v>
      </c>
      <c r="K4" s="37" t="s">
        <v>8</v>
      </c>
      <c r="L4" s="38" t="s">
        <v>95</v>
      </c>
      <c r="M4" s="38" t="s">
        <v>96</v>
      </c>
      <c r="N4" s="38" t="s">
        <v>97</v>
      </c>
      <c r="O4" s="38" t="s">
        <v>98</v>
      </c>
      <c r="P4" s="38" t="s">
        <v>99</v>
      </c>
      <c r="Q4" s="38" t="s">
        <v>100</v>
      </c>
      <c r="R4" s="38" t="s">
        <v>101</v>
      </c>
    </row>
    <row r="5" spans="1:18" ht="13.5" thickTop="1">
      <c r="A5" s="41" t="s">
        <v>102</v>
      </c>
      <c r="B5" s="3">
        <v>2</v>
      </c>
      <c r="D5" s="12" t="s">
        <v>31</v>
      </c>
      <c r="E5" s="12" t="s">
        <v>30</v>
      </c>
      <c r="F5" s="12" t="s">
        <v>4</v>
      </c>
      <c r="K5" s="39">
        <v>2</v>
      </c>
      <c r="L5" s="39">
        <v>1.88</v>
      </c>
      <c r="M5" s="39">
        <v>2.6589999999999998</v>
      </c>
      <c r="N5" s="39">
        <v>0</v>
      </c>
      <c r="O5" s="39">
        <v>3.2669999999999999</v>
      </c>
      <c r="P5" s="39">
        <v>1.1279999999999999</v>
      </c>
      <c r="Q5" s="39">
        <v>0</v>
      </c>
      <c r="R5" s="39">
        <v>3.2669999999999999</v>
      </c>
    </row>
    <row r="6" spans="1:18">
      <c r="A6" s="8" t="s">
        <v>29</v>
      </c>
      <c r="B6" s="13">
        <f>AVERAGE(E6:E15)</f>
        <v>50.81</v>
      </c>
      <c r="D6" s="14">
        <v>1</v>
      </c>
      <c r="E6" s="14">
        <v>49.6</v>
      </c>
      <c r="F6" s="14"/>
      <c r="K6" s="39">
        <v>3</v>
      </c>
      <c r="L6" s="39">
        <v>1.0229999999999999</v>
      </c>
      <c r="M6" s="39">
        <v>1.954</v>
      </c>
      <c r="N6" s="39">
        <v>0</v>
      </c>
      <c r="O6" s="39">
        <v>2.5739999999999998</v>
      </c>
      <c r="P6" s="39">
        <v>1.6930000000000001</v>
      </c>
      <c r="Q6" s="39">
        <v>0</v>
      </c>
      <c r="R6" s="39">
        <v>2.5680000000000001</v>
      </c>
    </row>
    <row r="7" spans="1:18">
      <c r="A7" s="8" t="s">
        <v>28</v>
      </c>
      <c r="B7" s="13">
        <f>AVERAGE(F7:F15)</f>
        <v>1.8777777777777784</v>
      </c>
      <c r="D7" s="14">
        <v>2</v>
      </c>
      <c r="E7" s="14">
        <v>47.6</v>
      </c>
      <c r="F7" s="14">
        <f t="shared" ref="F7:F15" si="0">ABS(E6-E7)</f>
        <v>2</v>
      </c>
      <c r="K7" s="39">
        <v>4</v>
      </c>
      <c r="L7" s="39">
        <v>0.72899999999999998</v>
      </c>
      <c r="M7" s="39">
        <v>1.6279999999999999</v>
      </c>
      <c r="N7" s="39">
        <v>0</v>
      </c>
      <c r="O7" s="39">
        <v>2.282</v>
      </c>
      <c r="P7" s="39">
        <v>2.0590000000000002</v>
      </c>
      <c r="Q7" s="39">
        <v>0</v>
      </c>
      <c r="R7" s="39">
        <v>2.266</v>
      </c>
    </row>
    <row r="8" spans="1:18">
      <c r="A8" s="8" t="s">
        <v>27</v>
      </c>
      <c r="B8" s="13">
        <f>+B6-(3/1.128)*B7</f>
        <v>45.815910165484631</v>
      </c>
      <c r="D8" s="14">
        <v>3</v>
      </c>
      <c r="E8" s="14">
        <v>49.9</v>
      </c>
      <c r="F8" s="14">
        <f t="shared" si="0"/>
        <v>2.2999999999999972</v>
      </c>
      <c r="K8" s="39">
        <v>5</v>
      </c>
      <c r="L8" s="39">
        <v>0.57699999999999996</v>
      </c>
      <c r="M8" s="39">
        <v>1.427</v>
      </c>
      <c r="N8" s="39">
        <v>0</v>
      </c>
      <c r="O8" s="39">
        <v>2.1150000000000002</v>
      </c>
      <c r="P8" s="39">
        <v>2.3260000000000001</v>
      </c>
      <c r="Q8" s="39">
        <v>0</v>
      </c>
      <c r="R8" s="39">
        <v>2.089</v>
      </c>
    </row>
    <row r="9" spans="1:18">
      <c r="A9" s="8" t="s">
        <v>26</v>
      </c>
      <c r="B9" s="13">
        <f>B6+(3/1.128)*B7</f>
        <v>55.804089834515374</v>
      </c>
      <c r="D9" s="14">
        <v>4</v>
      </c>
      <c r="E9" s="14">
        <v>51.3</v>
      </c>
      <c r="F9" s="14">
        <f t="shared" si="0"/>
        <v>1.3999999999999986</v>
      </c>
      <c r="K9" s="39">
        <v>6</v>
      </c>
      <c r="L9" s="39">
        <v>0.48299999999999998</v>
      </c>
      <c r="M9" s="39">
        <v>1.2869999999999999</v>
      </c>
      <c r="N9" s="39">
        <v>0</v>
      </c>
      <c r="O9" s="39">
        <v>2.004</v>
      </c>
      <c r="P9" s="39">
        <v>2.5339999999999998</v>
      </c>
      <c r="Q9" s="39">
        <v>0.03</v>
      </c>
      <c r="R9" s="39">
        <v>1.97</v>
      </c>
    </row>
    <row r="10" spans="1:18">
      <c r="A10" s="8" t="s">
        <v>25</v>
      </c>
      <c r="B10" s="13">
        <f>+N5*B6</f>
        <v>0</v>
      </c>
      <c r="D10" s="14">
        <v>5</v>
      </c>
      <c r="E10" s="14">
        <v>47.8</v>
      </c>
      <c r="F10" s="14">
        <f t="shared" si="0"/>
        <v>3.5</v>
      </c>
      <c r="K10" s="39">
        <v>7</v>
      </c>
      <c r="L10" s="39">
        <v>0.41899999999999998</v>
      </c>
      <c r="M10" s="39">
        <v>1.1819999999999999</v>
      </c>
      <c r="N10" s="39">
        <v>7.5999999999999998E-2</v>
      </c>
      <c r="O10" s="39">
        <v>1.9239999999999999</v>
      </c>
      <c r="P10" s="39">
        <v>2.7040000000000002</v>
      </c>
      <c r="Q10" s="39">
        <v>0.11799999999999999</v>
      </c>
      <c r="R10" s="39">
        <v>1.8819999999999999</v>
      </c>
    </row>
    <row r="11" spans="1:18">
      <c r="A11" s="8" t="s">
        <v>24</v>
      </c>
      <c r="B11" s="13">
        <f>O5*B7</f>
        <v>6.1347000000000023</v>
      </c>
      <c r="D11" s="14">
        <v>6</v>
      </c>
      <c r="E11" s="14">
        <v>51.2</v>
      </c>
      <c r="F11" s="14">
        <f t="shared" si="0"/>
        <v>3.4000000000000057</v>
      </c>
      <c r="K11" s="39">
        <v>8</v>
      </c>
      <c r="L11" s="39">
        <v>0.373</v>
      </c>
      <c r="M11" s="39">
        <v>1.099</v>
      </c>
      <c r="N11" s="39">
        <v>0.13600000000000001</v>
      </c>
      <c r="O11" s="39">
        <v>1.8640000000000001</v>
      </c>
      <c r="P11" s="39">
        <v>2.847</v>
      </c>
      <c r="Q11" s="39">
        <v>0.185</v>
      </c>
      <c r="R11" s="39">
        <v>1815</v>
      </c>
    </row>
    <row r="12" spans="1:18">
      <c r="B12" s="3"/>
      <c r="D12" s="14">
        <v>7</v>
      </c>
      <c r="E12" s="14">
        <v>52.6</v>
      </c>
      <c r="F12" s="14">
        <f t="shared" si="0"/>
        <v>1.3999999999999986</v>
      </c>
      <c r="K12" s="39">
        <v>9</v>
      </c>
      <c r="L12" s="39">
        <v>0.33700000000000002</v>
      </c>
      <c r="M12" s="39">
        <v>1.032</v>
      </c>
      <c r="N12" s="39">
        <v>0.184</v>
      </c>
      <c r="O12" s="39">
        <v>1.8160000000000001</v>
      </c>
      <c r="P12" s="39">
        <v>2.97</v>
      </c>
      <c r="Q12" s="39">
        <v>0.23899999999999999</v>
      </c>
      <c r="R12" s="39">
        <v>1.7609999999999999</v>
      </c>
    </row>
    <row r="13" spans="1:18" ht="13" thickBot="1">
      <c r="A13" s="41"/>
      <c r="B13" s="3"/>
      <c r="D13" s="14">
        <v>8</v>
      </c>
      <c r="E13" s="14">
        <v>52.4</v>
      </c>
      <c r="F13" s="14">
        <f t="shared" si="0"/>
        <v>0.20000000000000284</v>
      </c>
      <c r="K13" s="40">
        <v>10</v>
      </c>
      <c r="L13" s="40">
        <v>0.308</v>
      </c>
      <c r="M13" s="40">
        <v>0.97499999999999998</v>
      </c>
      <c r="N13" s="40">
        <v>0.223</v>
      </c>
      <c r="O13" s="40">
        <v>1.7769999999999999</v>
      </c>
      <c r="P13" s="40">
        <v>3.0779999999999998</v>
      </c>
      <c r="Q13" s="40">
        <v>0.28399999999999997</v>
      </c>
      <c r="R13" s="40">
        <v>1.716</v>
      </c>
    </row>
    <row r="14" spans="1:18">
      <c r="A14" s="41" t="s">
        <v>102</v>
      </c>
      <c r="B14" s="3">
        <v>2</v>
      </c>
      <c r="D14" s="14">
        <v>9</v>
      </c>
      <c r="E14" s="14">
        <v>53.6</v>
      </c>
      <c r="F14" s="14">
        <f t="shared" si="0"/>
        <v>1.2000000000000028</v>
      </c>
    </row>
    <row r="15" spans="1:18">
      <c r="A15" s="8" t="s">
        <v>27</v>
      </c>
      <c r="B15">
        <f>B6-L5*SQRT(K5)*B7</f>
        <v>45.817511855142449</v>
      </c>
      <c r="D15" s="14">
        <v>10</v>
      </c>
      <c r="E15" s="14">
        <v>52.1</v>
      </c>
      <c r="F15" s="14">
        <f t="shared" si="0"/>
        <v>1.5</v>
      </c>
    </row>
    <row r="16" spans="1:18">
      <c r="A16" s="8" t="s">
        <v>26</v>
      </c>
      <c r="B16">
        <f>B6+L5*SQRT(K5)*B7</f>
        <v>55.802488144857556</v>
      </c>
      <c r="N16">
        <f>L5*SQRT(2)</f>
        <v>2.6587214972614186</v>
      </c>
    </row>
    <row r="17" spans="1:14">
      <c r="A17" s="8" t="s">
        <v>25</v>
      </c>
      <c r="B17">
        <f>N5*B7</f>
        <v>0</v>
      </c>
      <c r="N17">
        <f>3/1.128</f>
        <v>2.6595744680851068</v>
      </c>
    </row>
    <row r="18" spans="1:14">
      <c r="A18" s="8" t="s">
        <v>24</v>
      </c>
      <c r="B18">
        <f>O5*B7</f>
        <v>6.1347000000000023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7F77-4310-4C02-9122-640B49EBE93C}">
  <dimension ref="A2:Q34"/>
  <sheetViews>
    <sheetView workbookViewId="0">
      <selection activeCell="B14" sqref="B14"/>
    </sheetView>
  </sheetViews>
  <sheetFormatPr defaultRowHeight="12.5"/>
  <cols>
    <col min="1" max="1" width="24" customWidth="1"/>
    <col min="4" max="6" width="12.26953125" bestFit="1" customWidth="1"/>
    <col min="257" max="257" width="24" customWidth="1"/>
    <col min="260" max="262" width="12.26953125" bestFit="1" customWidth="1"/>
    <col min="513" max="513" width="24" customWidth="1"/>
    <col min="516" max="518" width="12.26953125" bestFit="1" customWidth="1"/>
    <col min="769" max="769" width="24" customWidth="1"/>
    <col min="772" max="774" width="12.26953125" bestFit="1" customWidth="1"/>
    <col min="1025" max="1025" width="24" customWidth="1"/>
    <col min="1028" max="1030" width="12.26953125" bestFit="1" customWidth="1"/>
    <col min="1281" max="1281" width="24" customWidth="1"/>
    <col min="1284" max="1286" width="12.26953125" bestFit="1" customWidth="1"/>
    <col min="1537" max="1537" width="24" customWidth="1"/>
    <col min="1540" max="1542" width="12.26953125" bestFit="1" customWidth="1"/>
    <col min="1793" max="1793" width="24" customWidth="1"/>
    <col min="1796" max="1798" width="12.26953125" bestFit="1" customWidth="1"/>
    <col min="2049" max="2049" width="24" customWidth="1"/>
    <col min="2052" max="2054" width="12.26953125" bestFit="1" customWidth="1"/>
    <col min="2305" max="2305" width="24" customWidth="1"/>
    <col min="2308" max="2310" width="12.26953125" bestFit="1" customWidth="1"/>
    <col min="2561" max="2561" width="24" customWidth="1"/>
    <col min="2564" max="2566" width="12.26953125" bestFit="1" customWidth="1"/>
    <col min="2817" max="2817" width="24" customWidth="1"/>
    <col min="2820" max="2822" width="12.26953125" bestFit="1" customWidth="1"/>
    <col min="3073" max="3073" width="24" customWidth="1"/>
    <col min="3076" max="3078" width="12.26953125" bestFit="1" customWidth="1"/>
    <col min="3329" max="3329" width="24" customWidth="1"/>
    <col min="3332" max="3334" width="12.26953125" bestFit="1" customWidth="1"/>
    <col min="3585" max="3585" width="24" customWidth="1"/>
    <col min="3588" max="3590" width="12.26953125" bestFit="1" customWidth="1"/>
    <col min="3841" max="3841" width="24" customWidth="1"/>
    <col min="3844" max="3846" width="12.26953125" bestFit="1" customWidth="1"/>
    <col min="4097" max="4097" width="24" customWidth="1"/>
    <col min="4100" max="4102" width="12.26953125" bestFit="1" customWidth="1"/>
    <col min="4353" max="4353" width="24" customWidth="1"/>
    <col min="4356" max="4358" width="12.26953125" bestFit="1" customWidth="1"/>
    <col min="4609" max="4609" width="24" customWidth="1"/>
    <col min="4612" max="4614" width="12.26953125" bestFit="1" customWidth="1"/>
    <col min="4865" max="4865" width="24" customWidth="1"/>
    <col min="4868" max="4870" width="12.26953125" bestFit="1" customWidth="1"/>
    <col min="5121" max="5121" width="24" customWidth="1"/>
    <col min="5124" max="5126" width="12.26953125" bestFit="1" customWidth="1"/>
    <col min="5377" max="5377" width="24" customWidth="1"/>
    <col min="5380" max="5382" width="12.26953125" bestFit="1" customWidth="1"/>
    <col min="5633" max="5633" width="24" customWidth="1"/>
    <col min="5636" max="5638" width="12.26953125" bestFit="1" customWidth="1"/>
    <col min="5889" max="5889" width="24" customWidth="1"/>
    <col min="5892" max="5894" width="12.26953125" bestFit="1" customWidth="1"/>
    <col min="6145" max="6145" width="24" customWidth="1"/>
    <col min="6148" max="6150" width="12.26953125" bestFit="1" customWidth="1"/>
    <col min="6401" max="6401" width="24" customWidth="1"/>
    <col min="6404" max="6406" width="12.26953125" bestFit="1" customWidth="1"/>
    <col min="6657" max="6657" width="24" customWidth="1"/>
    <col min="6660" max="6662" width="12.26953125" bestFit="1" customWidth="1"/>
    <col min="6913" max="6913" width="24" customWidth="1"/>
    <col min="6916" max="6918" width="12.26953125" bestFit="1" customWidth="1"/>
    <col min="7169" max="7169" width="24" customWidth="1"/>
    <col min="7172" max="7174" width="12.26953125" bestFit="1" customWidth="1"/>
    <col min="7425" max="7425" width="24" customWidth="1"/>
    <col min="7428" max="7430" width="12.26953125" bestFit="1" customWidth="1"/>
    <col min="7681" max="7681" width="24" customWidth="1"/>
    <col min="7684" max="7686" width="12.26953125" bestFit="1" customWidth="1"/>
    <col min="7937" max="7937" width="24" customWidth="1"/>
    <col min="7940" max="7942" width="12.26953125" bestFit="1" customWidth="1"/>
    <col min="8193" max="8193" width="24" customWidth="1"/>
    <col min="8196" max="8198" width="12.26953125" bestFit="1" customWidth="1"/>
    <col min="8449" max="8449" width="24" customWidth="1"/>
    <col min="8452" max="8454" width="12.26953125" bestFit="1" customWidth="1"/>
    <col min="8705" max="8705" width="24" customWidth="1"/>
    <col min="8708" max="8710" width="12.26953125" bestFit="1" customWidth="1"/>
    <col min="8961" max="8961" width="24" customWidth="1"/>
    <col min="8964" max="8966" width="12.26953125" bestFit="1" customWidth="1"/>
    <col min="9217" max="9217" width="24" customWidth="1"/>
    <col min="9220" max="9222" width="12.26953125" bestFit="1" customWidth="1"/>
    <col min="9473" max="9473" width="24" customWidth="1"/>
    <col min="9476" max="9478" width="12.26953125" bestFit="1" customWidth="1"/>
    <col min="9729" max="9729" width="24" customWidth="1"/>
    <col min="9732" max="9734" width="12.26953125" bestFit="1" customWidth="1"/>
    <col min="9985" max="9985" width="24" customWidth="1"/>
    <col min="9988" max="9990" width="12.26953125" bestFit="1" customWidth="1"/>
    <col min="10241" max="10241" width="24" customWidth="1"/>
    <col min="10244" max="10246" width="12.26953125" bestFit="1" customWidth="1"/>
    <col min="10497" max="10497" width="24" customWidth="1"/>
    <col min="10500" max="10502" width="12.26953125" bestFit="1" customWidth="1"/>
    <col min="10753" max="10753" width="24" customWidth="1"/>
    <col min="10756" max="10758" width="12.26953125" bestFit="1" customWidth="1"/>
    <col min="11009" max="11009" width="24" customWidth="1"/>
    <col min="11012" max="11014" width="12.26953125" bestFit="1" customWidth="1"/>
    <col min="11265" max="11265" width="24" customWidth="1"/>
    <col min="11268" max="11270" width="12.26953125" bestFit="1" customWidth="1"/>
    <col min="11521" max="11521" width="24" customWidth="1"/>
    <col min="11524" max="11526" width="12.26953125" bestFit="1" customWidth="1"/>
    <col min="11777" max="11777" width="24" customWidth="1"/>
    <col min="11780" max="11782" width="12.26953125" bestFit="1" customWidth="1"/>
    <col min="12033" max="12033" width="24" customWidth="1"/>
    <col min="12036" max="12038" width="12.26953125" bestFit="1" customWidth="1"/>
    <col min="12289" max="12289" width="24" customWidth="1"/>
    <col min="12292" max="12294" width="12.26953125" bestFit="1" customWidth="1"/>
    <col min="12545" max="12545" width="24" customWidth="1"/>
    <col min="12548" max="12550" width="12.26953125" bestFit="1" customWidth="1"/>
    <col min="12801" max="12801" width="24" customWidth="1"/>
    <col min="12804" max="12806" width="12.26953125" bestFit="1" customWidth="1"/>
    <col min="13057" max="13057" width="24" customWidth="1"/>
    <col min="13060" max="13062" width="12.26953125" bestFit="1" customWidth="1"/>
    <col min="13313" max="13313" width="24" customWidth="1"/>
    <col min="13316" max="13318" width="12.26953125" bestFit="1" customWidth="1"/>
    <col min="13569" max="13569" width="24" customWidth="1"/>
    <col min="13572" max="13574" width="12.26953125" bestFit="1" customWidth="1"/>
    <col min="13825" max="13825" width="24" customWidth="1"/>
    <col min="13828" max="13830" width="12.26953125" bestFit="1" customWidth="1"/>
    <col min="14081" max="14081" width="24" customWidth="1"/>
    <col min="14084" max="14086" width="12.26953125" bestFit="1" customWidth="1"/>
    <col min="14337" max="14337" width="24" customWidth="1"/>
    <col min="14340" max="14342" width="12.26953125" bestFit="1" customWidth="1"/>
    <col min="14593" max="14593" width="24" customWidth="1"/>
    <col min="14596" max="14598" width="12.26953125" bestFit="1" customWidth="1"/>
    <col min="14849" max="14849" width="24" customWidth="1"/>
    <col min="14852" max="14854" width="12.26953125" bestFit="1" customWidth="1"/>
    <col min="15105" max="15105" width="24" customWidth="1"/>
    <col min="15108" max="15110" width="12.26953125" bestFit="1" customWidth="1"/>
    <col min="15361" max="15361" width="24" customWidth="1"/>
    <col min="15364" max="15366" width="12.26953125" bestFit="1" customWidth="1"/>
    <col min="15617" max="15617" width="24" customWidth="1"/>
    <col min="15620" max="15622" width="12.26953125" bestFit="1" customWidth="1"/>
    <col min="15873" max="15873" width="24" customWidth="1"/>
    <col min="15876" max="15878" width="12.26953125" bestFit="1" customWidth="1"/>
    <col min="16129" max="16129" width="24" customWidth="1"/>
    <col min="16132" max="16134" width="12.26953125" bestFit="1" customWidth="1"/>
  </cols>
  <sheetData>
    <row r="2" spans="1:17" ht="23">
      <c r="A2" s="15" t="s">
        <v>35</v>
      </c>
    </row>
    <row r="3" spans="1:17" ht="13" thickBot="1"/>
    <row r="4" spans="1:17" ht="19" thickTop="1" thickBot="1">
      <c r="D4" s="12" t="s">
        <v>0</v>
      </c>
      <c r="E4" s="12" t="s">
        <v>1</v>
      </c>
      <c r="F4" s="12" t="s">
        <v>2</v>
      </c>
      <c r="G4" s="12" t="s">
        <v>3</v>
      </c>
      <c r="H4" s="12" t="s">
        <v>36</v>
      </c>
      <c r="J4" s="4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</row>
    <row r="5" spans="1:17" ht="16" thickTop="1">
      <c r="A5" s="2" t="s">
        <v>6</v>
      </c>
      <c r="B5" s="13">
        <f>AVERAGE(G5:G34)</f>
        <v>240.28555555555559</v>
      </c>
      <c r="D5" s="9">
        <v>231.6</v>
      </c>
      <c r="E5" s="9">
        <v>232.5</v>
      </c>
      <c r="F5" s="9">
        <v>256.2</v>
      </c>
      <c r="G5" s="10">
        <f>AVERAGE(D5:F5)</f>
        <v>240.1</v>
      </c>
      <c r="H5" s="16">
        <f>STDEV(D5:F5)</f>
        <v>13.950268814614285</v>
      </c>
      <c r="J5" s="6">
        <v>2</v>
      </c>
      <c r="K5" s="6">
        <v>1.88</v>
      </c>
      <c r="L5" s="6">
        <v>2.6589999999999998</v>
      </c>
      <c r="M5" s="6">
        <v>0</v>
      </c>
      <c r="N5" s="6">
        <v>3.2669999999999999</v>
      </c>
      <c r="O5" s="6">
        <v>1.1279999999999999</v>
      </c>
      <c r="P5" s="6">
        <v>0</v>
      </c>
      <c r="Q5" s="6">
        <v>3.2669999999999999</v>
      </c>
    </row>
    <row r="6" spans="1:17" ht="15.5">
      <c r="A6" s="8" t="s">
        <v>37</v>
      </c>
      <c r="B6" s="13">
        <f>AVERAGE(H5:H34)</f>
        <v>10.422525038563181</v>
      </c>
      <c r="D6" s="9">
        <v>227.2</v>
      </c>
      <c r="E6" s="9">
        <v>237.5</v>
      </c>
      <c r="F6" s="9">
        <v>240.4</v>
      </c>
      <c r="G6" s="10">
        <f t="shared" ref="G6:G34" si="0">AVERAGE(D6:F6)</f>
        <v>235.03333333333333</v>
      </c>
      <c r="H6" s="16">
        <f t="shared" ref="H6:H34" si="1">STDEV(D6:F6)</f>
        <v>6.9370983367207257</v>
      </c>
      <c r="J6" s="6">
        <v>3</v>
      </c>
      <c r="K6" s="6">
        <v>1.0229999999999999</v>
      </c>
      <c r="L6" s="6">
        <v>1.954</v>
      </c>
      <c r="M6" s="6">
        <v>0</v>
      </c>
      <c r="N6" s="6">
        <v>2.5739999999999998</v>
      </c>
      <c r="O6" s="6">
        <v>1.6930000000000001</v>
      </c>
      <c r="P6" s="6">
        <v>0</v>
      </c>
      <c r="Q6" s="6">
        <v>2.5680000000000001</v>
      </c>
    </row>
    <row r="7" spans="1:17" ht="15.5">
      <c r="A7" s="2" t="s">
        <v>19</v>
      </c>
      <c r="B7" s="7">
        <v>3</v>
      </c>
      <c r="D7" s="9">
        <v>235.4</v>
      </c>
      <c r="E7" s="9">
        <v>218</v>
      </c>
      <c r="F7" s="9">
        <v>257.39999999999998</v>
      </c>
      <c r="G7" s="10">
        <f t="shared" si="0"/>
        <v>236.93333333333331</v>
      </c>
      <c r="H7" s="16">
        <f t="shared" si="1"/>
        <v>19.744703931265541</v>
      </c>
      <c r="J7" s="6">
        <v>4</v>
      </c>
      <c r="K7" s="6">
        <v>0.72899999999999998</v>
      </c>
      <c r="L7" s="6">
        <v>1.6279999999999999</v>
      </c>
      <c r="M7" s="6">
        <v>0</v>
      </c>
      <c r="N7" s="6">
        <v>2.282</v>
      </c>
      <c r="O7" s="6">
        <v>2.0590000000000002</v>
      </c>
      <c r="P7" s="6">
        <v>0</v>
      </c>
      <c r="Q7" s="6">
        <v>2.266</v>
      </c>
    </row>
    <row r="8" spans="1:17" ht="15.5">
      <c r="A8" s="8" t="s">
        <v>38</v>
      </c>
      <c r="B8" s="13">
        <f>VLOOKUP(B7,J5:Q13,3,FALSE)</f>
        <v>1.954</v>
      </c>
      <c r="D8" s="9">
        <v>240.4</v>
      </c>
      <c r="E8" s="9">
        <v>228.5</v>
      </c>
      <c r="F8" s="9">
        <v>238.4</v>
      </c>
      <c r="G8" s="10">
        <f t="shared" si="0"/>
        <v>235.76666666666665</v>
      </c>
      <c r="H8" s="16">
        <f t="shared" si="1"/>
        <v>6.3720744921362442</v>
      </c>
      <c r="J8" s="6">
        <v>5</v>
      </c>
      <c r="K8" s="6">
        <v>0.57699999999999996</v>
      </c>
      <c r="L8" s="6">
        <v>1.427</v>
      </c>
      <c r="M8" s="6">
        <v>0</v>
      </c>
      <c r="N8" s="6">
        <v>2.1150000000000002</v>
      </c>
      <c r="O8" s="6">
        <v>2.3260000000000001</v>
      </c>
      <c r="P8" s="6">
        <v>0</v>
      </c>
      <c r="Q8" s="6">
        <v>2.089</v>
      </c>
    </row>
    <row r="9" spans="1:17" ht="15.5">
      <c r="A9" s="8" t="s">
        <v>39</v>
      </c>
      <c r="B9" s="13">
        <f>VLOOKUP(B7,J5:Q13,7,FALSE)</f>
        <v>0</v>
      </c>
      <c r="D9" s="9">
        <v>263</v>
      </c>
      <c r="E9" s="9">
        <v>268.2</v>
      </c>
      <c r="F9" s="9">
        <v>255</v>
      </c>
      <c r="G9" s="10">
        <f t="shared" si="0"/>
        <v>262.06666666666666</v>
      </c>
      <c r="H9" s="16">
        <f t="shared" si="1"/>
        <v>6.6493107412222257</v>
      </c>
      <c r="J9" s="6">
        <v>6</v>
      </c>
      <c r="K9" s="6">
        <v>0.48299999999999998</v>
      </c>
      <c r="L9" s="6">
        <v>1.2869999999999999</v>
      </c>
      <c r="M9" s="6">
        <v>0</v>
      </c>
      <c r="N9" s="6">
        <v>2.004</v>
      </c>
      <c r="O9" s="6">
        <v>2.5339999999999998</v>
      </c>
      <c r="P9" s="6">
        <v>0.03</v>
      </c>
      <c r="Q9" s="6">
        <v>1.97</v>
      </c>
    </row>
    <row r="10" spans="1:17" ht="15.5">
      <c r="A10" s="8" t="s">
        <v>40</v>
      </c>
      <c r="B10" s="13">
        <f>VLOOKUP(B7,J5:Q13,8,FALSE)</f>
        <v>2.5680000000000001</v>
      </c>
      <c r="D10" s="9">
        <v>227.8</v>
      </c>
      <c r="E10" s="9">
        <v>228.9</v>
      </c>
      <c r="F10" s="9">
        <v>245.7</v>
      </c>
      <c r="G10" s="10">
        <f t="shared" si="0"/>
        <v>234.13333333333335</v>
      </c>
      <c r="H10" s="16">
        <f t="shared" si="1"/>
        <v>10.032115097691667</v>
      </c>
      <c r="J10" s="6">
        <v>7</v>
      </c>
      <c r="K10" s="6">
        <v>0.41899999999999998</v>
      </c>
      <c r="L10" s="6">
        <v>1.1819999999999999</v>
      </c>
      <c r="M10" s="6">
        <v>7.5999999999999998E-2</v>
      </c>
      <c r="N10" s="6">
        <v>1.9239999999999999</v>
      </c>
      <c r="O10" s="6">
        <v>2.7040000000000002</v>
      </c>
      <c r="P10" s="6">
        <v>0.11799999999999999</v>
      </c>
      <c r="Q10" s="6">
        <v>1.8819999999999999</v>
      </c>
    </row>
    <row r="11" spans="1:17" ht="15.5">
      <c r="A11" s="2" t="s">
        <v>20</v>
      </c>
      <c r="B11" s="13">
        <f>+B5-B8*B6</f>
        <v>219.91994163020314</v>
      </c>
      <c r="D11" s="9">
        <v>257.8</v>
      </c>
      <c r="E11" s="9">
        <v>247.4</v>
      </c>
      <c r="F11" s="9">
        <v>242.8</v>
      </c>
      <c r="G11" s="10">
        <f t="shared" si="0"/>
        <v>249.33333333333334</v>
      </c>
      <c r="H11" s="16">
        <f t="shared" si="1"/>
        <v>7.6846166679498946</v>
      </c>
      <c r="J11" s="6">
        <v>8</v>
      </c>
      <c r="K11" s="6">
        <v>0.373</v>
      </c>
      <c r="L11" s="6">
        <v>1.099</v>
      </c>
      <c r="M11" s="6">
        <v>0.13600000000000001</v>
      </c>
      <c r="N11" s="6">
        <v>1.8640000000000001</v>
      </c>
      <c r="O11" s="6">
        <v>2.847</v>
      </c>
      <c r="P11" s="6">
        <v>0.185</v>
      </c>
      <c r="Q11" s="6">
        <v>1815</v>
      </c>
    </row>
    <row r="12" spans="1:17" ht="15.5">
      <c r="A12" s="8" t="s">
        <v>21</v>
      </c>
      <c r="B12" s="13">
        <f>+B5+B8*B6</f>
        <v>260.65116948090804</v>
      </c>
      <c r="D12" s="9">
        <v>237</v>
      </c>
      <c r="E12" s="9">
        <v>230.9</v>
      </c>
      <c r="F12" s="9">
        <v>235.8</v>
      </c>
      <c r="G12" s="10">
        <f t="shared" si="0"/>
        <v>234.56666666666669</v>
      </c>
      <c r="H12" s="16">
        <f t="shared" si="1"/>
        <v>3.2316146634976959</v>
      </c>
      <c r="J12" s="6">
        <v>9</v>
      </c>
      <c r="K12" s="6">
        <v>0.33700000000000002</v>
      </c>
      <c r="L12" s="6">
        <v>1.032</v>
      </c>
      <c r="M12" s="6">
        <v>0.184</v>
      </c>
      <c r="N12" s="6">
        <v>1.8160000000000001</v>
      </c>
      <c r="O12" s="6">
        <v>2.97</v>
      </c>
      <c r="P12" s="6">
        <v>0.23899999999999999</v>
      </c>
      <c r="Q12" s="6">
        <v>1.7609999999999999</v>
      </c>
    </row>
    <row r="13" spans="1:17" ht="16" thickBot="1">
      <c r="A13" s="8" t="s">
        <v>41</v>
      </c>
      <c r="B13" s="13">
        <f>+B6*B9</f>
        <v>0</v>
      </c>
      <c r="D13" s="9">
        <v>232.8</v>
      </c>
      <c r="E13" s="9">
        <v>241.8</v>
      </c>
      <c r="F13" s="9">
        <v>234.6</v>
      </c>
      <c r="G13" s="10">
        <f t="shared" si="0"/>
        <v>236.4</v>
      </c>
      <c r="H13" s="16">
        <f t="shared" si="1"/>
        <v>4.7623523599162656</v>
      </c>
      <c r="J13" s="11">
        <v>10</v>
      </c>
      <c r="K13" s="11">
        <v>0.308</v>
      </c>
      <c r="L13" s="11">
        <v>0.97499999999999998</v>
      </c>
      <c r="M13" s="11">
        <v>0.223</v>
      </c>
      <c r="N13" s="11">
        <v>1.7769999999999999</v>
      </c>
      <c r="O13" s="11">
        <v>3.0779999999999998</v>
      </c>
      <c r="P13" s="11">
        <v>0.28399999999999997</v>
      </c>
      <c r="Q13" s="11">
        <v>1.716</v>
      </c>
    </row>
    <row r="14" spans="1:17">
      <c r="A14" s="8" t="s">
        <v>42</v>
      </c>
      <c r="B14" s="13">
        <f>+B6*B10</f>
        <v>26.765044299030251</v>
      </c>
      <c r="D14" s="9">
        <v>225.6</v>
      </c>
      <c r="E14" s="9">
        <v>248.8</v>
      </c>
      <c r="F14" s="9">
        <v>237.7</v>
      </c>
      <c r="G14" s="10">
        <f t="shared" si="0"/>
        <v>237.36666666666665</v>
      </c>
      <c r="H14" s="16">
        <f t="shared" si="1"/>
        <v>11.603591398068682</v>
      </c>
    </row>
    <row r="15" spans="1:17">
      <c r="A15" s="2"/>
      <c r="B15" s="3"/>
      <c r="D15" s="9">
        <v>245.2</v>
      </c>
      <c r="E15" s="9">
        <v>230.4</v>
      </c>
      <c r="F15" s="9">
        <v>229.8</v>
      </c>
      <c r="G15" s="10">
        <f t="shared" si="0"/>
        <v>235.13333333333335</v>
      </c>
      <c r="H15" s="16">
        <f t="shared" si="1"/>
        <v>8.7231492784047404</v>
      </c>
    </row>
    <row r="16" spans="1:17">
      <c r="A16" s="2"/>
      <c r="B16" s="3"/>
      <c r="D16" s="9">
        <v>250.6</v>
      </c>
      <c r="E16" s="9">
        <v>247.7</v>
      </c>
      <c r="F16" s="9">
        <v>250.8</v>
      </c>
      <c r="G16" s="10">
        <f t="shared" si="0"/>
        <v>249.69999999999996</v>
      </c>
      <c r="H16" s="16">
        <f t="shared" si="1"/>
        <v>1.7349351572897558</v>
      </c>
    </row>
    <row r="17" spans="1:8">
      <c r="A17" s="2"/>
      <c r="B17" s="3"/>
      <c r="D17" s="9">
        <v>248.1</v>
      </c>
      <c r="E17" s="9">
        <v>258.2</v>
      </c>
      <c r="F17" s="9">
        <v>249.6</v>
      </c>
      <c r="G17" s="10">
        <f t="shared" si="0"/>
        <v>251.96666666666667</v>
      </c>
      <c r="H17" s="16">
        <f t="shared" si="1"/>
        <v>5.4500764520631542</v>
      </c>
    </row>
    <row r="18" spans="1:8">
      <c r="A18" s="2"/>
      <c r="B18" s="3"/>
      <c r="D18" s="9">
        <v>213.7</v>
      </c>
      <c r="E18" s="9">
        <v>227.9</v>
      </c>
      <c r="F18" s="9">
        <v>251.7</v>
      </c>
      <c r="G18" s="10">
        <f t="shared" si="0"/>
        <v>231.1</v>
      </c>
      <c r="H18" s="16">
        <f t="shared" si="1"/>
        <v>19.20104163841118</v>
      </c>
    </row>
    <row r="19" spans="1:8">
      <c r="A19" s="2"/>
      <c r="B19" s="3"/>
      <c r="D19" s="9">
        <v>230</v>
      </c>
      <c r="E19" s="9">
        <v>246.4</v>
      </c>
      <c r="F19" s="9">
        <v>226.4</v>
      </c>
      <c r="G19" s="10">
        <f t="shared" si="0"/>
        <v>234.26666666666665</v>
      </c>
      <c r="H19" s="16">
        <f t="shared" si="1"/>
        <v>10.66083173740836</v>
      </c>
    </row>
    <row r="20" spans="1:8">
      <c r="A20" s="2"/>
      <c r="B20" s="3"/>
      <c r="D20" s="9">
        <v>233.9</v>
      </c>
      <c r="E20" s="9">
        <v>245.3</v>
      </c>
      <c r="F20" s="9">
        <v>256.89999999999998</v>
      </c>
      <c r="G20" s="10">
        <f t="shared" si="0"/>
        <v>245.36666666666667</v>
      </c>
      <c r="H20" s="16">
        <f t="shared" si="1"/>
        <v>11.500144926623012</v>
      </c>
    </row>
    <row r="21" spans="1:8">
      <c r="A21" s="2"/>
      <c r="B21" s="3"/>
      <c r="D21" s="9">
        <v>243.7</v>
      </c>
      <c r="E21" s="9">
        <v>227.6</v>
      </c>
      <c r="F21" s="9">
        <v>253.7</v>
      </c>
      <c r="G21" s="10">
        <f t="shared" si="0"/>
        <v>241.66666666666666</v>
      </c>
      <c r="H21" s="16">
        <f t="shared" si="1"/>
        <v>13.168269944580164</v>
      </c>
    </row>
    <row r="22" spans="1:8">
      <c r="A22" s="2"/>
      <c r="B22" s="3"/>
      <c r="D22" s="9">
        <v>214.6</v>
      </c>
      <c r="E22" s="9">
        <v>251.9</v>
      </c>
      <c r="F22" s="9">
        <v>234.7</v>
      </c>
      <c r="G22" s="10">
        <f t="shared" si="0"/>
        <v>233.73333333333335</v>
      </c>
      <c r="H22" s="16">
        <f t="shared" si="1"/>
        <v>18.668779642315496</v>
      </c>
    </row>
    <row r="23" spans="1:8">
      <c r="A23" s="2"/>
      <c r="B23" s="3"/>
      <c r="D23" s="9">
        <v>230.4</v>
      </c>
      <c r="E23" s="9">
        <v>250</v>
      </c>
      <c r="F23" s="9">
        <v>243.1</v>
      </c>
      <c r="G23" s="10">
        <f t="shared" si="0"/>
        <v>241.16666666666666</v>
      </c>
      <c r="H23" s="16">
        <f t="shared" si="1"/>
        <v>9.9419984577213274</v>
      </c>
    </row>
    <row r="24" spans="1:8">
      <c r="A24" s="2"/>
      <c r="B24" s="3"/>
      <c r="D24" s="9">
        <v>235.6</v>
      </c>
      <c r="E24" s="9">
        <v>235.1</v>
      </c>
      <c r="F24" s="9">
        <v>251.1</v>
      </c>
      <c r="G24" s="10">
        <f t="shared" si="0"/>
        <v>240.6</v>
      </c>
      <c r="H24" s="16">
        <f t="shared" si="1"/>
        <v>9.0967026993301268</v>
      </c>
    </row>
    <row r="25" spans="1:8">
      <c r="A25" s="2"/>
      <c r="B25" s="3"/>
      <c r="D25" s="9">
        <v>232.7</v>
      </c>
      <c r="E25" s="9">
        <v>251.5</v>
      </c>
      <c r="F25" s="9">
        <v>253.8</v>
      </c>
      <c r="G25" s="10">
        <f t="shared" si="0"/>
        <v>246</v>
      </c>
      <c r="H25" s="16">
        <f t="shared" si="1"/>
        <v>11.57540496051867</v>
      </c>
    </row>
    <row r="26" spans="1:8">
      <c r="A26" s="2"/>
      <c r="B26" s="3"/>
      <c r="D26" s="9">
        <v>227.9</v>
      </c>
      <c r="E26" s="9">
        <v>243.7</v>
      </c>
      <c r="F26" s="9">
        <v>236.5</v>
      </c>
      <c r="G26" s="10">
        <f t="shared" si="0"/>
        <v>236.03333333333333</v>
      </c>
      <c r="H26" s="16">
        <f t="shared" si="1"/>
        <v>7.9103307979712962</v>
      </c>
    </row>
    <row r="27" spans="1:8">
      <c r="A27" s="2"/>
      <c r="B27" s="3"/>
      <c r="D27" s="9">
        <v>234.8</v>
      </c>
      <c r="E27" s="9">
        <v>279.8</v>
      </c>
      <c r="F27" s="9">
        <v>239.5</v>
      </c>
      <c r="G27" s="10">
        <f t="shared" si="0"/>
        <v>251.36666666666667</v>
      </c>
      <c r="H27" s="16">
        <f t="shared" si="1"/>
        <v>24.735871388195193</v>
      </c>
    </row>
    <row r="28" spans="1:8">
      <c r="A28" s="2"/>
      <c r="D28" s="9">
        <v>244.5</v>
      </c>
      <c r="E28" s="9">
        <v>245.1</v>
      </c>
      <c r="F28" s="9">
        <v>242.9</v>
      </c>
      <c r="G28" s="10">
        <f t="shared" si="0"/>
        <v>244.16666666666666</v>
      </c>
      <c r="H28" s="16">
        <f t="shared" si="1"/>
        <v>1.13724814061546</v>
      </c>
    </row>
    <row r="29" spans="1:8">
      <c r="A29" s="2"/>
      <c r="D29" s="9">
        <v>222.4</v>
      </c>
      <c r="E29" s="9">
        <v>250.5</v>
      </c>
      <c r="F29" s="9">
        <v>231.4</v>
      </c>
      <c r="G29" s="10">
        <f t="shared" si="0"/>
        <v>234.76666666666665</v>
      </c>
      <c r="H29" s="16">
        <f t="shared" si="1"/>
        <v>14.349332156352547</v>
      </c>
    </row>
    <row r="30" spans="1:8">
      <c r="A30" s="2"/>
      <c r="D30" s="9">
        <v>233.9</v>
      </c>
      <c r="E30" s="9">
        <v>238</v>
      </c>
      <c r="F30" s="9">
        <v>228.9</v>
      </c>
      <c r="G30" s="10">
        <f t="shared" si="0"/>
        <v>233.6</v>
      </c>
      <c r="H30" s="16">
        <f t="shared" si="1"/>
        <v>4.5574115460423341</v>
      </c>
    </row>
    <row r="31" spans="1:8">
      <c r="A31" s="2"/>
      <c r="D31" s="9">
        <v>256.5</v>
      </c>
      <c r="E31" s="9">
        <v>238.3</v>
      </c>
      <c r="F31" s="9">
        <v>241</v>
      </c>
      <c r="G31" s="10">
        <f t="shared" si="0"/>
        <v>245.26666666666665</v>
      </c>
      <c r="H31" s="16">
        <f t="shared" si="1"/>
        <v>9.8215748906849587</v>
      </c>
    </row>
    <row r="32" spans="1:8">
      <c r="A32" s="2"/>
      <c r="D32" s="9">
        <v>239.5</v>
      </c>
      <c r="E32" s="9">
        <v>232</v>
      </c>
      <c r="F32" s="9">
        <v>252</v>
      </c>
      <c r="G32" s="10">
        <f t="shared" si="0"/>
        <v>241.16666666666666</v>
      </c>
      <c r="H32" s="16">
        <f t="shared" si="1"/>
        <v>10.103629710818451</v>
      </c>
    </row>
    <row r="33" spans="1:8">
      <c r="A33" s="2"/>
      <c r="D33" s="9">
        <v>244</v>
      </c>
      <c r="E33" s="9">
        <v>223.2</v>
      </c>
      <c r="F33" s="9">
        <v>225.6</v>
      </c>
      <c r="G33" s="10">
        <f t="shared" si="0"/>
        <v>230.93333333333331</v>
      </c>
      <c r="H33" s="16">
        <f t="shared" si="1"/>
        <v>11.379513756454335</v>
      </c>
    </row>
    <row r="34" spans="1:8">
      <c r="D34" s="9">
        <v>259.3</v>
      </c>
      <c r="E34" s="9">
        <v>225.4</v>
      </c>
      <c r="F34" s="9">
        <v>231.9</v>
      </c>
      <c r="G34" s="10">
        <f t="shared" si="0"/>
        <v>238.86666666666667</v>
      </c>
      <c r="H34" s="16">
        <f t="shared" si="1"/>
        <v>17.991757372011591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E0CB-44A7-4477-B999-5EF54BF50AAC}">
  <dimension ref="A2:D27"/>
  <sheetViews>
    <sheetView workbookViewId="0">
      <selection activeCell="B7" sqref="B7"/>
    </sheetView>
  </sheetViews>
  <sheetFormatPr defaultRowHeight="12.5"/>
  <cols>
    <col min="1" max="1" width="24" customWidth="1"/>
    <col min="257" max="257" width="24" customWidth="1"/>
    <col min="513" max="513" width="24" customWidth="1"/>
    <col min="769" max="769" width="24" customWidth="1"/>
    <col min="1025" max="1025" width="24" customWidth="1"/>
    <col min="1281" max="1281" width="24" customWidth="1"/>
    <col min="1537" max="1537" width="24" customWidth="1"/>
    <col min="1793" max="1793" width="24" customWidth="1"/>
    <col min="2049" max="2049" width="24" customWidth="1"/>
    <col min="2305" max="2305" width="24" customWidth="1"/>
    <col min="2561" max="2561" width="24" customWidth="1"/>
    <col min="2817" max="2817" width="24" customWidth="1"/>
    <col min="3073" max="3073" width="24" customWidth="1"/>
    <col min="3329" max="3329" width="24" customWidth="1"/>
    <col min="3585" max="3585" width="24" customWidth="1"/>
    <col min="3841" max="3841" width="24" customWidth="1"/>
    <col min="4097" max="4097" width="24" customWidth="1"/>
    <col min="4353" max="4353" width="24" customWidth="1"/>
    <col min="4609" max="4609" width="24" customWidth="1"/>
    <col min="4865" max="4865" width="24" customWidth="1"/>
    <col min="5121" max="5121" width="24" customWidth="1"/>
    <col min="5377" max="5377" width="24" customWidth="1"/>
    <col min="5633" max="5633" width="24" customWidth="1"/>
    <col min="5889" max="5889" width="24" customWidth="1"/>
    <col min="6145" max="6145" width="24" customWidth="1"/>
    <col min="6401" max="6401" width="24" customWidth="1"/>
    <col min="6657" max="6657" width="24" customWidth="1"/>
    <col min="6913" max="6913" width="24" customWidth="1"/>
    <col min="7169" max="7169" width="24" customWidth="1"/>
    <col min="7425" max="7425" width="24" customWidth="1"/>
    <col min="7681" max="7681" width="24" customWidth="1"/>
    <col min="7937" max="7937" width="24" customWidth="1"/>
    <col min="8193" max="8193" width="24" customWidth="1"/>
    <col min="8449" max="8449" width="24" customWidth="1"/>
    <col min="8705" max="8705" width="24" customWidth="1"/>
    <col min="8961" max="8961" width="24" customWidth="1"/>
    <col min="9217" max="9217" width="24" customWidth="1"/>
    <col min="9473" max="9473" width="24" customWidth="1"/>
    <col min="9729" max="9729" width="24" customWidth="1"/>
    <col min="9985" max="9985" width="24" customWidth="1"/>
    <col min="10241" max="10241" width="24" customWidth="1"/>
    <col min="10497" max="10497" width="24" customWidth="1"/>
    <col min="10753" max="10753" width="24" customWidth="1"/>
    <col min="11009" max="11009" width="24" customWidth="1"/>
    <col min="11265" max="11265" width="24" customWidth="1"/>
    <col min="11521" max="11521" width="24" customWidth="1"/>
    <col min="11777" max="11777" width="24" customWidth="1"/>
    <col min="12033" max="12033" width="24" customWidth="1"/>
    <col min="12289" max="12289" width="24" customWidth="1"/>
    <col min="12545" max="12545" width="24" customWidth="1"/>
    <col min="12801" max="12801" width="24" customWidth="1"/>
    <col min="13057" max="13057" width="24" customWidth="1"/>
    <col min="13313" max="13313" width="24" customWidth="1"/>
    <col min="13569" max="13569" width="24" customWidth="1"/>
    <col min="13825" max="13825" width="24" customWidth="1"/>
    <col min="14081" max="14081" width="24" customWidth="1"/>
    <col min="14337" max="14337" width="24" customWidth="1"/>
    <col min="14593" max="14593" width="24" customWidth="1"/>
    <col min="14849" max="14849" width="24" customWidth="1"/>
    <col min="15105" max="15105" width="24" customWidth="1"/>
    <col min="15361" max="15361" width="24" customWidth="1"/>
    <col min="15617" max="15617" width="24" customWidth="1"/>
    <col min="15873" max="15873" width="24" customWidth="1"/>
    <col min="16129" max="16129" width="24" customWidth="1"/>
  </cols>
  <sheetData>
    <row r="2" spans="1:4" ht="23">
      <c r="A2" s="1" t="s">
        <v>43</v>
      </c>
    </row>
    <row r="5" spans="1:4">
      <c r="A5" s="2" t="s">
        <v>44</v>
      </c>
      <c r="B5" s="17">
        <v>2.1000000000000001E-2</v>
      </c>
    </row>
    <row r="6" spans="1:4">
      <c r="A6" s="2" t="s">
        <v>19</v>
      </c>
      <c r="B6" s="7">
        <v>300</v>
      </c>
    </row>
    <row r="7" spans="1:4">
      <c r="A7" s="8" t="s">
        <v>45</v>
      </c>
      <c r="B7" s="17">
        <f>IF(B5-3*((B5*((1-B5))/B6)^0.5)&lt;0,0,B5-3*((B5*((1-B5))/B6)^0.5))</f>
        <v>0</v>
      </c>
      <c r="C7" s="18"/>
      <c r="D7" s="19"/>
    </row>
    <row r="8" spans="1:4">
      <c r="A8" s="8" t="s">
        <v>46</v>
      </c>
      <c r="B8" s="17">
        <f>IF(B5+3*((B5*((1-B5))/B6)^0.5)&gt;1,1,B5+3*((B5*((1-B5))/B6)^0.5))</f>
        <v>4.583485453953777E-2</v>
      </c>
      <c r="C8" s="18"/>
      <c r="D8" s="19"/>
    </row>
    <row r="9" spans="1:4">
      <c r="A9" s="2"/>
      <c r="B9" s="3"/>
    </row>
    <row r="10" spans="1:4">
      <c r="A10" s="2"/>
      <c r="B10" s="3"/>
    </row>
    <row r="11" spans="1:4">
      <c r="A11" s="2"/>
      <c r="B11" s="3"/>
    </row>
    <row r="12" spans="1:4">
      <c r="A12" s="2"/>
      <c r="B12" s="3"/>
    </row>
    <row r="13" spans="1:4">
      <c r="A13" s="2"/>
      <c r="B13" s="3"/>
    </row>
    <row r="14" spans="1:4">
      <c r="A14" s="2"/>
      <c r="B14" s="3"/>
    </row>
    <row r="15" spans="1:4">
      <c r="A15" s="2"/>
      <c r="B15" s="3"/>
    </row>
    <row r="16" spans="1:4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X-Bar Chart (E-Book)-1</vt:lpstr>
      <vt:lpstr>X-Bar Chart (E-Book)-2</vt:lpstr>
      <vt:lpstr>Range Chart (E-Book)</vt:lpstr>
      <vt:lpstr>P Chart (E-Book)</vt:lpstr>
      <vt:lpstr>C Chart (E-Book)</vt:lpstr>
      <vt:lpstr>X-Bar and Range Charts</vt:lpstr>
      <vt:lpstr>Individuals and Moving Range</vt:lpstr>
      <vt:lpstr>X-Bar and S Charts</vt:lpstr>
      <vt:lpstr>P Chart</vt:lpstr>
      <vt:lpstr>C Chart</vt:lpstr>
    </vt:vector>
  </TitlesOfParts>
  <Company>Preferred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Arnab</cp:lastModifiedBy>
  <dcterms:created xsi:type="dcterms:W3CDTF">2001-11-23T17:01:04Z</dcterms:created>
  <dcterms:modified xsi:type="dcterms:W3CDTF">2023-05-01T07:52:13Z</dcterms:modified>
</cp:coreProperties>
</file>