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Corporate Training\Six Sigma JT\"/>
    </mc:Choice>
  </mc:AlternateContent>
  <xr:revisionPtr revIDLastSave="0" documentId="13_ncr:1_{DEAEBA90-71EC-4BA6-90E0-FB91FAE1FDCF}" xr6:coauthVersionLast="47" xr6:coauthVersionMax="47" xr10:uidLastSave="{00000000-0000-0000-0000-000000000000}"/>
  <bookViews>
    <workbookView xWindow="-110" yWindow="-110" windowWidth="19420" windowHeight="10420" firstSheet="2" activeTab="6" xr2:uid="{F8D5AFBA-B222-4F97-AF74-A894B05780B6}"/>
  </bookViews>
  <sheets>
    <sheet name="PERT Example-1" sheetId="1" r:id="rId1"/>
    <sheet name="PERT Example-2" sheetId="2" r:id="rId2"/>
    <sheet name="Correlation &amp; Regression" sheetId="3" r:id="rId3"/>
    <sheet name="Multiple Regression" sheetId="4" r:id="rId4"/>
    <sheet name="SPC-1" sheetId="5" r:id="rId5"/>
    <sheet name="SPC-2" sheetId="6" r:id="rId6"/>
    <sheet name="ANOVA MiniTab" sheetId="7" r:id="rId7"/>
  </sheets>
  <definedNames>
    <definedName name="_xlchart.v1.0" hidden="1">'SPC-2'!$L$2</definedName>
    <definedName name="_xlchart.v1.1" hidden="1">'SPC-2'!$L$3:$L$27</definedName>
    <definedName name="_xlchart.v1.2" hidden="1">'SPC-2'!$N$2</definedName>
    <definedName name="_xlchart.v1.3" hidden="1">'SPC-2'!$N$3:$N$27</definedName>
    <definedName name="_xlchart.v1.4" hidden="1">'SPC-2'!$O$2</definedName>
    <definedName name="_xlchart.v1.5" hidden="1">'SPC-2'!$O$3:$O$27</definedName>
    <definedName name="_xlchart.v1.6" hidden="1">'SPC-2'!$P$2</definedName>
    <definedName name="_xlchart.v1.7" hidden="1">'SPC-2'!$P$3:$P$27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3" i="7"/>
  <c r="L3" i="7"/>
  <c r="O4" i="6" l="1"/>
  <c r="P4" i="6"/>
  <c r="O5" i="6"/>
  <c r="P5" i="6"/>
  <c r="O6" i="6"/>
  <c r="P6" i="6"/>
  <c r="O7" i="6"/>
  <c r="P7" i="6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O26" i="6"/>
  <c r="P26" i="6"/>
  <c r="O27" i="6"/>
  <c r="P27" i="6"/>
  <c r="P3" i="6"/>
  <c r="O3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H35" i="6"/>
  <c r="H36" i="6"/>
  <c r="H34" i="6"/>
  <c r="D41" i="6"/>
  <c r="D40" i="6"/>
  <c r="D39" i="6"/>
  <c r="H31" i="6"/>
  <c r="H30" i="6"/>
  <c r="M3" i="6"/>
  <c r="L4" i="6"/>
  <c r="M4" i="6"/>
  <c r="L5" i="6"/>
  <c r="M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L3" i="6"/>
  <c r="AB3" i="5" l="1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" i="5"/>
  <c r="M3" i="5"/>
  <c r="N3" i="5"/>
  <c r="M4" i="5"/>
  <c r="N4" i="5"/>
  <c r="M5" i="5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N2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" i="5"/>
  <c r="K28" i="5"/>
  <c r="J28" i="5"/>
  <c r="J27" i="5"/>
  <c r="K29" i="5" s="1"/>
  <c r="K27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" i="5"/>
  <c r="E11" i="4"/>
  <c r="K31" i="5" l="1"/>
  <c r="K32" i="5"/>
  <c r="G16" i="3"/>
  <c r="G14" i="3"/>
  <c r="G13" i="3"/>
  <c r="C18" i="3"/>
  <c r="C19" i="3"/>
  <c r="C17" i="3"/>
  <c r="C16" i="3"/>
  <c r="C15" i="3"/>
  <c r="C14" i="3"/>
  <c r="C12" i="3"/>
  <c r="G10" i="3"/>
  <c r="D10" i="3"/>
  <c r="C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E10" i="3" s="1"/>
  <c r="G4" i="3"/>
  <c r="F4" i="3"/>
  <c r="E4" i="3"/>
  <c r="G3" i="3"/>
  <c r="F3" i="3"/>
  <c r="F10" i="3" s="1"/>
  <c r="E3" i="3"/>
  <c r="K4" i="2"/>
  <c r="K5" i="2"/>
  <c r="K6" i="2"/>
  <c r="R4" i="2" s="1"/>
  <c r="K7" i="2"/>
  <c r="K8" i="2"/>
  <c r="K9" i="2"/>
  <c r="K10" i="2"/>
  <c r="K11" i="2"/>
  <c r="K12" i="2"/>
  <c r="K13" i="2"/>
  <c r="K14" i="2"/>
  <c r="K15" i="2"/>
  <c r="J7" i="2"/>
  <c r="F5" i="2"/>
  <c r="I5" i="2" s="1"/>
  <c r="F6" i="2"/>
  <c r="I6" i="2" s="1"/>
  <c r="F7" i="2"/>
  <c r="I7" i="2" s="1"/>
  <c r="F8" i="2"/>
  <c r="I8" i="2" s="1"/>
  <c r="F9" i="2"/>
  <c r="I9" i="2" s="1"/>
  <c r="F10" i="2"/>
  <c r="I10" i="2" s="1"/>
  <c r="F11" i="2"/>
  <c r="J11" i="2" s="1"/>
  <c r="F12" i="2"/>
  <c r="J12" i="2" s="1"/>
  <c r="F13" i="2"/>
  <c r="I13" i="2" s="1"/>
  <c r="F14" i="2"/>
  <c r="I14" i="2" s="1"/>
  <c r="F15" i="2"/>
  <c r="I15" i="2" s="1"/>
  <c r="F4" i="2"/>
  <c r="I4" i="2" s="1"/>
  <c r="K7" i="1"/>
  <c r="K5" i="1"/>
  <c r="K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4" i="1"/>
  <c r="F17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C13" i="3" l="1"/>
  <c r="H4" i="2"/>
  <c r="J4" i="2"/>
  <c r="J15" i="2"/>
  <c r="J5" i="2"/>
  <c r="H8" i="2"/>
  <c r="H7" i="2"/>
  <c r="J6" i="2"/>
  <c r="H15" i="2"/>
  <c r="J14" i="2"/>
  <c r="H6" i="2"/>
  <c r="N16" i="2" s="1"/>
  <c r="H14" i="2"/>
  <c r="J13" i="2"/>
  <c r="H13" i="2"/>
  <c r="J8" i="2"/>
  <c r="H5" i="2"/>
  <c r="I11" i="2"/>
  <c r="H11" i="2"/>
  <c r="H10" i="2"/>
  <c r="J10" i="2"/>
  <c r="H9" i="2"/>
  <c r="L16" i="2" s="1"/>
  <c r="J9" i="2"/>
  <c r="M16" i="2"/>
  <c r="I12" i="2"/>
  <c r="H12" i="2"/>
  <c r="O16" i="2" s="1"/>
  <c r="R3" i="2" l="1"/>
  <c r="R7" i="2" s="1"/>
</calcChain>
</file>

<file path=xl/sharedStrings.xml><?xml version="1.0" encoding="utf-8"?>
<sst xmlns="http://schemas.openxmlformats.org/spreadsheetml/2006/main" count="228" uniqueCount="130">
  <si>
    <t>Activity</t>
  </si>
  <si>
    <t>O</t>
  </si>
  <si>
    <t>M</t>
  </si>
  <si>
    <t>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</si>
  <si>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</si>
  <si>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</si>
  <si>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</si>
  <si>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</si>
  <si>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</si>
  <si>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</si>
  <si>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</si>
  <si>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</si>
  <si>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</si>
  <si>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</si>
  <si>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</si>
  <si>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</si>
  <si>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N</t>
  </si>
  <si>
    <t>START</t>
  </si>
  <si>
    <t>FINISH</t>
  </si>
  <si>
    <t>PERT</t>
  </si>
  <si>
    <t>VAR</t>
  </si>
  <si>
    <t>CP</t>
  </si>
  <si>
    <t>*</t>
  </si>
  <si>
    <t>PERT =</t>
  </si>
  <si>
    <t>VAR =</t>
  </si>
  <si>
    <t>DeadLine =</t>
  </si>
  <si>
    <t>Probability =</t>
  </si>
  <si>
    <t>PERT (Round)</t>
  </si>
  <si>
    <t>PERT (Ceil)</t>
  </si>
  <si>
    <t>PERT (Floor)</t>
  </si>
  <si>
    <t>Path-1</t>
  </si>
  <si>
    <t>Path-2</t>
  </si>
  <si>
    <t>Path-3</t>
  </si>
  <si>
    <t>Path-4</t>
  </si>
  <si>
    <t>Deadline =</t>
  </si>
  <si>
    <t>Time Estimates (In Weeks)</t>
  </si>
  <si>
    <t>Task Durations (In Months)</t>
  </si>
  <si>
    <t>Student</t>
  </si>
  <si>
    <t>x</t>
  </si>
  <si>
    <t>y</t>
  </si>
  <si>
    <t>x*y</t>
  </si>
  <si>
    <t>x^2</t>
  </si>
  <si>
    <t>y^2</t>
  </si>
  <si>
    <t>n =</t>
  </si>
  <si>
    <t xml:space="preserve">r = </t>
  </si>
  <si>
    <t>r =</t>
  </si>
  <si>
    <t>a =</t>
  </si>
  <si>
    <t>(Intercept)</t>
  </si>
  <si>
    <t>b =</t>
  </si>
  <si>
    <t>(Slope)</t>
  </si>
  <si>
    <t>y'</t>
  </si>
  <si>
    <t>r^2 =</t>
  </si>
  <si>
    <t>x1</t>
  </si>
  <si>
    <t>x2</t>
  </si>
  <si>
    <t>Amit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</si>
  <si>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</si>
  <si>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</si>
  <si>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</si>
  <si>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</si>
  <si>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</si>
  <si>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</si>
  <si>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</si>
  <si>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</si>
  <si>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</si>
  <si>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</si>
  <si>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</si>
  <si>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</si>
  <si>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</si>
  <si>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</si>
  <si>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</si>
  <si>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</si>
  <si>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</si>
  <si>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</si>
  <si>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</si>
  <si>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</si>
  <si>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</si>
  <si>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</si>
  <si>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</si>
  <si>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India</t>
  </si>
  <si>
    <t>Banana</t>
  </si>
  <si>
    <t>Sample
Number</t>
  </si>
  <si>
    <t>Average
x-bar</t>
  </si>
  <si>
    <t>Range
R</t>
  </si>
  <si>
    <t>x-bar-bar</t>
  </si>
  <si>
    <t>UCL</t>
  </si>
  <si>
    <t>LCL</t>
  </si>
  <si>
    <t>SD Given</t>
  </si>
  <si>
    <t>Date</t>
  </si>
  <si>
    <t>Days</t>
  </si>
  <si>
    <t>Distinct Date</t>
  </si>
  <si>
    <t>Count</t>
  </si>
  <si>
    <t>1 15.85 16.02 15.83 15.93 15.91 0.19</t>
  </si>
  <si>
    <t>2 16.12 16.00 15.85 16.01 15.99 0.27</t>
  </si>
  <si>
    <t>3 16.00 15.91 15.94 15.83 15.92 0.17</t>
  </si>
  <si>
    <t>4 16.20 15.85 15.74 15.93 15.93 0.46</t>
  </si>
  <si>
    <t>5 15.74 15.86 16.21 16.10 15.98 0.47</t>
  </si>
  <si>
    <t>6 15.94 16.01 16.14 16.03 16.03 0.20</t>
  </si>
  <si>
    <t>7 15.75 16.21 16.01 15.86 15.96 0.46</t>
  </si>
  <si>
    <t>8 15.82 15.94 16.02 15.94 15.93 0.20</t>
  </si>
  <si>
    <t>9 16.04 15.98 15.83 15.98 15.96 0.21</t>
  </si>
  <si>
    <t>10 15.64 15.86 15.94 15.89 15.83 0.30</t>
  </si>
  <si>
    <t>11 16.11 16.00 16.01 15.82 15.99 0.29</t>
  </si>
  <si>
    <t>12 15.72 15.85 16.12 16.15 15.96 0.43</t>
  </si>
  <si>
    <t>13 15.85 15.76 15.74 15.98 15.83 0.24</t>
  </si>
  <si>
    <t>14 15.73 15.84 15.96 16.10 15.91 0.37</t>
  </si>
  <si>
    <t>15 16.20 16.01 16.10 15.89 16.05 0.31</t>
  </si>
  <si>
    <t>16 16.12 16.08 15.83 15.94 15.99 0.29</t>
  </si>
  <si>
    <t>17 16.01 15.93 15.81 15.68 15.86 0.33</t>
  </si>
  <si>
    <t>18 15.78 16.04 16.11 16.12 16.01 0.34</t>
  </si>
  <si>
    <t>19 15.84 15.92 16.05 16.12 15.98 0.28</t>
  </si>
  <si>
    <t>20 15.92 16.09 16.12 15.93 16.02 0.20</t>
  </si>
  <si>
    <t>21 16.11 16.02 16.00 15.88 16.00 0.23</t>
  </si>
  <si>
    <t>22 15.98 15.82 15.89 15.89 15.90 0.16</t>
  </si>
  <si>
    <t>23 16.05 15.73 15.73 15.93 15.86 0.32</t>
  </si>
  <si>
    <t>24 16.01 16.01 15.89 15.86 15.94 0.15</t>
  </si>
  <si>
    <t>25 16.08 15.78 15.92 15.98 15.94 0.30</t>
  </si>
  <si>
    <t>x-bar</t>
  </si>
  <si>
    <t>R</t>
  </si>
  <si>
    <t>x-bar-bar =</t>
  </si>
  <si>
    <t>COUNT</t>
  </si>
  <si>
    <t>COUNTA</t>
  </si>
  <si>
    <t>COUNTBLANK</t>
  </si>
  <si>
    <t>Kamal</t>
  </si>
  <si>
    <t>z =</t>
  </si>
  <si>
    <t>Sigma-x-bar =</t>
  </si>
  <si>
    <t>Sigma (Pop) =</t>
  </si>
  <si>
    <t>(Sample Size)</t>
  </si>
  <si>
    <t>UCL =</t>
  </si>
  <si>
    <t>LCL =</t>
  </si>
  <si>
    <t>3.60 2.40 2.80 3.21 2.40 2.75 2.79 3.40 2.58 2.50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</si>
</sst>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dd\-mm\-yyyy"/>
    <numFmt numFmtId="172" formatCode="m/d/yyyy"/>
    <numFmt numFmtId="173" formatCode="dd\-mmm\-yyyy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Minion-Regular"/>
    </font>
    <font>
      <i/>
      <sz val="10"/>
      <color rgb="FF595959"/>
      <name val="SegoeUI-Italic"/>
    </font>
    <font>
      <sz val="9"/>
      <color rgb="FF595959"/>
      <name val="FEF1C1F3BAB-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" fillId="0" borderId="0" xfId="0" applyFont="1" applyAlignment="1">
      <alignment horizontal="center"/>
    </xf>
    <xf numFmtId="0" fontId="0" fillId="0" borderId="18" xfId="0" applyBorder="1"/>
    <xf numFmtId="0" fontId="1" fillId="0" borderId="17" xfId="0" applyFont="1" applyBorder="1"/>
    <xf numFmtId="0" fontId="1" fillId="0" borderId="12" xfId="0" applyFont="1" applyBorder="1"/>
    <xf numFmtId="0" fontId="1" fillId="0" borderId="14" xfId="0" applyFont="1" applyBorder="1"/>
    <xf numFmtId="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64" fontId="0" fillId="0" borderId="10" xfId="0" applyNumberFormat="1" applyBorder="1"/>
    <xf numFmtId="164" fontId="0" fillId="0" borderId="12" xfId="0" applyNumberFormat="1" applyBorder="1"/>
    <xf numFmtId="164" fontId="0" fillId="0" borderId="14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19" xfId="0" applyFont="1" applyBorder="1"/>
    <xf numFmtId="0" fontId="3" fillId="2" borderId="2" xfId="0" applyFont="1" applyFill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9" xfId="0" applyFont="1" applyBorder="1"/>
    <xf numFmtId="0" fontId="0" fillId="0" borderId="30" xfId="0" applyBorder="1"/>
    <xf numFmtId="0" fontId="0" fillId="0" borderId="1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1" xfId="0" applyBorder="1"/>
    <xf numFmtId="0" fontId="4" fillId="0" borderId="32" xfId="0" applyFont="1" applyBorder="1" applyAlignment="1">
      <alignment horizontal="center"/>
    </xf>
    <xf numFmtId="0" fontId="4" fillId="0" borderId="32" xfId="0" applyFont="1" applyBorder="1" applyAlignment="1">
      <alignment horizontal="centerContinuous"/>
    </xf>
    <xf numFmtId="0" fontId="6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0" fontId="5" fillId="0" borderId="0" xfId="0" applyFont="1"/>
    <xf numFmtId="165" fontId="5" fillId="0" borderId="0" xfId="0" applyNumberFormat="1" applyFont="1"/>
    <xf numFmtId="0" fontId="7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172" fontId="5" fillId="0" borderId="0" xfId="0" applyNumberFormat="1" applyFont="1"/>
    <xf numFmtId="173" fontId="5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Attendance vs. Final Grade Marks</a:t>
            </a:r>
          </a:p>
        </c:rich>
      </c:tx>
      <c:layout>
        <c:manualLayout>
          <c:xMode val="edge"/>
          <c:yMode val="edge"/>
          <c:x val="4.7875575503011129E-2"/>
          <c:y val="2.31997878041455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6956701461597733"/>
                  <c:y val="-0.44004078778441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&amp; Regression'!$C$3:$C$9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&amp; Regression'!$D$3:$D$9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F-40A1-86C1-06A72338CC24}"/>
            </c:ext>
          </c:extLst>
        </c:ser>
        <c:ser>
          <c:idx val="1"/>
          <c:order val="1"/>
          <c:tx>
            <c:v>Test Data Point-1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Regression'!$F$13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'Correlation &amp; Regression'!$G$13</c:f>
              <c:numCache>
                <c:formatCode>General</c:formatCode>
                <c:ptCount val="1"/>
                <c:pt idx="0">
                  <c:v>66.273631840796014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F-40A1-86C1-06A72338CC24}"/>
            </c:ext>
          </c:extLst>
        </c:ser>
        <c:ser>
          <c:idx val="2"/>
          <c:order val="2"/>
          <c:tx>
            <c:v>Test Data Point-2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Regression'!$F$14</c:f>
              <c:numCache>
                <c:formatCode>General</c:formatCode>
                <c:ptCount val="1"/>
                <c:pt idx="0">
                  <c:v>14</c:v>
                </c:pt>
              </c:numCache>
            </c:numRef>
          </c:xVal>
          <c:yVal>
            <c:numRef>
              <c:f>'Correlation &amp; Regression'!$G$14</c:f>
              <c:numCache>
                <c:formatCode>General</c:formatCode>
                <c:ptCount val="1"/>
                <c:pt idx="0">
                  <c:v>51.786069651741286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9F-40A1-86C1-06A72338C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887040"/>
        <c:axId val="2046884960"/>
      </c:scatterChart>
      <c:valAx>
        <c:axId val="20468870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884960"/>
        <c:crosses val="autoZero"/>
        <c:crossBetween val="midCat"/>
      </c:valAx>
      <c:valAx>
        <c:axId val="20468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88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x-bar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'SPC-1'!$J$1</c:f>
              <c:strCache>
                <c:ptCount val="1"/>
                <c:pt idx="0">
                  <c:v>Average
x-bar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'SPC-1'!$J$2:$J$26</c:f>
              <c:numCache>
                <c:formatCode>0.00</c:formatCode>
                <c:ptCount val="25"/>
                <c:pt idx="0">
                  <c:v>15.907499999999999</c:v>
                </c:pt>
                <c:pt idx="1">
                  <c:v>15.995000000000001</c:v>
                </c:pt>
                <c:pt idx="2">
                  <c:v>15.92</c:v>
                </c:pt>
                <c:pt idx="3">
                  <c:v>15.93</c:v>
                </c:pt>
                <c:pt idx="4">
                  <c:v>15.977500000000001</c:v>
                </c:pt>
                <c:pt idx="5">
                  <c:v>16.03</c:v>
                </c:pt>
                <c:pt idx="6">
                  <c:v>15.9575</c:v>
                </c:pt>
                <c:pt idx="7">
                  <c:v>15.93</c:v>
                </c:pt>
                <c:pt idx="8">
                  <c:v>15.9575</c:v>
                </c:pt>
                <c:pt idx="9">
                  <c:v>15.8325</c:v>
                </c:pt>
                <c:pt idx="10">
                  <c:v>15.985000000000001</c:v>
                </c:pt>
                <c:pt idx="11">
                  <c:v>15.959999999999999</c:v>
                </c:pt>
                <c:pt idx="12">
                  <c:v>15.8325</c:v>
                </c:pt>
                <c:pt idx="13">
                  <c:v>15.907500000000001</c:v>
                </c:pt>
                <c:pt idx="14">
                  <c:v>16.05</c:v>
                </c:pt>
                <c:pt idx="15">
                  <c:v>15.9925</c:v>
                </c:pt>
                <c:pt idx="16">
                  <c:v>15.8575</c:v>
                </c:pt>
                <c:pt idx="17">
                  <c:v>16.012499999999999</c:v>
                </c:pt>
                <c:pt idx="18">
                  <c:v>15.982500000000002</c:v>
                </c:pt>
                <c:pt idx="19">
                  <c:v>16.015000000000001</c:v>
                </c:pt>
                <c:pt idx="20">
                  <c:v>16.002499999999998</c:v>
                </c:pt>
                <c:pt idx="21">
                  <c:v>15.895</c:v>
                </c:pt>
                <c:pt idx="22">
                  <c:v>15.860000000000001</c:v>
                </c:pt>
                <c:pt idx="23">
                  <c:v>15.942500000000001</c:v>
                </c:pt>
                <c:pt idx="24">
                  <c:v>15.940000000000001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5-4737-9E70-D288D5632D81}"/>
            </c:ext>
          </c:extLst>
        </c:ser>
        <c:ser>
          <c:idx val="1"/>
          <c:order val="1"/>
          <c:tx>
            <c:strRef>
              <c:f>'SPC-1'!$L$1</c:f>
              <c:strCache>
                <c:ptCount val="1"/>
                <c:pt idx="0">
                  <c:v>x-bar-bar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'SPC-1'!$L$2:$L$26</c:f>
              <c:numCache>
                <c:formatCode>0.00</c:formatCode>
                <c:ptCount val="25"/>
                <c:pt idx="0">
                  <c:v>15.946900000000003</c:v>
                </c:pt>
                <c:pt idx="1">
                  <c:v>15.946900000000003</c:v>
                </c:pt>
                <c:pt idx="2">
                  <c:v>15.946900000000003</c:v>
                </c:pt>
                <c:pt idx="3">
                  <c:v>15.946900000000003</c:v>
                </c:pt>
                <c:pt idx="4">
                  <c:v>15.946900000000003</c:v>
                </c:pt>
                <c:pt idx="5">
                  <c:v>15.946900000000003</c:v>
                </c:pt>
                <c:pt idx="6">
                  <c:v>15.946900000000003</c:v>
                </c:pt>
                <c:pt idx="7">
                  <c:v>15.946900000000003</c:v>
                </c:pt>
                <c:pt idx="8">
                  <c:v>15.946900000000003</c:v>
                </c:pt>
                <c:pt idx="9">
                  <c:v>15.946900000000003</c:v>
                </c:pt>
                <c:pt idx="10">
                  <c:v>15.946900000000003</c:v>
                </c:pt>
                <c:pt idx="11">
                  <c:v>15.946900000000003</c:v>
                </c:pt>
                <c:pt idx="12">
                  <c:v>15.946900000000003</c:v>
                </c:pt>
                <c:pt idx="13">
                  <c:v>15.946900000000003</c:v>
                </c:pt>
                <c:pt idx="14">
                  <c:v>15.946900000000003</c:v>
                </c:pt>
                <c:pt idx="15">
                  <c:v>15.946900000000003</c:v>
                </c:pt>
                <c:pt idx="16">
                  <c:v>15.946900000000003</c:v>
                </c:pt>
                <c:pt idx="17">
                  <c:v>15.946900000000003</c:v>
                </c:pt>
                <c:pt idx="18">
                  <c:v>15.946900000000003</c:v>
                </c:pt>
                <c:pt idx="19">
                  <c:v>15.946900000000003</c:v>
                </c:pt>
                <c:pt idx="20">
                  <c:v>15.946900000000003</c:v>
                </c:pt>
                <c:pt idx="21">
                  <c:v>15.946900000000003</c:v>
                </c:pt>
                <c:pt idx="22">
                  <c:v>15.946900000000003</c:v>
                </c:pt>
                <c:pt idx="23">
                  <c:v>15.946900000000003</c:v>
                </c:pt>
                <c:pt idx="24">
                  <c:v>15.946900000000003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5-4737-9E70-D288D5632D81}"/>
            </c:ext>
          </c:extLst>
        </c:ser>
        <c:ser>
          <c:idx val="2"/>
          <c:order val="2"/>
          <c:tx>
            <c:strRef>
              <c:f>'SPC-1'!$M$1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'SPC-1'!$M$2:$M$26</c:f>
              <c:numCache>
                <c:formatCode>0.00</c:formatCode>
                <c:ptCount val="25"/>
                <c:pt idx="0">
                  <c:v>16.156900000000004</c:v>
                </c:pt>
                <c:pt idx="1">
                  <c:v>16.156900000000004</c:v>
                </c:pt>
                <c:pt idx="2">
                  <c:v>16.156900000000004</c:v>
                </c:pt>
                <c:pt idx="3">
                  <c:v>16.156900000000004</c:v>
                </c:pt>
                <c:pt idx="4">
                  <c:v>16.156900000000004</c:v>
                </c:pt>
                <c:pt idx="5">
                  <c:v>16.156900000000004</c:v>
                </c:pt>
                <c:pt idx="6">
                  <c:v>16.156900000000004</c:v>
                </c:pt>
                <c:pt idx="7">
                  <c:v>16.156900000000004</c:v>
                </c:pt>
                <c:pt idx="8">
                  <c:v>16.156900000000004</c:v>
                </c:pt>
                <c:pt idx="9">
                  <c:v>16.156900000000004</c:v>
                </c:pt>
                <c:pt idx="10">
                  <c:v>16.156900000000004</c:v>
                </c:pt>
                <c:pt idx="11">
                  <c:v>16.156900000000004</c:v>
                </c:pt>
                <c:pt idx="12">
                  <c:v>16.156900000000004</c:v>
                </c:pt>
                <c:pt idx="13">
                  <c:v>16.156900000000004</c:v>
                </c:pt>
                <c:pt idx="14">
                  <c:v>16.156900000000004</c:v>
                </c:pt>
                <c:pt idx="15">
                  <c:v>16.156900000000004</c:v>
                </c:pt>
                <c:pt idx="16">
                  <c:v>16.156900000000004</c:v>
                </c:pt>
                <c:pt idx="17">
                  <c:v>16.156900000000004</c:v>
                </c:pt>
                <c:pt idx="18">
                  <c:v>16.156900000000004</c:v>
                </c:pt>
                <c:pt idx="19">
                  <c:v>16.156900000000004</c:v>
                </c:pt>
                <c:pt idx="20">
                  <c:v>16.156900000000004</c:v>
                </c:pt>
                <c:pt idx="21">
                  <c:v>16.156900000000004</c:v>
                </c:pt>
                <c:pt idx="22">
                  <c:v>16.156900000000004</c:v>
                </c:pt>
                <c:pt idx="23">
                  <c:v>16.156900000000004</c:v>
                </c:pt>
                <c:pt idx="24">
                  <c:v>16.156900000000004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55-4737-9E70-D288D5632D81}"/>
            </c:ext>
          </c:extLst>
        </c:ser>
        <c:ser>
          <c:idx val="3"/>
          <c:order val="3"/>
          <c:tx>
            <c:strRef>
              <c:f>'SPC-1'!$N$1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'SPC-1'!$N$2:$N$26</c:f>
              <c:numCache>
                <c:formatCode>0.00</c:formatCode>
                <c:ptCount val="25"/>
                <c:pt idx="0">
                  <c:v>15.736900000000002</c:v>
                </c:pt>
                <c:pt idx="1">
                  <c:v>15.736900000000002</c:v>
                </c:pt>
                <c:pt idx="2">
                  <c:v>15.736900000000002</c:v>
                </c:pt>
                <c:pt idx="3">
                  <c:v>15.736900000000002</c:v>
                </c:pt>
                <c:pt idx="4">
                  <c:v>15.736900000000002</c:v>
                </c:pt>
                <c:pt idx="5">
                  <c:v>15.736900000000002</c:v>
                </c:pt>
                <c:pt idx="6">
                  <c:v>15.736900000000002</c:v>
                </c:pt>
                <c:pt idx="7">
                  <c:v>15.736900000000002</c:v>
                </c:pt>
                <c:pt idx="8">
                  <c:v>15.736900000000002</c:v>
                </c:pt>
                <c:pt idx="9">
                  <c:v>15.736900000000002</c:v>
                </c:pt>
                <c:pt idx="10">
                  <c:v>15.736900000000002</c:v>
                </c:pt>
                <c:pt idx="11">
                  <c:v>15.736900000000002</c:v>
                </c:pt>
                <c:pt idx="12">
                  <c:v>15.736900000000002</c:v>
                </c:pt>
                <c:pt idx="13">
                  <c:v>15.736900000000002</c:v>
                </c:pt>
                <c:pt idx="14">
                  <c:v>15.736900000000002</c:v>
                </c:pt>
                <c:pt idx="15">
                  <c:v>15.736900000000002</c:v>
                </c:pt>
                <c:pt idx="16">
                  <c:v>15.736900000000002</c:v>
                </c:pt>
                <c:pt idx="17">
                  <c:v>15.736900000000002</c:v>
                </c:pt>
                <c:pt idx="18">
                  <c:v>15.736900000000002</c:v>
                </c:pt>
                <c:pt idx="19">
                  <c:v>15.736900000000002</c:v>
                </c:pt>
                <c:pt idx="20">
                  <c:v>15.736900000000002</c:v>
                </c:pt>
                <c:pt idx="21">
                  <c:v>15.736900000000002</c:v>
                </c:pt>
                <c:pt idx="22">
                  <c:v>15.736900000000002</c:v>
                </c:pt>
                <c:pt idx="23">
                  <c:v>15.736900000000002</c:v>
                </c:pt>
                <c:pt idx="24">
                  <c:v>15.736900000000002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55-4737-9E70-D288D5632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857023"/>
        <c:axId val="1837857439"/>
      </c:lineChart>
      <c:catAx>
        <c:axId val="183785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57439"/>
        <c:crosses val="autoZero"/>
        <c:auto val="1"/>
        <c:lblAlgn val="ctr"/>
        <c:lblOffset val="100"/>
        <c:noMultiLvlLbl val="0"/>
      </c:catAx>
      <c:valAx>
        <c:axId val="183785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5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x-bar Chart on Soft Drinks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'SPC-2'!$L$2</c:f>
              <c:strCache>
                <c:ptCount val="1"/>
                <c:pt idx="0">
                  <c:v>x-bar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'SPC-2'!$L$3:$L$27</c:f>
              <c:numCache>
                <c:formatCode>0.00</c:formatCode>
                <c:ptCount val="25"/>
                <c:pt idx="0">
                  <c:v>15.907499999999999</c:v>
                </c:pt>
                <c:pt idx="1">
                  <c:v>15.995000000000001</c:v>
                </c:pt>
                <c:pt idx="2">
                  <c:v>15.92</c:v>
                </c:pt>
                <c:pt idx="3">
                  <c:v>15.93</c:v>
                </c:pt>
                <c:pt idx="4">
                  <c:v>15.977500000000001</c:v>
                </c:pt>
                <c:pt idx="5">
                  <c:v>16.03</c:v>
                </c:pt>
                <c:pt idx="6">
                  <c:v>15.9575</c:v>
                </c:pt>
                <c:pt idx="7">
                  <c:v>15.93</c:v>
                </c:pt>
                <c:pt idx="8">
                  <c:v>15.9575</c:v>
                </c:pt>
                <c:pt idx="9">
                  <c:v>15.8325</c:v>
                </c:pt>
                <c:pt idx="10">
                  <c:v>15.985000000000001</c:v>
                </c:pt>
                <c:pt idx="11">
                  <c:v>15.959999999999999</c:v>
                </c:pt>
                <c:pt idx="12">
                  <c:v>15.8325</c:v>
                </c:pt>
                <c:pt idx="13">
                  <c:v>15.907500000000001</c:v>
                </c:pt>
                <c:pt idx="14">
                  <c:v>16.05</c:v>
                </c:pt>
                <c:pt idx="15">
                  <c:v>15.9925</c:v>
                </c:pt>
                <c:pt idx="16">
                  <c:v>15.8575</c:v>
                </c:pt>
                <c:pt idx="17">
                  <c:v>16.012499999999999</c:v>
                </c:pt>
                <c:pt idx="18">
                  <c:v>15.982500000000002</c:v>
                </c:pt>
                <c:pt idx="19">
                  <c:v>16.015000000000001</c:v>
                </c:pt>
                <c:pt idx="20">
                  <c:v>16.002499999999998</c:v>
                </c:pt>
                <c:pt idx="21">
                  <c:v>15.895</c:v>
                </c:pt>
                <c:pt idx="22">
                  <c:v>15.860000000000001</c:v>
                </c:pt>
                <c:pt idx="23">
                  <c:v>15.942500000000001</c:v>
                </c:pt>
                <c:pt idx="24">
                  <c:v>15.940000000000001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1-4BE8-A185-F1605418C09D}"/>
            </c:ext>
          </c:extLst>
        </c:ser>
        <c:ser>
          <c:idx val="2"/>
          <c:order val="1"/>
          <c:tx>
            <c:strRef>
              <c:f>'SPC-2'!$N$2</c:f>
              <c:strCache>
                <c:ptCount val="1"/>
                <c:pt idx="0">
                  <c:v>x-bar-bar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'SPC-2'!$N$3:$N$27</c:f>
              <c:numCache>
                <c:formatCode>0.00</c:formatCode>
                <c:ptCount val="25"/>
                <c:pt idx="0">
                  <c:v>15.946900000000003</c:v>
                </c:pt>
                <c:pt idx="1">
                  <c:v>15.946900000000003</c:v>
                </c:pt>
                <c:pt idx="2">
                  <c:v>15.946900000000003</c:v>
                </c:pt>
                <c:pt idx="3">
                  <c:v>15.946900000000003</c:v>
                </c:pt>
                <c:pt idx="4">
                  <c:v>15.946900000000003</c:v>
                </c:pt>
                <c:pt idx="5">
                  <c:v>15.946900000000003</c:v>
                </c:pt>
                <c:pt idx="6">
                  <c:v>15.946900000000003</c:v>
                </c:pt>
                <c:pt idx="7">
                  <c:v>15.946900000000003</c:v>
                </c:pt>
                <c:pt idx="8">
                  <c:v>15.946900000000003</c:v>
                </c:pt>
                <c:pt idx="9">
                  <c:v>15.946900000000003</c:v>
                </c:pt>
                <c:pt idx="10">
                  <c:v>15.946900000000003</c:v>
                </c:pt>
                <c:pt idx="11">
                  <c:v>15.946900000000003</c:v>
                </c:pt>
                <c:pt idx="12">
                  <c:v>15.946900000000003</c:v>
                </c:pt>
                <c:pt idx="13">
                  <c:v>15.946900000000003</c:v>
                </c:pt>
                <c:pt idx="14">
                  <c:v>15.946900000000003</c:v>
                </c:pt>
                <c:pt idx="15">
                  <c:v>15.946900000000003</c:v>
                </c:pt>
                <c:pt idx="16">
                  <c:v>15.946900000000003</c:v>
                </c:pt>
                <c:pt idx="17">
                  <c:v>15.946900000000003</c:v>
                </c:pt>
                <c:pt idx="18">
                  <c:v>15.946900000000003</c:v>
                </c:pt>
                <c:pt idx="19">
                  <c:v>15.946900000000003</c:v>
                </c:pt>
                <c:pt idx="20">
                  <c:v>15.946900000000003</c:v>
                </c:pt>
                <c:pt idx="21">
                  <c:v>15.946900000000003</c:v>
                </c:pt>
                <c:pt idx="22">
                  <c:v>15.946900000000003</c:v>
                </c:pt>
                <c:pt idx="23">
                  <c:v>15.946900000000003</c:v>
                </c:pt>
                <c:pt idx="24">
                  <c:v>15.946900000000003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1-4BE8-A185-F1605418C09D}"/>
            </c:ext>
          </c:extLst>
        </c:ser>
        <c:ser>
          <c:idx val="3"/>
          <c:order val="2"/>
          <c:tx>
            <c:strRef>
              <c:f>'SPC-2'!$O$2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'SPC-2'!$O$3:$O$27</c:f>
              <c:numCache>
                <c:formatCode>General</c:formatCode>
                <c:ptCount val="25"/>
                <c:pt idx="0">
                  <c:v>16.030900000000003</c:v>
                </c:pt>
                <c:pt idx="1">
                  <c:v>16.030900000000003</c:v>
                </c:pt>
                <c:pt idx="2">
                  <c:v>16.030900000000003</c:v>
                </c:pt>
                <c:pt idx="3">
                  <c:v>16.030900000000003</c:v>
                </c:pt>
                <c:pt idx="4">
                  <c:v>16.030900000000003</c:v>
                </c:pt>
                <c:pt idx="5">
                  <c:v>16.030900000000003</c:v>
                </c:pt>
                <c:pt idx="6">
                  <c:v>16.030900000000003</c:v>
                </c:pt>
                <c:pt idx="7">
                  <c:v>16.030900000000003</c:v>
                </c:pt>
                <c:pt idx="8">
                  <c:v>16.030900000000003</c:v>
                </c:pt>
                <c:pt idx="9">
                  <c:v>16.030900000000003</c:v>
                </c:pt>
                <c:pt idx="10">
                  <c:v>16.030900000000003</c:v>
                </c:pt>
                <c:pt idx="11">
                  <c:v>16.030900000000003</c:v>
                </c:pt>
                <c:pt idx="12">
                  <c:v>16.030900000000003</c:v>
                </c:pt>
                <c:pt idx="13">
                  <c:v>16.030900000000003</c:v>
                </c:pt>
                <c:pt idx="14">
                  <c:v>16.030900000000003</c:v>
                </c:pt>
                <c:pt idx="15">
                  <c:v>16.030900000000003</c:v>
                </c:pt>
                <c:pt idx="16">
                  <c:v>16.030900000000003</c:v>
                </c:pt>
                <c:pt idx="17">
                  <c:v>16.030900000000003</c:v>
                </c:pt>
                <c:pt idx="18">
                  <c:v>16.030900000000003</c:v>
                </c:pt>
                <c:pt idx="19">
                  <c:v>16.030900000000003</c:v>
                </c:pt>
                <c:pt idx="20">
                  <c:v>16.030900000000003</c:v>
                </c:pt>
                <c:pt idx="21">
                  <c:v>16.030900000000003</c:v>
                </c:pt>
                <c:pt idx="22">
                  <c:v>16.030900000000003</c:v>
                </c:pt>
                <c:pt idx="23">
                  <c:v>16.030900000000003</c:v>
                </c:pt>
                <c:pt idx="24">
                  <c:v>16.030900000000003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41-4BE8-A185-F1605418C09D}"/>
            </c:ext>
          </c:extLst>
        </c:ser>
        <c:ser>
          <c:idx val="4"/>
          <c:order val="3"/>
          <c:tx>
            <c:strRef>
              <c:f>'SPC-2'!$P$2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'SPC-2'!$P$3:$P$27</c:f>
              <c:numCache>
                <c:formatCode>General</c:formatCode>
                <c:ptCount val="25"/>
                <c:pt idx="0">
                  <c:v>15.862900000000003</c:v>
                </c:pt>
                <c:pt idx="1">
                  <c:v>15.862900000000003</c:v>
                </c:pt>
                <c:pt idx="2">
                  <c:v>15.862900000000003</c:v>
                </c:pt>
                <c:pt idx="3">
                  <c:v>15.862900000000003</c:v>
                </c:pt>
                <c:pt idx="4">
                  <c:v>15.862900000000003</c:v>
                </c:pt>
                <c:pt idx="5">
                  <c:v>15.862900000000003</c:v>
                </c:pt>
                <c:pt idx="6">
                  <c:v>15.862900000000003</c:v>
                </c:pt>
                <c:pt idx="7">
                  <c:v>15.862900000000003</c:v>
                </c:pt>
                <c:pt idx="8">
                  <c:v>15.862900000000003</c:v>
                </c:pt>
                <c:pt idx="9">
                  <c:v>15.862900000000003</c:v>
                </c:pt>
                <c:pt idx="10">
                  <c:v>15.862900000000003</c:v>
                </c:pt>
                <c:pt idx="11">
                  <c:v>15.862900000000003</c:v>
                </c:pt>
                <c:pt idx="12">
                  <c:v>15.862900000000003</c:v>
                </c:pt>
                <c:pt idx="13">
                  <c:v>15.862900000000003</c:v>
                </c:pt>
                <c:pt idx="14">
                  <c:v>15.862900000000003</c:v>
                </c:pt>
                <c:pt idx="15">
                  <c:v>15.862900000000003</c:v>
                </c:pt>
                <c:pt idx="16">
                  <c:v>15.862900000000003</c:v>
                </c:pt>
                <c:pt idx="17">
                  <c:v>15.862900000000003</c:v>
                </c:pt>
                <c:pt idx="18">
                  <c:v>15.862900000000003</c:v>
                </c:pt>
                <c:pt idx="19">
                  <c:v>15.862900000000003</c:v>
                </c:pt>
                <c:pt idx="20">
                  <c:v>15.862900000000003</c:v>
                </c:pt>
                <c:pt idx="21">
                  <c:v>15.862900000000003</c:v>
                </c:pt>
                <c:pt idx="22">
                  <c:v>15.862900000000003</c:v>
                </c:pt>
                <c:pt idx="23">
                  <c:v>15.862900000000003</c:v>
                </c:pt>
                <c:pt idx="24">
                  <c:v>15.862900000000003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41-4BE8-A185-F1605418C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905297760"/>
        <c:axId val="1905301920"/>
      </c:lineChart>
      <c:catAx>
        <c:axId val="190529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301920"/>
        <c:crosses val="autoZero"/>
        <c:auto val="1"/>
        <c:lblAlgn val="ctr"/>
        <c:lblOffset val="100"/>
        <c:noMultiLvlLbl val="0"/>
      </c:catAx>
      <c:valAx>
        <c:axId val="19053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Different Measures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x-bar Chart on Soft Drinks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'SPC-2'!$L$2</c:f>
              <c:strCache>
                <c:ptCount val="1"/>
                <c:pt idx="0">
                  <c:v>x-bar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'SPC-2'!$L$3:$L$27</c:f>
              <c:numCache>
                <c:formatCode>0.00</c:formatCode>
                <c:ptCount val="25"/>
                <c:pt idx="0">
                  <c:v>15.907499999999999</c:v>
                </c:pt>
                <c:pt idx="1">
                  <c:v>15.995000000000001</c:v>
                </c:pt>
                <c:pt idx="2">
                  <c:v>15.92</c:v>
                </c:pt>
                <c:pt idx="3">
                  <c:v>15.93</c:v>
                </c:pt>
                <c:pt idx="4">
                  <c:v>15.977500000000001</c:v>
                </c:pt>
                <c:pt idx="5">
                  <c:v>16.03</c:v>
                </c:pt>
                <c:pt idx="6">
                  <c:v>15.9575</c:v>
                </c:pt>
                <c:pt idx="7">
                  <c:v>15.93</c:v>
                </c:pt>
                <c:pt idx="8">
                  <c:v>15.9575</c:v>
                </c:pt>
                <c:pt idx="9">
                  <c:v>15.8325</c:v>
                </c:pt>
                <c:pt idx="10">
                  <c:v>15.985000000000001</c:v>
                </c:pt>
                <c:pt idx="11">
                  <c:v>15.959999999999999</c:v>
                </c:pt>
                <c:pt idx="12">
                  <c:v>15.8325</c:v>
                </c:pt>
                <c:pt idx="13">
                  <c:v>15.907500000000001</c:v>
                </c:pt>
                <c:pt idx="14">
                  <c:v>16.05</c:v>
                </c:pt>
                <c:pt idx="15">
                  <c:v>15.9925</c:v>
                </c:pt>
                <c:pt idx="16">
                  <c:v>15.8575</c:v>
                </c:pt>
                <c:pt idx="17">
                  <c:v>16.012499999999999</c:v>
                </c:pt>
                <c:pt idx="18">
                  <c:v>15.982500000000002</c:v>
                </c:pt>
                <c:pt idx="19">
                  <c:v>16.015000000000001</c:v>
                </c:pt>
                <c:pt idx="20">
                  <c:v>16.002499999999998</c:v>
                </c:pt>
                <c:pt idx="21">
                  <c:v>15.895</c:v>
                </c:pt>
                <c:pt idx="22">
                  <c:v>15.860000000000001</c:v>
                </c:pt>
                <c:pt idx="23">
                  <c:v>15.942500000000001</c:v>
                </c:pt>
                <c:pt idx="24">
                  <c:v>15.940000000000001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2-4B96-BB8A-87AA83C30236}"/>
            </c:ext>
          </c:extLst>
        </c:ser>
        <c:ser>
          <c:idx val="2"/>
          <c:order val="1"/>
          <c:tx>
            <c:strRef>
              <c:f>'SPC-2'!$N$2</c:f>
              <c:strCache>
                <c:ptCount val="1"/>
                <c:pt idx="0">
                  <c:v>x-bar-bar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'SPC-2'!$N$3:$N$27</c:f>
              <c:numCache>
                <c:formatCode>0.00</c:formatCode>
                <c:ptCount val="25"/>
                <c:pt idx="0">
                  <c:v>15.946900000000003</c:v>
                </c:pt>
                <c:pt idx="1">
                  <c:v>15.946900000000003</c:v>
                </c:pt>
                <c:pt idx="2">
                  <c:v>15.946900000000003</c:v>
                </c:pt>
                <c:pt idx="3">
                  <c:v>15.946900000000003</c:v>
                </c:pt>
                <c:pt idx="4">
                  <c:v>15.946900000000003</c:v>
                </c:pt>
                <c:pt idx="5">
                  <c:v>15.946900000000003</c:v>
                </c:pt>
                <c:pt idx="6">
                  <c:v>15.946900000000003</c:v>
                </c:pt>
                <c:pt idx="7">
                  <c:v>15.946900000000003</c:v>
                </c:pt>
                <c:pt idx="8">
                  <c:v>15.946900000000003</c:v>
                </c:pt>
                <c:pt idx="9">
                  <c:v>15.946900000000003</c:v>
                </c:pt>
                <c:pt idx="10">
                  <c:v>15.946900000000003</c:v>
                </c:pt>
                <c:pt idx="11">
                  <c:v>15.946900000000003</c:v>
                </c:pt>
                <c:pt idx="12">
                  <c:v>15.946900000000003</c:v>
                </c:pt>
                <c:pt idx="13">
                  <c:v>15.946900000000003</c:v>
                </c:pt>
                <c:pt idx="14">
                  <c:v>15.946900000000003</c:v>
                </c:pt>
                <c:pt idx="15">
                  <c:v>15.946900000000003</c:v>
                </c:pt>
                <c:pt idx="16">
                  <c:v>15.946900000000003</c:v>
                </c:pt>
                <c:pt idx="17">
                  <c:v>15.946900000000003</c:v>
                </c:pt>
                <c:pt idx="18">
                  <c:v>15.946900000000003</c:v>
                </c:pt>
                <c:pt idx="19">
                  <c:v>15.946900000000003</c:v>
                </c:pt>
                <c:pt idx="20">
                  <c:v>15.946900000000003</c:v>
                </c:pt>
                <c:pt idx="21">
                  <c:v>15.946900000000003</c:v>
                </c:pt>
                <c:pt idx="22">
                  <c:v>15.946900000000003</c:v>
                </c:pt>
                <c:pt idx="23">
                  <c:v>15.946900000000003</c:v>
                </c:pt>
                <c:pt idx="24">
                  <c:v>15.946900000000003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2-4B96-BB8A-87AA83C30236}"/>
            </c:ext>
          </c:extLst>
        </c:ser>
        <c:ser>
          <c:idx val="3"/>
          <c:order val="2"/>
          <c:tx>
            <c:strRef>
              <c:f>'SPC-2'!$O$2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'SPC-2'!$O$3:$O$27</c:f>
              <c:numCache>
                <c:formatCode>General</c:formatCode>
                <c:ptCount val="25"/>
                <c:pt idx="0">
                  <c:v>16.030900000000003</c:v>
                </c:pt>
                <c:pt idx="1">
                  <c:v>16.030900000000003</c:v>
                </c:pt>
                <c:pt idx="2">
                  <c:v>16.030900000000003</c:v>
                </c:pt>
                <c:pt idx="3">
                  <c:v>16.030900000000003</c:v>
                </c:pt>
                <c:pt idx="4">
                  <c:v>16.030900000000003</c:v>
                </c:pt>
                <c:pt idx="5">
                  <c:v>16.030900000000003</c:v>
                </c:pt>
                <c:pt idx="6">
                  <c:v>16.030900000000003</c:v>
                </c:pt>
                <c:pt idx="7">
                  <c:v>16.030900000000003</c:v>
                </c:pt>
                <c:pt idx="8">
                  <c:v>16.030900000000003</c:v>
                </c:pt>
                <c:pt idx="9">
                  <c:v>16.030900000000003</c:v>
                </c:pt>
                <c:pt idx="10">
                  <c:v>16.030900000000003</c:v>
                </c:pt>
                <c:pt idx="11">
                  <c:v>16.030900000000003</c:v>
                </c:pt>
                <c:pt idx="12">
                  <c:v>16.030900000000003</c:v>
                </c:pt>
                <c:pt idx="13">
                  <c:v>16.030900000000003</c:v>
                </c:pt>
                <c:pt idx="14">
                  <c:v>16.030900000000003</c:v>
                </c:pt>
                <c:pt idx="15">
                  <c:v>16.030900000000003</c:v>
                </c:pt>
                <c:pt idx="16">
                  <c:v>16.030900000000003</c:v>
                </c:pt>
                <c:pt idx="17">
                  <c:v>16.030900000000003</c:v>
                </c:pt>
                <c:pt idx="18">
                  <c:v>16.030900000000003</c:v>
                </c:pt>
                <c:pt idx="19">
                  <c:v>16.030900000000003</c:v>
                </c:pt>
                <c:pt idx="20">
                  <c:v>16.030900000000003</c:v>
                </c:pt>
                <c:pt idx="21">
                  <c:v>16.030900000000003</c:v>
                </c:pt>
                <c:pt idx="22">
                  <c:v>16.030900000000003</c:v>
                </c:pt>
                <c:pt idx="23">
                  <c:v>16.030900000000003</c:v>
                </c:pt>
                <c:pt idx="24">
                  <c:v>16.030900000000003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2-4B96-BB8A-87AA83C30236}"/>
            </c:ext>
          </c:extLst>
        </c:ser>
        <c:ser>
          <c:idx val="4"/>
          <c:order val="3"/>
          <c:tx>
            <c:strRef>
              <c:f>'SPC-2'!$P$2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'SPC-2'!$P$3:$P$27</c:f>
              <c:numCache>
                <c:formatCode>General</c:formatCode>
                <c:ptCount val="25"/>
                <c:pt idx="0">
                  <c:v>15.862900000000003</c:v>
                </c:pt>
                <c:pt idx="1">
                  <c:v>15.862900000000003</c:v>
                </c:pt>
                <c:pt idx="2">
                  <c:v>15.862900000000003</c:v>
                </c:pt>
                <c:pt idx="3">
                  <c:v>15.862900000000003</c:v>
                </c:pt>
                <c:pt idx="4">
                  <c:v>15.862900000000003</c:v>
                </c:pt>
                <c:pt idx="5">
                  <c:v>15.862900000000003</c:v>
                </c:pt>
                <c:pt idx="6">
                  <c:v>15.862900000000003</c:v>
                </c:pt>
                <c:pt idx="7">
                  <c:v>15.862900000000003</c:v>
                </c:pt>
                <c:pt idx="8">
                  <c:v>15.862900000000003</c:v>
                </c:pt>
                <c:pt idx="9">
                  <c:v>15.862900000000003</c:v>
                </c:pt>
                <c:pt idx="10">
                  <c:v>15.862900000000003</c:v>
                </c:pt>
                <c:pt idx="11">
                  <c:v>15.862900000000003</c:v>
                </c:pt>
                <c:pt idx="12">
                  <c:v>15.862900000000003</c:v>
                </c:pt>
                <c:pt idx="13">
                  <c:v>15.862900000000003</c:v>
                </c:pt>
                <c:pt idx="14">
                  <c:v>15.862900000000003</c:v>
                </c:pt>
                <c:pt idx="15">
                  <c:v>15.862900000000003</c:v>
                </c:pt>
                <c:pt idx="16">
                  <c:v>15.862900000000003</c:v>
                </c:pt>
                <c:pt idx="17">
                  <c:v>15.862900000000003</c:v>
                </c:pt>
                <c:pt idx="18">
                  <c:v>15.862900000000003</c:v>
                </c:pt>
                <c:pt idx="19">
                  <c:v>15.862900000000003</c:v>
                </c:pt>
                <c:pt idx="20">
                  <c:v>15.862900000000003</c:v>
                </c:pt>
                <c:pt idx="21">
                  <c:v>15.862900000000003</c:v>
                </c:pt>
                <c:pt idx="22">
                  <c:v>15.862900000000003</c:v>
                </c:pt>
                <c:pt idx="23">
                  <c:v>15.862900000000003</c:v>
                </c:pt>
                <c:pt idx="24">
                  <c:v>15.862900000000003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72-4B96-BB8A-87AA83C30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905297760"/>
        <c:axId val="1905301920"/>
      </c:lineChart>
      <c:catAx>
        <c:axId val="190529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301920"/>
        <c:crosses val="autoZero"/>
        <c:auto val="1"/>
        <c:lblAlgn val="ctr"/>
        <c:lblOffset val="100"/>
        <c:noMultiLvlLbl val="0"/>
      </c:catAx>
      <c:valAx>
        <c:axId val="19053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Different Measures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  <a:extLst>
        <a:ext uri="{C807C97D-BFC1-408E-A445-0C87EB9F89A2}">
          <ask:lineSketchStyleProps xmlns:ask="http://schemas.microsoft.com/office/drawing/2018/sketchyshapes">
            <ask:type>
              <ask:lineSketchNone/>
            </ask:type>
          </ask:lineSketchStyleProps>
        </a:ext>
      </a:extLst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31</xdr:col>
      <xdr:colOff>299369</xdr:colOff>
      <xdr:row>52</xdr:row>
      <xdr:rowOff>135771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7F6951-4852-DBF8-12DD-D8A838CA1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727450"/>
          <a:ext cx="18047619" cy="6028571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31</xdr:col>
      <xdr:colOff>232702</xdr:colOff>
      <xdr:row>78</xdr:row>
      <xdr:rowOff>94686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793869-C8DE-4779-1895-941564323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9988550"/>
          <a:ext cx="17980952" cy="4514286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29</xdr:col>
      <xdr:colOff>378752</xdr:colOff>
      <xdr:row>42</xdr:row>
      <xdr:rowOff>8929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A03AA1-D845-6925-F194-2CEB3F0E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238500"/>
          <a:ext cx="17980952" cy="4771429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29</xdr:col>
      <xdr:colOff>397770</xdr:colOff>
      <xdr:row>66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46DDF5-FC31-62EE-BAB2-9FEF5802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8191500"/>
          <a:ext cx="17999970" cy="4533900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21</xdr:col>
      <xdr:colOff>150793</xdr:colOff>
      <xdr:row>105</xdr:row>
      <xdr:rowOff>148355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666EEA-A3C5-3178-AE7D-A3AE388B8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2566650"/>
          <a:ext cx="12857143" cy="6961905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271097</xdr:colOff>
      <xdr:row>0</xdr:row>
      <xdr:rowOff>57150</xdr:rowOff>
    </xdr:from>
    <xdr:to>
      <xdr:col>14</xdr:col>
      <xdr:colOff>569058</xdr:colOff>
      <xdr:row>15</xdr:row>
      <xdr:rowOff>16119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B159B8-E7BA-8E22-FCED-75E935DA7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53975</xdr:colOff>
      <xdr:row>12</xdr:row>
      <xdr:rowOff>44450</xdr:rowOff>
    </xdr:from>
    <xdr:to>
      <xdr:col>21</xdr:col>
      <xdr:colOff>358775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938D6-A89B-4AA5-1EDB-ED58BA045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669924</xdr:colOff>
      <xdr:row>5</xdr:row>
      <xdr:rowOff>127000</xdr:rowOff>
    </xdr:from>
    <xdr:to>
      <xdr:col>20</xdr:col>
      <xdr:colOff>393699</xdr:colOff>
      <xdr:row>25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74BDF3-D612-C507-A016-3872751B7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17</xdr:col>
      <xdr:colOff>333375</xdr:colOff>
      <xdr:row>60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AFF739-990F-49A6-8EB1-4AE2FE6C8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AC380-9478-4F6B-A75F-27BA3803D94F}">
  <dimension ref="B1:K19"/>
  <sheetViews>
    <sheetView zoomScale="110" zoomScaleNormal="110" workbookViewId="0">
      <selection activeCell="N11" sqref="N11"/>
    </sheetView>
  </sheetViews>
  <sheetFormatPr defaultRowHeight="14.5"/>
  <cols>
    <col min="3" max="7" width="8.7265625" customWidth="1"/>
    <col min="8" max="9" width="3.6328125" customWidth="1"/>
    <col min="10" max="10" width="11.1796875" bestFit="1" customWidth="1"/>
  </cols>
  <sheetData>
    <row r="1" spans="2:11" ht="15" thickBot="1"/>
    <row r="2" spans="2:11" ht="15" thickBot="1">
      <c r="C2" s="57" t="s">
        <v>35</v>
      </c>
      <c r="D2" s="58"/>
      <c r="E2" s="59"/>
    </row>
    <row r="3" spans="2:11" ht="15" thickBot="1">
      <c r="B3" s="25" t="s">
        <v>0</v>
      </c>
      <c r="C3" s="3" t="s">
        <v>1</v>
      </c>
      <c r="D3" s="4" t="s">
        <v>2</v>
      </c>
      <c r="E3" s="5" t="s">
        <v>3</v>
      </c>
      <c r="F3" s="24" t="s">
        <v>19</v>
      </c>
      <c r="G3" s="4" t="s">
        <v>20</v>
      </c>
      <c r="H3" s="5" t="s">
        <v>21</v>
      </c>
    </row>
    <row r="4" spans="2:11">
      <c r="B4" s="36" t="s">
        <v>17</v>
      </c>
      <c r="C4" s="45">
        <v>0</v>
      </c>
      <c r="D4" s="16">
        <v>0</v>
      </c>
      <c r="E4" s="21">
        <v>0</v>
      </c>
      <c r="F4" s="29">
        <f>(C4+4*D4+E4)/6</f>
        <v>0</v>
      </c>
      <c r="G4" s="2">
        <f>((E4-C4)/6)^2</f>
        <v>0</v>
      </c>
      <c r="H4" s="6" t="s">
        <v>22</v>
      </c>
      <c r="J4" s="12" t="s">
        <v>23</v>
      </c>
      <c r="K4" s="11">
        <f>SUMIF(H4:H19,"*",F4:F19)</f>
        <v>44</v>
      </c>
    </row>
    <row r="5" spans="2:11">
      <c r="B5" s="37" t="s">
        <v>4</v>
      </c>
      <c r="C5" s="41">
        <v>1</v>
      </c>
      <c r="D5" s="18">
        <v>2</v>
      </c>
      <c r="E5" s="22">
        <v>3</v>
      </c>
      <c r="F5" s="30">
        <f t="shared" ref="F5:F19" si="0">(C5+4*D5+E5)/6</f>
        <v>2</v>
      </c>
      <c r="G5" s="1">
        <f t="shared" ref="G5:G19" si="1">((E5-C5)/6)^2</f>
        <v>0.1111111111111111</v>
      </c>
      <c r="H5" s="7" t="s">
        <v>22</v>
      </c>
      <c r="J5" s="13" t="s">
        <v>24</v>
      </c>
      <c r="K5" s="7">
        <f>SUMIF(H4:H19,"*",G4:G19)</f>
        <v>9</v>
      </c>
    </row>
    <row r="6" spans="2:11" ht="15" thickBot="1">
      <c r="B6" s="37" t="s">
        <v>5</v>
      </c>
      <c r="C6" s="41">
        <v>2</v>
      </c>
      <c r="D6" s="18">
        <v>3.5</v>
      </c>
      <c r="E6" s="22">
        <v>8</v>
      </c>
      <c r="F6" s="30">
        <f t="shared" si="0"/>
        <v>4</v>
      </c>
      <c r="G6" s="1">
        <f t="shared" si="1"/>
        <v>1</v>
      </c>
      <c r="H6" s="7" t="s">
        <v>22</v>
      </c>
      <c r="J6" s="43" t="s">
        <v>25</v>
      </c>
      <c r="K6" s="44">
        <v>47</v>
      </c>
    </row>
    <row r="7" spans="2:11" ht="15" thickBot="1">
      <c r="B7" s="37" t="s">
        <v>6</v>
      </c>
      <c r="C7" s="41">
        <v>6</v>
      </c>
      <c r="D7" s="18">
        <v>9</v>
      </c>
      <c r="E7" s="22">
        <v>18</v>
      </c>
      <c r="F7" s="30">
        <f t="shared" si="0"/>
        <v>10</v>
      </c>
      <c r="G7" s="1">
        <f t="shared" si="1"/>
        <v>4</v>
      </c>
      <c r="H7" s="7" t="s">
        <v>22</v>
      </c>
      <c r="J7" s="39" t="s">
        <v>26</v>
      </c>
      <c r="K7" s="40">
        <f>NORMDIST(K6,K4,SQRT(K5),TRUE)</f>
        <v>0.84134474606854304</v>
      </c>
    </row>
    <row r="8" spans="2:11" ht="15" thickBot="1">
      <c r="B8" s="37" t="s">
        <v>7</v>
      </c>
      <c r="C8" s="41">
        <v>4</v>
      </c>
      <c r="D8" s="18">
        <v>5.5</v>
      </c>
      <c r="E8" s="22">
        <v>10</v>
      </c>
      <c r="F8" s="30">
        <f t="shared" si="0"/>
        <v>6</v>
      </c>
      <c r="G8" s="1">
        <f t="shared" si="1"/>
        <v>1</v>
      </c>
      <c r="H8" s="7"/>
      <c r="K8" s="40">
        <v>0.84134474606854304</v>
      </c>
    </row>
    <row r="9" spans="2:11">
      <c r="B9" s="37" t="s">
        <v>8</v>
      </c>
      <c r="C9" s="41">
        <v>1</v>
      </c>
      <c r="D9" s="18">
        <v>4.5</v>
      </c>
      <c r="E9" s="22">
        <v>5</v>
      </c>
      <c r="F9" s="30">
        <f t="shared" si="0"/>
        <v>4</v>
      </c>
      <c r="G9" s="1">
        <f t="shared" si="1"/>
        <v>0.44444444444444442</v>
      </c>
      <c r="H9" s="7" t="s">
        <v>22</v>
      </c>
    </row>
    <row r="10" spans="2:11">
      <c r="B10" s="37" t="s">
        <v>9</v>
      </c>
      <c r="C10" s="41">
        <v>4</v>
      </c>
      <c r="D10" s="18">
        <v>4</v>
      </c>
      <c r="E10" s="22">
        <v>10</v>
      </c>
      <c r="F10" s="30">
        <f t="shared" si="0"/>
        <v>5</v>
      </c>
      <c r="G10" s="1">
        <f t="shared" si="1"/>
        <v>1</v>
      </c>
      <c r="H10" s="7" t="s">
        <v>22</v>
      </c>
    </row>
    <row r="11" spans="2:11">
      <c r="B11" s="37" t="s">
        <v>10</v>
      </c>
      <c r="C11" s="41">
        <v>5</v>
      </c>
      <c r="D11" s="18">
        <v>6.5</v>
      </c>
      <c r="E11" s="22">
        <v>11</v>
      </c>
      <c r="F11" s="30">
        <f t="shared" si="0"/>
        <v>7</v>
      </c>
      <c r="G11" s="1">
        <f t="shared" si="1"/>
        <v>1</v>
      </c>
      <c r="H11" s="7"/>
    </row>
    <row r="12" spans="2:11">
      <c r="B12" s="37" t="s">
        <v>11</v>
      </c>
      <c r="C12" s="41">
        <v>5</v>
      </c>
      <c r="D12" s="18">
        <v>8</v>
      </c>
      <c r="E12" s="22">
        <v>17</v>
      </c>
      <c r="F12" s="30">
        <f t="shared" si="0"/>
        <v>9</v>
      </c>
      <c r="G12" s="1">
        <f t="shared" si="1"/>
        <v>4</v>
      </c>
      <c r="H12" s="7"/>
    </row>
    <row r="13" spans="2:11">
      <c r="B13" s="37" t="s">
        <v>12</v>
      </c>
      <c r="C13" s="41">
        <v>3</v>
      </c>
      <c r="D13" s="18">
        <v>7.5</v>
      </c>
      <c r="E13" s="22">
        <v>9</v>
      </c>
      <c r="F13" s="30">
        <f t="shared" si="0"/>
        <v>7</v>
      </c>
      <c r="G13" s="1">
        <f t="shared" si="1"/>
        <v>1</v>
      </c>
      <c r="H13" s="7"/>
    </row>
    <row r="14" spans="2:11">
      <c r="B14" s="37" t="s">
        <v>13</v>
      </c>
      <c r="C14" s="41">
        <v>3</v>
      </c>
      <c r="D14" s="18">
        <v>9</v>
      </c>
      <c r="E14" s="22">
        <v>9</v>
      </c>
      <c r="F14" s="30">
        <f t="shared" si="0"/>
        <v>8</v>
      </c>
      <c r="G14" s="1">
        <f t="shared" si="1"/>
        <v>1</v>
      </c>
      <c r="H14" s="7" t="s">
        <v>22</v>
      </c>
    </row>
    <row r="15" spans="2:11">
      <c r="B15" s="37" t="s">
        <v>14</v>
      </c>
      <c r="C15" s="41">
        <v>4</v>
      </c>
      <c r="D15" s="18">
        <v>4</v>
      </c>
      <c r="E15" s="22">
        <v>4</v>
      </c>
      <c r="F15" s="30">
        <f t="shared" si="0"/>
        <v>4</v>
      </c>
      <c r="G15" s="1">
        <f t="shared" si="1"/>
        <v>0</v>
      </c>
      <c r="H15" s="7"/>
    </row>
    <row r="16" spans="2:11">
      <c r="B16" s="37" t="s">
        <v>15</v>
      </c>
      <c r="C16" s="41">
        <v>1</v>
      </c>
      <c r="D16" s="18">
        <v>5.5</v>
      </c>
      <c r="E16" s="22">
        <v>7</v>
      </c>
      <c r="F16" s="30">
        <f t="shared" si="0"/>
        <v>5</v>
      </c>
      <c r="G16" s="1">
        <f t="shared" si="1"/>
        <v>1</v>
      </c>
      <c r="H16" s="7" t="s">
        <v>22</v>
      </c>
    </row>
    <row r="17" spans="2:8">
      <c r="B17" s="37" t="s">
        <v>2</v>
      </c>
      <c r="C17" s="41">
        <v>1</v>
      </c>
      <c r="D17" s="18">
        <v>2</v>
      </c>
      <c r="E17" s="22">
        <v>3</v>
      </c>
      <c r="F17" s="30">
        <f>(C17+4*D17+E17)/6</f>
        <v>2</v>
      </c>
      <c r="G17" s="1">
        <f t="shared" si="1"/>
        <v>0.1111111111111111</v>
      </c>
      <c r="H17" s="7"/>
    </row>
    <row r="18" spans="2:8">
      <c r="B18" s="37" t="s">
        <v>16</v>
      </c>
      <c r="C18" s="41">
        <v>5</v>
      </c>
      <c r="D18" s="18">
        <v>5.5</v>
      </c>
      <c r="E18" s="22">
        <v>9</v>
      </c>
      <c r="F18" s="30">
        <f t="shared" si="0"/>
        <v>6</v>
      </c>
      <c r="G18" s="1">
        <f t="shared" si="1"/>
        <v>0.44444444444444442</v>
      </c>
      <c r="H18" s="7" t="s">
        <v>22</v>
      </c>
    </row>
    <row r="19" spans="2:8" ht="15" thickBot="1">
      <c r="B19" s="38" t="s">
        <v>18</v>
      </c>
      <c r="C19" s="42">
        <v>0</v>
      </c>
      <c r="D19" s="20">
        <v>0</v>
      </c>
      <c r="E19" s="23">
        <v>0</v>
      </c>
      <c r="F19" s="31">
        <f t="shared" si="0"/>
        <v>0</v>
      </c>
      <c r="G19" s="8">
        <f t="shared" si="1"/>
        <v>0</v>
      </c>
      <c r="H19" s="9" t="s">
        <v>22</v>
      </c>
    </row>
  </sheetData>
  <mergeCells count="1">
    <mergeCell ref="C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5677C-6F8F-4262-B15F-D1D13FAD511D}">
  <dimension ref="B1:R16"/>
  <sheetViews>
    <sheetView zoomScaleNormal="100" workbookViewId="0">
      <selection activeCell="B69" sqref="B69"/>
    </sheetView>
  </sheetViews>
  <sheetFormatPr defaultRowHeight="14.5"/>
  <cols>
    <col min="3" max="6" width="8.7265625" customWidth="1"/>
    <col min="7" max="7" width="12.08984375" customWidth="1"/>
    <col min="8" max="8" width="12.08984375" bestFit="1" customWidth="1"/>
    <col min="9" max="9" width="9.6328125" bestFit="1" customWidth="1"/>
    <col min="10" max="10" width="10.90625" bestFit="1" customWidth="1"/>
    <col min="16" max="16" width="3.81640625" customWidth="1"/>
    <col min="17" max="17" width="11.1796875" bestFit="1" customWidth="1"/>
  </cols>
  <sheetData>
    <row r="1" spans="2:18" ht="15" thickBot="1"/>
    <row r="2" spans="2:18" ht="15" thickBot="1">
      <c r="C2" s="60" t="s">
        <v>36</v>
      </c>
      <c r="D2" s="61"/>
      <c r="E2" s="62"/>
    </row>
    <row r="3" spans="2:18" ht="15" thickBot="1">
      <c r="B3" s="25" t="s">
        <v>0</v>
      </c>
      <c r="C3" s="3" t="s">
        <v>1</v>
      </c>
      <c r="D3" s="4" t="s">
        <v>2</v>
      </c>
      <c r="E3" s="5" t="s">
        <v>3</v>
      </c>
      <c r="F3" s="3" t="s">
        <v>19</v>
      </c>
      <c r="G3" s="4" t="s">
        <v>27</v>
      </c>
      <c r="H3" s="4" t="s">
        <v>27</v>
      </c>
      <c r="I3" s="4" t="s">
        <v>28</v>
      </c>
      <c r="J3" s="5" t="s">
        <v>29</v>
      </c>
      <c r="K3" s="32" t="s">
        <v>20</v>
      </c>
      <c r="L3" s="24" t="s">
        <v>30</v>
      </c>
      <c r="M3" s="4" t="s">
        <v>31</v>
      </c>
      <c r="N3" s="4" t="s">
        <v>32</v>
      </c>
      <c r="O3" s="5" t="s">
        <v>33</v>
      </c>
      <c r="P3" s="10"/>
      <c r="Q3" s="12" t="s">
        <v>23</v>
      </c>
      <c r="R3" s="11">
        <f>MAX(L16:O16)</f>
        <v>18</v>
      </c>
    </row>
    <row r="4" spans="2:18">
      <c r="B4" s="36" t="s">
        <v>17</v>
      </c>
      <c r="C4" s="45">
        <v>0</v>
      </c>
      <c r="D4" s="16">
        <v>0</v>
      </c>
      <c r="E4" s="21">
        <v>0</v>
      </c>
      <c r="F4" s="26">
        <f>(C4+4*D4+E4)/6</f>
        <v>0</v>
      </c>
      <c r="G4" s="15">
        <v>0</v>
      </c>
      <c r="H4" s="15">
        <f>ROUND(F4,0)</f>
        <v>0</v>
      </c>
      <c r="I4" s="16">
        <f>CEILING(F4,1)</f>
        <v>0</v>
      </c>
      <c r="J4" s="21">
        <f>FLOOR(F4,1)</f>
        <v>0</v>
      </c>
      <c r="K4" s="33">
        <f>((E4-C4)/6)^2</f>
        <v>0</v>
      </c>
      <c r="L4" s="29" t="s">
        <v>22</v>
      </c>
      <c r="M4" s="16" t="s">
        <v>22</v>
      </c>
      <c r="N4" s="16" t="s">
        <v>22</v>
      </c>
      <c r="O4" s="21" t="s">
        <v>22</v>
      </c>
      <c r="Q4" s="13" t="s">
        <v>24</v>
      </c>
      <c r="R4" s="7">
        <f>SUMIF(O4:O15,"*",K4:K15)</f>
        <v>31.201388888888889</v>
      </c>
    </row>
    <row r="5" spans="2:18" ht="15" thickBot="1">
      <c r="B5" s="37" t="s">
        <v>4</v>
      </c>
      <c r="C5" s="41">
        <v>1.5</v>
      </c>
      <c r="D5" s="18">
        <v>2</v>
      </c>
      <c r="E5" s="22">
        <v>15</v>
      </c>
      <c r="F5" s="27">
        <f t="shared" ref="F5:F15" si="0">(C5+4*D5+E5)/6</f>
        <v>4.083333333333333</v>
      </c>
      <c r="G5" s="17">
        <v>4.083333333333333</v>
      </c>
      <c r="H5" s="17">
        <f>ROUND(F5,0)</f>
        <v>4</v>
      </c>
      <c r="I5" s="18">
        <f t="shared" ref="I5:I15" si="1">CEILING(F5,1)</f>
        <v>5</v>
      </c>
      <c r="J5" s="22">
        <f t="shared" ref="J5:J15" si="2">FLOOR(F5,1)</f>
        <v>4</v>
      </c>
      <c r="K5" s="34">
        <f t="shared" ref="K5:K15" si="3">((E5-C5)/6)^2</f>
        <v>5.0625</v>
      </c>
      <c r="L5" s="30" t="s">
        <v>22</v>
      </c>
      <c r="M5" s="18" t="s">
        <v>22</v>
      </c>
      <c r="N5" s="18"/>
      <c r="O5" s="22"/>
      <c r="Q5" s="14" t="s">
        <v>34</v>
      </c>
      <c r="R5" s="9">
        <v>20</v>
      </c>
    </row>
    <row r="6" spans="2:18" ht="15" thickBot="1">
      <c r="B6" s="37" t="s">
        <v>5</v>
      </c>
      <c r="C6" s="41">
        <v>2</v>
      </c>
      <c r="D6" s="18">
        <v>3.5</v>
      </c>
      <c r="E6" s="22">
        <v>21</v>
      </c>
      <c r="F6" s="27">
        <f t="shared" si="0"/>
        <v>6.166666666666667</v>
      </c>
      <c r="G6" s="17">
        <v>6.166666666666667</v>
      </c>
      <c r="H6" s="17">
        <f t="shared" ref="H6:H15" si="4">ROUND(F6,0)</f>
        <v>6</v>
      </c>
      <c r="I6" s="18">
        <f t="shared" si="1"/>
        <v>7</v>
      </c>
      <c r="J6" s="22">
        <f t="shared" si="2"/>
        <v>6</v>
      </c>
      <c r="K6" s="34">
        <f t="shared" si="3"/>
        <v>10.027777777777777</v>
      </c>
      <c r="L6" s="30"/>
      <c r="M6" s="18"/>
      <c r="N6" s="18" t="s">
        <v>22</v>
      </c>
      <c r="O6" s="22" t="s">
        <v>22</v>
      </c>
    </row>
    <row r="7" spans="2:18" ht="15" thickBot="1">
      <c r="B7" s="37" t="s">
        <v>6</v>
      </c>
      <c r="C7" s="41">
        <v>1</v>
      </c>
      <c r="D7" s="18">
        <v>1.5</v>
      </c>
      <c r="E7" s="22">
        <v>18</v>
      </c>
      <c r="F7" s="27">
        <f t="shared" si="0"/>
        <v>4.166666666666667</v>
      </c>
      <c r="G7" s="17">
        <v>4.166666666666667</v>
      </c>
      <c r="H7" s="17">
        <f t="shared" si="4"/>
        <v>4</v>
      </c>
      <c r="I7" s="18">
        <f t="shared" si="1"/>
        <v>5</v>
      </c>
      <c r="J7" s="22">
        <f t="shared" si="2"/>
        <v>4</v>
      </c>
      <c r="K7" s="34">
        <f t="shared" si="3"/>
        <v>8.0277777777777786</v>
      </c>
      <c r="L7" s="30"/>
      <c r="M7" s="18" t="s">
        <v>22</v>
      </c>
      <c r="N7" s="18"/>
      <c r="O7" s="22"/>
      <c r="Q7" s="39" t="s">
        <v>26</v>
      </c>
      <c r="R7" s="40">
        <f>NORMDIST(R5,R3,SQRT(R4),TRUE)</f>
        <v>0.63984685284574649</v>
      </c>
    </row>
    <row r="8" spans="2:18">
      <c r="B8" s="37" t="s">
        <v>7</v>
      </c>
      <c r="C8" s="41">
        <v>0.5</v>
      </c>
      <c r="D8" s="18">
        <v>1</v>
      </c>
      <c r="E8" s="22">
        <v>15</v>
      </c>
      <c r="F8" s="27">
        <f t="shared" si="0"/>
        <v>3.25</v>
      </c>
      <c r="G8" s="17">
        <v>3.25</v>
      </c>
      <c r="H8" s="17">
        <f t="shared" si="4"/>
        <v>3</v>
      </c>
      <c r="I8" s="18">
        <f t="shared" si="1"/>
        <v>4</v>
      </c>
      <c r="J8" s="22">
        <f t="shared" si="2"/>
        <v>3</v>
      </c>
      <c r="K8" s="34">
        <f t="shared" si="3"/>
        <v>5.8402777777777768</v>
      </c>
      <c r="L8" s="30"/>
      <c r="M8" s="18"/>
      <c r="N8" s="18" t="s">
        <v>22</v>
      </c>
      <c r="O8" s="22"/>
    </row>
    <row r="9" spans="2:18">
      <c r="B9" s="37" t="s">
        <v>8</v>
      </c>
      <c r="C9" s="41">
        <v>3</v>
      </c>
      <c r="D9" s="18">
        <v>5</v>
      </c>
      <c r="E9" s="22">
        <v>24</v>
      </c>
      <c r="F9" s="27">
        <f t="shared" si="0"/>
        <v>7.833333333333333</v>
      </c>
      <c r="G9" s="17">
        <v>7.833333333333333</v>
      </c>
      <c r="H9" s="17">
        <f t="shared" si="4"/>
        <v>8</v>
      </c>
      <c r="I9" s="18">
        <f t="shared" si="1"/>
        <v>8</v>
      </c>
      <c r="J9" s="22">
        <f t="shared" si="2"/>
        <v>7</v>
      </c>
      <c r="K9" s="34">
        <f t="shared" si="3"/>
        <v>12.25</v>
      </c>
      <c r="L9" s="30" t="s">
        <v>22</v>
      </c>
      <c r="M9" s="18"/>
      <c r="N9" s="18"/>
      <c r="O9" s="22"/>
    </row>
    <row r="10" spans="2:18">
      <c r="B10" s="37" t="s">
        <v>9</v>
      </c>
      <c r="C10" s="41">
        <v>1</v>
      </c>
      <c r="D10" s="18">
        <v>2</v>
      </c>
      <c r="E10" s="22">
        <v>16</v>
      </c>
      <c r="F10" s="27">
        <f t="shared" si="0"/>
        <v>4.166666666666667</v>
      </c>
      <c r="G10" s="17">
        <v>4.166666666666667</v>
      </c>
      <c r="H10" s="17">
        <f t="shared" si="4"/>
        <v>4</v>
      </c>
      <c r="I10" s="18">
        <f t="shared" si="1"/>
        <v>5</v>
      </c>
      <c r="J10" s="22">
        <f t="shared" si="2"/>
        <v>4</v>
      </c>
      <c r="K10" s="34">
        <f t="shared" si="3"/>
        <v>6.25</v>
      </c>
      <c r="L10" s="30"/>
      <c r="M10" s="18" t="s">
        <v>22</v>
      </c>
      <c r="N10" s="18"/>
      <c r="O10" s="22"/>
    </row>
    <row r="11" spans="2:18">
      <c r="B11" s="37" t="s">
        <v>10</v>
      </c>
      <c r="C11" s="41">
        <v>0.5</v>
      </c>
      <c r="D11" s="18">
        <v>1</v>
      </c>
      <c r="E11" s="22">
        <v>14</v>
      </c>
      <c r="F11" s="27">
        <f t="shared" si="0"/>
        <v>3.0833333333333335</v>
      </c>
      <c r="G11" s="17">
        <v>3.0833333333333335</v>
      </c>
      <c r="H11" s="17">
        <f t="shared" si="4"/>
        <v>3</v>
      </c>
      <c r="I11" s="18">
        <f t="shared" si="1"/>
        <v>4</v>
      </c>
      <c r="J11" s="22">
        <f t="shared" si="2"/>
        <v>3</v>
      </c>
      <c r="K11" s="34">
        <f t="shared" si="3"/>
        <v>5.0625</v>
      </c>
      <c r="L11" s="30"/>
      <c r="M11" s="18"/>
      <c r="N11" s="18" t="s">
        <v>22</v>
      </c>
      <c r="O11" s="22"/>
    </row>
    <row r="12" spans="2:18">
      <c r="B12" s="37" t="s">
        <v>11</v>
      </c>
      <c r="C12" s="41">
        <v>2.5</v>
      </c>
      <c r="D12" s="18">
        <v>3.5</v>
      </c>
      <c r="E12" s="22">
        <v>25</v>
      </c>
      <c r="F12" s="27">
        <f t="shared" si="0"/>
        <v>6.916666666666667</v>
      </c>
      <c r="G12" s="17">
        <v>6.916666666666667</v>
      </c>
      <c r="H12" s="17">
        <f t="shared" si="4"/>
        <v>7</v>
      </c>
      <c r="I12" s="18">
        <f t="shared" si="1"/>
        <v>7</v>
      </c>
      <c r="J12" s="22">
        <f t="shared" si="2"/>
        <v>6</v>
      </c>
      <c r="K12" s="34">
        <f t="shared" si="3"/>
        <v>14.0625</v>
      </c>
      <c r="L12" s="30"/>
      <c r="M12" s="18"/>
      <c r="N12" s="18"/>
      <c r="O12" s="22" t="s">
        <v>22</v>
      </c>
    </row>
    <row r="13" spans="2:18">
      <c r="B13" s="37" t="s">
        <v>12</v>
      </c>
      <c r="C13" s="41">
        <v>1</v>
      </c>
      <c r="D13" s="18">
        <v>3</v>
      </c>
      <c r="E13" s="22">
        <v>18</v>
      </c>
      <c r="F13" s="27">
        <f t="shared" si="0"/>
        <v>5.166666666666667</v>
      </c>
      <c r="G13" s="17">
        <v>5.166666666666667</v>
      </c>
      <c r="H13" s="17">
        <f t="shared" si="4"/>
        <v>5</v>
      </c>
      <c r="I13" s="18">
        <f t="shared" si="1"/>
        <v>6</v>
      </c>
      <c r="J13" s="22">
        <f t="shared" si="2"/>
        <v>5</v>
      </c>
      <c r="K13" s="34">
        <f t="shared" si="3"/>
        <v>8.0277777777777786</v>
      </c>
      <c r="L13" s="30" t="s">
        <v>22</v>
      </c>
      <c r="M13" s="18" t="s">
        <v>22</v>
      </c>
      <c r="N13" s="18"/>
      <c r="O13" s="22"/>
    </row>
    <row r="14" spans="2:18">
      <c r="B14" s="37" t="s">
        <v>13</v>
      </c>
      <c r="C14" s="41">
        <v>2</v>
      </c>
      <c r="D14" s="18">
        <v>3</v>
      </c>
      <c r="E14" s="22">
        <v>18</v>
      </c>
      <c r="F14" s="27">
        <f t="shared" si="0"/>
        <v>5.333333333333333</v>
      </c>
      <c r="G14" s="17">
        <v>5.333333333333333</v>
      </c>
      <c r="H14" s="17">
        <f t="shared" si="4"/>
        <v>5</v>
      </c>
      <c r="I14" s="18">
        <f t="shared" si="1"/>
        <v>6</v>
      </c>
      <c r="J14" s="22">
        <f t="shared" si="2"/>
        <v>5</v>
      </c>
      <c r="K14" s="34">
        <f t="shared" si="3"/>
        <v>7.1111111111111107</v>
      </c>
      <c r="L14" s="30"/>
      <c r="M14" s="18"/>
      <c r="N14" s="18" t="s">
        <v>22</v>
      </c>
      <c r="O14" s="22" t="s">
        <v>22</v>
      </c>
    </row>
    <row r="15" spans="2:18" ht="15" thickBot="1">
      <c r="B15" s="38" t="s">
        <v>18</v>
      </c>
      <c r="C15" s="42">
        <v>0</v>
      </c>
      <c r="D15" s="20">
        <v>0</v>
      </c>
      <c r="E15" s="23">
        <v>0</v>
      </c>
      <c r="F15" s="28">
        <f t="shared" si="0"/>
        <v>0</v>
      </c>
      <c r="G15" s="19">
        <v>0</v>
      </c>
      <c r="H15" s="19">
        <f t="shared" si="4"/>
        <v>0</v>
      </c>
      <c r="I15" s="20">
        <f t="shared" si="1"/>
        <v>0</v>
      </c>
      <c r="J15" s="23">
        <f t="shared" si="2"/>
        <v>0</v>
      </c>
      <c r="K15" s="35">
        <f t="shared" si="3"/>
        <v>0</v>
      </c>
      <c r="L15" s="31" t="s">
        <v>22</v>
      </c>
      <c r="M15" s="20" t="s">
        <v>22</v>
      </c>
      <c r="N15" s="20" t="s">
        <v>22</v>
      </c>
      <c r="O15" s="23" t="s">
        <v>22</v>
      </c>
    </row>
    <row r="16" spans="2:18">
      <c r="L16">
        <f>SUMIF(L4:L15,"*",$H$4:$H$15)</f>
        <v>17</v>
      </c>
      <c r="M16">
        <f t="shared" ref="M16:O16" si="5">SUMIF(M4:M15,"*",$H$4:$H$15)</f>
        <v>17</v>
      </c>
      <c r="N16">
        <f t="shared" si="5"/>
        <v>17</v>
      </c>
      <c r="O16">
        <f t="shared" si="5"/>
        <v>18</v>
      </c>
    </row>
  </sheetData>
  <mergeCells count="1">
    <mergeCell ref="C2:E2"/>
  </mergeCells>
  <phoneticPr fontId="2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5D17-17D7-4239-AE2B-3D2174BAA17B}">
  <dimension ref="A2:G19"/>
  <sheetViews>
    <sheetView zoomScale="120" zoomScaleNormal="120" workbookViewId="0">
      <selection activeCell="P5" sqref="P5"/>
    </sheetView>
  </sheetViews>
  <sheetFormatPr defaultRowHeight="14.5"/>
  <cols>
    <col min="1" max="1" width="9.6328125" bestFit="1" customWidth="1"/>
    <col min="2" max="2" width="7.453125" bestFit="1" customWidth="1"/>
    <col min="3" max="3" width="7.81640625" customWidth="1"/>
    <col min="4" max="4" width="3.81640625" bestFit="1" customWidth="1"/>
    <col min="5" max="5" width="4.90625" bestFit="1" customWidth="1"/>
  </cols>
  <sheetData>
    <row r="2" spans="1:7">
      <c r="B2" s="46" t="s">
        <v>37</v>
      </c>
      <c r="C2" s="46" t="s">
        <v>38</v>
      </c>
      <c r="D2" s="46" t="s">
        <v>39</v>
      </c>
      <c r="E2" s="46" t="s">
        <v>40</v>
      </c>
      <c r="F2" s="46" t="s">
        <v>41</v>
      </c>
      <c r="G2" s="46" t="s">
        <v>42</v>
      </c>
    </row>
    <row r="3" spans="1:7">
      <c r="B3" s="1" t="s">
        <v>4</v>
      </c>
      <c r="C3" s="1">
        <v>6</v>
      </c>
      <c r="D3" s="1">
        <v>82</v>
      </c>
      <c r="E3" s="1">
        <f>C3*D3</f>
        <v>492</v>
      </c>
      <c r="F3" s="1">
        <f>C3^2</f>
        <v>36</v>
      </c>
      <c r="G3" s="1">
        <f>D3^2</f>
        <v>6724</v>
      </c>
    </row>
    <row r="4" spans="1:7">
      <c r="B4" s="1" t="s">
        <v>5</v>
      </c>
      <c r="C4" s="1">
        <v>2</v>
      </c>
      <c r="D4" s="1">
        <v>86</v>
      </c>
      <c r="E4" s="1">
        <f t="shared" ref="E4:E9" si="0">C4*D4</f>
        <v>172</v>
      </c>
      <c r="F4" s="1">
        <f t="shared" ref="F4:G9" si="1">C4^2</f>
        <v>4</v>
      </c>
      <c r="G4" s="1">
        <f t="shared" si="1"/>
        <v>7396</v>
      </c>
    </row>
    <row r="5" spans="1:7">
      <c r="B5" s="1" t="s">
        <v>6</v>
      </c>
      <c r="C5" s="1">
        <v>15</v>
      </c>
      <c r="D5" s="1">
        <v>43</v>
      </c>
      <c r="E5" s="1">
        <f t="shared" si="0"/>
        <v>645</v>
      </c>
      <c r="F5" s="1">
        <f t="shared" si="1"/>
        <v>225</v>
      </c>
      <c r="G5" s="1">
        <f t="shared" si="1"/>
        <v>1849</v>
      </c>
    </row>
    <row r="6" spans="1:7">
      <c r="B6" s="1" t="s">
        <v>7</v>
      </c>
      <c r="C6" s="1">
        <v>9</v>
      </c>
      <c r="D6" s="1">
        <v>74</v>
      </c>
      <c r="E6" s="1">
        <f t="shared" si="0"/>
        <v>666</v>
      </c>
      <c r="F6" s="1">
        <f t="shared" si="1"/>
        <v>81</v>
      </c>
      <c r="G6" s="1">
        <f t="shared" si="1"/>
        <v>5476</v>
      </c>
    </row>
    <row r="7" spans="1:7">
      <c r="B7" s="1" t="s">
        <v>8</v>
      </c>
      <c r="C7" s="1">
        <v>12</v>
      </c>
      <c r="D7" s="1">
        <v>58</v>
      </c>
      <c r="E7" s="1">
        <f t="shared" si="0"/>
        <v>696</v>
      </c>
      <c r="F7" s="1">
        <f t="shared" si="1"/>
        <v>144</v>
      </c>
      <c r="G7" s="1">
        <f t="shared" si="1"/>
        <v>3364</v>
      </c>
    </row>
    <row r="8" spans="1:7">
      <c r="B8" s="1" t="s">
        <v>9</v>
      </c>
      <c r="C8" s="1">
        <v>5</v>
      </c>
      <c r="D8" s="1">
        <v>90</v>
      </c>
      <c r="E8" s="1">
        <f t="shared" si="0"/>
        <v>450</v>
      </c>
      <c r="F8" s="1">
        <f t="shared" si="1"/>
        <v>25</v>
      </c>
      <c r="G8" s="1">
        <f t="shared" si="1"/>
        <v>8100</v>
      </c>
    </row>
    <row r="9" spans="1:7">
      <c r="B9" s="1" t="s">
        <v>10</v>
      </c>
      <c r="C9" s="1">
        <v>8</v>
      </c>
      <c r="D9" s="1">
        <v>78</v>
      </c>
      <c r="E9" s="1">
        <f t="shared" si="0"/>
        <v>624</v>
      </c>
      <c r="F9" s="1">
        <f t="shared" si="1"/>
        <v>64</v>
      </c>
      <c r="G9" s="1">
        <f t="shared" si="1"/>
        <v>6084</v>
      </c>
    </row>
    <row r="10" spans="1:7">
      <c r="C10">
        <f t="shared" ref="C10:G10" si="2">SUM(C3:C9)</f>
        <v>57</v>
      </c>
      <c r="D10">
        <f t="shared" si="2"/>
        <v>511</v>
      </c>
      <c r="E10">
        <f t="shared" si="2"/>
        <v>3745</v>
      </c>
      <c r="F10">
        <f t="shared" si="2"/>
        <v>579</v>
      </c>
      <c r="G10">
        <f t="shared" si="2"/>
        <v>38993</v>
      </c>
    </row>
    <row r="12" spans="1:7">
      <c r="B12" t="s">
        <v>43</v>
      </c>
      <c r="C12">
        <f>COUNTA(B3:B9)</f>
        <v>7</v>
      </c>
      <c r="F12" s="46" t="s">
        <v>38</v>
      </c>
      <c r="G12" s="46" t="s">
        <v>50</v>
      </c>
    </row>
    <row r="13" spans="1:7">
      <c r="B13" t="s">
        <v>44</v>
      </c>
      <c r="C13">
        <f>(C12*E10-C10*D10)/SQRT((C12*F10-C10^2)*(C12*G10-D10^2))</f>
        <v>-0.94421517068791783</v>
      </c>
      <c r="F13" s="1">
        <v>10</v>
      </c>
      <c r="G13" s="1">
        <f>$C$18+$C$19*F13</f>
        <v>66.273631840796014</v>
      </c>
    </row>
    <row r="14" spans="1:7">
      <c r="B14" t="s">
        <v>45</v>
      </c>
      <c r="C14">
        <f>CORREL(C3:C9,D3:D9)</f>
        <v>-0.94421517068791805</v>
      </c>
      <c r="F14" s="1">
        <v>14</v>
      </c>
      <c r="G14" s="1">
        <f>$C$18+$C$19*F14</f>
        <v>51.786069651741286</v>
      </c>
    </row>
    <row r="15" spans="1:7">
      <c r="B15" t="s">
        <v>45</v>
      </c>
      <c r="C15">
        <f>CORREL(D3:D9,C3:C9)</f>
        <v>-0.94421517068791805</v>
      </c>
    </row>
    <row r="16" spans="1:7">
      <c r="A16" t="s">
        <v>47</v>
      </c>
      <c r="B16" t="s">
        <v>46</v>
      </c>
      <c r="C16">
        <f>(D10*F10-C10*E10)/(C12*F10-C10^2)</f>
        <v>102.49253731343283</v>
      </c>
      <c r="F16" t="s">
        <v>51</v>
      </c>
      <c r="G16">
        <f>C13^2</f>
        <v>0.89154228855721385</v>
      </c>
    </row>
    <row r="17" spans="1:3">
      <c r="A17" t="s">
        <v>49</v>
      </c>
      <c r="B17" t="s">
        <v>48</v>
      </c>
      <c r="C17">
        <f>(C12*E10-C10*D10)/(C12*F10-C10^2)</f>
        <v>-3.6218905472636815</v>
      </c>
    </row>
    <row r="18" spans="1:3">
      <c r="A18" t="s">
        <v>47</v>
      </c>
      <c r="B18" t="s">
        <v>46</v>
      </c>
      <c r="C18">
        <f>INTERCEPT(D3:D9,C3:C9)</f>
        <v>102.49253731343283</v>
      </c>
    </row>
    <row r="19" spans="1:3">
      <c r="A19" t="s">
        <v>49</v>
      </c>
      <c r="B19" t="s">
        <v>48</v>
      </c>
      <c r="C19">
        <f>SLOPE(D3:D9,C3:C9)</f>
        <v>-3.621890547263682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6DEC-D1BE-4CAF-99FC-8DF26F3CDF9B}">
  <dimension ref="B2:O29"/>
  <sheetViews>
    <sheetView zoomScale="150" zoomScaleNormal="150" workbookViewId="0"/>
  </sheetViews>
  <sheetFormatPr defaultRowHeight="14.5"/>
  <cols>
    <col min="7" max="7" width="17.26953125" bestFit="1" customWidth="1"/>
    <col min="8" max="8" width="12.453125" bestFit="1" customWidth="1"/>
    <col min="9" max="9" width="13.54296875" bestFit="1" customWidth="1"/>
    <col min="10" max="10" width="12.453125" bestFit="1" customWidth="1"/>
    <col min="11" max="11" width="11.81640625" bestFit="1" customWidth="1"/>
    <col min="12" max="12" width="12.453125" bestFit="1" customWidth="1"/>
    <col min="13" max="13" width="11.81640625" bestFit="1" customWidth="1"/>
    <col min="14" max="14" width="12.453125" bestFit="1" customWidth="1"/>
  </cols>
  <sheetData>
    <row r="2" spans="2:12">
      <c r="B2" s="46" t="s">
        <v>37</v>
      </c>
      <c r="C2" s="46" t="s">
        <v>52</v>
      </c>
      <c r="D2" s="46" t="s">
        <v>53</v>
      </c>
      <c r="E2" s="46" t="s">
        <v>39</v>
      </c>
      <c r="G2" t="s">
        <v>55</v>
      </c>
    </row>
    <row r="3" spans="2:12" ht="15" thickBot="1">
      <c r="B3" s="18" t="s">
        <v>4</v>
      </c>
      <c r="C3" s="1">
        <v>3.2</v>
      </c>
      <c r="D3" s="1">
        <v>22</v>
      </c>
      <c r="E3" s="1">
        <v>550</v>
      </c>
    </row>
    <row r="4" spans="2:12">
      <c r="B4" s="18" t="s">
        <v>5</v>
      </c>
      <c r="C4" s="1">
        <v>2.7</v>
      </c>
      <c r="D4" s="1">
        <v>27</v>
      </c>
      <c r="E4" s="1">
        <v>570</v>
      </c>
      <c r="G4" s="49" t="s">
        <v>56</v>
      </c>
      <c r="H4" s="49"/>
    </row>
    <row r="5" spans="2:12">
      <c r="B5" s="18" t="s">
        <v>6</v>
      </c>
      <c r="C5" s="1">
        <v>2.5</v>
      </c>
      <c r="D5" s="1">
        <v>24</v>
      </c>
      <c r="E5" s="1">
        <v>525</v>
      </c>
      <c r="G5" t="s">
        <v>57</v>
      </c>
      <c r="H5">
        <v>0.98928820282730667</v>
      </c>
    </row>
    <row r="6" spans="2:12">
      <c r="B6" s="18" t="s">
        <v>7</v>
      </c>
      <c r="C6" s="1">
        <v>3.4</v>
      </c>
      <c r="D6" s="1">
        <v>28</v>
      </c>
      <c r="E6" s="1">
        <v>670</v>
      </c>
      <c r="G6" t="s">
        <v>58</v>
      </c>
      <c r="H6">
        <v>0.97869114825328229</v>
      </c>
    </row>
    <row r="7" spans="2:12">
      <c r="B7" s="18" t="s">
        <v>8</v>
      </c>
      <c r="C7" s="1">
        <v>2.2000000000000002</v>
      </c>
      <c r="D7" s="1">
        <v>23</v>
      </c>
      <c r="E7" s="1">
        <v>490</v>
      </c>
      <c r="G7" t="s">
        <v>59</v>
      </c>
      <c r="H7">
        <v>0.95738229650656459</v>
      </c>
    </row>
    <row r="8" spans="2:12">
      <c r="G8" t="s">
        <v>60</v>
      </c>
      <c r="H8">
        <v>14.009087214635695</v>
      </c>
    </row>
    <row r="9" spans="2:12" ht="15" thickBot="1">
      <c r="G9" s="47" t="s">
        <v>61</v>
      </c>
      <c r="H9" s="47">
        <v>5</v>
      </c>
    </row>
    <row r="10" spans="2:12">
      <c r="B10" t="s">
        <v>37</v>
      </c>
      <c r="C10" t="s">
        <v>52</v>
      </c>
      <c r="D10" t="s">
        <v>53</v>
      </c>
      <c r="E10" t="s">
        <v>39</v>
      </c>
    </row>
    <row r="11" spans="2:12" ht="15" thickBot="1">
      <c r="B11" t="s">
        <v>54</v>
      </c>
      <c r="C11">
        <v>2.65</v>
      </c>
      <c r="D11">
        <v>23.5</v>
      </c>
      <c r="E11">
        <f>H18+H19*C11+H20*D11</f>
        <v>528.96111062064097</v>
      </c>
      <c r="G11" t="s">
        <v>62</v>
      </c>
    </row>
    <row r="12" spans="2:12">
      <c r="G12" s="48"/>
      <c r="H12" s="48" t="s">
        <v>67</v>
      </c>
      <c r="I12" s="48" t="s">
        <v>68</v>
      </c>
      <c r="J12" s="48" t="s">
        <v>69</v>
      </c>
      <c r="K12" s="48" t="s">
        <v>9</v>
      </c>
      <c r="L12" s="48" t="s">
        <v>70</v>
      </c>
    </row>
    <row r="13" spans="2:12">
      <c r="G13" t="s">
        <v>63</v>
      </c>
      <c r="H13">
        <v>2</v>
      </c>
      <c r="I13">
        <v>18027.49095082546</v>
      </c>
      <c r="J13">
        <v>9013.7454754127302</v>
      </c>
      <c r="K13">
        <v>45.928854350588743</v>
      </c>
      <c r="L13">
        <v>2.1308851746717622E-2</v>
      </c>
    </row>
    <row r="14" spans="2:12">
      <c r="G14" t="s">
        <v>64</v>
      </c>
      <c r="H14">
        <v>2</v>
      </c>
      <c r="I14">
        <v>392.50904917453863</v>
      </c>
      <c r="J14">
        <v>196.25452458726932</v>
      </c>
    </row>
    <row r="15" spans="2:12" ht="15" thickBot="1">
      <c r="G15" s="47" t="s">
        <v>65</v>
      </c>
      <c r="H15" s="47">
        <v>4</v>
      </c>
      <c r="I15" s="47">
        <v>18420</v>
      </c>
      <c r="J15" s="47"/>
      <c r="K15" s="47"/>
      <c r="L15" s="47"/>
    </row>
    <row r="16" spans="2:12" ht="15" thickBot="1"/>
    <row r="17" spans="7:15">
      <c r="G17" s="48"/>
      <c r="H17" s="48" t="s">
        <v>71</v>
      </c>
      <c r="I17" s="48" t="s">
        <v>60</v>
      </c>
      <c r="J17" s="48" t="s">
        <v>72</v>
      </c>
      <c r="K17" s="48" t="s">
        <v>73</v>
      </c>
      <c r="L17" s="48" t="s">
        <v>74</v>
      </c>
      <c r="M17" s="48" t="s">
        <v>75</v>
      </c>
      <c r="N17" s="48" t="s">
        <v>76</v>
      </c>
      <c r="O17" s="48" t="s">
        <v>77</v>
      </c>
    </row>
    <row r="18" spans="7:15">
      <c r="G18" t="s">
        <v>66</v>
      </c>
      <c r="H18">
        <v>-44.81018804626126</v>
      </c>
      <c r="I18">
        <v>69.246866630890381</v>
      </c>
      <c r="J18">
        <v>-0.64710780756499753</v>
      </c>
      <c r="K18">
        <v>0.58391574508017841</v>
      </c>
      <c r="L18">
        <v>-342.75540778225883</v>
      </c>
      <c r="M18">
        <v>253.13503168973631</v>
      </c>
      <c r="N18">
        <v>-342.75540778225883</v>
      </c>
      <c r="O18">
        <v>253.13503168973631</v>
      </c>
    </row>
    <row r="19" spans="7:15">
      <c r="G19" t="s">
        <v>52</v>
      </c>
      <c r="H19">
        <v>87.640151849563026</v>
      </c>
      <c r="I19">
        <v>15.237186664924886</v>
      </c>
      <c r="J19">
        <v>5.7517279125618073</v>
      </c>
      <c r="K19">
        <v>2.8922600815111749E-2</v>
      </c>
      <c r="L19">
        <v>22.079829052021836</v>
      </c>
      <c r="M19">
        <v>153.20047464710422</v>
      </c>
      <c r="N19">
        <v>22.079829052021836</v>
      </c>
      <c r="O19">
        <v>153.20047464710422</v>
      </c>
    </row>
    <row r="20" spans="7:15" ht="15" thickBot="1">
      <c r="G20" s="47" t="s">
        <v>53</v>
      </c>
      <c r="H20" s="47">
        <v>14.532974309172776</v>
      </c>
      <c r="I20" s="47">
        <v>2.9137375361504319</v>
      </c>
      <c r="J20" s="47">
        <v>4.9877431061870565</v>
      </c>
      <c r="K20" s="47">
        <v>3.7924876930238542E-2</v>
      </c>
      <c r="L20" s="47">
        <v>1.9961735454816427</v>
      </c>
      <c r="M20" s="47">
        <v>27.069775072863909</v>
      </c>
      <c r="N20" s="47">
        <v>1.9961735454816427</v>
      </c>
      <c r="O20" s="47">
        <v>27.069775072863909</v>
      </c>
    </row>
    <row r="24" spans="7:15">
      <c r="G24" t="s">
        <v>78</v>
      </c>
    </row>
    <row r="25" spans="7:15">
      <c r="G25" t="s">
        <v>79</v>
      </c>
    </row>
    <row r="26" spans="7:15">
      <c r="G26">
        <v>100</v>
      </c>
    </row>
    <row r="27" spans="7:15">
      <c r="G27">
        <v>300.56</v>
      </c>
    </row>
    <row r="28" spans="7:15">
      <c r="G28" t="b">
        <v>1</v>
      </c>
    </row>
    <row r="29" spans="7:15">
      <c r="G29" t="b">
        <v>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B0C74-1FF2-469F-AF37-F03B2FE6ADF1}">
  <dimension ref="B1:AB443"/>
  <sheetViews>
    <sheetView topLeftCell="A18" workbookViewId="0">
      <selection activeCell="K29" sqref="K29"/>
    </sheetView>
  </sheetViews>
  <sheetFormatPr defaultRowHeight="14.5"/>
  <cols>
    <col min="8" max="9" width="0" hidden="1" customWidth="1"/>
    <col min="24" max="24" width="13" customWidth="1"/>
    <col min="27" max="27" width="10.36328125" customWidth="1"/>
  </cols>
  <sheetData>
    <row r="1" spans="2:28" ht="29">
      <c r="C1" s="51" t="s">
        <v>80</v>
      </c>
      <c r="D1" s="52">
        <v>1</v>
      </c>
      <c r="E1" s="52">
        <v>2</v>
      </c>
      <c r="F1" s="52">
        <v>3</v>
      </c>
      <c r="G1" s="52">
        <v>4</v>
      </c>
      <c r="H1" s="51" t="s">
        <v>81</v>
      </c>
      <c r="I1" s="51" t="s">
        <v>82</v>
      </c>
      <c r="J1" s="51" t="s">
        <v>81</v>
      </c>
      <c r="K1" s="51" t="s">
        <v>82</v>
      </c>
      <c r="L1" s="51" t="s">
        <v>83</v>
      </c>
      <c r="M1" s="51" t="s">
        <v>84</v>
      </c>
      <c r="N1" s="51" t="s">
        <v>85</v>
      </c>
      <c r="X1" s="51" t="s">
        <v>87</v>
      </c>
      <c r="Y1" s="51" t="s">
        <v>88</v>
      </c>
      <c r="AA1" s="51" t="s">
        <v>89</v>
      </c>
      <c r="AB1" s="51" t="s">
        <v>90</v>
      </c>
    </row>
    <row r="2" spans="2:28">
      <c r="B2" s="50"/>
      <c r="C2">
        <v>1</v>
      </c>
      <c r="D2">
        <v>15.85</v>
      </c>
      <c r="E2">
        <v>16.02</v>
      </c>
      <c r="F2">
        <v>15.83</v>
      </c>
      <c r="G2">
        <v>15.93</v>
      </c>
      <c r="H2">
        <v>15.91</v>
      </c>
      <c r="I2">
        <v>0.19</v>
      </c>
      <c r="J2" s="53">
        <f>AVERAGE(D2:G2)</f>
        <v>15.907499999999999</v>
      </c>
      <c r="K2">
        <f>MAX(D2:G2)-MIN(D2:G2)</f>
        <v>0.1899999999999995</v>
      </c>
      <c r="L2" s="53">
        <f>$K$29</f>
        <v>15.946900000000003</v>
      </c>
      <c r="M2" s="53">
        <f>$K$31</f>
        <v>16.156900000000004</v>
      </c>
      <c r="N2" s="53">
        <f>$K$32</f>
        <v>15.736900000000002</v>
      </c>
      <c r="X2" s="55">
        <v>41337</v>
      </c>
      <c r="Y2" s="54">
        <v>2.0699999999999998</v>
      </c>
      <c r="AA2" s="55">
        <v>41337</v>
      </c>
      <c r="AB2">
        <f>COUNTIF($X$2:$X$201,AA2)</f>
        <v>10</v>
      </c>
    </row>
    <row r="3" spans="2:28">
      <c r="B3" s="50"/>
      <c r="C3">
        <v>2</v>
      </c>
      <c r="D3">
        <v>16.12</v>
      </c>
      <c r="E3">
        <v>16</v>
      </c>
      <c r="F3">
        <v>15.85</v>
      </c>
      <c r="G3">
        <v>16.010000000000002</v>
      </c>
      <c r="H3">
        <v>15.99</v>
      </c>
      <c r="I3">
        <v>0.27</v>
      </c>
      <c r="J3" s="53">
        <f t="shared" ref="J3:J26" si="0">AVERAGE(D3:G3)</f>
        <v>15.995000000000001</v>
      </c>
      <c r="K3">
        <f t="shared" ref="K3:K26" si="1">MAX(D3:G3)-MIN(D3:G3)</f>
        <v>0.27000000000000135</v>
      </c>
      <c r="L3" s="53">
        <f t="shared" ref="L3:L26" si="2">$K$29</f>
        <v>15.946900000000003</v>
      </c>
      <c r="M3" s="53">
        <f t="shared" ref="M3:M26" si="3">$K$31</f>
        <v>16.156900000000004</v>
      </c>
      <c r="N3" s="53">
        <f t="shared" ref="N3:N26" si="4">$K$32</f>
        <v>15.736900000000002</v>
      </c>
      <c r="X3" s="55">
        <v>41337</v>
      </c>
      <c r="Y3" s="54">
        <v>2.89</v>
      </c>
      <c r="AA3" s="55">
        <v>41338</v>
      </c>
      <c r="AB3">
        <f t="shared" ref="AB3:AB21" si="5">COUNTIF($X$2:$X$201,AA3)</f>
        <v>10</v>
      </c>
    </row>
    <row r="4" spans="2:28">
      <c r="B4" s="50"/>
      <c r="C4">
        <v>3</v>
      </c>
      <c r="D4">
        <v>16</v>
      </c>
      <c r="E4">
        <v>15.91</v>
      </c>
      <c r="F4">
        <v>15.94</v>
      </c>
      <c r="G4">
        <v>15.83</v>
      </c>
      <c r="H4">
        <v>15.92</v>
      </c>
      <c r="I4">
        <v>0.17</v>
      </c>
      <c r="J4" s="53">
        <f t="shared" si="0"/>
        <v>15.92</v>
      </c>
      <c r="K4">
        <f t="shared" si="1"/>
        <v>0.16999999999999993</v>
      </c>
      <c r="L4" s="53">
        <f t="shared" si="2"/>
        <v>15.946900000000003</v>
      </c>
      <c r="M4" s="53">
        <f t="shared" si="3"/>
        <v>16.156900000000004</v>
      </c>
      <c r="N4" s="53">
        <f t="shared" si="4"/>
        <v>15.736900000000002</v>
      </c>
      <c r="X4" s="55">
        <v>41337</v>
      </c>
      <c r="Y4" s="54">
        <v>4.2</v>
      </c>
      <c r="AA4" s="55">
        <v>41339</v>
      </c>
      <c r="AB4">
        <f t="shared" si="5"/>
        <v>10</v>
      </c>
    </row>
    <row r="5" spans="2:28">
      <c r="B5" s="50"/>
      <c r="C5">
        <v>4</v>
      </c>
      <c r="D5">
        <v>16.2</v>
      </c>
      <c r="E5">
        <v>15.85</v>
      </c>
      <c r="F5">
        <v>15.74</v>
      </c>
      <c r="G5">
        <v>15.93</v>
      </c>
      <c r="H5">
        <v>15.93</v>
      </c>
      <c r="I5">
        <v>0.46</v>
      </c>
      <c r="J5" s="53">
        <f t="shared" si="0"/>
        <v>15.93</v>
      </c>
      <c r="K5">
        <f t="shared" si="1"/>
        <v>0.45999999999999908</v>
      </c>
      <c r="L5" s="53">
        <f t="shared" si="2"/>
        <v>15.946900000000003</v>
      </c>
      <c r="M5" s="53">
        <f t="shared" si="3"/>
        <v>16.156900000000004</v>
      </c>
      <c r="N5" s="53">
        <f t="shared" si="4"/>
        <v>15.736900000000002</v>
      </c>
      <c r="X5" s="55">
        <v>41337</v>
      </c>
      <c r="Y5" s="54">
        <v>2.89</v>
      </c>
      <c r="AA5" s="55">
        <v>41340</v>
      </c>
      <c r="AB5">
        <f t="shared" si="5"/>
        <v>10</v>
      </c>
    </row>
    <row r="6" spans="2:28">
      <c r="B6" s="50"/>
      <c r="C6">
        <v>5</v>
      </c>
      <c r="D6">
        <v>15.74</v>
      </c>
      <c r="E6">
        <v>15.86</v>
      </c>
      <c r="F6">
        <v>16.21</v>
      </c>
      <c r="G6">
        <v>16.100000000000001</v>
      </c>
      <c r="H6">
        <v>15.98</v>
      </c>
      <c r="I6">
        <v>0.47</v>
      </c>
      <c r="J6" s="53">
        <f t="shared" si="0"/>
        <v>15.977500000000001</v>
      </c>
      <c r="K6">
        <f t="shared" si="1"/>
        <v>0.47000000000000064</v>
      </c>
      <c r="L6" s="53">
        <f t="shared" si="2"/>
        <v>15.946900000000003</v>
      </c>
      <c r="M6" s="53">
        <f t="shared" si="3"/>
        <v>16.156900000000004</v>
      </c>
      <c r="N6" s="53">
        <f t="shared" si="4"/>
        <v>15.736900000000002</v>
      </c>
      <c r="X6" s="55">
        <v>41337</v>
      </c>
      <c r="Y6" s="54">
        <v>3.05</v>
      </c>
      <c r="AA6" s="55">
        <v>41341</v>
      </c>
      <c r="AB6">
        <f t="shared" si="5"/>
        <v>10</v>
      </c>
    </row>
    <row r="7" spans="2:28">
      <c r="B7" s="50"/>
      <c r="C7">
        <v>6</v>
      </c>
      <c r="D7">
        <v>15.94</v>
      </c>
      <c r="E7">
        <v>16.010000000000002</v>
      </c>
      <c r="F7">
        <v>16.14</v>
      </c>
      <c r="G7">
        <v>16.03</v>
      </c>
      <c r="H7">
        <v>16.03</v>
      </c>
      <c r="I7">
        <v>0.2</v>
      </c>
      <c r="J7" s="53">
        <f t="shared" si="0"/>
        <v>16.03</v>
      </c>
      <c r="K7">
        <f t="shared" si="1"/>
        <v>0.20000000000000107</v>
      </c>
      <c r="L7" s="53">
        <f t="shared" si="2"/>
        <v>15.946900000000003</v>
      </c>
      <c r="M7" s="53">
        <f t="shared" si="3"/>
        <v>16.156900000000004</v>
      </c>
      <c r="N7" s="53">
        <f t="shared" si="4"/>
        <v>15.736900000000002</v>
      </c>
      <c r="X7" s="55">
        <v>41337</v>
      </c>
      <c r="Y7" s="54">
        <v>2.69</v>
      </c>
      <c r="AA7" s="55">
        <v>41342</v>
      </c>
      <c r="AB7">
        <f t="shared" si="5"/>
        <v>10</v>
      </c>
    </row>
    <row r="8" spans="2:28">
      <c r="B8" s="50"/>
      <c r="C8">
        <v>7</v>
      </c>
      <c r="D8">
        <v>15.75</v>
      </c>
      <c r="E8">
        <v>16.21</v>
      </c>
      <c r="F8">
        <v>16.010000000000002</v>
      </c>
      <c r="G8">
        <v>15.86</v>
      </c>
      <c r="H8">
        <v>15.96</v>
      </c>
      <c r="I8">
        <v>0.46</v>
      </c>
      <c r="J8" s="53">
        <f t="shared" si="0"/>
        <v>15.9575</v>
      </c>
      <c r="K8">
        <f t="shared" si="1"/>
        <v>0.46000000000000085</v>
      </c>
      <c r="L8" s="53">
        <f t="shared" si="2"/>
        <v>15.946900000000003</v>
      </c>
      <c r="M8" s="53">
        <f t="shared" si="3"/>
        <v>16.156900000000004</v>
      </c>
      <c r="N8" s="53">
        <f t="shared" si="4"/>
        <v>15.736900000000002</v>
      </c>
      <c r="X8" s="55">
        <v>41337</v>
      </c>
      <c r="Y8" s="54">
        <v>3.39</v>
      </c>
      <c r="AA8" s="55">
        <v>41343</v>
      </c>
      <c r="AB8">
        <f t="shared" si="5"/>
        <v>10</v>
      </c>
    </row>
    <row r="9" spans="2:28">
      <c r="B9" s="50"/>
      <c r="C9">
        <v>8</v>
      </c>
      <c r="D9">
        <v>15.82</v>
      </c>
      <c r="E9">
        <v>15.94</v>
      </c>
      <c r="F9">
        <v>16.02</v>
      </c>
      <c r="G9">
        <v>15.94</v>
      </c>
      <c r="H9">
        <v>15.93</v>
      </c>
      <c r="I9">
        <v>0.2</v>
      </c>
      <c r="J9" s="53">
        <f t="shared" si="0"/>
        <v>15.93</v>
      </c>
      <c r="K9">
        <f t="shared" si="1"/>
        <v>0.19999999999999929</v>
      </c>
      <c r="L9" s="53">
        <f t="shared" si="2"/>
        <v>15.946900000000003</v>
      </c>
      <c r="M9" s="53">
        <f t="shared" si="3"/>
        <v>16.156900000000004</v>
      </c>
      <c r="N9" s="53">
        <f t="shared" si="4"/>
        <v>15.736900000000002</v>
      </c>
      <c r="X9" s="55">
        <v>41337</v>
      </c>
      <c r="Y9" s="54">
        <v>2.66</v>
      </c>
      <c r="AA9" s="55">
        <v>41344</v>
      </c>
      <c r="AB9">
        <f t="shared" si="5"/>
        <v>10</v>
      </c>
    </row>
    <row r="10" spans="2:28">
      <c r="B10" s="50"/>
      <c r="C10">
        <v>9</v>
      </c>
      <c r="D10">
        <v>16.04</v>
      </c>
      <c r="E10">
        <v>15.98</v>
      </c>
      <c r="F10">
        <v>15.83</v>
      </c>
      <c r="G10">
        <v>15.98</v>
      </c>
      <c r="H10">
        <v>15.96</v>
      </c>
      <c r="I10">
        <v>0.21</v>
      </c>
      <c r="J10" s="53">
        <f t="shared" si="0"/>
        <v>15.9575</v>
      </c>
      <c r="K10">
        <f t="shared" si="1"/>
        <v>0.20999999999999908</v>
      </c>
      <c r="L10" s="53">
        <f t="shared" si="2"/>
        <v>15.946900000000003</v>
      </c>
      <c r="M10" s="53">
        <f t="shared" si="3"/>
        <v>16.156900000000004</v>
      </c>
      <c r="N10" s="53">
        <f t="shared" si="4"/>
        <v>15.736900000000002</v>
      </c>
      <c r="X10" s="55">
        <v>41337</v>
      </c>
      <c r="Y10" s="54">
        <v>2.68</v>
      </c>
      <c r="AA10" s="55">
        <v>41345</v>
      </c>
      <c r="AB10">
        <f t="shared" si="5"/>
        <v>10</v>
      </c>
    </row>
    <row r="11" spans="2:28">
      <c r="B11" s="50"/>
      <c r="C11">
        <v>10</v>
      </c>
      <c r="D11">
        <v>15.64</v>
      </c>
      <c r="E11">
        <v>15.86</v>
      </c>
      <c r="F11">
        <v>15.94</v>
      </c>
      <c r="G11">
        <v>15.89</v>
      </c>
      <c r="H11">
        <v>15.83</v>
      </c>
      <c r="I11">
        <v>0.3</v>
      </c>
      <c r="J11" s="53">
        <f t="shared" si="0"/>
        <v>15.8325</v>
      </c>
      <c r="K11">
        <f t="shared" si="1"/>
        <v>0.29999999999999893</v>
      </c>
      <c r="L11" s="53">
        <f t="shared" si="2"/>
        <v>15.946900000000003</v>
      </c>
      <c r="M11" s="53">
        <f t="shared" si="3"/>
        <v>16.156900000000004</v>
      </c>
      <c r="N11" s="53">
        <f t="shared" si="4"/>
        <v>15.736900000000002</v>
      </c>
      <c r="X11" s="55">
        <v>41337</v>
      </c>
      <c r="Y11" s="54">
        <v>3.07</v>
      </c>
      <c r="AA11" s="55">
        <v>41346</v>
      </c>
      <c r="AB11">
        <f t="shared" si="5"/>
        <v>10</v>
      </c>
    </row>
    <row r="12" spans="2:28">
      <c r="B12" s="50"/>
      <c r="C12">
        <v>11</v>
      </c>
      <c r="D12">
        <v>16.11</v>
      </c>
      <c r="E12">
        <v>16</v>
      </c>
      <c r="F12">
        <v>16.010000000000002</v>
      </c>
      <c r="G12">
        <v>15.82</v>
      </c>
      <c r="H12">
        <v>15.99</v>
      </c>
      <c r="I12">
        <v>0.28999999999999998</v>
      </c>
      <c r="J12" s="53">
        <f t="shared" si="0"/>
        <v>15.985000000000001</v>
      </c>
      <c r="K12">
        <f t="shared" si="1"/>
        <v>0.28999999999999915</v>
      </c>
      <c r="L12" s="53">
        <f t="shared" si="2"/>
        <v>15.946900000000003</v>
      </c>
      <c r="M12" s="53">
        <f t="shared" si="3"/>
        <v>16.156900000000004</v>
      </c>
      <c r="N12" s="53">
        <f t="shared" si="4"/>
        <v>15.736900000000002</v>
      </c>
      <c r="X12" s="55">
        <v>41338</v>
      </c>
      <c r="Y12" s="54">
        <v>4.75</v>
      </c>
      <c r="AA12" s="55">
        <v>41347</v>
      </c>
      <c r="AB12">
        <f t="shared" si="5"/>
        <v>10</v>
      </c>
    </row>
    <row r="13" spans="2:28">
      <c r="B13" s="50"/>
      <c r="C13">
        <v>12</v>
      </c>
      <c r="D13">
        <v>15.72</v>
      </c>
      <c r="E13">
        <v>15.85</v>
      </c>
      <c r="F13">
        <v>16.12</v>
      </c>
      <c r="G13">
        <v>16.149999999999999</v>
      </c>
      <c r="H13">
        <v>15.96</v>
      </c>
      <c r="I13">
        <v>0.43</v>
      </c>
      <c r="J13" s="53">
        <f t="shared" si="0"/>
        <v>15.959999999999999</v>
      </c>
      <c r="K13">
        <f t="shared" si="1"/>
        <v>0.42999999999999794</v>
      </c>
      <c r="L13" s="53">
        <f t="shared" si="2"/>
        <v>15.946900000000003</v>
      </c>
      <c r="M13" s="53">
        <f t="shared" si="3"/>
        <v>16.156900000000004</v>
      </c>
      <c r="N13" s="53">
        <f t="shared" si="4"/>
        <v>15.736900000000002</v>
      </c>
      <c r="X13" s="55">
        <v>41338</v>
      </c>
      <c r="Y13" s="54">
        <v>2.46</v>
      </c>
      <c r="AA13" s="55">
        <v>41348</v>
      </c>
      <c r="AB13">
        <f t="shared" si="5"/>
        <v>10</v>
      </c>
    </row>
    <row r="14" spans="2:28">
      <c r="B14" s="50"/>
      <c r="C14">
        <v>13</v>
      </c>
      <c r="D14">
        <v>15.85</v>
      </c>
      <c r="E14">
        <v>15.76</v>
      </c>
      <c r="F14">
        <v>15.74</v>
      </c>
      <c r="G14">
        <v>15.98</v>
      </c>
      <c r="H14">
        <v>15.83</v>
      </c>
      <c r="I14">
        <v>0.24</v>
      </c>
      <c r="J14" s="53">
        <f t="shared" si="0"/>
        <v>15.8325</v>
      </c>
      <c r="K14">
        <f t="shared" si="1"/>
        <v>0.24000000000000021</v>
      </c>
      <c r="L14" s="53">
        <f t="shared" si="2"/>
        <v>15.946900000000003</v>
      </c>
      <c r="M14" s="53">
        <f t="shared" si="3"/>
        <v>16.156900000000004</v>
      </c>
      <c r="N14" s="53">
        <f t="shared" si="4"/>
        <v>15.736900000000002</v>
      </c>
      <c r="X14" s="55">
        <v>41338</v>
      </c>
      <c r="Y14" s="54">
        <v>3.12</v>
      </c>
      <c r="AA14" s="55">
        <v>41349</v>
      </c>
      <c r="AB14">
        <f t="shared" si="5"/>
        <v>10</v>
      </c>
    </row>
    <row r="15" spans="2:28">
      <c r="B15" s="50"/>
      <c r="C15">
        <v>14</v>
      </c>
      <c r="D15">
        <v>15.73</v>
      </c>
      <c r="E15">
        <v>15.84</v>
      </c>
      <c r="F15">
        <v>15.96</v>
      </c>
      <c r="G15">
        <v>16.100000000000001</v>
      </c>
      <c r="H15">
        <v>15.91</v>
      </c>
      <c r="I15">
        <v>0.37</v>
      </c>
      <c r="J15" s="53">
        <f t="shared" si="0"/>
        <v>15.907500000000001</v>
      </c>
      <c r="K15">
        <f t="shared" si="1"/>
        <v>0.37000000000000099</v>
      </c>
      <c r="L15" s="53">
        <f t="shared" si="2"/>
        <v>15.946900000000003</v>
      </c>
      <c r="M15" s="53">
        <f t="shared" si="3"/>
        <v>16.156900000000004</v>
      </c>
      <c r="N15" s="53">
        <f t="shared" si="4"/>
        <v>15.736900000000002</v>
      </c>
      <c r="X15" s="55">
        <v>41338</v>
      </c>
      <c r="Y15" s="54">
        <v>3.52</v>
      </c>
      <c r="AA15" s="55">
        <v>41350</v>
      </c>
      <c r="AB15">
        <f t="shared" si="5"/>
        <v>10</v>
      </c>
    </row>
    <row r="16" spans="2:28">
      <c r="B16" s="50"/>
      <c r="C16">
        <v>15</v>
      </c>
      <c r="D16">
        <v>16.2</v>
      </c>
      <c r="E16">
        <v>16.010000000000002</v>
      </c>
      <c r="F16">
        <v>16.100000000000001</v>
      </c>
      <c r="G16">
        <v>15.89</v>
      </c>
      <c r="H16">
        <v>16.05</v>
      </c>
      <c r="I16">
        <v>0.31</v>
      </c>
      <c r="J16" s="53">
        <f t="shared" si="0"/>
        <v>16.05</v>
      </c>
      <c r="K16">
        <f t="shared" si="1"/>
        <v>0.30999999999999872</v>
      </c>
      <c r="L16" s="53">
        <f t="shared" si="2"/>
        <v>15.946900000000003</v>
      </c>
      <c r="M16" s="53">
        <f t="shared" si="3"/>
        <v>16.156900000000004</v>
      </c>
      <c r="N16" s="53">
        <f t="shared" si="4"/>
        <v>15.736900000000002</v>
      </c>
      <c r="X16" s="55">
        <v>41338</v>
      </c>
      <c r="Y16" s="54">
        <v>2.62</v>
      </c>
      <c r="AA16" s="55">
        <v>41351</v>
      </c>
      <c r="AB16">
        <f t="shared" si="5"/>
        <v>10</v>
      </c>
    </row>
    <row r="17" spans="2:28">
      <c r="B17" s="50"/>
      <c r="C17">
        <v>16</v>
      </c>
      <c r="D17">
        <v>16.12</v>
      </c>
      <c r="E17">
        <v>16.079999999999998</v>
      </c>
      <c r="F17">
        <v>15.83</v>
      </c>
      <c r="G17">
        <v>15.94</v>
      </c>
      <c r="H17">
        <v>15.99</v>
      </c>
      <c r="I17">
        <v>0.28999999999999998</v>
      </c>
      <c r="J17" s="53">
        <f t="shared" si="0"/>
        <v>15.9925</v>
      </c>
      <c r="K17">
        <f t="shared" si="1"/>
        <v>0.29000000000000092</v>
      </c>
      <c r="L17" s="53">
        <f t="shared" si="2"/>
        <v>15.946900000000003</v>
      </c>
      <c r="M17" s="53">
        <f t="shared" si="3"/>
        <v>16.156900000000004</v>
      </c>
      <c r="N17" s="53">
        <f t="shared" si="4"/>
        <v>15.736900000000002</v>
      </c>
      <c r="X17" s="55">
        <v>41338</v>
      </c>
      <c r="Y17" s="54">
        <v>2.63</v>
      </c>
      <c r="AA17" s="55">
        <v>41352</v>
      </c>
      <c r="AB17">
        <f t="shared" si="5"/>
        <v>10</v>
      </c>
    </row>
    <row r="18" spans="2:28">
      <c r="B18" s="50"/>
      <c r="C18">
        <v>17</v>
      </c>
      <c r="D18">
        <v>16.010000000000002</v>
      </c>
      <c r="E18">
        <v>15.93</v>
      </c>
      <c r="F18">
        <v>15.81</v>
      </c>
      <c r="G18">
        <v>15.68</v>
      </c>
      <c r="H18">
        <v>15.86</v>
      </c>
      <c r="I18">
        <v>0.33</v>
      </c>
      <c r="J18" s="53">
        <f t="shared" si="0"/>
        <v>15.8575</v>
      </c>
      <c r="K18">
        <f t="shared" si="1"/>
        <v>0.33000000000000185</v>
      </c>
      <c r="L18" s="53">
        <f t="shared" si="2"/>
        <v>15.946900000000003</v>
      </c>
      <c r="M18" s="53">
        <f t="shared" si="3"/>
        <v>16.156900000000004</v>
      </c>
      <c r="N18" s="53">
        <f t="shared" si="4"/>
        <v>15.736900000000002</v>
      </c>
      <c r="X18" s="55">
        <v>41338</v>
      </c>
      <c r="Y18" s="54">
        <v>2.74</v>
      </c>
      <c r="AA18" s="55">
        <v>41353</v>
      </c>
      <c r="AB18">
        <f t="shared" si="5"/>
        <v>10</v>
      </c>
    </row>
    <row r="19" spans="2:28">
      <c r="B19" s="50"/>
      <c r="C19">
        <v>18</v>
      </c>
      <c r="D19">
        <v>15.78</v>
      </c>
      <c r="E19">
        <v>16.04</v>
      </c>
      <c r="F19">
        <v>16.11</v>
      </c>
      <c r="G19">
        <v>16.12</v>
      </c>
      <c r="H19">
        <v>16.010000000000002</v>
      </c>
      <c r="I19">
        <v>0.34</v>
      </c>
      <c r="J19" s="53">
        <f t="shared" si="0"/>
        <v>16.012499999999999</v>
      </c>
      <c r="K19">
        <f t="shared" si="1"/>
        <v>0.34000000000000163</v>
      </c>
      <c r="L19" s="53">
        <f t="shared" si="2"/>
        <v>15.946900000000003</v>
      </c>
      <c r="M19" s="53">
        <f t="shared" si="3"/>
        <v>16.156900000000004</v>
      </c>
      <c r="N19" s="53">
        <f t="shared" si="4"/>
        <v>15.736900000000002</v>
      </c>
      <c r="X19" s="55">
        <v>41338</v>
      </c>
      <c r="Y19" s="54">
        <v>3.36</v>
      </c>
      <c r="AA19" s="55">
        <v>41354</v>
      </c>
      <c r="AB19">
        <f t="shared" si="5"/>
        <v>10</v>
      </c>
    </row>
    <row r="20" spans="2:28">
      <c r="B20" s="50"/>
      <c r="C20">
        <v>19</v>
      </c>
      <c r="D20">
        <v>15.84</v>
      </c>
      <c r="E20">
        <v>15.92</v>
      </c>
      <c r="F20">
        <v>16.05</v>
      </c>
      <c r="G20">
        <v>16.12</v>
      </c>
      <c r="H20">
        <v>15.98</v>
      </c>
      <c r="I20">
        <v>0.28000000000000003</v>
      </c>
      <c r="J20" s="53">
        <f t="shared" si="0"/>
        <v>15.982500000000002</v>
      </c>
      <c r="K20">
        <f t="shared" si="1"/>
        <v>0.28000000000000114</v>
      </c>
      <c r="L20" s="53">
        <f t="shared" si="2"/>
        <v>15.946900000000003</v>
      </c>
      <c r="M20" s="53">
        <f t="shared" si="3"/>
        <v>16.156900000000004</v>
      </c>
      <c r="N20" s="53">
        <f t="shared" si="4"/>
        <v>15.736900000000002</v>
      </c>
      <c r="X20" s="55">
        <v>41338</v>
      </c>
      <c r="Y20" s="54">
        <v>3.46</v>
      </c>
      <c r="AA20" s="55">
        <v>41355</v>
      </c>
      <c r="AB20">
        <f t="shared" si="5"/>
        <v>10</v>
      </c>
    </row>
    <row r="21" spans="2:28">
      <c r="B21" s="50"/>
      <c r="C21">
        <v>20</v>
      </c>
      <c r="D21">
        <v>15.92</v>
      </c>
      <c r="E21">
        <v>16.09</v>
      </c>
      <c r="F21">
        <v>16.12</v>
      </c>
      <c r="G21">
        <v>15.93</v>
      </c>
      <c r="H21">
        <v>16.02</v>
      </c>
      <c r="I21">
        <v>0.2</v>
      </c>
      <c r="J21" s="53">
        <f t="shared" si="0"/>
        <v>16.015000000000001</v>
      </c>
      <c r="K21">
        <f t="shared" si="1"/>
        <v>0.20000000000000107</v>
      </c>
      <c r="L21" s="53">
        <f t="shared" si="2"/>
        <v>15.946900000000003</v>
      </c>
      <c r="M21" s="53">
        <f t="shared" si="3"/>
        <v>16.156900000000004</v>
      </c>
      <c r="N21" s="53">
        <f t="shared" si="4"/>
        <v>15.736900000000002</v>
      </c>
      <c r="X21" s="55">
        <v>41338</v>
      </c>
      <c r="Y21" s="54">
        <v>2.2200000000000002</v>
      </c>
      <c r="AA21" s="55">
        <v>41356</v>
      </c>
      <c r="AB21">
        <f t="shared" si="5"/>
        <v>10</v>
      </c>
    </row>
    <row r="22" spans="2:28">
      <c r="B22" s="50"/>
      <c r="C22">
        <v>21</v>
      </c>
      <c r="D22">
        <v>16.11</v>
      </c>
      <c r="E22">
        <v>16.02</v>
      </c>
      <c r="F22">
        <v>16</v>
      </c>
      <c r="G22">
        <v>15.88</v>
      </c>
      <c r="H22">
        <v>16</v>
      </c>
      <c r="I22">
        <v>0.23</v>
      </c>
      <c r="J22" s="53">
        <f t="shared" si="0"/>
        <v>16.002499999999998</v>
      </c>
      <c r="K22">
        <f t="shared" si="1"/>
        <v>0.22999999999999865</v>
      </c>
      <c r="L22" s="53">
        <f t="shared" si="2"/>
        <v>15.946900000000003</v>
      </c>
      <c r="M22" s="53">
        <f t="shared" si="3"/>
        <v>16.156900000000004</v>
      </c>
      <c r="N22" s="53">
        <f t="shared" si="4"/>
        <v>15.736900000000002</v>
      </c>
      <c r="X22" s="55">
        <v>41339</v>
      </c>
      <c r="Y22" s="54">
        <v>2.92</v>
      </c>
    </row>
    <row r="23" spans="2:28">
      <c r="B23" s="50"/>
      <c r="C23">
        <v>22</v>
      </c>
      <c r="D23">
        <v>15.98</v>
      </c>
      <c r="E23">
        <v>15.82</v>
      </c>
      <c r="F23">
        <v>15.89</v>
      </c>
      <c r="G23">
        <v>15.89</v>
      </c>
      <c r="H23">
        <v>15.9</v>
      </c>
      <c r="I23">
        <v>0.16</v>
      </c>
      <c r="J23" s="53">
        <f t="shared" si="0"/>
        <v>15.895</v>
      </c>
      <c r="K23">
        <f t="shared" si="1"/>
        <v>0.16000000000000014</v>
      </c>
      <c r="L23" s="53">
        <f t="shared" si="2"/>
        <v>15.946900000000003</v>
      </c>
      <c r="M23" s="53">
        <f t="shared" si="3"/>
        <v>16.156900000000004</v>
      </c>
      <c r="N23" s="53">
        <f t="shared" si="4"/>
        <v>15.736900000000002</v>
      </c>
      <c r="X23" s="55">
        <v>41339</v>
      </c>
      <c r="Y23" s="54">
        <v>2.46</v>
      </c>
    </row>
    <row r="24" spans="2:28">
      <c r="B24" s="50"/>
      <c r="C24">
        <v>23</v>
      </c>
      <c r="D24">
        <v>16.05</v>
      </c>
      <c r="E24">
        <v>15.73</v>
      </c>
      <c r="F24">
        <v>15.73</v>
      </c>
      <c r="G24">
        <v>15.93</v>
      </c>
      <c r="H24">
        <v>15.86</v>
      </c>
      <c r="I24">
        <v>0.32</v>
      </c>
      <c r="J24" s="53">
        <f t="shared" si="0"/>
        <v>15.860000000000001</v>
      </c>
      <c r="K24">
        <f t="shared" si="1"/>
        <v>0.32000000000000028</v>
      </c>
      <c r="L24" s="53">
        <f t="shared" si="2"/>
        <v>15.946900000000003</v>
      </c>
      <c r="M24" s="53">
        <f t="shared" si="3"/>
        <v>16.156900000000004</v>
      </c>
      <c r="N24" s="53">
        <f t="shared" si="4"/>
        <v>15.736900000000002</v>
      </c>
      <c r="X24" s="55">
        <v>41339</v>
      </c>
      <c r="Y24" s="54">
        <v>2.92</v>
      </c>
    </row>
    <row r="25" spans="2:28">
      <c r="B25" s="50"/>
      <c r="C25">
        <v>24</v>
      </c>
      <c r="D25">
        <v>16.010000000000002</v>
      </c>
      <c r="E25">
        <v>16.010000000000002</v>
      </c>
      <c r="F25">
        <v>15.89</v>
      </c>
      <c r="G25">
        <v>15.86</v>
      </c>
      <c r="H25">
        <v>15.94</v>
      </c>
      <c r="I25">
        <v>0.15</v>
      </c>
      <c r="J25" s="53">
        <f t="shared" si="0"/>
        <v>15.942500000000001</v>
      </c>
      <c r="K25">
        <f t="shared" si="1"/>
        <v>0.15000000000000213</v>
      </c>
      <c r="L25" s="53">
        <f t="shared" si="2"/>
        <v>15.946900000000003</v>
      </c>
      <c r="M25" s="53">
        <f t="shared" si="3"/>
        <v>16.156900000000004</v>
      </c>
      <c r="N25" s="53">
        <f t="shared" si="4"/>
        <v>15.736900000000002</v>
      </c>
      <c r="X25" s="55">
        <v>41339</v>
      </c>
      <c r="Y25" s="54">
        <v>3.67</v>
      </c>
    </row>
    <row r="26" spans="2:28">
      <c r="B26" s="50"/>
      <c r="C26">
        <v>25</v>
      </c>
      <c r="D26">
        <v>16.079999999999998</v>
      </c>
      <c r="E26">
        <v>15.78</v>
      </c>
      <c r="F26">
        <v>15.92</v>
      </c>
      <c r="G26">
        <v>15.98</v>
      </c>
      <c r="H26">
        <v>15.94</v>
      </c>
      <c r="I26">
        <v>0.3</v>
      </c>
      <c r="J26" s="53">
        <f t="shared" si="0"/>
        <v>15.940000000000001</v>
      </c>
      <c r="K26">
        <f t="shared" si="1"/>
        <v>0.29999999999999893</v>
      </c>
      <c r="L26" s="53">
        <f t="shared" si="2"/>
        <v>15.946900000000003</v>
      </c>
      <c r="M26" s="53">
        <f t="shared" si="3"/>
        <v>16.156900000000004</v>
      </c>
      <c r="N26" s="53">
        <f t="shared" si="4"/>
        <v>15.736900000000002</v>
      </c>
      <c r="X26" s="55">
        <v>41339</v>
      </c>
      <c r="Y26" s="54">
        <v>2.71</v>
      </c>
    </row>
    <row r="27" spans="2:28">
      <c r="J27" s="53">
        <f t="shared" ref="J27:K27" si="6">SUM(J2:J26)</f>
        <v>398.67250000000007</v>
      </c>
      <c r="K27" s="53">
        <f t="shared" si="6"/>
        <v>7.1700000000000035</v>
      </c>
      <c r="L27" s="53"/>
      <c r="X27" s="55">
        <v>41339</v>
      </c>
      <c r="Y27" s="54">
        <v>2.12</v>
      </c>
    </row>
    <row r="28" spans="2:28">
      <c r="J28" s="53">
        <f>AVERAGE(J2:J26)</f>
        <v>15.946900000000003</v>
      </c>
      <c r="K28" s="53">
        <f>AVERAGE(K2:K26)</f>
        <v>0.28680000000000017</v>
      </c>
      <c r="L28" s="53"/>
      <c r="X28" s="55">
        <v>41339</v>
      </c>
      <c r="Y28" s="54">
        <v>2.71</v>
      </c>
    </row>
    <row r="29" spans="2:28">
      <c r="J29" t="s">
        <v>83</v>
      </c>
      <c r="K29" s="53">
        <f>J27/COUNT(C2:C26)</f>
        <v>15.946900000000003</v>
      </c>
      <c r="L29" s="53"/>
      <c r="X29" s="55">
        <v>41339</v>
      </c>
      <c r="Y29" s="54">
        <v>3.14</v>
      </c>
    </row>
    <row r="30" spans="2:28">
      <c r="J30" t="s">
        <v>86</v>
      </c>
      <c r="K30">
        <v>0.14000000000000001</v>
      </c>
      <c r="L30" s="53"/>
      <c r="X30" s="55">
        <v>41339</v>
      </c>
      <c r="Y30" s="54">
        <v>2.86</v>
      </c>
    </row>
    <row r="31" spans="2:28">
      <c r="J31" t="s">
        <v>84</v>
      </c>
      <c r="K31" s="53">
        <f>K29+3*(K30/SQRT(4))</f>
        <v>16.156900000000004</v>
      </c>
      <c r="L31" s="53"/>
      <c r="X31" s="55">
        <v>41339</v>
      </c>
      <c r="Y31" s="54">
        <v>2.41</v>
      </c>
    </row>
    <row r="32" spans="2:28">
      <c r="J32" t="s">
        <v>85</v>
      </c>
      <c r="K32" s="53">
        <f>K29-3*(K30/SQRT(4))</f>
        <v>15.736900000000002</v>
      </c>
      <c r="L32" s="53"/>
      <c r="X32" s="55">
        <v>41340</v>
      </c>
      <c r="Y32" s="54">
        <v>3.55</v>
      </c>
    </row>
    <row r="33" spans="13:25">
      <c r="M33" s="56">
        <v>3.6</v>
      </c>
      <c r="N33">
        <v>2.4</v>
      </c>
      <c r="O33">
        <v>2.8</v>
      </c>
      <c r="P33">
        <v>3.21</v>
      </c>
      <c r="Q33">
        <v>2.4</v>
      </c>
      <c r="R33">
        <v>2.75</v>
      </c>
      <c r="S33">
        <v>2.79</v>
      </c>
      <c r="T33">
        <v>3.4</v>
      </c>
      <c r="U33">
        <v>2.58</v>
      </c>
      <c r="V33">
        <v>2.5</v>
      </c>
      <c r="X33" s="55">
        <v>41340</v>
      </c>
      <c r="Y33" s="54">
        <v>3.92</v>
      </c>
    </row>
    <row r="34" spans="13:25">
      <c r="X34" s="55">
        <v>41340</v>
      </c>
      <c r="Y34" s="54">
        <v>2.54</v>
      </c>
    </row>
    <row r="35" spans="13:25">
      <c r="M35" s="56">
        <v>3.6</v>
      </c>
      <c r="X35" s="55">
        <v>41340</v>
      </c>
      <c r="Y35" s="54">
        <v>2.5499999999999998</v>
      </c>
    </row>
    <row r="36" spans="13:25">
      <c r="M36">
        <v>2.4</v>
      </c>
      <c r="X36" s="55">
        <v>41340</v>
      </c>
      <c r="Y36" s="54">
        <v>3.53</v>
      </c>
    </row>
    <row r="37" spans="13:25">
      <c r="M37">
        <v>2.8</v>
      </c>
      <c r="X37" s="55">
        <v>41340</v>
      </c>
      <c r="Y37" s="54">
        <v>2.1</v>
      </c>
    </row>
    <row r="38" spans="13:25">
      <c r="M38">
        <v>3.21</v>
      </c>
      <c r="X38" s="55">
        <v>41340</v>
      </c>
      <c r="Y38" s="54">
        <v>4.21</v>
      </c>
    </row>
    <row r="39" spans="13:25">
      <c r="M39">
        <v>2.4</v>
      </c>
      <c r="X39" s="55">
        <v>41340</v>
      </c>
      <c r="Y39" s="54">
        <v>3.85</v>
      </c>
    </row>
    <row r="40" spans="13:25">
      <c r="M40">
        <v>2.75</v>
      </c>
      <c r="X40" s="55">
        <v>41340</v>
      </c>
      <c r="Y40" s="54">
        <v>3.17</v>
      </c>
    </row>
    <row r="41" spans="13:25">
      <c r="M41">
        <v>2.79</v>
      </c>
      <c r="X41" s="55">
        <v>41340</v>
      </c>
      <c r="Y41" s="54">
        <v>3.45</v>
      </c>
    </row>
    <row r="42" spans="13:25">
      <c r="M42">
        <v>3.4</v>
      </c>
      <c r="X42" s="55">
        <v>41341</v>
      </c>
      <c r="Y42" s="54">
        <v>2.63</v>
      </c>
    </row>
    <row r="43" spans="13:25">
      <c r="M43">
        <v>2.58</v>
      </c>
      <c r="X43" s="55">
        <v>41341</v>
      </c>
      <c r="Y43" s="54">
        <v>3.16</v>
      </c>
    </row>
    <row r="44" spans="13:25">
      <c r="M44">
        <v>2.5</v>
      </c>
      <c r="X44" s="55">
        <v>41341</v>
      </c>
      <c r="Y44" s="54">
        <v>3.49</v>
      </c>
    </row>
    <row r="45" spans="13:25">
      <c r="X45" s="55">
        <v>41341</v>
      </c>
      <c r="Y45" s="54">
        <v>2.59</v>
      </c>
    </row>
    <row r="46" spans="13:25">
      <c r="X46" s="55">
        <v>41341</v>
      </c>
      <c r="Y46" s="54">
        <v>4.1399999999999997</v>
      </c>
    </row>
    <row r="47" spans="13:25">
      <c r="X47" s="55">
        <v>41341</v>
      </c>
      <c r="Y47" s="54">
        <v>1.99</v>
      </c>
    </row>
    <row r="48" spans="13:25">
      <c r="X48" s="55">
        <v>41341</v>
      </c>
      <c r="Y48" s="54">
        <v>3.22</v>
      </c>
    </row>
    <row r="49" spans="24:25">
      <c r="X49" s="55">
        <v>41341</v>
      </c>
      <c r="Y49" s="54">
        <v>2.35</v>
      </c>
    </row>
    <row r="50" spans="24:25">
      <c r="X50" s="55">
        <v>41341</v>
      </c>
      <c r="Y50" s="54">
        <v>2.52</v>
      </c>
    </row>
    <row r="51" spans="24:25">
      <c r="X51" s="55">
        <v>41341</v>
      </c>
      <c r="Y51" s="54">
        <v>3.4</v>
      </c>
    </row>
    <row r="52" spans="24:25">
      <c r="X52" s="55">
        <v>41342</v>
      </c>
      <c r="Y52" s="54">
        <v>2.6</v>
      </c>
    </row>
    <row r="53" spans="24:25">
      <c r="X53" s="55">
        <v>41342</v>
      </c>
      <c r="Y53" s="54">
        <v>3.5</v>
      </c>
    </row>
    <row r="54" spans="24:25">
      <c r="X54" s="55">
        <v>41342</v>
      </c>
      <c r="Y54" s="54">
        <v>2.1</v>
      </c>
    </row>
    <row r="55" spans="24:25">
      <c r="X55" s="55">
        <v>41342</v>
      </c>
      <c r="Y55" s="54">
        <v>3.39</v>
      </c>
    </row>
    <row r="56" spans="24:25">
      <c r="X56" s="55">
        <v>41342</v>
      </c>
      <c r="Y56" s="54">
        <v>2.2599999999999998</v>
      </c>
    </row>
    <row r="57" spans="24:25">
      <c r="X57" s="55">
        <v>41342</v>
      </c>
      <c r="Y57" s="54">
        <v>2.67</v>
      </c>
    </row>
    <row r="58" spans="24:25">
      <c r="X58" s="55">
        <v>41342</v>
      </c>
      <c r="Y58" s="54">
        <v>3.09</v>
      </c>
    </row>
    <row r="59" spans="24:25">
      <c r="X59" s="55">
        <v>41342</v>
      </c>
      <c r="Y59" s="54">
        <v>3.01</v>
      </c>
    </row>
    <row r="60" spans="24:25">
      <c r="X60" s="55">
        <v>41342</v>
      </c>
      <c r="Y60" s="54">
        <v>2.21</v>
      </c>
    </row>
    <row r="61" spans="24:25">
      <c r="X61" s="55">
        <v>41342</v>
      </c>
      <c r="Y61" s="54">
        <v>2.88</v>
      </c>
    </row>
    <row r="62" spans="24:25">
      <c r="X62" s="55">
        <v>41343</v>
      </c>
      <c r="Y62" s="54">
        <v>4.68</v>
      </c>
    </row>
    <row r="63" spans="24:25">
      <c r="X63" s="55">
        <v>41343</v>
      </c>
      <c r="Y63" s="54">
        <v>3.26</v>
      </c>
    </row>
    <row r="64" spans="24:25">
      <c r="X64" s="55">
        <v>41343</v>
      </c>
      <c r="Y64" s="54">
        <v>4.5599999999999996</v>
      </c>
    </row>
    <row r="65" spans="24:25">
      <c r="X65" s="55">
        <v>41343</v>
      </c>
      <c r="Y65" s="54">
        <v>2.92</v>
      </c>
    </row>
    <row r="66" spans="24:25">
      <c r="X66" s="55">
        <v>41343</v>
      </c>
      <c r="Y66" s="54">
        <v>1.95</v>
      </c>
    </row>
    <row r="67" spans="24:25">
      <c r="X67" s="55">
        <v>41343</v>
      </c>
      <c r="Y67" s="54">
        <v>2.66</v>
      </c>
    </row>
    <row r="68" spans="24:25">
      <c r="X68" s="55">
        <v>41343</v>
      </c>
      <c r="Y68" s="54">
        <v>3.33</v>
      </c>
    </row>
    <row r="69" spans="24:25">
      <c r="X69" s="55">
        <v>41343</v>
      </c>
      <c r="Y69" s="54">
        <v>2.44</v>
      </c>
    </row>
    <row r="70" spans="24:25">
      <c r="X70" s="55">
        <v>41343</v>
      </c>
      <c r="Y70" s="54">
        <v>2.9</v>
      </c>
    </row>
    <row r="71" spans="24:25">
      <c r="X71" s="55">
        <v>41343</v>
      </c>
      <c r="Y71" s="54">
        <v>3.36</v>
      </c>
    </row>
    <row r="72" spans="24:25">
      <c r="X72" s="55">
        <v>41344</v>
      </c>
      <c r="Y72" s="54">
        <v>1.97</v>
      </c>
    </row>
    <row r="73" spans="24:25">
      <c r="X73" s="55">
        <v>41344</v>
      </c>
      <c r="Y73" s="54">
        <v>3.15</v>
      </c>
    </row>
    <row r="74" spans="24:25">
      <c r="X74" s="55">
        <v>41344</v>
      </c>
      <c r="Y74" s="54">
        <v>2.9</v>
      </c>
    </row>
    <row r="75" spans="24:25">
      <c r="X75" s="55">
        <v>41344</v>
      </c>
      <c r="Y75" s="54">
        <v>2.34</v>
      </c>
    </row>
    <row r="76" spans="24:25">
      <c r="X76" s="55">
        <v>41344</v>
      </c>
      <c r="Y76" s="54">
        <v>2.66</v>
      </c>
    </row>
    <row r="77" spans="24:25">
      <c r="X77" s="55">
        <v>41344</v>
      </c>
      <c r="Y77" s="54">
        <v>2.38</v>
      </c>
    </row>
    <row r="78" spans="24:25">
      <c r="X78" s="55">
        <v>41344</v>
      </c>
      <c r="Y78" s="54">
        <v>3.29</v>
      </c>
    </row>
    <row r="79" spans="24:25">
      <c r="X79" s="55">
        <v>41344</v>
      </c>
      <c r="Y79" s="54">
        <v>2.23</v>
      </c>
    </row>
    <row r="80" spans="24:25">
      <c r="X80" s="55">
        <v>41344</v>
      </c>
      <c r="Y80" s="54">
        <v>3.61</v>
      </c>
    </row>
    <row r="81" spans="24:25">
      <c r="X81" s="55">
        <v>41344</v>
      </c>
      <c r="Y81" s="54">
        <v>1.79</v>
      </c>
    </row>
    <row r="82" spans="24:25">
      <c r="X82" s="55">
        <v>41345</v>
      </c>
      <c r="Y82" s="54">
        <v>3.84</v>
      </c>
    </row>
    <row r="83" spans="24:25">
      <c r="X83" s="55">
        <v>41345</v>
      </c>
      <c r="Y83" s="54">
        <v>3.52</v>
      </c>
    </row>
    <row r="84" spans="24:25">
      <c r="X84" s="55">
        <v>41345</v>
      </c>
      <c r="Y84" s="54">
        <v>3.77</v>
      </c>
    </row>
    <row r="85" spans="24:25">
      <c r="X85" s="55">
        <v>41345</v>
      </c>
      <c r="Y85" s="54">
        <v>3.46</v>
      </c>
    </row>
    <row r="86" spans="24:25">
      <c r="X86" s="55">
        <v>41345</v>
      </c>
      <c r="Y86" s="54">
        <v>1.91</v>
      </c>
    </row>
    <row r="87" spans="24:25">
      <c r="X87" s="55">
        <v>41345</v>
      </c>
      <c r="Y87" s="54">
        <v>3.92</v>
      </c>
    </row>
    <row r="88" spans="24:25">
      <c r="X88" s="55">
        <v>41345</v>
      </c>
      <c r="Y88" s="54">
        <v>4.08</v>
      </c>
    </row>
    <row r="89" spans="24:25">
      <c r="X89" s="55">
        <v>41345</v>
      </c>
      <c r="Y89" s="54">
        <v>2.0299999999999998</v>
      </c>
    </row>
    <row r="90" spans="24:25">
      <c r="X90" s="55">
        <v>41345</v>
      </c>
      <c r="Y90" s="54">
        <v>3.3</v>
      </c>
    </row>
    <row r="91" spans="24:25">
      <c r="X91" s="55">
        <v>41345</v>
      </c>
      <c r="Y91" s="54">
        <v>3.86</v>
      </c>
    </row>
    <row r="92" spans="24:25">
      <c r="X92" s="55">
        <v>41346</v>
      </c>
      <c r="Y92" s="54">
        <v>3.79</v>
      </c>
    </row>
    <row r="93" spans="24:25">
      <c r="X93" s="55">
        <v>41346</v>
      </c>
      <c r="Y93" s="54">
        <v>3.52</v>
      </c>
    </row>
    <row r="94" spans="24:25">
      <c r="X94" s="55">
        <v>41346</v>
      </c>
      <c r="Y94" s="54">
        <v>2.98</v>
      </c>
    </row>
    <row r="95" spans="24:25">
      <c r="X95" s="55">
        <v>41346</v>
      </c>
      <c r="Y95" s="54">
        <v>2.56</v>
      </c>
    </row>
    <row r="96" spans="24:25">
      <c r="X96" s="55">
        <v>41346</v>
      </c>
      <c r="Y96" s="54">
        <v>4</v>
      </c>
    </row>
    <row r="97" spans="24:25">
      <c r="X97" s="55">
        <v>41346</v>
      </c>
      <c r="Y97" s="54">
        <v>2.97</v>
      </c>
    </row>
    <row r="98" spans="24:25">
      <c r="X98" s="55">
        <v>41346</v>
      </c>
      <c r="Y98" s="54">
        <v>2.2599999999999998</v>
      </c>
    </row>
    <row r="99" spans="24:25">
      <c r="X99" s="55">
        <v>41346</v>
      </c>
      <c r="Y99" s="54">
        <v>2.2200000000000002</v>
      </c>
    </row>
    <row r="100" spans="24:25">
      <c r="X100" s="55">
        <v>41346</v>
      </c>
      <c r="Y100" s="54">
        <v>3.27</v>
      </c>
    </row>
    <row r="101" spans="24:25">
      <c r="X101" s="55">
        <v>41346</v>
      </c>
      <c r="Y101" s="54">
        <v>4.2699999999999996</v>
      </c>
    </row>
    <row r="102" spans="24:25">
      <c r="X102" s="55">
        <v>41347</v>
      </c>
      <c r="Y102" s="54">
        <v>4.04</v>
      </c>
    </row>
    <row r="103" spans="24:25">
      <c r="X103" s="55">
        <v>41347</v>
      </c>
      <c r="Y103" s="54">
        <v>2.17</v>
      </c>
    </row>
    <row r="104" spans="24:25">
      <c r="X104" s="55">
        <v>41347</v>
      </c>
      <c r="Y104" s="54">
        <v>2.93</v>
      </c>
    </row>
    <row r="105" spans="24:25">
      <c r="X105" s="55">
        <v>41347</v>
      </c>
      <c r="Y105" s="54">
        <v>3.29</v>
      </c>
    </row>
    <row r="106" spans="24:25">
      <c r="X106" s="55">
        <v>41347</v>
      </c>
      <c r="Y106" s="54">
        <v>2.91</v>
      </c>
    </row>
    <row r="107" spans="24:25">
      <c r="X107" s="55">
        <v>41347</v>
      </c>
      <c r="Y107" s="54">
        <v>3.19</v>
      </c>
    </row>
    <row r="108" spans="24:25">
      <c r="X108" s="55">
        <v>41347</v>
      </c>
      <c r="Y108" s="54">
        <v>3.15</v>
      </c>
    </row>
    <row r="109" spans="24:25">
      <c r="X109" s="55">
        <v>41347</v>
      </c>
      <c r="Y109" s="54">
        <v>2.72</v>
      </c>
    </row>
    <row r="110" spans="24:25">
      <c r="X110" s="55">
        <v>41347</v>
      </c>
      <c r="Y110" s="54">
        <v>3.29</v>
      </c>
    </row>
    <row r="111" spans="24:25">
      <c r="X111" s="55">
        <v>41347</v>
      </c>
      <c r="Y111" s="54">
        <v>2.72</v>
      </c>
    </row>
    <row r="112" spans="24:25">
      <c r="X112" s="55">
        <v>41348</v>
      </c>
      <c r="Y112" s="54">
        <v>2.83</v>
      </c>
    </row>
    <row r="113" spans="24:25">
      <c r="X113" s="55">
        <v>41348</v>
      </c>
      <c r="Y113" s="54">
        <v>3.5</v>
      </c>
    </row>
    <row r="114" spans="24:25">
      <c r="X114" s="55">
        <v>41348</v>
      </c>
      <c r="Y114" s="54">
        <v>2</v>
      </c>
    </row>
    <row r="115" spans="24:25">
      <c r="X115" s="55">
        <v>41348</v>
      </c>
      <c r="Y115" s="54">
        <v>3.84</v>
      </c>
    </row>
    <row r="116" spans="24:25">
      <c r="X116" s="55">
        <v>41348</v>
      </c>
      <c r="Y116" s="54">
        <v>2.19</v>
      </c>
    </row>
    <row r="117" spans="24:25">
      <c r="X117" s="55">
        <v>41348</v>
      </c>
      <c r="Y117" s="54">
        <v>2.42</v>
      </c>
    </row>
    <row r="118" spans="24:25">
      <c r="X118" s="55">
        <v>41348</v>
      </c>
      <c r="Y118" s="54">
        <v>2.4500000000000002</v>
      </c>
    </row>
    <row r="119" spans="24:25">
      <c r="X119" s="55">
        <v>41348</v>
      </c>
      <c r="Y119" s="54">
        <v>2.89</v>
      </c>
    </row>
    <row r="120" spans="24:25">
      <c r="X120" s="55">
        <v>41348</v>
      </c>
      <c r="Y120" s="54">
        <v>3.24</v>
      </c>
    </row>
    <row r="121" spans="24:25">
      <c r="X121" s="55">
        <v>41348</v>
      </c>
      <c r="Y121" s="54">
        <v>3.63</v>
      </c>
    </row>
    <row r="122" spans="24:25">
      <c r="X122" s="55">
        <v>41349</v>
      </c>
      <c r="Y122" s="54">
        <v>2.99</v>
      </c>
    </row>
    <row r="123" spans="24:25">
      <c r="X123" s="55">
        <v>41349</v>
      </c>
      <c r="Y123" s="54">
        <v>2.21</v>
      </c>
    </row>
    <row r="124" spans="24:25">
      <c r="X124" s="55">
        <v>41349</v>
      </c>
      <c r="Y124" s="54">
        <v>4.01</v>
      </c>
    </row>
    <row r="125" spans="24:25">
      <c r="X125" s="55">
        <v>41349</v>
      </c>
      <c r="Y125" s="54">
        <v>3.62</v>
      </c>
    </row>
    <row r="126" spans="24:25">
      <c r="X126" s="55">
        <v>41349</v>
      </c>
      <c r="Y126" s="54">
        <v>3.06</v>
      </c>
    </row>
    <row r="127" spans="24:25">
      <c r="X127" s="55">
        <v>41349</v>
      </c>
      <c r="Y127" s="54">
        <v>3.11</v>
      </c>
    </row>
    <row r="128" spans="24:25">
      <c r="X128" s="55">
        <v>41349</v>
      </c>
      <c r="Y128" s="54">
        <v>3.1</v>
      </c>
    </row>
    <row r="129" spans="24:25">
      <c r="X129" s="55">
        <v>41349</v>
      </c>
      <c r="Y129" s="54">
        <v>2.38</v>
      </c>
    </row>
    <row r="130" spans="24:25">
      <c r="X130" s="55">
        <v>41349</v>
      </c>
      <c r="Y130" s="54">
        <v>2.9</v>
      </c>
    </row>
    <row r="131" spans="24:25">
      <c r="X131" s="55">
        <v>41349</v>
      </c>
      <c r="Y131" s="54">
        <v>3.58</v>
      </c>
    </row>
    <row r="132" spans="24:25">
      <c r="X132" s="55">
        <v>41350</v>
      </c>
      <c r="Y132" s="54">
        <v>2.6</v>
      </c>
    </row>
    <row r="133" spans="24:25">
      <c r="X133" s="55">
        <v>41350</v>
      </c>
      <c r="Y133" s="54">
        <v>2.4300000000000002</v>
      </c>
    </row>
    <row r="134" spans="24:25">
      <c r="X134" s="55">
        <v>41350</v>
      </c>
      <c r="Y134" s="54">
        <v>3.17</v>
      </c>
    </row>
    <row r="135" spans="24:25">
      <c r="X135" s="55">
        <v>41350</v>
      </c>
      <c r="Y135" s="54">
        <v>2.62</v>
      </c>
    </row>
    <row r="136" spans="24:25">
      <c r="X136" s="55">
        <v>41350</v>
      </c>
      <c r="Y136" s="54">
        <v>3.43</v>
      </c>
    </row>
    <row r="137" spans="24:25">
      <c r="X137" s="55">
        <v>41350</v>
      </c>
      <c r="Y137" s="54">
        <v>2.82</v>
      </c>
    </row>
    <row r="138" spans="24:25">
      <c r="X138" s="55">
        <v>41350</v>
      </c>
      <c r="Y138" s="54">
        <v>2.85</v>
      </c>
    </row>
    <row r="139" spans="24:25">
      <c r="X139" s="55">
        <v>41350</v>
      </c>
      <c r="Y139" s="54">
        <v>3.24</v>
      </c>
    </row>
    <row r="140" spans="24:25">
      <c r="X140" s="55">
        <v>41350</v>
      </c>
      <c r="Y140" s="54">
        <v>1.86</v>
      </c>
    </row>
    <row r="141" spans="24:25">
      <c r="X141" s="55">
        <v>41350</v>
      </c>
      <c r="Y141" s="54">
        <v>2.48</v>
      </c>
    </row>
    <row r="142" spans="24:25">
      <c r="X142" s="55">
        <v>41351</v>
      </c>
      <c r="Y142" s="54">
        <v>2.83</v>
      </c>
    </row>
    <row r="143" spans="24:25">
      <c r="X143" s="55">
        <v>41351</v>
      </c>
      <c r="Y143" s="54">
        <v>2.88</v>
      </c>
    </row>
    <row r="144" spans="24:25">
      <c r="X144" s="55">
        <v>41351</v>
      </c>
      <c r="Y144" s="54">
        <v>3.61</v>
      </c>
    </row>
    <row r="145" spans="24:25">
      <c r="X145" s="55">
        <v>41351</v>
      </c>
      <c r="Y145" s="54">
        <v>1.84</v>
      </c>
    </row>
    <row r="146" spans="24:25">
      <c r="X146" s="55">
        <v>41351</v>
      </c>
      <c r="Y146" s="54">
        <v>3.06</v>
      </c>
    </row>
    <row r="147" spans="24:25">
      <c r="X147" s="55">
        <v>41351</v>
      </c>
      <c r="Y147" s="54">
        <v>5.03</v>
      </c>
    </row>
    <row r="148" spans="24:25">
      <c r="X148" s="55">
        <v>41351</v>
      </c>
      <c r="Y148" s="54">
        <v>3.04</v>
      </c>
    </row>
    <row r="149" spans="24:25">
      <c r="X149" s="55">
        <v>41351</v>
      </c>
      <c r="Y149" s="54">
        <v>3.37</v>
      </c>
    </row>
    <row r="150" spans="24:25">
      <c r="X150" s="55">
        <v>41351</v>
      </c>
      <c r="Y150" s="54">
        <v>2.62</v>
      </c>
    </row>
    <row r="151" spans="24:25">
      <c r="X151" s="55">
        <v>41351</v>
      </c>
      <c r="Y151" s="54">
        <v>2.84</v>
      </c>
    </row>
    <row r="152" spans="24:25">
      <c r="X152" s="55">
        <v>41352</v>
      </c>
      <c r="Y152" s="54">
        <v>1.96</v>
      </c>
    </row>
    <row r="153" spans="24:25">
      <c r="X153" s="55">
        <v>41352</v>
      </c>
      <c r="Y153" s="54">
        <v>3.24</v>
      </c>
    </row>
    <row r="154" spans="24:25">
      <c r="X154" s="55">
        <v>41352</v>
      </c>
      <c r="Y154" s="54">
        <v>2.46</v>
      </c>
    </row>
    <row r="155" spans="24:25">
      <c r="X155" s="55">
        <v>41352</v>
      </c>
      <c r="Y155" s="54">
        <v>3.17</v>
      </c>
    </row>
    <row r="156" spans="24:25">
      <c r="X156" s="55">
        <v>41352</v>
      </c>
      <c r="Y156" s="54">
        <v>2.3199999999999998</v>
      </c>
    </row>
    <row r="157" spans="24:25">
      <c r="X157" s="55">
        <v>41352</v>
      </c>
      <c r="Y157" s="54">
        <v>3.38</v>
      </c>
    </row>
    <row r="158" spans="24:25">
      <c r="X158" s="55">
        <v>41352</v>
      </c>
      <c r="Y158" s="54">
        <v>2.3199999999999998</v>
      </c>
    </row>
    <row r="159" spans="24:25">
      <c r="X159" s="55">
        <v>41352</v>
      </c>
      <c r="Y159" s="54">
        <v>2.25</v>
      </c>
    </row>
    <row r="160" spans="24:25">
      <c r="X160" s="55">
        <v>41352</v>
      </c>
      <c r="Y160" s="54">
        <v>4.13</v>
      </c>
    </row>
    <row r="161" spans="24:25">
      <c r="X161" s="55">
        <v>41352</v>
      </c>
      <c r="Y161" s="54">
        <v>2.4700000000000002</v>
      </c>
    </row>
    <row r="162" spans="24:25">
      <c r="X162" s="55">
        <v>41353</v>
      </c>
      <c r="Y162" s="54">
        <v>2.08</v>
      </c>
    </row>
    <row r="163" spans="24:25">
      <c r="X163" s="55">
        <v>41353</v>
      </c>
      <c r="Y163" s="54">
        <v>2.37</v>
      </c>
    </row>
    <row r="164" spans="24:25">
      <c r="X164" s="55">
        <v>41353</v>
      </c>
      <c r="Y164" s="54">
        <v>2.14</v>
      </c>
    </row>
    <row r="165" spans="24:25">
      <c r="X165" s="55">
        <v>41353</v>
      </c>
      <c r="Y165" s="54">
        <v>3.2</v>
      </c>
    </row>
    <row r="166" spans="24:25">
      <c r="X166" s="55">
        <v>41353</v>
      </c>
      <c r="Y166" s="54">
        <v>2.72</v>
      </c>
    </row>
    <row r="167" spans="24:25">
      <c r="X167" s="55">
        <v>41353</v>
      </c>
      <c r="Y167" s="54">
        <v>3.33</v>
      </c>
    </row>
    <row r="168" spans="24:25">
      <c r="X168" s="55">
        <v>41353</v>
      </c>
      <c r="Y168" s="54">
        <v>3.1</v>
      </c>
    </row>
    <row r="169" spans="24:25">
      <c r="X169" s="55">
        <v>41353</v>
      </c>
      <c r="Y169" s="54">
        <v>1.82</v>
      </c>
    </row>
    <row r="170" spans="24:25">
      <c r="X170" s="55">
        <v>41353</v>
      </c>
      <c r="Y170" s="54">
        <v>2.2400000000000002</v>
      </c>
    </row>
    <row r="171" spans="24:25">
      <c r="X171" s="55">
        <v>41353</v>
      </c>
      <c r="Y171" s="54">
        <v>3.83</v>
      </c>
    </row>
    <row r="172" spans="24:25">
      <c r="X172" s="55">
        <v>41354</v>
      </c>
      <c r="Y172" s="54">
        <v>2.42</v>
      </c>
    </row>
    <row r="173" spans="24:25">
      <c r="X173" s="55">
        <v>41354</v>
      </c>
      <c r="Y173" s="54">
        <v>2.67</v>
      </c>
    </row>
    <row r="174" spans="24:25">
      <c r="X174" s="55">
        <v>41354</v>
      </c>
      <c r="Y174" s="54">
        <v>4.38</v>
      </c>
    </row>
    <row r="175" spans="24:25">
      <c r="X175" s="55">
        <v>41354</v>
      </c>
      <c r="Y175" s="54">
        <v>3.23</v>
      </c>
    </row>
    <row r="176" spans="24:25">
      <c r="X176" s="55">
        <v>41354</v>
      </c>
      <c r="Y176" s="54">
        <v>2.21</v>
      </c>
    </row>
    <row r="177" spans="24:25">
      <c r="X177" s="55">
        <v>41354</v>
      </c>
      <c r="Y177" s="54">
        <v>4.75</v>
      </c>
    </row>
    <row r="178" spans="24:25">
      <c r="X178" s="55">
        <v>41354</v>
      </c>
      <c r="Y178" s="54">
        <v>2.91</v>
      </c>
    </row>
    <row r="179" spans="24:25">
      <c r="X179" s="55">
        <v>41354</v>
      </c>
      <c r="Y179" s="54">
        <v>3.1</v>
      </c>
    </row>
    <row r="180" spans="24:25">
      <c r="X180" s="55">
        <v>41354</v>
      </c>
      <c r="Y180" s="54">
        <v>2.2999999999999998</v>
      </c>
    </row>
    <row r="181" spans="24:25">
      <c r="X181" s="55">
        <v>41354</v>
      </c>
      <c r="Y181" s="54">
        <v>2.98</v>
      </c>
    </row>
    <row r="182" spans="24:25">
      <c r="X182" s="55">
        <v>41355</v>
      </c>
      <c r="Y182" s="54">
        <v>2.65</v>
      </c>
    </row>
    <row r="183" spans="24:25">
      <c r="X183" s="55">
        <v>41355</v>
      </c>
      <c r="Y183" s="54">
        <v>2.88</v>
      </c>
    </row>
    <row r="184" spans="24:25">
      <c r="X184" s="55">
        <v>41355</v>
      </c>
      <c r="Y184" s="54">
        <v>3.68</v>
      </c>
    </row>
    <row r="185" spans="24:25">
      <c r="X185" s="55">
        <v>41355</v>
      </c>
      <c r="Y185" s="54">
        <v>2.96</v>
      </c>
    </row>
    <row r="186" spans="24:25">
      <c r="X186" s="55">
        <v>41355</v>
      </c>
      <c r="Y186" s="54">
        <v>3.09</v>
      </c>
    </row>
    <row r="187" spans="24:25">
      <c r="X187" s="55">
        <v>41355</v>
      </c>
      <c r="Y187" s="54">
        <v>2.79</v>
      </c>
    </row>
    <row r="188" spans="24:25">
      <c r="X188" s="55">
        <v>41355</v>
      </c>
      <c r="Y188" s="54">
        <v>3.69</v>
      </c>
    </row>
    <row r="189" spans="24:25">
      <c r="X189" s="55">
        <v>41355</v>
      </c>
      <c r="Y189" s="54">
        <v>3.02</v>
      </c>
    </row>
    <row r="190" spans="24:25">
      <c r="X190" s="55">
        <v>41355</v>
      </c>
      <c r="Y190" s="54">
        <v>3.18</v>
      </c>
    </row>
    <row r="191" spans="24:25">
      <c r="X191" s="55">
        <v>41355</v>
      </c>
      <c r="Y191" s="54">
        <v>3.25</v>
      </c>
    </row>
    <row r="192" spans="24:25">
      <c r="X192" s="55">
        <v>41356</v>
      </c>
      <c r="Y192" s="54">
        <v>2.11</v>
      </c>
    </row>
    <row r="193" spans="24:25">
      <c r="X193" s="55">
        <v>41356</v>
      </c>
      <c r="Y193" s="54">
        <v>3.73</v>
      </c>
    </row>
    <row r="194" spans="24:25">
      <c r="X194" s="55">
        <v>41356</v>
      </c>
      <c r="Y194" s="54">
        <v>3.05</v>
      </c>
    </row>
    <row r="195" spans="24:25">
      <c r="X195" s="55">
        <v>41356</v>
      </c>
      <c r="Y195" s="54">
        <v>3.72</v>
      </c>
    </row>
    <row r="196" spans="24:25">
      <c r="X196" s="55">
        <v>41356</v>
      </c>
      <c r="Y196" s="54">
        <v>2.5</v>
      </c>
    </row>
    <row r="197" spans="24:25">
      <c r="X197" s="55">
        <v>41356</v>
      </c>
      <c r="Y197" s="54">
        <v>2.85</v>
      </c>
    </row>
    <row r="198" spans="24:25">
      <c r="X198" s="55">
        <v>41356</v>
      </c>
      <c r="Y198" s="54">
        <v>2.69</v>
      </c>
    </row>
    <row r="199" spans="24:25">
      <c r="X199" s="55">
        <v>41356</v>
      </c>
      <c r="Y199" s="54">
        <v>1.83</v>
      </c>
    </row>
    <row r="200" spans="24:25">
      <c r="X200" s="55">
        <v>41356</v>
      </c>
      <c r="Y200" s="54">
        <v>3.59</v>
      </c>
    </row>
    <row r="201" spans="24:25">
      <c r="X201" s="55">
        <v>41356</v>
      </c>
      <c r="Y201" s="54">
        <v>2.82</v>
      </c>
    </row>
    <row r="202" spans="24:25">
      <c r="X202" s="54"/>
      <c r="Y202" s="54"/>
    </row>
    <row r="203" spans="24:25">
      <c r="X203" s="54"/>
      <c r="Y203" s="54"/>
    </row>
    <row r="204" spans="24:25">
      <c r="X204" s="54"/>
      <c r="Y204" s="54"/>
    </row>
    <row r="205" spans="24:25">
      <c r="X205" s="54"/>
      <c r="Y205" s="54"/>
    </row>
    <row r="206" spans="24:25">
      <c r="X206" s="54"/>
      <c r="Y206" s="54"/>
    </row>
    <row r="207" spans="24:25">
      <c r="X207" s="54"/>
      <c r="Y207" s="54"/>
    </row>
    <row r="208" spans="24:25">
      <c r="X208" s="54"/>
      <c r="Y208" s="54"/>
    </row>
    <row r="209" spans="24:25">
      <c r="X209" s="54"/>
      <c r="Y209" s="54"/>
    </row>
    <row r="210" spans="24:25">
      <c r="X210" s="54"/>
      <c r="Y210" s="54"/>
    </row>
    <row r="211" spans="24:25">
      <c r="X211" s="54"/>
      <c r="Y211" s="54"/>
    </row>
    <row r="212" spans="24:25">
      <c r="X212" s="54"/>
      <c r="Y212" s="54"/>
    </row>
    <row r="213" spans="24:25">
      <c r="X213" s="54"/>
      <c r="Y213" s="54"/>
    </row>
    <row r="214" spans="24:25">
      <c r="X214" s="54"/>
      <c r="Y214" s="54"/>
    </row>
    <row r="215" spans="24:25">
      <c r="X215" s="54"/>
      <c r="Y215" s="54"/>
    </row>
    <row r="216" spans="24:25">
      <c r="X216" s="54"/>
      <c r="Y216" s="54"/>
    </row>
    <row r="217" spans="24:25">
      <c r="X217" s="54"/>
      <c r="Y217" s="54"/>
    </row>
    <row r="218" spans="24:25">
      <c r="X218" s="54"/>
      <c r="Y218" s="54"/>
    </row>
    <row r="219" spans="24:25">
      <c r="X219" s="54"/>
      <c r="Y219" s="54"/>
    </row>
    <row r="220" spans="24:25">
      <c r="X220" s="54"/>
      <c r="Y220" s="54"/>
    </row>
    <row r="221" spans="24:25">
      <c r="X221" s="54"/>
      <c r="Y221" s="54"/>
    </row>
    <row r="222" spans="24:25">
      <c r="X222" s="54"/>
      <c r="Y222" s="54"/>
    </row>
    <row r="223" spans="24:25">
      <c r="X223" s="54"/>
      <c r="Y223" s="54"/>
    </row>
    <row r="224" spans="24:25">
      <c r="X224" s="54"/>
      <c r="Y224" s="54"/>
    </row>
    <row r="225" spans="24:25">
      <c r="X225" s="54"/>
      <c r="Y225" s="54"/>
    </row>
    <row r="226" spans="24:25">
      <c r="X226" s="54"/>
      <c r="Y226" s="54"/>
    </row>
    <row r="227" spans="24:25">
      <c r="X227" s="54"/>
      <c r="Y227" s="54"/>
    </row>
    <row r="228" spans="24:25">
      <c r="X228" s="54"/>
      <c r="Y228" s="54"/>
    </row>
    <row r="229" spans="24:25">
      <c r="X229" s="54"/>
      <c r="Y229" s="54"/>
    </row>
    <row r="230" spans="24:25">
      <c r="X230" s="54"/>
      <c r="Y230" s="54"/>
    </row>
    <row r="231" spans="24:25">
      <c r="X231" s="54"/>
      <c r="Y231" s="54"/>
    </row>
    <row r="232" spans="24:25">
      <c r="X232" s="54"/>
      <c r="Y232" s="54"/>
    </row>
    <row r="233" spans="24:25">
      <c r="X233" s="54"/>
      <c r="Y233" s="54"/>
    </row>
    <row r="234" spans="24:25">
      <c r="X234" s="54"/>
      <c r="Y234" s="54"/>
    </row>
    <row r="235" spans="24:25">
      <c r="X235" s="54"/>
      <c r="Y235" s="54"/>
    </row>
    <row r="236" spans="24:25">
      <c r="X236" s="54"/>
      <c r="Y236" s="54"/>
    </row>
    <row r="237" spans="24:25">
      <c r="X237" s="54"/>
      <c r="Y237" s="54"/>
    </row>
    <row r="238" spans="24:25">
      <c r="X238" s="54"/>
      <c r="Y238" s="54"/>
    </row>
    <row r="239" spans="24:25">
      <c r="X239" s="54"/>
      <c r="Y239" s="54"/>
    </row>
    <row r="240" spans="24:25">
      <c r="X240" s="54"/>
      <c r="Y240" s="54"/>
    </row>
    <row r="241" spans="24:25">
      <c r="X241" s="54"/>
      <c r="Y241" s="54"/>
    </row>
    <row r="242" spans="24:25">
      <c r="X242" s="54"/>
      <c r="Y242" s="54"/>
    </row>
    <row r="243" spans="24:25">
      <c r="X243" s="54"/>
      <c r="Y243" s="54"/>
    </row>
    <row r="244" spans="24:25">
      <c r="X244" s="54"/>
      <c r="Y244" s="54"/>
    </row>
    <row r="245" spans="24:25">
      <c r="X245" s="54"/>
      <c r="Y245" s="54"/>
    </row>
    <row r="246" spans="24:25">
      <c r="X246" s="54"/>
      <c r="Y246" s="54"/>
    </row>
    <row r="247" spans="24:25">
      <c r="X247" s="54"/>
      <c r="Y247" s="54"/>
    </row>
    <row r="248" spans="24:25">
      <c r="X248" s="54"/>
      <c r="Y248" s="54"/>
    </row>
    <row r="249" spans="24:25">
      <c r="X249" s="54"/>
      <c r="Y249" s="54"/>
    </row>
    <row r="250" spans="24:25">
      <c r="X250" s="54"/>
      <c r="Y250" s="54"/>
    </row>
    <row r="251" spans="24:25">
      <c r="X251" s="54"/>
      <c r="Y251" s="54"/>
    </row>
    <row r="252" spans="24:25">
      <c r="X252" s="54"/>
      <c r="Y252" s="54"/>
    </row>
    <row r="253" spans="24:25">
      <c r="X253" s="54"/>
      <c r="Y253" s="54"/>
    </row>
    <row r="254" spans="24:25">
      <c r="X254" s="54"/>
      <c r="Y254" s="54"/>
    </row>
    <row r="255" spans="24:25">
      <c r="X255" s="54"/>
      <c r="Y255" s="54"/>
    </row>
    <row r="256" spans="24:25">
      <c r="X256" s="54"/>
      <c r="Y256" s="54"/>
    </row>
    <row r="257" spans="24:25">
      <c r="X257" s="54"/>
      <c r="Y257" s="54"/>
    </row>
    <row r="258" spans="24:25">
      <c r="X258" s="54"/>
      <c r="Y258" s="54"/>
    </row>
    <row r="259" spans="24:25">
      <c r="X259" s="54"/>
      <c r="Y259" s="54"/>
    </row>
    <row r="260" spans="24:25">
      <c r="X260" s="54"/>
      <c r="Y260" s="54"/>
    </row>
    <row r="261" spans="24:25">
      <c r="X261" s="54"/>
      <c r="Y261" s="54"/>
    </row>
    <row r="262" spans="24:25">
      <c r="X262" s="54"/>
      <c r="Y262" s="54"/>
    </row>
    <row r="263" spans="24:25">
      <c r="X263" s="54"/>
      <c r="Y263" s="54"/>
    </row>
    <row r="264" spans="24:25">
      <c r="X264" s="54"/>
      <c r="Y264" s="54"/>
    </row>
    <row r="265" spans="24:25">
      <c r="X265" s="54"/>
      <c r="Y265" s="54"/>
    </row>
    <row r="266" spans="24:25">
      <c r="X266" s="54"/>
      <c r="Y266" s="54"/>
    </row>
    <row r="267" spans="24:25">
      <c r="X267" s="54"/>
      <c r="Y267" s="54"/>
    </row>
    <row r="268" spans="24:25">
      <c r="X268" s="54"/>
      <c r="Y268" s="54"/>
    </row>
    <row r="269" spans="24:25">
      <c r="X269" s="54"/>
      <c r="Y269" s="54"/>
    </row>
    <row r="270" spans="24:25">
      <c r="X270" s="54"/>
      <c r="Y270" s="54"/>
    </row>
    <row r="271" spans="24:25">
      <c r="X271" s="54"/>
      <c r="Y271" s="54"/>
    </row>
    <row r="272" spans="24:25">
      <c r="X272" s="54"/>
      <c r="Y272" s="54"/>
    </row>
    <row r="273" spans="24:25">
      <c r="X273" s="54"/>
      <c r="Y273" s="54"/>
    </row>
    <row r="274" spans="24:25">
      <c r="X274" s="54"/>
      <c r="Y274" s="54"/>
    </row>
    <row r="275" spans="24:25">
      <c r="X275" s="54"/>
      <c r="Y275" s="54"/>
    </row>
    <row r="276" spans="24:25">
      <c r="X276" s="54"/>
      <c r="Y276" s="54"/>
    </row>
    <row r="277" spans="24:25">
      <c r="X277" s="54"/>
      <c r="Y277" s="54"/>
    </row>
    <row r="278" spans="24:25">
      <c r="X278" s="54"/>
      <c r="Y278" s="54"/>
    </row>
    <row r="279" spans="24:25">
      <c r="X279" s="54"/>
      <c r="Y279" s="54"/>
    </row>
    <row r="280" spans="24:25">
      <c r="X280" s="54"/>
      <c r="Y280" s="54"/>
    </row>
    <row r="281" spans="24:25">
      <c r="X281" s="54"/>
      <c r="Y281" s="54"/>
    </row>
    <row r="282" spans="24:25">
      <c r="X282" s="54"/>
      <c r="Y282" s="54"/>
    </row>
    <row r="283" spans="24:25">
      <c r="X283" s="54"/>
      <c r="Y283" s="54"/>
    </row>
    <row r="284" spans="24:25">
      <c r="X284" s="54"/>
      <c r="Y284" s="54"/>
    </row>
    <row r="285" spans="24:25">
      <c r="X285" s="54"/>
      <c r="Y285" s="54"/>
    </row>
    <row r="286" spans="24:25">
      <c r="X286" s="54"/>
      <c r="Y286" s="54"/>
    </row>
    <row r="287" spans="24:25">
      <c r="X287" s="54"/>
      <c r="Y287" s="54"/>
    </row>
    <row r="288" spans="24:25">
      <c r="X288" s="54"/>
      <c r="Y288" s="54"/>
    </row>
    <row r="289" spans="24:25">
      <c r="X289" s="54"/>
      <c r="Y289" s="54"/>
    </row>
    <row r="290" spans="24:25">
      <c r="X290" s="54"/>
      <c r="Y290" s="54"/>
    </row>
    <row r="291" spans="24:25">
      <c r="X291" s="54"/>
      <c r="Y291" s="54"/>
    </row>
    <row r="292" spans="24:25">
      <c r="X292" s="54"/>
      <c r="Y292" s="54"/>
    </row>
    <row r="293" spans="24:25">
      <c r="X293" s="54"/>
      <c r="Y293" s="54"/>
    </row>
    <row r="294" spans="24:25">
      <c r="X294" s="54"/>
      <c r="Y294" s="54"/>
    </row>
    <row r="295" spans="24:25">
      <c r="X295" s="54"/>
      <c r="Y295" s="54"/>
    </row>
    <row r="296" spans="24:25">
      <c r="X296" s="54"/>
      <c r="Y296" s="54"/>
    </row>
    <row r="297" spans="24:25">
      <c r="X297" s="54"/>
      <c r="Y297" s="54"/>
    </row>
    <row r="298" spans="24:25">
      <c r="X298" s="54"/>
      <c r="Y298" s="54"/>
    </row>
    <row r="299" spans="24:25">
      <c r="X299" s="54"/>
      <c r="Y299" s="54"/>
    </row>
    <row r="300" spans="24:25">
      <c r="X300" s="54"/>
      <c r="Y300" s="54"/>
    </row>
    <row r="301" spans="24:25">
      <c r="X301" s="54"/>
      <c r="Y301" s="54"/>
    </row>
    <row r="302" spans="24:25">
      <c r="X302" s="54"/>
      <c r="Y302" s="54"/>
    </row>
    <row r="303" spans="24:25">
      <c r="X303" s="54"/>
      <c r="Y303" s="54"/>
    </row>
    <row r="304" spans="24:25">
      <c r="X304" s="54"/>
      <c r="Y304" s="54"/>
    </row>
    <row r="305" spans="24:25">
      <c r="X305" s="54"/>
      <c r="Y305" s="54"/>
    </row>
    <row r="306" spans="24:25">
      <c r="X306" s="54"/>
      <c r="Y306" s="54"/>
    </row>
    <row r="307" spans="24:25">
      <c r="X307" s="54"/>
      <c r="Y307" s="54"/>
    </row>
    <row r="308" spans="24:25">
      <c r="X308" s="54"/>
      <c r="Y308" s="54"/>
    </row>
    <row r="309" spans="24:25">
      <c r="X309" s="54"/>
      <c r="Y309" s="54"/>
    </row>
    <row r="310" spans="24:25">
      <c r="X310" s="54"/>
      <c r="Y310" s="54"/>
    </row>
    <row r="311" spans="24:25">
      <c r="X311" s="54"/>
      <c r="Y311" s="54"/>
    </row>
    <row r="312" spans="24:25">
      <c r="X312" s="54"/>
      <c r="Y312" s="54"/>
    </row>
    <row r="313" spans="24:25">
      <c r="X313" s="54"/>
      <c r="Y313" s="54"/>
    </row>
    <row r="314" spans="24:25">
      <c r="X314" s="54"/>
      <c r="Y314" s="54"/>
    </row>
    <row r="315" spans="24:25">
      <c r="X315" s="54"/>
      <c r="Y315" s="54"/>
    </row>
    <row r="316" spans="24:25">
      <c r="X316" s="54"/>
      <c r="Y316" s="54"/>
    </row>
    <row r="317" spans="24:25">
      <c r="X317" s="54"/>
      <c r="Y317" s="54"/>
    </row>
    <row r="318" spans="24:25">
      <c r="X318" s="54"/>
      <c r="Y318" s="54"/>
    </row>
    <row r="319" spans="24:25">
      <c r="X319" s="54"/>
      <c r="Y319" s="54"/>
    </row>
    <row r="320" spans="24:25">
      <c r="X320" s="54"/>
      <c r="Y320" s="54"/>
    </row>
    <row r="321" spans="24:25">
      <c r="X321" s="54"/>
      <c r="Y321" s="54"/>
    </row>
    <row r="322" spans="24:25">
      <c r="X322" s="54"/>
      <c r="Y322" s="54"/>
    </row>
    <row r="323" spans="24:25">
      <c r="X323" s="54"/>
      <c r="Y323" s="54"/>
    </row>
    <row r="324" spans="24:25">
      <c r="X324" s="54"/>
      <c r="Y324" s="54"/>
    </row>
    <row r="325" spans="24:25">
      <c r="X325" s="54"/>
      <c r="Y325" s="54"/>
    </row>
    <row r="326" spans="24:25">
      <c r="X326" s="54"/>
      <c r="Y326" s="54"/>
    </row>
    <row r="327" spans="24:25">
      <c r="X327" s="54"/>
      <c r="Y327" s="54"/>
    </row>
    <row r="328" spans="24:25">
      <c r="X328" s="54"/>
      <c r="Y328" s="54"/>
    </row>
    <row r="329" spans="24:25">
      <c r="X329" s="54"/>
      <c r="Y329" s="54"/>
    </row>
    <row r="330" spans="24:25">
      <c r="X330" s="54"/>
      <c r="Y330" s="54"/>
    </row>
    <row r="331" spans="24:25">
      <c r="X331" s="54"/>
      <c r="Y331" s="54"/>
    </row>
    <row r="332" spans="24:25">
      <c r="X332" s="54"/>
      <c r="Y332" s="54"/>
    </row>
    <row r="333" spans="24:25">
      <c r="X333" s="54"/>
      <c r="Y333" s="54"/>
    </row>
    <row r="334" spans="24:25">
      <c r="X334" s="54"/>
      <c r="Y334" s="54"/>
    </row>
    <row r="335" spans="24:25">
      <c r="X335" s="54"/>
      <c r="Y335" s="54"/>
    </row>
    <row r="336" spans="24:25">
      <c r="X336" s="54"/>
      <c r="Y336" s="54"/>
    </row>
    <row r="337" spans="24:25">
      <c r="X337" s="54"/>
      <c r="Y337" s="54"/>
    </row>
    <row r="338" spans="24:25">
      <c r="X338" s="54"/>
      <c r="Y338" s="54"/>
    </row>
    <row r="339" spans="24:25">
      <c r="X339" s="54"/>
      <c r="Y339" s="54"/>
    </row>
    <row r="340" spans="24:25">
      <c r="X340" s="54"/>
      <c r="Y340" s="54"/>
    </row>
    <row r="341" spans="24:25">
      <c r="X341" s="54"/>
      <c r="Y341" s="54"/>
    </row>
    <row r="342" spans="24:25">
      <c r="X342" s="54"/>
      <c r="Y342" s="54"/>
    </row>
    <row r="343" spans="24:25">
      <c r="X343" s="54"/>
      <c r="Y343" s="54"/>
    </row>
    <row r="344" spans="24:25">
      <c r="X344" s="54"/>
      <c r="Y344" s="54"/>
    </row>
    <row r="345" spans="24:25">
      <c r="X345" s="54"/>
      <c r="Y345" s="54"/>
    </row>
    <row r="346" spans="24:25">
      <c r="X346" s="54"/>
      <c r="Y346" s="54"/>
    </row>
    <row r="347" spans="24:25">
      <c r="X347" s="54"/>
      <c r="Y347" s="54"/>
    </row>
    <row r="348" spans="24:25">
      <c r="X348" s="54"/>
      <c r="Y348" s="54"/>
    </row>
    <row r="349" spans="24:25">
      <c r="X349" s="54"/>
      <c r="Y349" s="54"/>
    </row>
    <row r="350" spans="24:25">
      <c r="X350" s="54"/>
      <c r="Y350" s="54"/>
    </row>
    <row r="351" spans="24:25">
      <c r="X351" s="54"/>
      <c r="Y351" s="54"/>
    </row>
    <row r="352" spans="24:25">
      <c r="X352" s="54"/>
      <c r="Y352" s="54"/>
    </row>
    <row r="353" spans="24:25">
      <c r="X353" s="54"/>
      <c r="Y353" s="54"/>
    </row>
    <row r="354" spans="24:25">
      <c r="X354" s="54"/>
      <c r="Y354" s="54"/>
    </row>
    <row r="355" spans="24:25">
      <c r="X355" s="54"/>
      <c r="Y355" s="54"/>
    </row>
    <row r="356" spans="24:25">
      <c r="X356" s="54"/>
      <c r="Y356" s="54"/>
    </row>
    <row r="357" spans="24:25">
      <c r="X357" s="54"/>
      <c r="Y357" s="54"/>
    </row>
    <row r="358" spans="24:25">
      <c r="X358" s="54"/>
      <c r="Y358" s="54"/>
    </row>
    <row r="359" spans="24:25">
      <c r="X359" s="54"/>
      <c r="Y359" s="54"/>
    </row>
    <row r="360" spans="24:25">
      <c r="X360" s="54"/>
      <c r="Y360" s="54"/>
    </row>
    <row r="361" spans="24:25">
      <c r="X361" s="54"/>
      <c r="Y361" s="54"/>
    </row>
    <row r="362" spans="24:25">
      <c r="X362" s="54"/>
      <c r="Y362" s="54"/>
    </row>
    <row r="363" spans="24:25">
      <c r="X363" s="54"/>
      <c r="Y363" s="54"/>
    </row>
    <row r="364" spans="24:25">
      <c r="X364" s="54"/>
      <c r="Y364" s="54"/>
    </row>
    <row r="365" spans="24:25">
      <c r="X365" s="54"/>
      <c r="Y365" s="54"/>
    </row>
    <row r="366" spans="24:25">
      <c r="X366" s="54"/>
      <c r="Y366" s="54"/>
    </row>
    <row r="367" spans="24:25">
      <c r="X367" s="54"/>
      <c r="Y367" s="54"/>
    </row>
    <row r="368" spans="24:25">
      <c r="X368" s="54"/>
      <c r="Y368" s="54"/>
    </row>
    <row r="369" spans="24:25">
      <c r="X369" s="54"/>
      <c r="Y369" s="54"/>
    </row>
    <row r="370" spans="24:25">
      <c r="X370" s="54"/>
      <c r="Y370" s="54"/>
    </row>
    <row r="371" spans="24:25">
      <c r="X371" s="54"/>
      <c r="Y371" s="54"/>
    </row>
    <row r="372" spans="24:25">
      <c r="X372" s="54"/>
      <c r="Y372" s="54"/>
    </row>
    <row r="373" spans="24:25">
      <c r="X373" s="54"/>
      <c r="Y373" s="54"/>
    </row>
    <row r="374" spans="24:25">
      <c r="X374" s="54"/>
      <c r="Y374" s="54"/>
    </row>
    <row r="375" spans="24:25">
      <c r="X375" s="54"/>
      <c r="Y375" s="54"/>
    </row>
    <row r="376" spans="24:25">
      <c r="X376" s="54"/>
      <c r="Y376" s="54"/>
    </row>
    <row r="377" spans="24:25">
      <c r="X377" s="54"/>
      <c r="Y377" s="54"/>
    </row>
    <row r="378" spans="24:25">
      <c r="X378" s="54"/>
      <c r="Y378" s="54"/>
    </row>
    <row r="379" spans="24:25">
      <c r="X379" s="54"/>
      <c r="Y379" s="54"/>
    </row>
    <row r="380" spans="24:25">
      <c r="X380" s="54"/>
      <c r="Y380" s="54"/>
    </row>
    <row r="381" spans="24:25">
      <c r="X381" s="54"/>
      <c r="Y381" s="54"/>
    </row>
    <row r="382" spans="24:25">
      <c r="X382" s="54"/>
      <c r="Y382" s="54"/>
    </row>
    <row r="383" spans="24:25">
      <c r="X383" s="54"/>
      <c r="Y383" s="54"/>
    </row>
    <row r="384" spans="24:25">
      <c r="X384" s="54"/>
      <c r="Y384" s="54"/>
    </row>
    <row r="385" spans="24:25">
      <c r="X385" s="54"/>
      <c r="Y385" s="54"/>
    </row>
    <row r="386" spans="24:25">
      <c r="X386" s="54"/>
      <c r="Y386" s="54"/>
    </row>
    <row r="387" spans="24:25">
      <c r="X387" s="54"/>
      <c r="Y387" s="54"/>
    </row>
    <row r="388" spans="24:25">
      <c r="X388" s="54"/>
      <c r="Y388" s="54"/>
    </row>
    <row r="389" spans="24:25">
      <c r="X389" s="54"/>
      <c r="Y389" s="54"/>
    </row>
    <row r="390" spans="24:25">
      <c r="X390" s="54"/>
      <c r="Y390" s="54"/>
    </row>
    <row r="391" spans="24:25">
      <c r="X391" s="54"/>
      <c r="Y391" s="54"/>
    </row>
    <row r="392" spans="24:25">
      <c r="X392" s="54"/>
      <c r="Y392" s="54"/>
    </row>
    <row r="393" spans="24:25">
      <c r="X393" s="54"/>
      <c r="Y393" s="54"/>
    </row>
    <row r="394" spans="24:25">
      <c r="X394" s="54"/>
      <c r="Y394" s="54"/>
    </row>
    <row r="395" spans="24:25">
      <c r="X395" s="54"/>
      <c r="Y395" s="54"/>
    </row>
    <row r="396" spans="24:25">
      <c r="X396" s="54"/>
      <c r="Y396" s="54"/>
    </row>
    <row r="397" spans="24:25">
      <c r="X397" s="54"/>
      <c r="Y397" s="54"/>
    </row>
    <row r="398" spans="24:25">
      <c r="X398" s="54"/>
      <c r="Y398" s="54"/>
    </row>
    <row r="399" spans="24:25">
      <c r="X399" s="54"/>
      <c r="Y399" s="54"/>
    </row>
    <row r="400" spans="24:25">
      <c r="X400" s="54"/>
      <c r="Y400" s="54"/>
    </row>
    <row r="401" spans="24:25">
      <c r="X401" s="54"/>
      <c r="Y401" s="54"/>
    </row>
    <row r="402" spans="24:25">
      <c r="X402" s="54"/>
      <c r="Y402" s="54"/>
    </row>
    <row r="403" spans="24:25">
      <c r="X403" s="54"/>
      <c r="Y403" s="54"/>
    </row>
    <row r="404" spans="24:25">
      <c r="X404" s="54"/>
      <c r="Y404" s="54"/>
    </row>
    <row r="405" spans="24:25">
      <c r="X405" s="54"/>
      <c r="Y405" s="54"/>
    </row>
    <row r="406" spans="24:25">
      <c r="X406" s="54"/>
      <c r="Y406" s="54"/>
    </row>
    <row r="407" spans="24:25">
      <c r="X407" s="54"/>
      <c r="Y407" s="54"/>
    </row>
    <row r="408" spans="24:25">
      <c r="X408" s="54"/>
      <c r="Y408" s="54"/>
    </row>
    <row r="409" spans="24:25">
      <c r="X409" s="54"/>
      <c r="Y409" s="54"/>
    </row>
    <row r="410" spans="24:25">
      <c r="X410" s="54"/>
      <c r="Y410" s="54"/>
    </row>
    <row r="411" spans="24:25">
      <c r="X411" s="54"/>
      <c r="Y411" s="54"/>
    </row>
    <row r="412" spans="24:25">
      <c r="X412" s="54"/>
      <c r="Y412" s="54"/>
    </row>
    <row r="413" spans="24:25">
      <c r="X413" s="54"/>
      <c r="Y413" s="54"/>
    </row>
    <row r="414" spans="24:25">
      <c r="X414" s="54"/>
      <c r="Y414" s="54"/>
    </row>
    <row r="415" spans="24:25">
      <c r="X415" s="54"/>
      <c r="Y415" s="54"/>
    </row>
    <row r="416" spans="24:25">
      <c r="X416" s="54"/>
      <c r="Y416" s="54"/>
    </row>
    <row r="417" spans="24:25">
      <c r="X417" s="54"/>
      <c r="Y417" s="54"/>
    </row>
    <row r="418" spans="24:25">
      <c r="X418" s="54"/>
      <c r="Y418" s="54"/>
    </row>
    <row r="419" spans="24:25">
      <c r="X419" s="54"/>
      <c r="Y419" s="54"/>
    </row>
    <row r="420" spans="24:25">
      <c r="X420" s="54"/>
      <c r="Y420" s="54"/>
    </row>
    <row r="421" spans="24:25">
      <c r="X421" s="54"/>
      <c r="Y421" s="54"/>
    </row>
    <row r="422" spans="24:25">
      <c r="X422" s="54"/>
      <c r="Y422" s="54"/>
    </row>
    <row r="423" spans="24:25">
      <c r="X423" s="54"/>
      <c r="Y423" s="54"/>
    </row>
    <row r="424" spans="24:25">
      <c r="X424" s="54"/>
      <c r="Y424" s="54"/>
    </row>
    <row r="425" spans="24:25">
      <c r="X425" s="54"/>
      <c r="Y425" s="54"/>
    </row>
    <row r="426" spans="24:25">
      <c r="X426" s="54"/>
      <c r="Y426" s="54"/>
    </row>
    <row r="427" spans="24:25">
      <c r="X427" s="54"/>
      <c r="Y427" s="54"/>
    </row>
    <row r="428" spans="24:25">
      <c r="X428" s="54"/>
      <c r="Y428" s="54"/>
    </row>
    <row r="429" spans="24:25">
      <c r="X429" s="54"/>
      <c r="Y429" s="54"/>
    </row>
    <row r="430" spans="24:25">
      <c r="X430" s="54"/>
      <c r="Y430" s="54"/>
    </row>
    <row r="431" spans="24:25">
      <c r="X431" s="54"/>
      <c r="Y431" s="54"/>
    </row>
    <row r="432" spans="24:25">
      <c r="X432" s="54"/>
      <c r="Y432" s="54"/>
    </row>
    <row r="433" spans="24:25">
      <c r="X433" s="54"/>
      <c r="Y433" s="54"/>
    </row>
    <row r="434" spans="24:25">
      <c r="X434" s="54"/>
      <c r="Y434" s="54"/>
    </row>
    <row r="435" spans="24:25">
      <c r="X435" s="54"/>
      <c r="Y435" s="54"/>
    </row>
    <row r="436" spans="24:25">
      <c r="X436" s="54"/>
      <c r="Y436" s="54"/>
    </row>
    <row r="437" spans="24:25">
      <c r="X437" s="54"/>
      <c r="Y437" s="54"/>
    </row>
    <row r="438" spans="24:25">
      <c r="X438" s="54"/>
      <c r="Y438" s="54"/>
    </row>
    <row r="439" spans="24:25">
      <c r="X439" s="54"/>
      <c r="Y439" s="54"/>
    </row>
    <row r="440" spans="24:25">
      <c r="X440" s="54"/>
      <c r="Y440" s="54"/>
    </row>
    <row r="441" spans="24:25">
      <c r="X441" s="54"/>
      <c r="Y441" s="54"/>
    </row>
    <row r="442" spans="24:25">
      <c r="X442" s="54"/>
      <c r="Y442" s="54"/>
    </row>
    <row r="443" spans="24:25">
      <c r="X443" s="54"/>
      <c r="Y443" s="54"/>
    </row>
  </sheetData>
  <pageMargins left="0.7" right="0.7" top="0.75" bottom="0.75" header="0.3" footer="0.3"/>
  <pageSetup paperSize="9" orientation="portrait" horizontalDpi="300" verticalDpi="0" r:id="rId1"/>
  <ignoredErrors>
    <ignoredError sqref="J2:J26 K2:K26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7999-72ED-4679-B9F3-A3D42E8F1BF1}">
  <dimension ref="C1:P41"/>
  <sheetViews>
    <sheetView topLeftCell="C1" zoomScaleNormal="100" workbookViewId="0">
      <selection activeCell="U7" sqref="U7"/>
    </sheetView>
  </sheetViews>
  <sheetFormatPr defaultRowHeight="14.5"/>
  <cols>
    <col min="3" max="3" width="29.453125" bestFit="1" customWidth="1"/>
    <col min="7" max="7" width="12.1796875" bestFit="1" customWidth="1"/>
    <col min="10" max="11" width="8.7265625" hidden="1" customWidth="1"/>
  </cols>
  <sheetData>
    <row r="1" spans="3:16">
      <c r="F1" s="63" t="s">
        <v>61</v>
      </c>
      <c r="G1" s="63"/>
      <c r="H1" s="63"/>
      <c r="I1" s="63"/>
    </row>
    <row r="2" spans="3:16" ht="29">
      <c r="E2" s="51" t="s">
        <v>80</v>
      </c>
      <c r="F2" s="52">
        <v>1</v>
      </c>
      <c r="G2" s="52">
        <v>2</v>
      </c>
      <c r="H2" s="52">
        <v>3</v>
      </c>
      <c r="I2" s="52">
        <v>4</v>
      </c>
      <c r="J2" s="64" t="s">
        <v>116</v>
      </c>
      <c r="K2" s="64" t="s">
        <v>117</v>
      </c>
      <c r="L2" s="52" t="s">
        <v>116</v>
      </c>
      <c r="M2" s="52" t="s">
        <v>117</v>
      </c>
      <c r="N2" s="52" t="s">
        <v>83</v>
      </c>
      <c r="O2" s="52" t="s">
        <v>84</v>
      </c>
      <c r="P2" s="52" t="s">
        <v>85</v>
      </c>
    </row>
    <row r="3" spans="3:16">
      <c r="C3" s="50" t="s">
        <v>91</v>
      </c>
      <c r="E3">
        <v>1</v>
      </c>
      <c r="F3">
        <v>15.85</v>
      </c>
      <c r="G3">
        <v>16.02</v>
      </c>
      <c r="H3">
        <v>15.83</v>
      </c>
      <c r="I3">
        <v>15.93</v>
      </c>
      <c r="J3" s="65">
        <v>15.91</v>
      </c>
      <c r="K3" s="65">
        <v>0.19</v>
      </c>
      <c r="L3" s="53">
        <f>AVERAGE(F3:I3)</f>
        <v>15.907499999999999</v>
      </c>
      <c r="M3" s="53">
        <f>MAX(F3:I3)-MIN(F3:I3)</f>
        <v>0.1899999999999995</v>
      </c>
      <c r="N3" s="53">
        <f>$H$30</f>
        <v>15.946900000000003</v>
      </c>
      <c r="O3">
        <f>$H$35</f>
        <v>16.030900000000003</v>
      </c>
      <c r="P3">
        <f>$H$36</f>
        <v>15.862900000000003</v>
      </c>
    </row>
    <row r="4" spans="3:16">
      <c r="C4" s="50" t="s">
        <v>92</v>
      </c>
      <c r="E4">
        <v>2</v>
      </c>
      <c r="F4">
        <v>16.12</v>
      </c>
      <c r="G4">
        <v>16</v>
      </c>
      <c r="H4">
        <v>15.85</v>
      </c>
      <c r="I4">
        <v>16.010000000000002</v>
      </c>
      <c r="J4" s="65">
        <v>15.99</v>
      </c>
      <c r="K4" s="65">
        <v>0.27</v>
      </c>
      <c r="L4" s="53">
        <f t="shared" ref="L4:L27" si="0">AVERAGE(F4:I4)</f>
        <v>15.995000000000001</v>
      </c>
      <c r="M4" s="53">
        <f t="shared" ref="M4:M27" si="1">MAX(F4:I4)-MIN(F4:I4)</f>
        <v>0.27000000000000135</v>
      </c>
      <c r="N4" s="53">
        <f t="shared" ref="N4:N27" si="2">$H$30</f>
        <v>15.946900000000003</v>
      </c>
      <c r="O4">
        <f t="shared" ref="O4:O27" si="3">$H$35</f>
        <v>16.030900000000003</v>
      </c>
      <c r="P4">
        <f t="shared" ref="P4:P27" si="4">$H$36</f>
        <v>15.862900000000003</v>
      </c>
    </row>
    <row r="5" spans="3:16">
      <c r="C5" s="50" t="s">
        <v>93</v>
      </c>
      <c r="E5">
        <v>3</v>
      </c>
      <c r="F5">
        <v>16</v>
      </c>
      <c r="G5">
        <v>15.91</v>
      </c>
      <c r="H5">
        <v>15.94</v>
      </c>
      <c r="I5">
        <v>15.83</v>
      </c>
      <c r="J5" s="65">
        <v>15.92</v>
      </c>
      <c r="K5" s="65">
        <v>0.17</v>
      </c>
      <c r="L5" s="53">
        <f t="shared" si="0"/>
        <v>15.92</v>
      </c>
      <c r="M5" s="53">
        <f t="shared" si="1"/>
        <v>0.16999999999999993</v>
      </c>
      <c r="N5" s="53">
        <f t="shared" si="2"/>
        <v>15.946900000000003</v>
      </c>
      <c r="O5">
        <f t="shared" si="3"/>
        <v>16.030900000000003</v>
      </c>
      <c r="P5">
        <f t="shared" si="4"/>
        <v>15.862900000000003</v>
      </c>
    </row>
    <row r="6" spans="3:16">
      <c r="C6" s="50" t="s">
        <v>94</v>
      </c>
      <c r="E6">
        <v>4</v>
      </c>
      <c r="F6">
        <v>16.2</v>
      </c>
      <c r="G6">
        <v>15.85</v>
      </c>
      <c r="H6">
        <v>15.74</v>
      </c>
      <c r="I6">
        <v>15.93</v>
      </c>
      <c r="J6" s="65">
        <v>15.93</v>
      </c>
      <c r="K6" s="65">
        <v>0.46</v>
      </c>
      <c r="L6" s="53">
        <f t="shared" si="0"/>
        <v>15.93</v>
      </c>
      <c r="M6" s="53">
        <f t="shared" si="1"/>
        <v>0.45999999999999908</v>
      </c>
      <c r="N6" s="53">
        <f t="shared" si="2"/>
        <v>15.946900000000003</v>
      </c>
      <c r="O6">
        <f t="shared" si="3"/>
        <v>16.030900000000003</v>
      </c>
      <c r="P6">
        <f t="shared" si="4"/>
        <v>15.862900000000003</v>
      </c>
    </row>
    <row r="7" spans="3:16">
      <c r="C7" s="50" t="s">
        <v>95</v>
      </c>
      <c r="E7">
        <v>5</v>
      </c>
      <c r="F7">
        <v>15.74</v>
      </c>
      <c r="G7">
        <v>15.86</v>
      </c>
      <c r="H7">
        <v>16.21</v>
      </c>
      <c r="I7">
        <v>16.100000000000001</v>
      </c>
      <c r="J7" s="65">
        <v>15.98</v>
      </c>
      <c r="K7" s="65">
        <v>0.47</v>
      </c>
      <c r="L7" s="53">
        <f t="shared" si="0"/>
        <v>15.977500000000001</v>
      </c>
      <c r="M7" s="53">
        <f t="shared" si="1"/>
        <v>0.47000000000000064</v>
      </c>
      <c r="N7" s="53">
        <f t="shared" si="2"/>
        <v>15.946900000000003</v>
      </c>
      <c r="O7">
        <f t="shared" si="3"/>
        <v>16.030900000000003</v>
      </c>
      <c r="P7">
        <f t="shared" si="4"/>
        <v>15.862900000000003</v>
      </c>
    </row>
    <row r="8" spans="3:16">
      <c r="C8" s="50" t="s">
        <v>96</v>
      </c>
      <c r="E8">
        <v>6</v>
      </c>
      <c r="F8">
        <v>15.94</v>
      </c>
      <c r="G8">
        <v>16.010000000000002</v>
      </c>
      <c r="H8">
        <v>16.14</v>
      </c>
      <c r="I8">
        <v>16.03</v>
      </c>
      <c r="J8" s="65">
        <v>16.03</v>
      </c>
      <c r="K8" s="65">
        <v>0.2</v>
      </c>
      <c r="L8" s="53">
        <f t="shared" si="0"/>
        <v>16.03</v>
      </c>
      <c r="M8" s="53">
        <f t="shared" si="1"/>
        <v>0.20000000000000107</v>
      </c>
      <c r="N8" s="53">
        <f t="shared" si="2"/>
        <v>15.946900000000003</v>
      </c>
      <c r="O8">
        <f t="shared" si="3"/>
        <v>16.030900000000003</v>
      </c>
      <c r="P8">
        <f t="shared" si="4"/>
        <v>15.862900000000003</v>
      </c>
    </row>
    <row r="9" spans="3:16">
      <c r="C9" s="50" t="s">
        <v>97</v>
      </c>
      <c r="E9">
        <v>7</v>
      </c>
      <c r="F9">
        <v>15.75</v>
      </c>
      <c r="G9">
        <v>16.21</v>
      </c>
      <c r="H9">
        <v>16.010000000000002</v>
      </c>
      <c r="I9">
        <v>15.86</v>
      </c>
      <c r="J9" s="65">
        <v>15.96</v>
      </c>
      <c r="K9" s="65">
        <v>0.46</v>
      </c>
      <c r="L9" s="53">
        <f t="shared" si="0"/>
        <v>15.9575</v>
      </c>
      <c r="M9" s="53">
        <f t="shared" si="1"/>
        <v>0.46000000000000085</v>
      </c>
      <c r="N9" s="53">
        <f t="shared" si="2"/>
        <v>15.946900000000003</v>
      </c>
      <c r="O9">
        <f t="shared" si="3"/>
        <v>16.030900000000003</v>
      </c>
      <c r="P9">
        <f t="shared" si="4"/>
        <v>15.862900000000003</v>
      </c>
    </row>
    <row r="10" spans="3:16">
      <c r="C10" s="50" t="s">
        <v>98</v>
      </c>
      <c r="E10">
        <v>8</v>
      </c>
      <c r="F10">
        <v>15.82</v>
      </c>
      <c r="G10">
        <v>15.94</v>
      </c>
      <c r="H10">
        <v>16.02</v>
      </c>
      <c r="I10">
        <v>15.94</v>
      </c>
      <c r="J10" s="65">
        <v>15.93</v>
      </c>
      <c r="K10" s="65">
        <v>0.2</v>
      </c>
      <c r="L10" s="53">
        <f t="shared" si="0"/>
        <v>15.93</v>
      </c>
      <c r="M10" s="53">
        <f t="shared" si="1"/>
        <v>0.19999999999999929</v>
      </c>
      <c r="N10" s="53">
        <f t="shared" si="2"/>
        <v>15.946900000000003</v>
      </c>
      <c r="O10">
        <f t="shared" si="3"/>
        <v>16.030900000000003</v>
      </c>
      <c r="P10">
        <f t="shared" si="4"/>
        <v>15.862900000000003</v>
      </c>
    </row>
    <row r="11" spans="3:16">
      <c r="C11" s="50" t="s">
        <v>99</v>
      </c>
      <c r="E11">
        <v>9</v>
      </c>
      <c r="F11">
        <v>16.04</v>
      </c>
      <c r="G11">
        <v>15.98</v>
      </c>
      <c r="H11">
        <v>15.83</v>
      </c>
      <c r="I11">
        <v>15.98</v>
      </c>
      <c r="J11" s="65">
        <v>15.96</v>
      </c>
      <c r="K11" s="65">
        <v>0.21</v>
      </c>
      <c r="L11" s="53">
        <f t="shared" si="0"/>
        <v>15.9575</v>
      </c>
      <c r="M11" s="53">
        <f t="shared" si="1"/>
        <v>0.20999999999999908</v>
      </c>
      <c r="N11" s="53">
        <f t="shared" si="2"/>
        <v>15.946900000000003</v>
      </c>
      <c r="O11">
        <f t="shared" si="3"/>
        <v>16.030900000000003</v>
      </c>
      <c r="P11">
        <f t="shared" si="4"/>
        <v>15.862900000000003</v>
      </c>
    </row>
    <row r="12" spans="3:16">
      <c r="C12" s="50" t="s">
        <v>100</v>
      </c>
      <c r="E12">
        <v>10</v>
      </c>
      <c r="F12">
        <v>15.64</v>
      </c>
      <c r="G12">
        <v>15.86</v>
      </c>
      <c r="H12">
        <v>15.94</v>
      </c>
      <c r="I12">
        <v>15.89</v>
      </c>
      <c r="J12" s="65">
        <v>15.83</v>
      </c>
      <c r="K12" s="65">
        <v>0.3</v>
      </c>
      <c r="L12" s="53">
        <f t="shared" si="0"/>
        <v>15.8325</v>
      </c>
      <c r="M12" s="53">
        <f t="shared" si="1"/>
        <v>0.29999999999999893</v>
      </c>
      <c r="N12" s="53">
        <f t="shared" si="2"/>
        <v>15.946900000000003</v>
      </c>
      <c r="O12">
        <f t="shared" si="3"/>
        <v>16.030900000000003</v>
      </c>
      <c r="P12">
        <f t="shared" si="4"/>
        <v>15.862900000000003</v>
      </c>
    </row>
    <row r="13" spans="3:16">
      <c r="C13" s="50" t="s">
        <v>101</v>
      </c>
      <c r="E13">
        <v>11</v>
      </c>
      <c r="F13">
        <v>16.11</v>
      </c>
      <c r="G13">
        <v>16</v>
      </c>
      <c r="H13">
        <v>16.010000000000002</v>
      </c>
      <c r="I13">
        <v>15.82</v>
      </c>
      <c r="J13" s="65">
        <v>15.99</v>
      </c>
      <c r="K13" s="65">
        <v>0.28999999999999998</v>
      </c>
      <c r="L13" s="53">
        <f t="shared" si="0"/>
        <v>15.985000000000001</v>
      </c>
      <c r="M13" s="53">
        <f t="shared" si="1"/>
        <v>0.28999999999999915</v>
      </c>
      <c r="N13" s="53">
        <f t="shared" si="2"/>
        <v>15.946900000000003</v>
      </c>
      <c r="O13">
        <f t="shared" si="3"/>
        <v>16.030900000000003</v>
      </c>
      <c r="P13">
        <f t="shared" si="4"/>
        <v>15.862900000000003</v>
      </c>
    </row>
    <row r="14" spans="3:16">
      <c r="C14" s="50" t="s">
        <v>102</v>
      </c>
      <c r="E14">
        <v>12</v>
      </c>
      <c r="F14">
        <v>15.72</v>
      </c>
      <c r="G14">
        <v>15.85</v>
      </c>
      <c r="H14">
        <v>16.12</v>
      </c>
      <c r="I14">
        <v>16.149999999999999</v>
      </c>
      <c r="J14" s="65">
        <v>15.96</v>
      </c>
      <c r="K14" s="65">
        <v>0.43</v>
      </c>
      <c r="L14" s="53">
        <f t="shared" si="0"/>
        <v>15.959999999999999</v>
      </c>
      <c r="M14" s="53">
        <f t="shared" si="1"/>
        <v>0.42999999999999794</v>
      </c>
      <c r="N14" s="53">
        <f t="shared" si="2"/>
        <v>15.946900000000003</v>
      </c>
      <c r="O14">
        <f t="shared" si="3"/>
        <v>16.030900000000003</v>
      </c>
      <c r="P14">
        <f t="shared" si="4"/>
        <v>15.862900000000003</v>
      </c>
    </row>
    <row r="15" spans="3:16">
      <c r="C15" s="50" t="s">
        <v>103</v>
      </c>
      <c r="E15">
        <v>13</v>
      </c>
      <c r="F15">
        <v>15.85</v>
      </c>
      <c r="G15">
        <v>15.76</v>
      </c>
      <c r="H15">
        <v>15.74</v>
      </c>
      <c r="I15">
        <v>15.98</v>
      </c>
      <c r="J15" s="65">
        <v>15.83</v>
      </c>
      <c r="K15" s="65">
        <v>0.24</v>
      </c>
      <c r="L15" s="53">
        <f t="shared" si="0"/>
        <v>15.8325</v>
      </c>
      <c r="M15" s="53">
        <f t="shared" si="1"/>
        <v>0.24000000000000021</v>
      </c>
      <c r="N15" s="53">
        <f t="shared" si="2"/>
        <v>15.946900000000003</v>
      </c>
      <c r="O15">
        <f t="shared" si="3"/>
        <v>16.030900000000003</v>
      </c>
      <c r="P15">
        <f t="shared" si="4"/>
        <v>15.862900000000003</v>
      </c>
    </row>
    <row r="16" spans="3:16">
      <c r="C16" s="50" t="s">
        <v>104</v>
      </c>
      <c r="E16">
        <v>14</v>
      </c>
      <c r="F16">
        <v>15.73</v>
      </c>
      <c r="G16">
        <v>15.84</v>
      </c>
      <c r="H16">
        <v>15.96</v>
      </c>
      <c r="I16">
        <v>16.100000000000001</v>
      </c>
      <c r="J16" s="65">
        <v>15.91</v>
      </c>
      <c r="K16" s="65">
        <v>0.37</v>
      </c>
      <c r="L16" s="53">
        <f t="shared" si="0"/>
        <v>15.907500000000001</v>
      </c>
      <c r="M16" s="53">
        <f t="shared" si="1"/>
        <v>0.37000000000000099</v>
      </c>
      <c r="N16" s="53">
        <f t="shared" si="2"/>
        <v>15.946900000000003</v>
      </c>
      <c r="O16">
        <f t="shared" si="3"/>
        <v>16.030900000000003</v>
      </c>
      <c r="P16">
        <f t="shared" si="4"/>
        <v>15.862900000000003</v>
      </c>
    </row>
    <row r="17" spans="3:16">
      <c r="C17" s="50" t="s">
        <v>105</v>
      </c>
      <c r="E17">
        <v>15</v>
      </c>
      <c r="F17">
        <v>16.2</v>
      </c>
      <c r="G17">
        <v>16.010000000000002</v>
      </c>
      <c r="H17">
        <v>16.100000000000001</v>
      </c>
      <c r="I17">
        <v>15.89</v>
      </c>
      <c r="J17" s="65">
        <v>16.05</v>
      </c>
      <c r="K17" s="65">
        <v>0.31</v>
      </c>
      <c r="L17" s="53">
        <f t="shared" si="0"/>
        <v>16.05</v>
      </c>
      <c r="M17" s="53">
        <f t="shared" si="1"/>
        <v>0.30999999999999872</v>
      </c>
      <c r="N17" s="53">
        <f t="shared" si="2"/>
        <v>15.946900000000003</v>
      </c>
      <c r="O17">
        <f t="shared" si="3"/>
        <v>16.030900000000003</v>
      </c>
      <c r="P17">
        <f t="shared" si="4"/>
        <v>15.862900000000003</v>
      </c>
    </row>
    <row r="18" spans="3:16">
      <c r="C18" s="50" t="s">
        <v>106</v>
      </c>
      <c r="E18">
        <v>16</v>
      </c>
      <c r="F18">
        <v>16.12</v>
      </c>
      <c r="G18">
        <v>16.079999999999998</v>
      </c>
      <c r="H18">
        <v>15.83</v>
      </c>
      <c r="I18">
        <v>15.94</v>
      </c>
      <c r="J18" s="65">
        <v>15.99</v>
      </c>
      <c r="K18" s="65">
        <v>0.28999999999999998</v>
      </c>
      <c r="L18" s="53">
        <f t="shared" si="0"/>
        <v>15.9925</v>
      </c>
      <c r="M18" s="53">
        <f t="shared" si="1"/>
        <v>0.29000000000000092</v>
      </c>
      <c r="N18" s="53">
        <f t="shared" si="2"/>
        <v>15.946900000000003</v>
      </c>
      <c r="O18">
        <f t="shared" si="3"/>
        <v>16.030900000000003</v>
      </c>
      <c r="P18">
        <f t="shared" si="4"/>
        <v>15.862900000000003</v>
      </c>
    </row>
    <row r="19" spans="3:16">
      <c r="C19" s="50" t="s">
        <v>107</v>
      </c>
      <c r="E19">
        <v>17</v>
      </c>
      <c r="F19">
        <v>16.010000000000002</v>
      </c>
      <c r="G19">
        <v>15.93</v>
      </c>
      <c r="H19">
        <v>15.81</v>
      </c>
      <c r="I19">
        <v>15.68</v>
      </c>
      <c r="J19" s="65">
        <v>15.86</v>
      </c>
      <c r="K19" s="65">
        <v>0.33</v>
      </c>
      <c r="L19" s="53">
        <f t="shared" si="0"/>
        <v>15.8575</v>
      </c>
      <c r="M19" s="53">
        <f t="shared" si="1"/>
        <v>0.33000000000000185</v>
      </c>
      <c r="N19" s="53">
        <f t="shared" si="2"/>
        <v>15.946900000000003</v>
      </c>
      <c r="O19">
        <f t="shared" si="3"/>
        <v>16.030900000000003</v>
      </c>
      <c r="P19">
        <f t="shared" si="4"/>
        <v>15.862900000000003</v>
      </c>
    </row>
    <row r="20" spans="3:16">
      <c r="C20" s="50" t="s">
        <v>108</v>
      </c>
      <c r="E20">
        <v>18</v>
      </c>
      <c r="F20">
        <v>15.78</v>
      </c>
      <c r="G20">
        <v>16.04</v>
      </c>
      <c r="H20">
        <v>16.11</v>
      </c>
      <c r="I20">
        <v>16.12</v>
      </c>
      <c r="J20" s="65">
        <v>16.010000000000002</v>
      </c>
      <c r="K20" s="65">
        <v>0.34</v>
      </c>
      <c r="L20" s="53">
        <f t="shared" si="0"/>
        <v>16.012499999999999</v>
      </c>
      <c r="M20" s="53">
        <f t="shared" si="1"/>
        <v>0.34000000000000163</v>
      </c>
      <c r="N20" s="53">
        <f t="shared" si="2"/>
        <v>15.946900000000003</v>
      </c>
      <c r="O20">
        <f t="shared" si="3"/>
        <v>16.030900000000003</v>
      </c>
      <c r="P20">
        <f t="shared" si="4"/>
        <v>15.862900000000003</v>
      </c>
    </row>
    <row r="21" spans="3:16">
      <c r="C21" s="50" t="s">
        <v>109</v>
      </c>
      <c r="E21">
        <v>19</v>
      </c>
      <c r="F21">
        <v>15.84</v>
      </c>
      <c r="G21">
        <v>15.92</v>
      </c>
      <c r="H21">
        <v>16.05</v>
      </c>
      <c r="I21">
        <v>16.12</v>
      </c>
      <c r="J21" s="65">
        <v>15.98</v>
      </c>
      <c r="K21" s="65">
        <v>0.28000000000000003</v>
      </c>
      <c r="L21" s="53">
        <f t="shared" si="0"/>
        <v>15.982500000000002</v>
      </c>
      <c r="M21" s="53">
        <f t="shared" si="1"/>
        <v>0.28000000000000114</v>
      </c>
      <c r="N21" s="53">
        <f t="shared" si="2"/>
        <v>15.946900000000003</v>
      </c>
      <c r="O21">
        <f t="shared" si="3"/>
        <v>16.030900000000003</v>
      </c>
      <c r="P21">
        <f t="shared" si="4"/>
        <v>15.862900000000003</v>
      </c>
    </row>
    <row r="22" spans="3:16">
      <c r="C22" s="50" t="s">
        <v>110</v>
      </c>
      <c r="E22">
        <v>20</v>
      </c>
      <c r="F22">
        <v>15.92</v>
      </c>
      <c r="G22">
        <v>16.09</v>
      </c>
      <c r="H22">
        <v>16.12</v>
      </c>
      <c r="I22">
        <v>15.93</v>
      </c>
      <c r="J22" s="65">
        <v>16.02</v>
      </c>
      <c r="K22" s="65">
        <v>0.2</v>
      </c>
      <c r="L22" s="53">
        <f t="shared" si="0"/>
        <v>16.015000000000001</v>
      </c>
      <c r="M22" s="53">
        <f t="shared" si="1"/>
        <v>0.20000000000000107</v>
      </c>
      <c r="N22" s="53">
        <f t="shared" si="2"/>
        <v>15.946900000000003</v>
      </c>
      <c r="O22">
        <f t="shared" si="3"/>
        <v>16.030900000000003</v>
      </c>
      <c r="P22">
        <f t="shared" si="4"/>
        <v>15.862900000000003</v>
      </c>
    </row>
    <row r="23" spans="3:16">
      <c r="C23" s="50" t="s">
        <v>111</v>
      </c>
      <c r="E23">
        <v>21</v>
      </c>
      <c r="F23">
        <v>16.11</v>
      </c>
      <c r="G23">
        <v>16.02</v>
      </c>
      <c r="H23">
        <v>16</v>
      </c>
      <c r="I23">
        <v>15.88</v>
      </c>
      <c r="J23" s="65">
        <v>16</v>
      </c>
      <c r="K23" s="65">
        <v>0.23</v>
      </c>
      <c r="L23" s="53">
        <f t="shared" si="0"/>
        <v>16.002499999999998</v>
      </c>
      <c r="M23" s="53">
        <f t="shared" si="1"/>
        <v>0.22999999999999865</v>
      </c>
      <c r="N23" s="53">
        <f t="shared" si="2"/>
        <v>15.946900000000003</v>
      </c>
      <c r="O23">
        <f t="shared" si="3"/>
        <v>16.030900000000003</v>
      </c>
      <c r="P23">
        <f t="shared" si="4"/>
        <v>15.862900000000003</v>
      </c>
    </row>
    <row r="24" spans="3:16">
      <c r="C24" s="50" t="s">
        <v>112</v>
      </c>
      <c r="E24">
        <v>22</v>
      </c>
      <c r="F24">
        <v>15.98</v>
      </c>
      <c r="G24">
        <v>15.82</v>
      </c>
      <c r="H24">
        <v>15.89</v>
      </c>
      <c r="I24">
        <v>15.89</v>
      </c>
      <c r="J24" s="65">
        <v>15.9</v>
      </c>
      <c r="K24" s="65">
        <v>0.16</v>
      </c>
      <c r="L24" s="53">
        <f t="shared" si="0"/>
        <v>15.895</v>
      </c>
      <c r="M24" s="53">
        <f t="shared" si="1"/>
        <v>0.16000000000000014</v>
      </c>
      <c r="N24" s="53">
        <f t="shared" si="2"/>
        <v>15.946900000000003</v>
      </c>
      <c r="O24">
        <f t="shared" si="3"/>
        <v>16.030900000000003</v>
      </c>
      <c r="P24">
        <f t="shared" si="4"/>
        <v>15.862900000000003</v>
      </c>
    </row>
    <row r="25" spans="3:16">
      <c r="C25" s="50" t="s">
        <v>113</v>
      </c>
      <c r="E25">
        <v>23</v>
      </c>
      <c r="F25">
        <v>16.05</v>
      </c>
      <c r="G25">
        <v>15.73</v>
      </c>
      <c r="H25">
        <v>15.73</v>
      </c>
      <c r="I25">
        <v>15.93</v>
      </c>
      <c r="J25" s="65">
        <v>15.86</v>
      </c>
      <c r="K25" s="65">
        <v>0.32</v>
      </c>
      <c r="L25" s="53">
        <f t="shared" si="0"/>
        <v>15.860000000000001</v>
      </c>
      <c r="M25" s="53">
        <f t="shared" si="1"/>
        <v>0.32000000000000028</v>
      </c>
      <c r="N25" s="53">
        <f t="shared" si="2"/>
        <v>15.946900000000003</v>
      </c>
      <c r="O25">
        <f t="shared" si="3"/>
        <v>16.030900000000003</v>
      </c>
      <c r="P25">
        <f t="shared" si="4"/>
        <v>15.862900000000003</v>
      </c>
    </row>
    <row r="26" spans="3:16">
      <c r="C26" s="50" t="s">
        <v>114</v>
      </c>
      <c r="E26">
        <v>24</v>
      </c>
      <c r="F26">
        <v>16.010000000000002</v>
      </c>
      <c r="G26">
        <v>16.010000000000002</v>
      </c>
      <c r="H26">
        <v>15.89</v>
      </c>
      <c r="I26">
        <v>15.86</v>
      </c>
      <c r="J26" s="65">
        <v>15.94</v>
      </c>
      <c r="K26" s="65">
        <v>0.15</v>
      </c>
      <c r="L26" s="53">
        <f t="shared" si="0"/>
        <v>15.942500000000001</v>
      </c>
      <c r="M26" s="53">
        <f t="shared" si="1"/>
        <v>0.15000000000000213</v>
      </c>
      <c r="N26" s="53">
        <f t="shared" si="2"/>
        <v>15.946900000000003</v>
      </c>
      <c r="O26">
        <f t="shared" si="3"/>
        <v>16.030900000000003</v>
      </c>
      <c r="P26">
        <f t="shared" si="4"/>
        <v>15.862900000000003</v>
      </c>
    </row>
    <row r="27" spans="3:16">
      <c r="C27" s="50" t="s">
        <v>115</v>
      </c>
      <c r="E27">
        <v>25</v>
      </c>
      <c r="F27">
        <v>16.079999999999998</v>
      </c>
      <c r="G27">
        <v>15.78</v>
      </c>
      <c r="H27">
        <v>15.92</v>
      </c>
      <c r="I27">
        <v>15.98</v>
      </c>
      <c r="J27" s="65">
        <v>15.94</v>
      </c>
      <c r="K27" s="65">
        <v>0.3</v>
      </c>
      <c r="L27" s="53">
        <f t="shared" si="0"/>
        <v>15.940000000000001</v>
      </c>
      <c r="M27" s="53">
        <f t="shared" si="1"/>
        <v>0.29999999999999893</v>
      </c>
      <c r="N27" s="53">
        <f t="shared" si="2"/>
        <v>15.946900000000003</v>
      </c>
      <c r="O27">
        <f t="shared" si="3"/>
        <v>16.030900000000003</v>
      </c>
      <c r="P27">
        <f t="shared" si="4"/>
        <v>15.862900000000003</v>
      </c>
    </row>
    <row r="30" spans="3:16">
      <c r="G30" t="s">
        <v>118</v>
      </c>
      <c r="H30" s="53">
        <f>AVERAGE(L3:L27)</f>
        <v>15.946900000000003</v>
      </c>
    </row>
    <row r="31" spans="3:16">
      <c r="D31">
        <v>100</v>
      </c>
      <c r="G31" t="s">
        <v>43</v>
      </c>
      <c r="H31">
        <f>COUNTA(E3:E27)</f>
        <v>25</v>
      </c>
      <c r="L31" t="s">
        <v>126</v>
      </c>
    </row>
    <row r="32" spans="3:16">
      <c r="D32">
        <v>210</v>
      </c>
      <c r="G32" t="s">
        <v>123</v>
      </c>
      <c r="H32">
        <v>3</v>
      </c>
    </row>
    <row r="33" spans="3:8">
      <c r="D33" t="s">
        <v>54</v>
      </c>
      <c r="G33" t="s">
        <v>125</v>
      </c>
      <c r="H33">
        <v>0.14000000000000001</v>
      </c>
    </row>
    <row r="34" spans="3:8">
      <c r="D34">
        <v>550</v>
      </c>
      <c r="G34" t="s">
        <v>124</v>
      </c>
      <c r="H34">
        <f>H33/SQRT(H31)</f>
        <v>2.8000000000000004E-2</v>
      </c>
    </row>
    <row r="35" spans="3:8">
      <c r="D35" t="s">
        <v>122</v>
      </c>
      <c r="G35" t="s">
        <v>127</v>
      </c>
      <c r="H35">
        <f>H30+H32*H34</f>
        <v>16.030900000000003</v>
      </c>
    </row>
    <row r="36" spans="3:8">
      <c r="D36">
        <v>130</v>
      </c>
      <c r="G36" t="s">
        <v>128</v>
      </c>
      <c r="H36">
        <f>H30-H32*H34</f>
        <v>15.862900000000003</v>
      </c>
    </row>
    <row r="37" spans="3:8">
      <c r="D37">
        <v>560</v>
      </c>
    </row>
    <row r="39" spans="3:8">
      <c r="C39" t="s">
        <v>119</v>
      </c>
      <c r="D39">
        <f>COUNT(D31:D37)</f>
        <v>5</v>
      </c>
    </row>
    <row r="40" spans="3:8">
      <c r="C40" t="s">
        <v>120</v>
      </c>
      <c r="D40">
        <f>COUNTA(D31:D37)</f>
        <v>7</v>
      </c>
    </row>
    <row r="41" spans="3:8">
      <c r="C41" t="s">
        <v>121</v>
      </c>
      <c r="D41">
        <f>COUNTBLANK(D31:D37)</f>
        <v>0</v>
      </c>
    </row>
  </sheetData>
  <mergeCells count="1">
    <mergeCell ref="F1:I1"/>
  </mergeCells>
  <pageMargins left="0.7" right="0.7" top="0.75" bottom="0.75" header="0.3" footer="0.3"/>
  <ignoredErrors>
    <ignoredError sqref="L3:M27" formulaRange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4A87-F11B-411E-979A-30AF67CD40D9}">
  <dimension ref="D2:Q202"/>
  <sheetViews>
    <sheetView tabSelected="1" workbookViewId="0"/>
  </sheetViews>
  <sheetFormatPr defaultRowHeight="14.5"/>
  <cols>
    <col min="4" max="5" width="16.1796875" customWidth="1"/>
    <col min="8" max="8" width="14" customWidth="1"/>
  </cols>
  <sheetData>
    <row r="2" spans="4:12">
      <c r="D2" s="66" t="s">
        <v>87</v>
      </c>
      <c r="E2" s="54" t="s">
        <v>88</v>
      </c>
    </row>
    <row r="3" spans="4:12">
      <c r="D3" s="67">
        <v>41337</v>
      </c>
      <c r="E3" s="54">
        <v>2.0699999999999998</v>
      </c>
      <c r="H3" s="67">
        <v>41337</v>
      </c>
      <c r="I3">
        <f>COUNTIF(D3:$D$202,H3)</f>
        <v>10</v>
      </c>
      <c r="L3">
        <f>COUNTA(H3:H22)</f>
        <v>20</v>
      </c>
    </row>
    <row r="4" spans="4:12">
      <c r="D4" s="67">
        <v>41337</v>
      </c>
      <c r="E4" s="54">
        <v>2.89</v>
      </c>
      <c r="H4" s="67">
        <v>41338</v>
      </c>
      <c r="I4">
        <f>COUNTIF(D4:$D$202,H4)</f>
        <v>10</v>
      </c>
    </row>
    <row r="5" spans="4:12">
      <c r="D5" s="67">
        <v>41337</v>
      </c>
      <c r="E5" s="54">
        <v>4.2</v>
      </c>
      <c r="H5" s="67">
        <v>41339</v>
      </c>
      <c r="I5">
        <f>COUNTIF(D5:$D$202,H5)</f>
        <v>10</v>
      </c>
    </row>
    <row r="6" spans="4:12">
      <c r="D6" s="67">
        <v>41337</v>
      </c>
      <c r="E6" s="54">
        <v>2.89</v>
      </c>
      <c r="H6" s="67">
        <v>41340</v>
      </c>
      <c r="I6">
        <f>COUNTIF(D6:$D$202,H6)</f>
        <v>10</v>
      </c>
    </row>
    <row r="7" spans="4:12">
      <c r="D7" s="67">
        <v>41337</v>
      </c>
      <c r="E7" s="54">
        <v>3.05</v>
      </c>
      <c r="H7" s="67">
        <v>41341</v>
      </c>
      <c r="I7">
        <f>COUNTIF(D7:$D$202,H7)</f>
        <v>10</v>
      </c>
    </row>
    <row r="8" spans="4:12">
      <c r="D8" s="67">
        <v>41337</v>
      </c>
      <c r="E8" s="54">
        <v>2.69</v>
      </c>
      <c r="H8" s="67">
        <v>41342</v>
      </c>
      <c r="I8">
        <f>COUNTIF(D8:$D$202,H8)</f>
        <v>10</v>
      </c>
    </row>
    <row r="9" spans="4:12">
      <c r="D9" s="67">
        <v>41337</v>
      </c>
      <c r="E9" s="54">
        <v>3.39</v>
      </c>
      <c r="H9" s="67">
        <v>41343</v>
      </c>
      <c r="I9">
        <f>COUNTIF(D9:$D$202,H9)</f>
        <v>10</v>
      </c>
    </row>
    <row r="10" spans="4:12">
      <c r="D10" s="67">
        <v>41337</v>
      </c>
      <c r="E10" s="54">
        <v>2.66</v>
      </c>
      <c r="H10" s="67">
        <v>41344</v>
      </c>
      <c r="I10">
        <f>COUNTIF(D10:$D$202,H10)</f>
        <v>10</v>
      </c>
    </row>
    <row r="11" spans="4:12">
      <c r="D11" s="67">
        <v>41337</v>
      </c>
      <c r="E11" s="54">
        <v>2.68</v>
      </c>
      <c r="H11" s="67">
        <v>41345</v>
      </c>
      <c r="I11">
        <f>COUNTIF(D11:$D$202,H11)</f>
        <v>10</v>
      </c>
    </row>
    <row r="12" spans="4:12">
      <c r="D12" s="67">
        <v>41337</v>
      </c>
      <c r="E12" s="54">
        <v>3.07</v>
      </c>
      <c r="H12" s="67">
        <v>41346</v>
      </c>
      <c r="I12">
        <f>COUNTIF(D12:$D$202,H12)</f>
        <v>10</v>
      </c>
    </row>
    <row r="13" spans="4:12">
      <c r="D13" s="67">
        <v>41338</v>
      </c>
      <c r="E13" s="54">
        <v>4.75</v>
      </c>
      <c r="H13" s="67">
        <v>41347</v>
      </c>
      <c r="I13">
        <f>COUNTIF(D13:$D$202,H13)</f>
        <v>10</v>
      </c>
    </row>
    <row r="14" spans="4:12">
      <c r="D14" s="67">
        <v>41338</v>
      </c>
      <c r="E14" s="54">
        <v>2.46</v>
      </c>
      <c r="H14" s="67">
        <v>41348</v>
      </c>
      <c r="I14">
        <f>COUNTIF(D14:$D$202,H14)</f>
        <v>10</v>
      </c>
    </row>
    <row r="15" spans="4:12">
      <c r="D15" s="67">
        <v>41338</v>
      </c>
      <c r="E15" s="54">
        <v>3.12</v>
      </c>
      <c r="H15" s="67">
        <v>41349</v>
      </c>
      <c r="I15">
        <f>COUNTIF(D15:$D$202,H15)</f>
        <v>10</v>
      </c>
    </row>
    <row r="16" spans="4:12">
      <c r="D16" s="67">
        <v>41338</v>
      </c>
      <c r="E16" s="54">
        <v>3.52</v>
      </c>
      <c r="H16" s="67">
        <v>41350</v>
      </c>
      <c r="I16">
        <f>COUNTIF(D16:$D$202,H16)</f>
        <v>10</v>
      </c>
    </row>
    <row r="17" spans="4:17">
      <c r="D17" s="67">
        <v>41338</v>
      </c>
      <c r="E17" s="54">
        <v>2.62</v>
      </c>
      <c r="H17" s="67">
        <v>41351</v>
      </c>
      <c r="I17">
        <f>COUNTIF(D17:$D$202,H17)</f>
        <v>10</v>
      </c>
    </row>
    <row r="18" spans="4:17">
      <c r="D18" s="67">
        <v>41338</v>
      </c>
      <c r="E18" s="54">
        <v>2.63</v>
      </c>
      <c r="H18" s="67">
        <v>41352</v>
      </c>
      <c r="I18">
        <f>COUNTIF(D18:$D$202,H18)</f>
        <v>10</v>
      </c>
    </row>
    <row r="19" spans="4:17">
      <c r="D19" s="67">
        <v>41338</v>
      </c>
      <c r="E19" s="54">
        <v>2.74</v>
      </c>
      <c r="H19" s="67">
        <v>41353</v>
      </c>
      <c r="I19">
        <f>COUNTIF(D19:$D$202,H19)</f>
        <v>10</v>
      </c>
    </row>
    <row r="20" spans="4:17">
      <c r="D20" s="67">
        <v>41338</v>
      </c>
      <c r="E20" s="54">
        <v>3.36</v>
      </c>
      <c r="H20" s="67">
        <v>41354</v>
      </c>
      <c r="I20">
        <f>COUNTIF(D20:$D$202,H20)</f>
        <v>10</v>
      </c>
    </row>
    <row r="21" spans="4:17">
      <c r="D21" s="67">
        <v>41338</v>
      </c>
      <c r="E21" s="54">
        <v>3.46</v>
      </c>
      <c r="H21" s="67">
        <v>41355</v>
      </c>
      <c r="I21">
        <f>COUNTIF(D21:$D$202,H21)</f>
        <v>10</v>
      </c>
    </row>
    <row r="22" spans="4:17">
      <c r="D22" s="67">
        <v>41338</v>
      </c>
      <c r="E22" s="54">
        <v>2.2200000000000002</v>
      </c>
      <c r="H22" s="67">
        <v>41356</v>
      </c>
      <c r="I22">
        <f>COUNTIF(D22:$D$202,H22)</f>
        <v>10</v>
      </c>
    </row>
    <row r="23" spans="4:17">
      <c r="D23" s="67">
        <v>41339</v>
      </c>
      <c r="E23" s="54">
        <v>2.92</v>
      </c>
    </row>
    <row r="24" spans="4:17">
      <c r="D24" s="67">
        <v>41339</v>
      </c>
      <c r="E24" s="54">
        <v>2.46</v>
      </c>
    </row>
    <row r="25" spans="4:17">
      <c r="D25" s="67">
        <v>41339</v>
      </c>
      <c r="E25" s="54">
        <v>2.92</v>
      </c>
      <c r="H25" s="68" t="s">
        <v>129</v>
      </c>
    </row>
    <row r="26" spans="4:17">
      <c r="D26" s="67">
        <v>41339</v>
      </c>
      <c r="E26" s="54">
        <v>3.67</v>
      </c>
    </row>
    <row r="27" spans="4:17">
      <c r="D27" s="67">
        <v>41339</v>
      </c>
      <c r="E27" s="54">
        <v>2.71</v>
      </c>
      <c r="H27">
        <v>3.6</v>
      </c>
      <c r="I27">
        <v>2.4</v>
      </c>
      <c r="J27">
        <v>2.8</v>
      </c>
      <c r="K27">
        <v>3.21</v>
      </c>
      <c r="L27">
        <v>2.4</v>
      </c>
      <c r="M27">
        <v>2.75</v>
      </c>
      <c r="N27">
        <v>2.79</v>
      </c>
      <c r="O27">
        <v>3.4</v>
      </c>
      <c r="P27">
        <v>2.58</v>
      </c>
      <c r="Q27">
        <v>2.5</v>
      </c>
    </row>
    <row r="28" spans="4:17">
      <c r="D28" s="67">
        <v>41339</v>
      </c>
      <c r="E28" s="54">
        <v>2.12</v>
      </c>
    </row>
    <row r="29" spans="4:17">
      <c r="D29" s="67">
        <v>41339</v>
      </c>
      <c r="E29" s="54">
        <v>2.71</v>
      </c>
      <c r="H29">
        <v>3.6</v>
      </c>
    </row>
    <row r="30" spans="4:17">
      <c r="D30" s="67">
        <v>41339</v>
      </c>
      <c r="E30" s="54">
        <v>3.14</v>
      </c>
      <c r="H30">
        <v>2.4</v>
      </c>
    </row>
    <row r="31" spans="4:17">
      <c r="D31" s="67">
        <v>41339</v>
      </c>
      <c r="E31" s="54">
        <v>2.86</v>
      </c>
      <c r="H31">
        <v>2.8</v>
      </c>
    </row>
    <row r="32" spans="4:17">
      <c r="D32" s="67">
        <v>41339</v>
      </c>
      <c r="E32" s="54">
        <v>2.41</v>
      </c>
      <c r="H32">
        <v>3.21</v>
      </c>
    </row>
    <row r="33" spans="4:8">
      <c r="D33" s="67">
        <v>41340</v>
      </c>
      <c r="E33" s="54">
        <v>3.55</v>
      </c>
      <c r="H33">
        <v>2.4</v>
      </c>
    </row>
    <row r="34" spans="4:8">
      <c r="D34" s="67">
        <v>41340</v>
      </c>
      <c r="E34" s="54">
        <v>3.92</v>
      </c>
      <c r="H34">
        <v>2.75</v>
      </c>
    </row>
    <row r="35" spans="4:8">
      <c r="D35" s="67">
        <v>41340</v>
      </c>
      <c r="E35" s="54">
        <v>2.54</v>
      </c>
      <c r="H35">
        <v>2.79</v>
      </c>
    </row>
    <row r="36" spans="4:8">
      <c r="D36" s="67">
        <v>41340</v>
      </c>
      <c r="E36" s="54">
        <v>2.5499999999999998</v>
      </c>
      <c r="H36">
        <v>3.4</v>
      </c>
    </row>
    <row r="37" spans="4:8">
      <c r="D37" s="67">
        <v>41340</v>
      </c>
      <c r="E37" s="54">
        <v>3.53</v>
      </c>
      <c r="H37">
        <v>2.58</v>
      </c>
    </row>
    <row r="38" spans="4:8">
      <c r="D38" s="67">
        <v>41340</v>
      </c>
      <c r="E38" s="54">
        <v>2.1</v>
      </c>
      <c r="H38">
        <v>2.5</v>
      </c>
    </row>
    <row r="39" spans="4:8">
      <c r="D39" s="67">
        <v>41340</v>
      </c>
      <c r="E39" s="54">
        <v>4.21</v>
      </c>
    </row>
    <row r="40" spans="4:8">
      <c r="D40" s="67">
        <v>41340</v>
      </c>
      <c r="E40" s="54">
        <v>3.85</v>
      </c>
    </row>
    <row r="41" spans="4:8">
      <c r="D41" s="67">
        <v>41340</v>
      </c>
      <c r="E41" s="54">
        <v>3.17</v>
      </c>
    </row>
    <row r="42" spans="4:8">
      <c r="D42" s="67">
        <v>41340</v>
      </c>
      <c r="E42" s="54">
        <v>3.45</v>
      </c>
    </row>
    <row r="43" spans="4:8">
      <c r="D43" s="67">
        <v>41341</v>
      </c>
      <c r="E43" s="54">
        <v>2.63</v>
      </c>
    </row>
    <row r="44" spans="4:8">
      <c r="D44" s="67">
        <v>41341</v>
      </c>
      <c r="E44" s="54">
        <v>3.16</v>
      </c>
    </row>
    <row r="45" spans="4:8">
      <c r="D45" s="67">
        <v>41341</v>
      </c>
      <c r="E45" s="54">
        <v>3.49</v>
      </c>
    </row>
    <row r="46" spans="4:8">
      <c r="D46" s="67">
        <v>41341</v>
      </c>
      <c r="E46" s="54">
        <v>2.59</v>
      </c>
    </row>
    <row r="47" spans="4:8">
      <c r="D47" s="67">
        <v>41341</v>
      </c>
      <c r="E47" s="54">
        <v>4.1399999999999997</v>
      </c>
    </row>
    <row r="48" spans="4:8">
      <c r="D48" s="67">
        <v>41341</v>
      </c>
      <c r="E48" s="54">
        <v>1.99</v>
      </c>
    </row>
    <row r="49" spans="4:5">
      <c r="D49" s="67">
        <v>41341</v>
      </c>
      <c r="E49" s="54">
        <v>3.22</v>
      </c>
    </row>
    <row r="50" spans="4:5">
      <c r="D50" s="67">
        <v>41341</v>
      </c>
      <c r="E50" s="54">
        <v>2.35</v>
      </c>
    </row>
    <row r="51" spans="4:5">
      <c r="D51" s="67">
        <v>41341</v>
      </c>
      <c r="E51" s="54">
        <v>2.52</v>
      </c>
    </row>
    <row r="52" spans="4:5">
      <c r="D52" s="67">
        <v>41341</v>
      </c>
      <c r="E52" s="54">
        <v>3.4</v>
      </c>
    </row>
    <row r="53" spans="4:5">
      <c r="D53" s="67">
        <v>41342</v>
      </c>
      <c r="E53" s="54">
        <v>2.6</v>
      </c>
    </row>
    <row r="54" spans="4:5">
      <c r="D54" s="67">
        <v>41342</v>
      </c>
      <c r="E54" s="54">
        <v>3.5</v>
      </c>
    </row>
    <row r="55" spans="4:5">
      <c r="D55" s="67">
        <v>41342</v>
      </c>
      <c r="E55" s="54">
        <v>2.1</v>
      </c>
    </row>
    <row r="56" spans="4:5">
      <c r="D56" s="67">
        <v>41342</v>
      </c>
      <c r="E56" s="54">
        <v>3.39</v>
      </c>
    </row>
    <row r="57" spans="4:5">
      <c r="D57" s="67">
        <v>41342</v>
      </c>
      <c r="E57" s="54">
        <v>2.2599999999999998</v>
      </c>
    </row>
    <row r="58" spans="4:5">
      <c r="D58" s="67">
        <v>41342</v>
      </c>
      <c r="E58" s="54">
        <v>2.67</v>
      </c>
    </row>
    <row r="59" spans="4:5">
      <c r="D59" s="67">
        <v>41342</v>
      </c>
      <c r="E59" s="54">
        <v>3.09</v>
      </c>
    </row>
    <row r="60" spans="4:5">
      <c r="D60" s="67">
        <v>41342</v>
      </c>
      <c r="E60" s="54">
        <v>3.01</v>
      </c>
    </row>
    <row r="61" spans="4:5">
      <c r="D61" s="67">
        <v>41342</v>
      </c>
      <c r="E61" s="54">
        <v>2.21</v>
      </c>
    </row>
    <row r="62" spans="4:5">
      <c r="D62" s="67">
        <v>41342</v>
      </c>
      <c r="E62" s="54">
        <v>2.88</v>
      </c>
    </row>
    <row r="63" spans="4:5">
      <c r="D63" s="67">
        <v>41343</v>
      </c>
      <c r="E63" s="54">
        <v>4.68</v>
      </c>
    </row>
    <row r="64" spans="4:5">
      <c r="D64" s="67">
        <v>41343</v>
      </c>
      <c r="E64" s="54">
        <v>3.26</v>
      </c>
    </row>
    <row r="65" spans="4:5">
      <c r="D65" s="67">
        <v>41343</v>
      </c>
      <c r="E65" s="54">
        <v>4.5599999999999996</v>
      </c>
    </row>
    <row r="66" spans="4:5">
      <c r="D66" s="67">
        <v>41343</v>
      </c>
      <c r="E66" s="54">
        <v>2.92</v>
      </c>
    </row>
    <row r="67" spans="4:5">
      <c r="D67" s="67">
        <v>41343</v>
      </c>
      <c r="E67" s="54">
        <v>1.95</v>
      </c>
    </row>
    <row r="68" spans="4:5">
      <c r="D68" s="67">
        <v>41343</v>
      </c>
      <c r="E68" s="54">
        <v>2.66</v>
      </c>
    </row>
    <row r="69" spans="4:5">
      <c r="D69" s="67">
        <v>41343</v>
      </c>
      <c r="E69" s="54">
        <v>3.33</v>
      </c>
    </row>
    <row r="70" spans="4:5">
      <c r="D70" s="67">
        <v>41343</v>
      </c>
      <c r="E70" s="54">
        <v>2.44</v>
      </c>
    </row>
    <row r="71" spans="4:5">
      <c r="D71" s="67">
        <v>41343</v>
      </c>
      <c r="E71" s="54">
        <v>2.9</v>
      </c>
    </row>
    <row r="72" spans="4:5">
      <c r="D72" s="67">
        <v>41343</v>
      </c>
      <c r="E72" s="54">
        <v>3.36</v>
      </c>
    </row>
    <row r="73" spans="4:5">
      <c r="D73" s="67">
        <v>41344</v>
      </c>
      <c r="E73" s="54">
        <v>1.97</v>
      </c>
    </row>
    <row r="74" spans="4:5">
      <c r="D74" s="67">
        <v>41344</v>
      </c>
      <c r="E74" s="54">
        <v>3.15</v>
      </c>
    </row>
    <row r="75" spans="4:5">
      <c r="D75" s="67">
        <v>41344</v>
      </c>
      <c r="E75" s="54">
        <v>2.9</v>
      </c>
    </row>
    <row r="76" spans="4:5">
      <c r="D76" s="67">
        <v>41344</v>
      </c>
      <c r="E76" s="54">
        <v>2.34</v>
      </c>
    </row>
    <row r="77" spans="4:5">
      <c r="D77" s="67">
        <v>41344</v>
      </c>
      <c r="E77" s="54">
        <v>2.66</v>
      </c>
    </row>
    <row r="78" spans="4:5">
      <c r="D78" s="67">
        <v>41344</v>
      </c>
      <c r="E78" s="54">
        <v>2.38</v>
      </c>
    </row>
    <row r="79" spans="4:5">
      <c r="D79" s="67">
        <v>41344</v>
      </c>
      <c r="E79" s="54">
        <v>3.29</v>
      </c>
    </row>
    <row r="80" spans="4:5">
      <c r="D80" s="67">
        <v>41344</v>
      </c>
      <c r="E80" s="54">
        <v>2.23</v>
      </c>
    </row>
    <row r="81" spans="4:5">
      <c r="D81" s="67">
        <v>41344</v>
      </c>
      <c r="E81" s="54">
        <v>3.61</v>
      </c>
    </row>
    <row r="82" spans="4:5">
      <c r="D82" s="67">
        <v>41344</v>
      </c>
      <c r="E82" s="54">
        <v>1.79</v>
      </c>
    </row>
    <row r="83" spans="4:5">
      <c r="D83" s="67">
        <v>41345</v>
      </c>
      <c r="E83" s="54">
        <v>3.84</v>
      </c>
    </row>
    <row r="84" spans="4:5">
      <c r="D84" s="67">
        <v>41345</v>
      </c>
      <c r="E84" s="54">
        <v>3.52</v>
      </c>
    </row>
    <row r="85" spans="4:5">
      <c r="D85" s="67">
        <v>41345</v>
      </c>
      <c r="E85" s="54">
        <v>3.77</v>
      </c>
    </row>
    <row r="86" spans="4:5">
      <c r="D86" s="67">
        <v>41345</v>
      </c>
      <c r="E86" s="54">
        <v>3.46</v>
      </c>
    </row>
    <row r="87" spans="4:5">
      <c r="D87" s="67">
        <v>41345</v>
      </c>
      <c r="E87" s="54">
        <v>1.91</v>
      </c>
    </row>
    <row r="88" spans="4:5">
      <c r="D88" s="67">
        <v>41345</v>
      </c>
      <c r="E88" s="54">
        <v>3.92</v>
      </c>
    </row>
    <row r="89" spans="4:5">
      <c r="D89" s="67">
        <v>41345</v>
      </c>
      <c r="E89" s="54">
        <v>4.08</v>
      </c>
    </row>
    <row r="90" spans="4:5">
      <c r="D90" s="67">
        <v>41345</v>
      </c>
      <c r="E90" s="54">
        <v>2.0299999999999998</v>
      </c>
    </row>
    <row r="91" spans="4:5">
      <c r="D91" s="67">
        <v>41345</v>
      </c>
      <c r="E91" s="54">
        <v>3.3</v>
      </c>
    </row>
    <row r="92" spans="4:5">
      <c r="D92" s="67">
        <v>41345</v>
      </c>
      <c r="E92" s="54">
        <v>3.86</v>
      </c>
    </row>
    <row r="93" spans="4:5">
      <c r="D93" s="67">
        <v>41346</v>
      </c>
      <c r="E93" s="54">
        <v>3.79</v>
      </c>
    </row>
    <row r="94" spans="4:5">
      <c r="D94" s="67">
        <v>41346</v>
      </c>
      <c r="E94" s="54">
        <v>3.52</v>
      </c>
    </row>
    <row r="95" spans="4:5">
      <c r="D95" s="67">
        <v>41346</v>
      </c>
      <c r="E95" s="54">
        <v>2.98</v>
      </c>
    </row>
    <row r="96" spans="4:5">
      <c r="D96" s="67">
        <v>41346</v>
      </c>
      <c r="E96" s="54">
        <v>2.56</v>
      </c>
    </row>
    <row r="97" spans="4:5">
      <c r="D97" s="67">
        <v>41346</v>
      </c>
      <c r="E97" s="54">
        <v>4</v>
      </c>
    </row>
    <row r="98" spans="4:5">
      <c r="D98" s="67">
        <v>41346</v>
      </c>
      <c r="E98" s="54">
        <v>2.97</v>
      </c>
    </row>
    <row r="99" spans="4:5">
      <c r="D99" s="67">
        <v>41346</v>
      </c>
      <c r="E99" s="54">
        <v>2.2599999999999998</v>
      </c>
    </row>
    <row r="100" spans="4:5">
      <c r="D100" s="67">
        <v>41346</v>
      </c>
      <c r="E100" s="54">
        <v>2.2200000000000002</v>
      </c>
    </row>
    <row r="101" spans="4:5">
      <c r="D101" s="67">
        <v>41346</v>
      </c>
      <c r="E101" s="54">
        <v>3.27</v>
      </c>
    </row>
    <row r="102" spans="4:5">
      <c r="D102" s="67">
        <v>41346</v>
      </c>
      <c r="E102" s="54">
        <v>4.2699999999999996</v>
      </c>
    </row>
    <row r="103" spans="4:5">
      <c r="D103" s="67">
        <v>41347</v>
      </c>
      <c r="E103" s="54">
        <v>4.04</v>
      </c>
    </row>
    <row r="104" spans="4:5">
      <c r="D104" s="67">
        <v>41347</v>
      </c>
      <c r="E104" s="54">
        <v>2.17</v>
      </c>
    </row>
    <row r="105" spans="4:5">
      <c r="D105" s="67">
        <v>41347</v>
      </c>
      <c r="E105" s="54">
        <v>2.93</v>
      </c>
    </row>
    <row r="106" spans="4:5">
      <c r="D106" s="67">
        <v>41347</v>
      </c>
      <c r="E106" s="54">
        <v>3.29</v>
      </c>
    </row>
    <row r="107" spans="4:5">
      <c r="D107" s="67">
        <v>41347</v>
      </c>
      <c r="E107" s="54">
        <v>2.91</v>
      </c>
    </row>
    <row r="108" spans="4:5">
      <c r="D108" s="67">
        <v>41347</v>
      </c>
      <c r="E108" s="54">
        <v>3.19</v>
      </c>
    </row>
    <row r="109" spans="4:5">
      <c r="D109" s="67">
        <v>41347</v>
      </c>
      <c r="E109" s="54">
        <v>3.15</v>
      </c>
    </row>
    <row r="110" spans="4:5">
      <c r="D110" s="67">
        <v>41347</v>
      </c>
      <c r="E110" s="54">
        <v>2.72</v>
      </c>
    </row>
    <row r="111" spans="4:5">
      <c r="D111" s="67">
        <v>41347</v>
      </c>
      <c r="E111" s="54">
        <v>3.29</v>
      </c>
    </row>
    <row r="112" spans="4:5">
      <c r="D112" s="67">
        <v>41347</v>
      </c>
      <c r="E112" s="54">
        <v>2.72</v>
      </c>
    </row>
    <row r="113" spans="4:5">
      <c r="D113" s="67">
        <v>41348</v>
      </c>
      <c r="E113" s="54">
        <v>2.83</v>
      </c>
    </row>
    <row r="114" spans="4:5">
      <c r="D114" s="67">
        <v>41348</v>
      </c>
      <c r="E114" s="54">
        <v>3.5</v>
      </c>
    </row>
    <row r="115" spans="4:5">
      <c r="D115" s="67">
        <v>41348</v>
      </c>
      <c r="E115" s="54">
        <v>2</v>
      </c>
    </row>
    <row r="116" spans="4:5">
      <c r="D116" s="67">
        <v>41348</v>
      </c>
      <c r="E116" s="54">
        <v>3.84</v>
      </c>
    </row>
    <row r="117" spans="4:5">
      <c r="D117" s="67">
        <v>41348</v>
      </c>
      <c r="E117" s="54">
        <v>2.19</v>
      </c>
    </row>
    <row r="118" spans="4:5">
      <c r="D118" s="67">
        <v>41348</v>
      </c>
      <c r="E118" s="54">
        <v>2.42</v>
      </c>
    </row>
    <row r="119" spans="4:5">
      <c r="D119" s="67">
        <v>41348</v>
      </c>
      <c r="E119" s="54">
        <v>2.4500000000000002</v>
      </c>
    </row>
    <row r="120" spans="4:5">
      <c r="D120" s="67">
        <v>41348</v>
      </c>
      <c r="E120" s="54">
        <v>2.89</v>
      </c>
    </row>
    <row r="121" spans="4:5">
      <c r="D121" s="67">
        <v>41348</v>
      </c>
      <c r="E121" s="54">
        <v>3.24</v>
      </c>
    </row>
    <row r="122" spans="4:5">
      <c r="D122" s="67">
        <v>41348</v>
      </c>
      <c r="E122" s="54">
        <v>3.63</v>
      </c>
    </row>
    <row r="123" spans="4:5">
      <c r="D123" s="67">
        <v>41349</v>
      </c>
      <c r="E123" s="54">
        <v>2.99</v>
      </c>
    </row>
    <row r="124" spans="4:5">
      <c r="D124" s="67">
        <v>41349</v>
      </c>
      <c r="E124" s="54">
        <v>2.21</v>
      </c>
    </row>
    <row r="125" spans="4:5">
      <c r="D125" s="67">
        <v>41349</v>
      </c>
      <c r="E125" s="54">
        <v>4.01</v>
      </c>
    </row>
    <row r="126" spans="4:5">
      <c r="D126" s="67">
        <v>41349</v>
      </c>
      <c r="E126" s="54">
        <v>3.62</v>
      </c>
    </row>
    <row r="127" spans="4:5">
      <c r="D127" s="67">
        <v>41349</v>
      </c>
      <c r="E127" s="54">
        <v>3.06</v>
      </c>
    </row>
    <row r="128" spans="4:5">
      <c r="D128" s="67">
        <v>41349</v>
      </c>
      <c r="E128" s="54">
        <v>3.11</v>
      </c>
    </row>
    <row r="129" spans="4:5">
      <c r="D129" s="67">
        <v>41349</v>
      </c>
      <c r="E129" s="54">
        <v>3.1</v>
      </c>
    </row>
    <row r="130" spans="4:5">
      <c r="D130" s="67">
        <v>41349</v>
      </c>
      <c r="E130" s="54">
        <v>2.38</v>
      </c>
    </row>
    <row r="131" spans="4:5">
      <c r="D131" s="67">
        <v>41349</v>
      </c>
      <c r="E131" s="54">
        <v>2.9</v>
      </c>
    </row>
    <row r="132" spans="4:5">
      <c r="D132" s="67">
        <v>41349</v>
      </c>
      <c r="E132" s="54">
        <v>3.58</v>
      </c>
    </row>
    <row r="133" spans="4:5">
      <c r="D133" s="67">
        <v>41350</v>
      </c>
      <c r="E133" s="54">
        <v>2.6</v>
      </c>
    </row>
    <row r="134" spans="4:5">
      <c r="D134" s="67">
        <v>41350</v>
      </c>
      <c r="E134" s="54">
        <v>2.4300000000000002</v>
      </c>
    </row>
    <row r="135" spans="4:5">
      <c r="D135" s="67">
        <v>41350</v>
      </c>
      <c r="E135" s="54">
        <v>3.17</v>
      </c>
    </row>
    <row r="136" spans="4:5">
      <c r="D136" s="67">
        <v>41350</v>
      </c>
      <c r="E136" s="54">
        <v>2.62</v>
      </c>
    </row>
    <row r="137" spans="4:5">
      <c r="D137" s="67">
        <v>41350</v>
      </c>
      <c r="E137" s="54">
        <v>3.43</v>
      </c>
    </row>
    <row r="138" spans="4:5">
      <c r="D138" s="67">
        <v>41350</v>
      </c>
      <c r="E138" s="54">
        <v>2.82</v>
      </c>
    </row>
    <row r="139" spans="4:5">
      <c r="D139" s="67">
        <v>41350</v>
      </c>
      <c r="E139" s="54">
        <v>2.85</v>
      </c>
    </row>
    <row r="140" spans="4:5">
      <c r="D140" s="67">
        <v>41350</v>
      </c>
      <c r="E140" s="54">
        <v>3.24</v>
      </c>
    </row>
    <row r="141" spans="4:5">
      <c r="D141" s="67">
        <v>41350</v>
      </c>
      <c r="E141" s="54">
        <v>1.86</v>
      </c>
    </row>
    <row r="142" spans="4:5">
      <c r="D142" s="67">
        <v>41350</v>
      </c>
      <c r="E142" s="54">
        <v>2.48</v>
      </c>
    </row>
    <row r="143" spans="4:5">
      <c r="D143" s="67">
        <v>41351</v>
      </c>
      <c r="E143" s="54">
        <v>2.83</v>
      </c>
    </row>
    <row r="144" spans="4:5">
      <c r="D144" s="67">
        <v>41351</v>
      </c>
      <c r="E144" s="54">
        <v>2.88</v>
      </c>
    </row>
    <row r="145" spans="4:5">
      <c r="D145" s="67">
        <v>41351</v>
      </c>
      <c r="E145" s="54">
        <v>3.61</v>
      </c>
    </row>
    <row r="146" spans="4:5">
      <c r="D146" s="67">
        <v>41351</v>
      </c>
      <c r="E146" s="54">
        <v>1.84</v>
      </c>
    </row>
    <row r="147" spans="4:5">
      <c r="D147" s="67">
        <v>41351</v>
      </c>
      <c r="E147" s="54">
        <v>3.06</v>
      </c>
    </row>
    <row r="148" spans="4:5">
      <c r="D148" s="67">
        <v>41351</v>
      </c>
      <c r="E148" s="54">
        <v>5.03</v>
      </c>
    </row>
    <row r="149" spans="4:5">
      <c r="D149" s="67">
        <v>41351</v>
      </c>
      <c r="E149" s="54">
        <v>3.04</v>
      </c>
    </row>
    <row r="150" spans="4:5">
      <c r="D150" s="67">
        <v>41351</v>
      </c>
      <c r="E150" s="54">
        <v>3.37</v>
      </c>
    </row>
    <row r="151" spans="4:5">
      <c r="D151" s="67">
        <v>41351</v>
      </c>
      <c r="E151" s="54">
        <v>2.62</v>
      </c>
    </row>
    <row r="152" spans="4:5">
      <c r="D152" s="67">
        <v>41351</v>
      </c>
      <c r="E152" s="54">
        <v>2.84</v>
      </c>
    </row>
    <row r="153" spans="4:5">
      <c r="D153" s="67">
        <v>41352</v>
      </c>
      <c r="E153" s="54">
        <v>1.96</v>
      </c>
    </row>
    <row r="154" spans="4:5">
      <c r="D154" s="67">
        <v>41352</v>
      </c>
      <c r="E154" s="54">
        <v>3.24</v>
      </c>
    </row>
    <row r="155" spans="4:5">
      <c r="D155" s="67">
        <v>41352</v>
      </c>
      <c r="E155" s="54">
        <v>2.46</v>
      </c>
    </row>
    <row r="156" spans="4:5">
      <c r="D156" s="67">
        <v>41352</v>
      </c>
      <c r="E156" s="54">
        <v>3.17</v>
      </c>
    </row>
    <row r="157" spans="4:5">
      <c r="D157" s="67">
        <v>41352</v>
      </c>
      <c r="E157" s="54">
        <v>2.3199999999999998</v>
      </c>
    </row>
    <row r="158" spans="4:5">
      <c r="D158" s="67">
        <v>41352</v>
      </c>
      <c r="E158" s="54">
        <v>3.38</v>
      </c>
    </row>
    <row r="159" spans="4:5">
      <c r="D159" s="67">
        <v>41352</v>
      </c>
      <c r="E159" s="54">
        <v>2.3199999999999998</v>
      </c>
    </row>
    <row r="160" spans="4:5">
      <c r="D160" s="67">
        <v>41352</v>
      </c>
      <c r="E160" s="54">
        <v>2.25</v>
      </c>
    </row>
    <row r="161" spans="4:5">
      <c r="D161" s="67">
        <v>41352</v>
      </c>
      <c r="E161" s="54">
        <v>4.13</v>
      </c>
    </row>
    <row r="162" spans="4:5">
      <c r="D162" s="67">
        <v>41352</v>
      </c>
      <c r="E162" s="54">
        <v>2.4700000000000002</v>
      </c>
    </row>
    <row r="163" spans="4:5">
      <c r="D163" s="67">
        <v>41353</v>
      </c>
      <c r="E163" s="54">
        <v>2.08</v>
      </c>
    </row>
    <row r="164" spans="4:5">
      <c r="D164" s="67">
        <v>41353</v>
      </c>
      <c r="E164" s="54">
        <v>2.37</v>
      </c>
    </row>
    <row r="165" spans="4:5">
      <c r="D165" s="67">
        <v>41353</v>
      </c>
      <c r="E165" s="54">
        <v>2.14</v>
      </c>
    </row>
    <row r="166" spans="4:5">
      <c r="D166" s="67">
        <v>41353</v>
      </c>
      <c r="E166" s="54">
        <v>3.2</v>
      </c>
    </row>
    <row r="167" spans="4:5">
      <c r="D167" s="67">
        <v>41353</v>
      </c>
      <c r="E167" s="54">
        <v>2.72</v>
      </c>
    </row>
    <row r="168" spans="4:5">
      <c r="D168" s="67">
        <v>41353</v>
      </c>
      <c r="E168" s="54">
        <v>3.33</v>
      </c>
    </row>
    <row r="169" spans="4:5">
      <c r="D169" s="67">
        <v>41353</v>
      </c>
      <c r="E169" s="54">
        <v>3.1</v>
      </c>
    </row>
    <row r="170" spans="4:5">
      <c r="D170" s="67">
        <v>41353</v>
      </c>
      <c r="E170" s="54">
        <v>1.82</v>
      </c>
    </row>
    <row r="171" spans="4:5">
      <c r="D171" s="67">
        <v>41353</v>
      </c>
      <c r="E171" s="54">
        <v>2.2400000000000002</v>
      </c>
    </row>
    <row r="172" spans="4:5">
      <c r="D172" s="67">
        <v>41353</v>
      </c>
      <c r="E172" s="54">
        <v>3.83</v>
      </c>
    </row>
    <row r="173" spans="4:5">
      <c r="D173" s="67">
        <v>41354</v>
      </c>
      <c r="E173" s="54">
        <v>2.42</v>
      </c>
    </row>
    <row r="174" spans="4:5">
      <c r="D174" s="67">
        <v>41354</v>
      </c>
      <c r="E174" s="54">
        <v>2.67</v>
      </c>
    </row>
    <row r="175" spans="4:5">
      <c r="D175" s="67">
        <v>41354</v>
      </c>
      <c r="E175" s="54">
        <v>4.38</v>
      </c>
    </row>
    <row r="176" spans="4:5">
      <c r="D176" s="67">
        <v>41354</v>
      </c>
      <c r="E176" s="54">
        <v>3.23</v>
      </c>
    </row>
    <row r="177" spans="4:5">
      <c r="D177" s="67">
        <v>41354</v>
      </c>
      <c r="E177" s="54">
        <v>2.21</v>
      </c>
    </row>
    <row r="178" spans="4:5">
      <c r="D178" s="67">
        <v>41354</v>
      </c>
      <c r="E178" s="54">
        <v>4.75</v>
      </c>
    </row>
    <row r="179" spans="4:5">
      <c r="D179" s="67">
        <v>41354</v>
      </c>
      <c r="E179" s="54">
        <v>2.91</v>
      </c>
    </row>
    <row r="180" spans="4:5">
      <c r="D180" s="67">
        <v>41354</v>
      </c>
      <c r="E180" s="54">
        <v>3.1</v>
      </c>
    </row>
    <row r="181" spans="4:5">
      <c r="D181" s="67">
        <v>41354</v>
      </c>
      <c r="E181" s="54">
        <v>2.2999999999999998</v>
      </c>
    </row>
    <row r="182" spans="4:5">
      <c r="D182" s="67">
        <v>41354</v>
      </c>
      <c r="E182" s="54">
        <v>2.98</v>
      </c>
    </row>
    <row r="183" spans="4:5">
      <c r="D183" s="67">
        <v>41355</v>
      </c>
      <c r="E183" s="54">
        <v>2.65</v>
      </c>
    </row>
    <row r="184" spans="4:5">
      <c r="D184" s="67">
        <v>41355</v>
      </c>
      <c r="E184" s="54">
        <v>2.88</v>
      </c>
    </row>
    <row r="185" spans="4:5">
      <c r="D185" s="67">
        <v>41355</v>
      </c>
      <c r="E185" s="54">
        <v>3.68</v>
      </c>
    </row>
    <row r="186" spans="4:5">
      <c r="D186" s="67">
        <v>41355</v>
      </c>
      <c r="E186" s="54">
        <v>2.96</v>
      </c>
    </row>
    <row r="187" spans="4:5">
      <c r="D187" s="67">
        <v>41355</v>
      </c>
      <c r="E187" s="54">
        <v>3.09</v>
      </c>
    </row>
    <row r="188" spans="4:5">
      <c r="D188" s="67">
        <v>41355</v>
      </c>
      <c r="E188" s="54">
        <v>2.79</v>
      </c>
    </row>
    <row r="189" spans="4:5">
      <c r="D189" s="67">
        <v>41355</v>
      </c>
      <c r="E189" s="54">
        <v>3.69</v>
      </c>
    </row>
    <row r="190" spans="4:5">
      <c r="D190" s="67">
        <v>41355</v>
      </c>
      <c r="E190" s="54">
        <v>3.02</v>
      </c>
    </row>
    <row r="191" spans="4:5">
      <c r="D191" s="67">
        <v>41355</v>
      </c>
      <c r="E191" s="54">
        <v>3.18</v>
      </c>
    </row>
    <row r="192" spans="4:5">
      <c r="D192" s="67">
        <v>41355</v>
      </c>
      <c r="E192" s="54">
        <v>3.25</v>
      </c>
    </row>
    <row r="193" spans="4:5">
      <c r="D193" s="67">
        <v>41356</v>
      </c>
      <c r="E193" s="54">
        <v>2.11</v>
      </c>
    </row>
    <row r="194" spans="4:5">
      <c r="D194" s="67">
        <v>41356</v>
      </c>
      <c r="E194" s="54">
        <v>3.73</v>
      </c>
    </row>
    <row r="195" spans="4:5">
      <c r="D195" s="67">
        <v>41356</v>
      </c>
      <c r="E195" s="54">
        <v>3.05</v>
      </c>
    </row>
    <row r="196" spans="4:5">
      <c r="D196" s="67">
        <v>41356</v>
      </c>
      <c r="E196" s="54">
        <v>3.72</v>
      </c>
    </row>
    <row r="197" spans="4:5">
      <c r="D197" s="67">
        <v>41356</v>
      </c>
      <c r="E197" s="54">
        <v>2.5</v>
      </c>
    </row>
    <row r="198" spans="4:5">
      <c r="D198" s="67">
        <v>41356</v>
      </c>
      <c r="E198" s="54">
        <v>2.85</v>
      </c>
    </row>
    <row r="199" spans="4:5">
      <c r="D199" s="67">
        <v>41356</v>
      </c>
      <c r="E199" s="54">
        <v>2.69</v>
      </c>
    </row>
    <row r="200" spans="4:5">
      <c r="D200" s="67">
        <v>41356</v>
      </c>
      <c r="E200" s="54">
        <v>1.83</v>
      </c>
    </row>
    <row r="201" spans="4:5">
      <c r="D201" s="67">
        <v>41356</v>
      </c>
      <c r="E201" s="54">
        <v>3.59</v>
      </c>
    </row>
    <row r="202" spans="4:5">
      <c r="D202" s="67">
        <v>41356</v>
      </c>
      <c r="E202" s="54">
        <v>2.82</v>
      </c>
    </row>
  </sheetData>
  <pageMargins left="0.7" right="0.7" top="0.75" bottom="0.75" header="0.3" footer="0.3"/>
  <pageSetup paperSize="9" orientation="portrait" horizontalDpi="300" verticalDpi="0" r:id="rId1"/>
  <ignoredErrors>
    <ignoredError sqref="I4:I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PERT Example-1</vt:lpstr>
      <vt:lpstr>PERT Example-2</vt:lpstr>
      <vt:lpstr>Correlation &amp; Regression</vt:lpstr>
      <vt:lpstr>Multiple Regression</vt:lpstr>
      <vt:lpstr>SPC-1</vt:lpstr>
      <vt:lpstr>SPC-2</vt:lpstr>
      <vt:lpstr>ANOVA MiniTab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2023-02-22T04:29:00Z</dcterms:created>
  <dcterms:modified xsi:type="dcterms:W3CDTF">2023-02-24T11:25:41Z</dcterms:modified>
</cp:coreProperties>
</file>