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38F9A6B1-8579-4DE2-BE9B-98009E6EBFD5}" xr6:coauthVersionLast="47" xr6:coauthVersionMax="47" xr10:uidLastSave="{00000000-0000-0000-0000-000000000000}"/>
  <bookViews>
    <workbookView xWindow="-110" yWindow="-110" windowWidth="19420" windowHeight="10420" activeTab="3" xr2:uid="{F8D5AFBA-B222-4F97-AF74-A894B05780B6}"/>
  </bookViews>
  <sheets>
    <sheet name="PERT Example-1" sheetId="1" r:id="rId1"/>
    <sheet name="PERT Example-2" sheetId="2" r:id="rId2"/>
    <sheet name="Correlation &amp; Regression" sheetId="3" r:id="rId3"/>
    <sheet name="Multiple Regres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G16" i="3" l="1"/>
  <c r="G14" i="3"/>
  <c r="G13" i="3"/>
  <c r="C18" i="3"/>
  <c r="C19" i="3"/>
  <c r="C17" i="3"/>
  <c r="C16" i="3"/>
  <c r="C15" i="3"/>
  <c r="C14" i="3"/>
  <c r="C12" i="3"/>
  <c r="G10" i="3"/>
  <c r="D10" i="3"/>
  <c r="C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E10" i="3" s="1"/>
  <c r="G4" i="3"/>
  <c r="F4" i="3"/>
  <c r="E4" i="3"/>
  <c r="G3" i="3"/>
  <c r="F3" i="3"/>
  <c r="F10" i="3" s="1"/>
  <c r="E3" i="3"/>
  <c r="K4" i="2"/>
  <c r="K5" i="2"/>
  <c r="K6" i="2"/>
  <c r="R4" i="2" s="1"/>
  <c r="K7" i="2"/>
  <c r="K8" i="2"/>
  <c r="K9" i="2"/>
  <c r="K10" i="2"/>
  <c r="K11" i="2"/>
  <c r="K12" i="2"/>
  <c r="K13" i="2"/>
  <c r="K14" i="2"/>
  <c r="K15" i="2"/>
  <c r="J7" i="2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J11" i="2" s="1"/>
  <c r="F12" i="2"/>
  <c r="J12" i="2" s="1"/>
  <c r="F13" i="2"/>
  <c r="I13" i="2" s="1"/>
  <c r="F14" i="2"/>
  <c r="I14" i="2" s="1"/>
  <c r="F15" i="2"/>
  <c r="I15" i="2" s="1"/>
  <c r="F4" i="2"/>
  <c r="I4" i="2" s="1"/>
  <c r="K7" i="1"/>
  <c r="K5" i="1"/>
  <c r="K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4" i="1"/>
  <c r="F17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C13" i="3" l="1"/>
  <c r="H4" i="2"/>
  <c r="J4" i="2"/>
  <c r="J15" i="2"/>
  <c r="J5" i="2"/>
  <c r="H8" i="2"/>
  <c r="H7" i="2"/>
  <c r="J6" i="2"/>
  <c r="H15" i="2"/>
  <c r="J14" i="2"/>
  <c r="H6" i="2"/>
  <c r="N16" i="2" s="1"/>
  <c r="H14" i="2"/>
  <c r="J13" i="2"/>
  <c r="H13" i="2"/>
  <c r="J8" i="2"/>
  <c r="H5" i="2"/>
  <c r="I11" i="2"/>
  <c r="H11" i="2"/>
  <c r="H10" i="2"/>
  <c r="J10" i="2"/>
  <c r="H9" i="2"/>
  <c r="L16" i="2" s="1"/>
  <c r="J9" i="2"/>
  <c r="M16" i="2"/>
  <c r="I12" i="2"/>
  <c r="H12" i="2"/>
  <c r="O16" i="2" s="1"/>
  <c r="R3" i="2" l="1"/>
  <c r="R7" i="2" s="1"/>
</calcChain>
</file>

<file path=xl/sharedStrings.xml><?xml version="1.0" encoding="utf-8"?>
<sst xmlns="http://schemas.openxmlformats.org/spreadsheetml/2006/main" count="160" uniqueCount="78">
  <si>
    <t>Activity</t>
  </si>
  <si>
    <t>O</t>
  </si>
  <si>
    <t>M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</si>
  <si>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</si>
  <si>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</si>
  <si>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</si>
  <si>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</si>
  <si>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</si>
  <si>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</si>
  <si>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</si>
  <si>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</si>
  <si>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</si>
  <si>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</si>
  <si>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</si>
  <si>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</si>
  <si>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</si>
  <si>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</si>
  <si>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START</t>
  </si>
  <si>
    <t>FINISH</t>
  </si>
  <si>
    <t>PERT</t>
  </si>
  <si>
    <t>VAR</t>
  </si>
  <si>
    <t>CP</t>
  </si>
  <si>
    <t>*</t>
  </si>
  <si>
    <t>PERT =</t>
  </si>
  <si>
    <t>VAR =</t>
  </si>
  <si>
    <t>DeadLine =</t>
  </si>
  <si>
    <t>Probability =</t>
  </si>
  <si>
    <t>PERT (Round)</t>
  </si>
  <si>
    <t>PERT (Ceil)</t>
  </si>
  <si>
    <t>PERT (Floor)</t>
  </si>
  <si>
    <t>Path-1</t>
  </si>
  <si>
    <t>Path-2</t>
  </si>
  <si>
    <t>Path-3</t>
  </si>
  <si>
    <t>Path-4</t>
  </si>
  <si>
    <t>Deadline =</t>
  </si>
  <si>
    <t>Time Estimates (In Weeks)</t>
  </si>
  <si>
    <t>Task Durations (In Months)</t>
  </si>
  <si>
    <t>Student</t>
  </si>
  <si>
    <t>x</t>
  </si>
  <si>
    <t>y</t>
  </si>
  <si>
    <t>x*y</t>
  </si>
  <si>
    <t>x^2</t>
  </si>
  <si>
    <t>y^2</t>
  </si>
  <si>
    <t>n =</t>
  </si>
  <si>
    <t xml:space="preserve">r = </t>
  </si>
  <si>
    <t>r =</t>
  </si>
  <si>
    <t>a =</t>
  </si>
  <si>
    <t>(Intercept)</t>
  </si>
  <si>
    <t>b =</t>
  </si>
  <si>
    <t>(Slope)</t>
  </si>
  <si>
    <t>y'</t>
  </si>
  <si>
    <t>r^2 =</t>
  </si>
  <si>
    <t>x1</t>
  </si>
  <si>
    <t>x2</t>
  </si>
  <si>
    <t>Amit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</si>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</sst>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/>
    </xf>
    <xf numFmtId="0" fontId="0" fillId="0" borderId="18" xfId="0" applyBorder="1"/>
    <xf numFmtId="0" fontId="1" fillId="0" borderId="17" xfId="0" applyFont="1" applyBorder="1"/>
    <xf numFmtId="0" fontId="1" fillId="0" borderId="12" xfId="0" applyFont="1" applyBorder="1"/>
    <xf numFmtId="0" fontId="1" fillId="0" borderId="14" xfId="0" applyFont="1" applyBorder="1"/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0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9" xfId="0" applyFont="1" applyBorder="1"/>
    <xf numFmtId="0" fontId="3" fillId="2" borderId="2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9" xfId="0" applyFont="1" applyBorder="1"/>
    <xf numFmtId="0" fontId="0" fillId="0" borderId="30" xfId="0" applyBorder="1"/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1" xfId="0" applyFill="1" applyBorder="1" applyAlignment="1"/>
    <xf numFmtId="0" fontId="4" fillId="0" borderId="32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Attendance vs. Final Grade Marks</a:t>
            </a:r>
          </a:p>
        </c:rich>
      </c:tx>
      <c:layout>
        <c:manualLayout>
          <c:xMode val="edge"/>
          <c:yMode val="edge"/>
          <c:x val="4.7875575503011129E-2"/>
          <c:y val="2.3199787804145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956701461597733"/>
                  <c:y val="-0.44004078778441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0A1-86C1-06A72338CC24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Regression'!$F$13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Regression'!$G$13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0A1-86C1-06A72338CC24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Regression'!$F$14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Regression'!$G$14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F-40A1-86C1-06A72338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887040"/>
        <c:axId val="2046884960"/>
      </c:scatterChart>
      <c:valAx>
        <c:axId val="2046887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84960"/>
        <c:crosses val="autoZero"/>
        <c:crossBetween val="midCat"/>
      </c:valAx>
      <c:valAx>
        <c:axId val="2046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31</xdr:col>
      <xdr:colOff>299369</xdr:colOff>
      <xdr:row>52</xdr:row>
      <xdr:rowOff>135771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F6951-4852-DBF8-12DD-D8A838CA1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727450"/>
          <a:ext cx="18047619" cy="602857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31</xdr:col>
      <xdr:colOff>232702</xdr:colOff>
      <xdr:row>78</xdr:row>
      <xdr:rowOff>94686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793869-C8DE-4779-1895-94156432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988550"/>
          <a:ext cx="17980952" cy="4514286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29</xdr:col>
      <xdr:colOff>378752</xdr:colOff>
      <xdr:row>42</xdr:row>
      <xdr:rowOff>8929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03AA1-D845-6925-F194-2CEB3F0E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17980952" cy="4771429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29</xdr:col>
      <xdr:colOff>397770</xdr:colOff>
      <xdr:row>66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46DDF5-FC31-62EE-BAB2-9FEF5802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191500"/>
          <a:ext cx="17999970" cy="453390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21</xdr:col>
      <xdr:colOff>150793</xdr:colOff>
      <xdr:row>105</xdr:row>
      <xdr:rowOff>148355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666EEA-A3C5-3178-AE7D-A3AE388B8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566650"/>
          <a:ext cx="12857143" cy="6961905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271097</xdr:colOff>
      <xdr:row>0</xdr:row>
      <xdr:rowOff>57150</xdr:rowOff>
    </xdr:from>
    <xdr:to>
      <xdr:col>14</xdr:col>
      <xdr:colOff>569058</xdr:colOff>
      <xdr:row>15</xdr:row>
      <xdr:rowOff>16119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159B8-E7BA-8E22-FCED-75E935DA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C380-9478-4F6B-A75F-27BA3803D94F}">
  <dimension ref="B1:K19"/>
  <sheetViews>
    <sheetView topLeftCell="A12" zoomScale="110" zoomScaleNormal="110" workbookViewId="0">
      <selection activeCell="N11" sqref="N11"/>
    </sheetView>
  </sheetViews>
  <sheetFormatPr defaultRowHeight="14.5" x14ac:dyDescent="0.35"/>
  <cols>
    <col min="3" max="7" width="8.7265625" customWidth="1"/>
    <col min="8" max="9" width="3.6328125" customWidth="1"/>
    <col min="10" max="10" width="11.1796875" bestFit="1" customWidth="1"/>
  </cols>
  <sheetData>
    <row r="1" spans="2:11" ht="15" thickBot="1" x14ac:dyDescent="0.4"/>
    <row r="2" spans="2:11" ht="15" thickBot="1" x14ac:dyDescent="0.4">
      <c r="C2" s="46" t="s">
        <v>35</v>
      </c>
      <c r="D2" s="47"/>
      <c r="E2" s="48"/>
    </row>
    <row r="3" spans="2:11" ht="15" thickBot="1" x14ac:dyDescent="0.4">
      <c r="B3" s="25" t="s">
        <v>0</v>
      </c>
      <c r="C3" s="3" t="s">
        <v>1</v>
      </c>
      <c r="D3" s="4" t="s">
        <v>2</v>
      </c>
      <c r="E3" s="5" t="s">
        <v>3</v>
      </c>
      <c r="F3" s="24" t="s">
        <v>19</v>
      </c>
      <c r="G3" s="4" t="s">
        <v>20</v>
      </c>
      <c r="H3" s="5" t="s">
        <v>21</v>
      </c>
    </row>
    <row r="4" spans="2:11" x14ac:dyDescent="0.35">
      <c r="B4" s="36" t="s">
        <v>17</v>
      </c>
      <c r="C4" s="45">
        <v>0</v>
      </c>
      <c r="D4" s="16">
        <v>0</v>
      </c>
      <c r="E4" s="21">
        <v>0</v>
      </c>
      <c r="F4" s="29">
        <f>(C4+4*D4+E4)/6</f>
        <v>0</v>
      </c>
      <c r="G4" s="2">
        <f>((E4-C4)/6)^2</f>
        <v>0</v>
      </c>
      <c r="H4" s="6" t="s">
        <v>22</v>
      </c>
      <c r="J4" s="12" t="s">
        <v>23</v>
      </c>
      <c r="K4" s="11">
        <f>SUMIF(H4:H19,"*",F4:F19)</f>
        <v>44</v>
      </c>
    </row>
    <row r="5" spans="2:11" x14ac:dyDescent="0.35">
      <c r="B5" s="37" t="s">
        <v>4</v>
      </c>
      <c r="C5" s="41">
        <v>1</v>
      </c>
      <c r="D5" s="18">
        <v>2</v>
      </c>
      <c r="E5" s="22">
        <v>3</v>
      </c>
      <c r="F5" s="30">
        <f t="shared" ref="F5:F19" si="0">(C5+4*D5+E5)/6</f>
        <v>2</v>
      </c>
      <c r="G5" s="1">
        <f t="shared" ref="G5:G19" si="1">((E5-C5)/6)^2</f>
        <v>0.1111111111111111</v>
      </c>
      <c r="H5" s="7" t="s">
        <v>22</v>
      </c>
      <c r="J5" s="13" t="s">
        <v>24</v>
      </c>
      <c r="K5" s="7">
        <f>SUMIF(H4:H19,"*",G4:G19)</f>
        <v>9</v>
      </c>
    </row>
    <row r="6" spans="2:11" ht="15" thickBot="1" x14ac:dyDescent="0.4">
      <c r="B6" s="37" t="s">
        <v>5</v>
      </c>
      <c r="C6" s="41">
        <v>2</v>
      </c>
      <c r="D6" s="18">
        <v>3.5</v>
      </c>
      <c r="E6" s="22">
        <v>8</v>
      </c>
      <c r="F6" s="30">
        <f t="shared" si="0"/>
        <v>4</v>
      </c>
      <c r="G6" s="1">
        <f t="shared" si="1"/>
        <v>1</v>
      </c>
      <c r="H6" s="7" t="s">
        <v>22</v>
      </c>
      <c r="J6" s="43" t="s">
        <v>25</v>
      </c>
      <c r="K6" s="44">
        <v>47</v>
      </c>
    </row>
    <row r="7" spans="2:11" ht="15" thickBot="1" x14ac:dyDescent="0.4">
      <c r="B7" s="37" t="s">
        <v>6</v>
      </c>
      <c r="C7" s="41">
        <v>6</v>
      </c>
      <c r="D7" s="18">
        <v>9</v>
      </c>
      <c r="E7" s="22">
        <v>18</v>
      </c>
      <c r="F7" s="30">
        <f t="shared" si="0"/>
        <v>10</v>
      </c>
      <c r="G7" s="1">
        <f t="shared" si="1"/>
        <v>4</v>
      </c>
      <c r="H7" s="7" t="s">
        <v>22</v>
      </c>
      <c r="J7" s="39" t="s">
        <v>26</v>
      </c>
      <c r="K7" s="40">
        <f>NORMDIST(K6,K4,SQRT(K5),TRUE)</f>
        <v>0.84134474606854304</v>
      </c>
    </row>
    <row r="8" spans="2:11" ht="15" thickBot="1" x14ac:dyDescent="0.4">
      <c r="B8" s="37" t="s">
        <v>7</v>
      </c>
      <c r="C8" s="41">
        <v>4</v>
      </c>
      <c r="D8" s="18">
        <v>5.5</v>
      </c>
      <c r="E8" s="22">
        <v>10</v>
      </c>
      <c r="F8" s="30">
        <f t="shared" si="0"/>
        <v>6</v>
      </c>
      <c r="G8" s="1">
        <f t="shared" si="1"/>
        <v>1</v>
      </c>
      <c r="H8" s="7"/>
      <c r="K8" s="40">
        <v>0.84134474606854304</v>
      </c>
    </row>
    <row r="9" spans="2:11" x14ac:dyDescent="0.35">
      <c r="B9" s="37" t="s">
        <v>8</v>
      </c>
      <c r="C9" s="41">
        <v>1</v>
      </c>
      <c r="D9" s="18">
        <v>4.5</v>
      </c>
      <c r="E9" s="22">
        <v>5</v>
      </c>
      <c r="F9" s="30">
        <f t="shared" si="0"/>
        <v>4</v>
      </c>
      <c r="G9" s="1">
        <f t="shared" si="1"/>
        <v>0.44444444444444442</v>
      </c>
      <c r="H9" s="7" t="s">
        <v>22</v>
      </c>
    </row>
    <row r="10" spans="2:11" x14ac:dyDescent="0.35">
      <c r="B10" s="37" t="s">
        <v>9</v>
      </c>
      <c r="C10" s="41">
        <v>4</v>
      </c>
      <c r="D10" s="18">
        <v>4</v>
      </c>
      <c r="E10" s="22">
        <v>10</v>
      </c>
      <c r="F10" s="30">
        <f t="shared" si="0"/>
        <v>5</v>
      </c>
      <c r="G10" s="1">
        <f t="shared" si="1"/>
        <v>1</v>
      </c>
      <c r="H10" s="7" t="s">
        <v>22</v>
      </c>
    </row>
    <row r="11" spans="2:11" x14ac:dyDescent="0.35">
      <c r="B11" s="37" t="s">
        <v>10</v>
      </c>
      <c r="C11" s="41">
        <v>5</v>
      </c>
      <c r="D11" s="18">
        <v>6.5</v>
      </c>
      <c r="E11" s="22">
        <v>11</v>
      </c>
      <c r="F11" s="30">
        <f t="shared" si="0"/>
        <v>7</v>
      </c>
      <c r="G11" s="1">
        <f t="shared" si="1"/>
        <v>1</v>
      </c>
      <c r="H11" s="7"/>
    </row>
    <row r="12" spans="2:11" x14ac:dyDescent="0.35">
      <c r="B12" s="37" t="s">
        <v>11</v>
      </c>
      <c r="C12" s="41">
        <v>5</v>
      </c>
      <c r="D12" s="18">
        <v>8</v>
      </c>
      <c r="E12" s="22">
        <v>17</v>
      </c>
      <c r="F12" s="30">
        <f t="shared" si="0"/>
        <v>9</v>
      </c>
      <c r="G12" s="1">
        <f t="shared" si="1"/>
        <v>4</v>
      </c>
      <c r="H12" s="7"/>
    </row>
    <row r="13" spans="2:11" x14ac:dyDescent="0.35">
      <c r="B13" s="37" t="s">
        <v>12</v>
      </c>
      <c r="C13" s="41">
        <v>3</v>
      </c>
      <c r="D13" s="18">
        <v>7.5</v>
      </c>
      <c r="E13" s="22">
        <v>9</v>
      </c>
      <c r="F13" s="30">
        <f t="shared" si="0"/>
        <v>7</v>
      </c>
      <c r="G13" s="1">
        <f t="shared" si="1"/>
        <v>1</v>
      </c>
      <c r="H13" s="7"/>
    </row>
    <row r="14" spans="2:11" x14ac:dyDescent="0.35">
      <c r="B14" s="37" t="s">
        <v>13</v>
      </c>
      <c r="C14" s="41">
        <v>3</v>
      </c>
      <c r="D14" s="18">
        <v>9</v>
      </c>
      <c r="E14" s="22">
        <v>9</v>
      </c>
      <c r="F14" s="30">
        <f t="shared" si="0"/>
        <v>8</v>
      </c>
      <c r="G14" s="1">
        <f t="shared" si="1"/>
        <v>1</v>
      </c>
      <c r="H14" s="7" t="s">
        <v>22</v>
      </c>
    </row>
    <row r="15" spans="2:11" x14ac:dyDescent="0.35">
      <c r="B15" s="37" t="s">
        <v>14</v>
      </c>
      <c r="C15" s="41">
        <v>4</v>
      </c>
      <c r="D15" s="18">
        <v>4</v>
      </c>
      <c r="E15" s="22">
        <v>4</v>
      </c>
      <c r="F15" s="30">
        <f t="shared" si="0"/>
        <v>4</v>
      </c>
      <c r="G15" s="1">
        <f t="shared" si="1"/>
        <v>0</v>
      </c>
      <c r="H15" s="7"/>
    </row>
    <row r="16" spans="2:11" x14ac:dyDescent="0.35">
      <c r="B16" s="37" t="s">
        <v>15</v>
      </c>
      <c r="C16" s="41">
        <v>1</v>
      </c>
      <c r="D16" s="18">
        <v>5.5</v>
      </c>
      <c r="E16" s="22">
        <v>7</v>
      </c>
      <c r="F16" s="30">
        <f t="shared" si="0"/>
        <v>5</v>
      </c>
      <c r="G16" s="1">
        <f t="shared" si="1"/>
        <v>1</v>
      </c>
      <c r="H16" s="7" t="s">
        <v>22</v>
      </c>
    </row>
    <row r="17" spans="2:8" x14ac:dyDescent="0.35">
      <c r="B17" s="37" t="s">
        <v>2</v>
      </c>
      <c r="C17" s="41">
        <v>1</v>
      </c>
      <c r="D17" s="18">
        <v>2</v>
      </c>
      <c r="E17" s="22">
        <v>3</v>
      </c>
      <c r="F17" s="30">
        <f>(C17+4*D17+E17)/6</f>
        <v>2</v>
      </c>
      <c r="G17" s="1">
        <f t="shared" si="1"/>
        <v>0.1111111111111111</v>
      </c>
      <c r="H17" s="7"/>
    </row>
    <row r="18" spans="2:8" x14ac:dyDescent="0.35">
      <c r="B18" s="37" t="s">
        <v>16</v>
      </c>
      <c r="C18" s="41">
        <v>5</v>
      </c>
      <c r="D18" s="18">
        <v>5.5</v>
      </c>
      <c r="E18" s="22">
        <v>9</v>
      </c>
      <c r="F18" s="30">
        <f t="shared" si="0"/>
        <v>6</v>
      </c>
      <c r="G18" s="1">
        <f t="shared" si="1"/>
        <v>0.44444444444444442</v>
      </c>
      <c r="H18" s="7" t="s">
        <v>22</v>
      </c>
    </row>
    <row r="19" spans="2:8" ht="15" thickBot="1" x14ac:dyDescent="0.4">
      <c r="B19" s="38" t="s">
        <v>18</v>
      </c>
      <c r="C19" s="42">
        <v>0</v>
      </c>
      <c r="D19" s="20">
        <v>0</v>
      </c>
      <c r="E19" s="23">
        <v>0</v>
      </c>
      <c r="F19" s="31">
        <f t="shared" si="0"/>
        <v>0</v>
      </c>
      <c r="G19" s="8">
        <f t="shared" si="1"/>
        <v>0</v>
      </c>
      <c r="H19" s="9" t="s">
        <v>22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677C-6F8F-4262-B15F-D1D13FAD511D}">
  <dimension ref="B1:R16"/>
  <sheetViews>
    <sheetView zoomScaleNormal="100" workbookViewId="0">
      <selection activeCell="B69" sqref="B69"/>
    </sheetView>
  </sheetViews>
  <sheetFormatPr defaultRowHeight="14.5" x14ac:dyDescent="0.35"/>
  <cols>
    <col min="3" max="6" width="8.7265625" customWidth="1"/>
    <col min="7" max="7" width="12.08984375" customWidth="1"/>
    <col min="8" max="8" width="12.08984375" bestFit="1" customWidth="1"/>
    <col min="9" max="9" width="9.6328125" bestFit="1" customWidth="1"/>
    <col min="10" max="10" width="10.90625" bestFit="1" customWidth="1"/>
    <col min="16" max="16" width="3.81640625" customWidth="1"/>
    <col min="17" max="17" width="11.1796875" bestFit="1" customWidth="1"/>
  </cols>
  <sheetData>
    <row r="1" spans="2:18" ht="15" thickBot="1" x14ac:dyDescent="0.4"/>
    <row r="2" spans="2:18" ht="15" thickBot="1" x14ac:dyDescent="0.4">
      <c r="C2" s="49" t="s">
        <v>36</v>
      </c>
      <c r="D2" s="50"/>
      <c r="E2" s="51"/>
    </row>
    <row r="3" spans="2:18" ht="15" thickBot="1" x14ac:dyDescent="0.4">
      <c r="B3" s="25" t="s">
        <v>0</v>
      </c>
      <c r="C3" s="3" t="s">
        <v>1</v>
      </c>
      <c r="D3" s="4" t="s">
        <v>2</v>
      </c>
      <c r="E3" s="5" t="s">
        <v>3</v>
      </c>
      <c r="F3" s="3" t="s">
        <v>19</v>
      </c>
      <c r="G3" s="4" t="s">
        <v>27</v>
      </c>
      <c r="H3" s="4" t="s">
        <v>27</v>
      </c>
      <c r="I3" s="4" t="s">
        <v>28</v>
      </c>
      <c r="J3" s="5" t="s">
        <v>29</v>
      </c>
      <c r="K3" s="32" t="s">
        <v>20</v>
      </c>
      <c r="L3" s="24" t="s">
        <v>30</v>
      </c>
      <c r="M3" s="4" t="s">
        <v>31</v>
      </c>
      <c r="N3" s="4" t="s">
        <v>32</v>
      </c>
      <c r="O3" s="5" t="s">
        <v>33</v>
      </c>
      <c r="P3" s="10"/>
      <c r="Q3" s="12" t="s">
        <v>23</v>
      </c>
      <c r="R3" s="11">
        <f>MAX(L16:O16)</f>
        <v>18</v>
      </c>
    </row>
    <row r="4" spans="2:18" x14ac:dyDescent="0.35">
      <c r="B4" s="36" t="s">
        <v>17</v>
      </c>
      <c r="C4" s="45">
        <v>0</v>
      </c>
      <c r="D4" s="16">
        <v>0</v>
      </c>
      <c r="E4" s="21">
        <v>0</v>
      </c>
      <c r="F4" s="26">
        <f>(C4+4*D4+E4)/6</f>
        <v>0</v>
      </c>
      <c r="G4" s="15">
        <v>0</v>
      </c>
      <c r="H4" s="15">
        <f>ROUND(F4,0)</f>
        <v>0</v>
      </c>
      <c r="I4" s="16">
        <f>CEILING(F4,1)</f>
        <v>0</v>
      </c>
      <c r="J4" s="21">
        <f>FLOOR(F4,1)</f>
        <v>0</v>
      </c>
      <c r="K4" s="33">
        <f>((E4-C4)/6)^2</f>
        <v>0</v>
      </c>
      <c r="L4" s="29" t="s">
        <v>22</v>
      </c>
      <c r="M4" s="16" t="s">
        <v>22</v>
      </c>
      <c r="N4" s="16" t="s">
        <v>22</v>
      </c>
      <c r="O4" s="21" t="s">
        <v>22</v>
      </c>
      <c r="Q4" s="13" t="s">
        <v>24</v>
      </c>
      <c r="R4" s="7">
        <f>SUMIF(O4:O15,"*",K4:K15)</f>
        <v>31.201388888888889</v>
      </c>
    </row>
    <row r="5" spans="2:18" ht="15" thickBot="1" x14ac:dyDescent="0.4">
      <c r="B5" s="37" t="s">
        <v>4</v>
      </c>
      <c r="C5" s="41">
        <v>1.5</v>
      </c>
      <c r="D5" s="18">
        <v>2</v>
      </c>
      <c r="E5" s="22">
        <v>15</v>
      </c>
      <c r="F5" s="27">
        <f t="shared" ref="F5:F15" si="0">(C5+4*D5+E5)/6</f>
        <v>4.083333333333333</v>
      </c>
      <c r="G5" s="17">
        <v>4.083333333333333</v>
      </c>
      <c r="H5" s="17">
        <f>ROUND(F5,0)</f>
        <v>4</v>
      </c>
      <c r="I5" s="18">
        <f t="shared" ref="I5:I15" si="1">CEILING(F5,1)</f>
        <v>5</v>
      </c>
      <c r="J5" s="22">
        <f t="shared" ref="J5:J15" si="2">FLOOR(F5,1)</f>
        <v>4</v>
      </c>
      <c r="K5" s="34">
        <f t="shared" ref="K5:K15" si="3">((E5-C5)/6)^2</f>
        <v>5.0625</v>
      </c>
      <c r="L5" s="30" t="s">
        <v>22</v>
      </c>
      <c r="M5" s="18" t="s">
        <v>22</v>
      </c>
      <c r="N5" s="18"/>
      <c r="O5" s="22"/>
      <c r="Q5" s="14" t="s">
        <v>34</v>
      </c>
      <c r="R5" s="9">
        <v>20</v>
      </c>
    </row>
    <row r="6" spans="2:18" ht="15" thickBot="1" x14ac:dyDescent="0.4">
      <c r="B6" s="37" t="s">
        <v>5</v>
      </c>
      <c r="C6" s="41">
        <v>2</v>
      </c>
      <c r="D6" s="18">
        <v>3.5</v>
      </c>
      <c r="E6" s="22">
        <v>21</v>
      </c>
      <c r="F6" s="27">
        <f t="shared" si="0"/>
        <v>6.166666666666667</v>
      </c>
      <c r="G6" s="17">
        <v>6.166666666666667</v>
      </c>
      <c r="H6" s="17">
        <f t="shared" ref="H6:H15" si="4">ROUND(F6,0)</f>
        <v>6</v>
      </c>
      <c r="I6" s="18">
        <f t="shared" si="1"/>
        <v>7</v>
      </c>
      <c r="J6" s="22">
        <f t="shared" si="2"/>
        <v>6</v>
      </c>
      <c r="K6" s="34">
        <f t="shared" si="3"/>
        <v>10.027777777777777</v>
      </c>
      <c r="L6" s="30"/>
      <c r="M6" s="18"/>
      <c r="N6" s="18" t="s">
        <v>22</v>
      </c>
      <c r="O6" s="22" t="s">
        <v>22</v>
      </c>
    </row>
    <row r="7" spans="2:18" ht="15" thickBot="1" x14ac:dyDescent="0.4">
      <c r="B7" s="37" t="s">
        <v>6</v>
      </c>
      <c r="C7" s="41">
        <v>1</v>
      </c>
      <c r="D7" s="18">
        <v>1.5</v>
      </c>
      <c r="E7" s="22">
        <v>18</v>
      </c>
      <c r="F7" s="27">
        <f t="shared" si="0"/>
        <v>4.166666666666667</v>
      </c>
      <c r="G7" s="17">
        <v>4.166666666666667</v>
      </c>
      <c r="H7" s="17">
        <f t="shared" si="4"/>
        <v>4</v>
      </c>
      <c r="I7" s="18">
        <f t="shared" si="1"/>
        <v>5</v>
      </c>
      <c r="J7" s="22">
        <f t="shared" si="2"/>
        <v>4</v>
      </c>
      <c r="K7" s="34">
        <f t="shared" si="3"/>
        <v>8.0277777777777786</v>
      </c>
      <c r="L7" s="30"/>
      <c r="M7" s="18" t="s">
        <v>22</v>
      </c>
      <c r="N7" s="18"/>
      <c r="O7" s="22"/>
      <c r="Q7" s="39" t="s">
        <v>26</v>
      </c>
      <c r="R7" s="40">
        <f>NORMDIST(R5,R3,SQRT(R4),TRUE)</f>
        <v>0.63984685284574649</v>
      </c>
    </row>
    <row r="8" spans="2:18" x14ac:dyDescent="0.35">
      <c r="B8" s="37" t="s">
        <v>7</v>
      </c>
      <c r="C8" s="41">
        <v>0.5</v>
      </c>
      <c r="D8" s="18">
        <v>1</v>
      </c>
      <c r="E8" s="22">
        <v>15</v>
      </c>
      <c r="F8" s="27">
        <f t="shared" si="0"/>
        <v>3.25</v>
      </c>
      <c r="G8" s="17">
        <v>3.25</v>
      </c>
      <c r="H8" s="17">
        <f t="shared" si="4"/>
        <v>3</v>
      </c>
      <c r="I8" s="18">
        <f t="shared" si="1"/>
        <v>4</v>
      </c>
      <c r="J8" s="22">
        <f t="shared" si="2"/>
        <v>3</v>
      </c>
      <c r="K8" s="34">
        <f t="shared" si="3"/>
        <v>5.8402777777777768</v>
      </c>
      <c r="L8" s="30"/>
      <c r="M8" s="18"/>
      <c r="N8" s="18" t="s">
        <v>22</v>
      </c>
      <c r="O8" s="22"/>
    </row>
    <row r="9" spans="2:18" x14ac:dyDescent="0.35">
      <c r="B9" s="37" t="s">
        <v>8</v>
      </c>
      <c r="C9" s="41">
        <v>3</v>
      </c>
      <c r="D9" s="18">
        <v>5</v>
      </c>
      <c r="E9" s="22">
        <v>24</v>
      </c>
      <c r="F9" s="27">
        <f t="shared" si="0"/>
        <v>7.833333333333333</v>
      </c>
      <c r="G9" s="17">
        <v>7.833333333333333</v>
      </c>
      <c r="H9" s="17">
        <f t="shared" si="4"/>
        <v>8</v>
      </c>
      <c r="I9" s="18">
        <f t="shared" si="1"/>
        <v>8</v>
      </c>
      <c r="J9" s="22">
        <f t="shared" si="2"/>
        <v>7</v>
      </c>
      <c r="K9" s="34">
        <f t="shared" si="3"/>
        <v>12.25</v>
      </c>
      <c r="L9" s="30" t="s">
        <v>22</v>
      </c>
      <c r="M9" s="18"/>
      <c r="N9" s="18"/>
      <c r="O9" s="22"/>
    </row>
    <row r="10" spans="2:18" x14ac:dyDescent="0.35">
      <c r="B10" s="37" t="s">
        <v>9</v>
      </c>
      <c r="C10" s="41">
        <v>1</v>
      </c>
      <c r="D10" s="18">
        <v>2</v>
      </c>
      <c r="E10" s="22">
        <v>16</v>
      </c>
      <c r="F10" s="27">
        <f t="shared" si="0"/>
        <v>4.166666666666667</v>
      </c>
      <c r="G10" s="17">
        <v>4.166666666666667</v>
      </c>
      <c r="H10" s="17">
        <f t="shared" si="4"/>
        <v>4</v>
      </c>
      <c r="I10" s="18">
        <f t="shared" si="1"/>
        <v>5</v>
      </c>
      <c r="J10" s="22">
        <f t="shared" si="2"/>
        <v>4</v>
      </c>
      <c r="K10" s="34">
        <f t="shared" si="3"/>
        <v>6.25</v>
      </c>
      <c r="L10" s="30"/>
      <c r="M10" s="18" t="s">
        <v>22</v>
      </c>
      <c r="N10" s="18"/>
      <c r="O10" s="22"/>
    </row>
    <row r="11" spans="2:18" x14ac:dyDescent="0.35">
      <c r="B11" s="37" t="s">
        <v>10</v>
      </c>
      <c r="C11" s="41">
        <v>0.5</v>
      </c>
      <c r="D11" s="18">
        <v>1</v>
      </c>
      <c r="E11" s="22">
        <v>14</v>
      </c>
      <c r="F11" s="27">
        <f t="shared" si="0"/>
        <v>3.0833333333333335</v>
      </c>
      <c r="G11" s="17">
        <v>3.0833333333333335</v>
      </c>
      <c r="H11" s="17">
        <f t="shared" si="4"/>
        <v>3</v>
      </c>
      <c r="I11" s="18">
        <f t="shared" si="1"/>
        <v>4</v>
      </c>
      <c r="J11" s="22">
        <f t="shared" si="2"/>
        <v>3</v>
      </c>
      <c r="K11" s="34">
        <f t="shared" si="3"/>
        <v>5.0625</v>
      </c>
      <c r="L11" s="30"/>
      <c r="M11" s="18"/>
      <c r="N11" s="18" t="s">
        <v>22</v>
      </c>
      <c r="O11" s="22"/>
    </row>
    <row r="12" spans="2:18" x14ac:dyDescent="0.35">
      <c r="B12" s="37" t="s">
        <v>11</v>
      </c>
      <c r="C12" s="41">
        <v>2.5</v>
      </c>
      <c r="D12" s="18">
        <v>3.5</v>
      </c>
      <c r="E12" s="22">
        <v>25</v>
      </c>
      <c r="F12" s="27">
        <f t="shared" si="0"/>
        <v>6.916666666666667</v>
      </c>
      <c r="G12" s="17">
        <v>6.916666666666667</v>
      </c>
      <c r="H12" s="17">
        <f t="shared" si="4"/>
        <v>7</v>
      </c>
      <c r="I12" s="18">
        <f t="shared" si="1"/>
        <v>7</v>
      </c>
      <c r="J12" s="22">
        <f t="shared" si="2"/>
        <v>6</v>
      </c>
      <c r="K12" s="34">
        <f t="shared" si="3"/>
        <v>14.0625</v>
      </c>
      <c r="L12" s="30"/>
      <c r="M12" s="18"/>
      <c r="N12" s="18"/>
      <c r="O12" s="22" t="s">
        <v>22</v>
      </c>
    </row>
    <row r="13" spans="2:18" x14ac:dyDescent="0.35">
      <c r="B13" s="37" t="s">
        <v>12</v>
      </c>
      <c r="C13" s="41">
        <v>1</v>
      </c>
      <c r="D13" s="18">
        <v>3</v>
      </c>
      <c r="E13" s="22">
        <v>18</v>
      </c>
      <c r="F13" s="27">
        <f t="shared" si="0"/>
        <v>5.166666666666667</v>
      </c>
      <c r="G13" s="17">
        <v>5.166666666666667</v>
      </c>
      <c r="H13" s="17">
        <f t="shared" si="4"/>
        <v>5</v>
      </c>
      <c r="I13" s="18">
        <f t="shared" si="1"/>
        <v>6</v>
      </c>
      <c r="J13" s="22">
        <f t="shared" si="2"/>
        <v>5</v>
      </c>
      <c r="K13" s="34">
        <f t="shared" si="3"/>
        <v>8.0277777777777786</v>
      </c>
      <c r="L13" s="30" t="s">
        <v>22</v>
      </c>
      <c r="M13" s="18" t="s">
        <v>22</v>
      </c>
      <c r="N13" s="18"/>
      <c r="O13" s="22"/>
    </row>
    <row r="14" spans="2:18" x14ac:dyDescent="0.35">
      <c r="B14" s="37" t="s">
        <v>13</v>
      </c>
      <c r="C14" s="41">
        <v>2</v>
      </c>
      <c r="D14" s="18">
        <v>3</v>
      </c>
      <c r="E14" s="22">
        <v>18</v>
      </c>
      <c r="F14" s="27">
        <f t="shared" si="0"/>
        <v>5.333333333333333</v>
      </c>
      <c r="G14" s="17">
        <v>5.333333333333333</v>
      </c>
      <c r="H14" s="17">
        <f t="shared" si="4"/>
        <v>5</v>
      </c>
      <c r="I14" s="18">
        <f t="shared" si="1"/>
        <v>6</v>
      </c>
      <c r="J14" s="22">
        <f t="shared" si="2"/>
        <v>5</v>
      </c>
      <c r="K14" s="34">
        <f t="shared" si="3"/>
        <v>7.1111111111111107</v>
      </c>
      <c r="L14" s="30"/>
      <c r="M14" s="18"/>
      <c r="N14" s="18" t="s">
        <v>22</v>
      </c>
      <c r="O14" s="22" t="s">
        <v>22</v>
      </c>
    </row>
    <row r="15" spans="2:18" ht="15" thickBot="1" x14ac:dyDescent="0.4">
      <c r="B15" s="38" t="s">
        <v>18</v>
      </c>
      <c r="C15" s="42">
        <v>0</v>
      </c>
      <c r="D15" s="20">
        <v>0</v>
      </c>
      <c r="E15" s="23">
        <v>0</v>
      </c>
      <c r="F15" s="28">
        <f t="shared" si="0"/>
        <v>0</v>
      </c>
      <c r="G15" s="19">
        <v>0</v>
      </c>
      <c r="H15" s="19">
        <f t="shared" si="4"/>
        <v>0</v>
      </c>
      <c r="I15" s="20">
        <f t="shared" si="1"/>
        <v>0</v>
      </c>
      <c r="J15" s="23">
        <f t="shared" si="2"/>
        <v>0</v>
      </c>
      <c r="K15" s="35">
        <f t="shared" si="3"/>
        <v>0</v>
      </c>
      <c r="L15" s="31" t="s">
        <v>22</v>
      </c>
      <c r="M15" s="20" t="s">
        <v>22</v>
      </c>
      <c r="N15" s="20" t="s">
        <v>22</v>
      </c>
      <c r="O15" s="23" t="s">
        <v>22</v>
      </c>
    </row>
    <row r="16" spans="2:18" x14ac:dyDescent="0.35">
      <c r="L16">
        <f>SUMIF(L4:L15,"*",$H$4:$H$15)</f>
        <v>17</v>
      </c>
      <c r="M16">
        <f t="shared" ref="M16:O16" si="5">SUMIF(M4:M15,"*",$H$4:$H$15)</f>
        <v>17</v>
      </c>
      <c r="N16">
        <f t="shared" si="5"/>
        <v>17</v>
      </c>
      <c r="O16">
        <f t="shared" si="5"/>
        <v>18</v>
      </c>
    </row>
  </sheetData>
  <mergeCells count="1">
    <mergeCell ref="C2:E2"/>
  </mergeCells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5D17-17D7-4239-AE2B-3D2174BAA17B}">
  <dimension ref="A2:G19"/>
  <sheetViews>
    <sheetView zoomScale="120" zoomScaleNormal="120" workbookViewId="0">
      <selection activeCell="P5" sqref="P5"/>
    </sheetView>
  </sheetViews>
  <sheetFormatPr defaultRowHeight="14.5" x14ac:dyDescent="0.35"/>
  <cols>
    <col min="1" max="1" width="9.6328125" bestFit="1" customWidth="1"/>
    <col min="2" max="2" width="7.453125" bestFit="1" customWidth="1"/>
    <col min="3" max="3" width="7.81640625" customWidth="1"/>
    <col min="4" max="4" width="3.81640625" bestFit="1" customWidth="1"/>
    <col min="5" max="5" width="4.90625" bestFit="1" customWidth="1"/>
  </cols>
  <sheetData>
    <row r="2" spans="1:7" x14ac:dyDescent="0.35">
      <c r="B2" s="52" t="s">
        <v>37</v>
      </c>
      <c r="C2" s="52" t="s">
        <v>38</v>
      </c>
      <c r="D2" s="52" t="s">
        <v>39</v>
      </c>
      <c r="E2" s="52" t="s">
        <v>40</v>
      </c>
      <c r="F2" s="52" t="s">
        <v>41</v>
      </c>
      <c r="G2" s="52" t="s">
        <v>42</v>
      </c>
    </row>
    <row r="3" spans="1:7" x14ac:dyDescent="0.35">
      <c r="B3" s="1" t="s">
        <v>4</v>
      </c>
      <c r="C3" s="1">
        <v>6</v>
      </c>
      <c r="D3" s="1">
        <v>82</v>
      </c>
      <c r="E3" s="1">
        <f>C3*D3</f>
        <v>492</v>
      </c>
      <c r="F3" s="1">
        <f>C3^2</f>
        <v>36</v>
      </c>
      <c r="G3" s="1">
        <f>D3^2</f>
        <v>6724</v>
      </c>
    </row>
    <row r="4" spans="1:7" x14ac:dyDescent="0.35">
      <c r="B4" s="1" t="s">
        <v>5</v>
      </c>
      <c r="C4" s="1">
        <v>2</v>
      </c>
      <c r="D4" s="1">
        <v>86</v>
      </c>
      <c r="E4" s="1">
        <f t="shared" ref="E4:E9" si="0">C4*D4</f>
        <v>172</v>
      </c>
      <c r="F4" s="1">
        <f t="shared" ref="F4:G9" si="1">C4^2</f>
        <v>4</v>
      </c>
      <c r="G4" s="1">
        <f t="shared" si="1"/>
        <v>7396</v>
      </c>
    </row>
    <row r="5" spans="1:7" x14ac:dyDescent="0.35">
      <c r="B5" s="1" t="s">
        <v>6</v>
      </c>
      <c r="C5" s="1">
        <v>15</v>
      </c>
      <c r="D5" s="1">
        <v>43</v>
      </c>
      <c r="E5" s="1">
        <f t="shared" si="0"/>
        <v>645</v>
      </c>
      <c r="F5" s="1">
        <f t="shared" si="1"/>
        <v>225</v>
      </c>
      <c r="G5" s="1">
        <f t="shared" si="1"/>
        <v>1849</v>
      </c>
    </row>
    <row r="6" spans="1:7" x14ac:dyDescent="0.35">
      <c r="B6" s="1" t="s">
        <v>7</v>
      </c>
      <c r="C6" s="1">
        <v>9</v>
      </c>
      <c r="D6" s="1">
        <v>74</v>
      </c>
      <c r="E6" s="1">
        <f t="shared" si="0"/>
        <v>666</v>
      </c>
      <c r="F6" s="1">
        <f t="shared" si="1"/>
        <v>81</v>
      </c>
      <c r="G6" s="1">
        <f t="shared" si="1"/>
        <v>5476</v>
      </c>
    </row>
    <row r="7" spans="1:7" x14ac:dyDescent="0.35">
      <c r="B7" s="1" t="s">
        <v>8</v>
      </c>
      <c r="C7" s="1">
        <v>12</v>
      </c>
      <c r="D7" s="1">
        <v>58</v>
      </c>
      <c r="E7" s="1">
        <f t="shared" si="0"/>
        <v>696</v>
      </c>
      <c r="F7" s="1">
        <f t="shared" si="1"/>
        <v>144</v>
      </c>
      <c r="G7" s="1">
        <f t="shared" si="1"/>
        <v>3364</v>
      </c>
    </row>
    <row r="8" spans="1:7" x14ac:dyDescent="0.35">
      <c r="B8" s="1" t="s">
        <v>9</v>
      </c>
      <c r="C8" s="1">
        <v>5</v>
      </c>
      <c r="D8" s="1">
        <v>90</v>
      </c>
      <c r="E8" s="1">
        <f t="shared" si="0"/>
        <v>450</v>
      </c>
      <c r="F8" s="1">
        <f t="shared" si="1"/>
        <v>25</v>
      </c>
      <c r="G8" s="1">
        <f t="shared" si="1"/>
        <v>8100</v>
      </c>
    </row>
    <row r="9" spans="1:7" x14ac:dyDescent="0.35">
      <c r="B9" s="1" t="s">
        <v>10</v>
      </c>
      <c r="C9" s="1">
        <v>8</v>
      </c>
      <c r="D9" s="1">
        <v>78</v>
      </c>
      <c r="E9" s="1">
        <f t="shared" si="0"/>
        <v>624</v>
      </c>
      <c r="F9" s="1">
        <f t="shared" si="1"/>
        <v>64</v>
      </c>
      <c r="G9" s="1">
        <f t="shared" si="1"/>
        <v>6084</v>
      </c>
    </row>
    <row r="10" spans="1:7" x14ac:dyDescent="0.35">
      <c r="C10">
        <f t="shared" ref="C10:G10" si="2">SUM(C3:C9)</f>
        <v>57</v>
      </c>
      <c r="D10">
        <f t="shared" si="2"/>
        <v>511</v>
      </c>
      <c r="E10">
        <f t="shared" si="2"/>
        <v>3745</v>
      </c>
      <c r="F10">
        <f t="shared" si="2"/>
        <v>579</v>
      </c>
      <c r="G10">
        <f t="shared" si="2"/>
        <v>38993</v>
      </c>
    </row>
    <row r="12" spans="1:7" x14ac:dyDescent="0.35">
      <c r="B12" t="s">
        <v>43</v>
      </c>
      <c r="C12">
        <f>COUNTA(B3:B9)</f>
        <v>7</v>
      </c>
      <c r="F12" s="52" t="s">
        <v>38</v>
      </c>
      <c r="G12" s="52" t="s">
        <v>50</v>
      </c>
    </row>
    <row r="13" spans="1:7" x14ac:dyDescent="0.35">
      <c r="B13" t="s">
        <v>44</v>
      </c>
      <c r="C13">
        <f>(C12*E10-C10*D10)/SQRT((C12*F10-C10^2)*(C12*G10-D10^2))</f>
        <v>-0.94421517068791783</v>
      </c>
      <c r="F13" s="1">
        <v>10</v>
      </c>
      <c r="G13" s="1">
        <f>$C$18+$C$19*F13</f>
        <v>66.273631840796014</v>
      </c>
    </row>
    <row r="14" spans="1:7" x14ac:dyDescent="0.35">
      <c r="B14" t="s">
        <v>45</v>
      </c>
      <c r="C14">
        <f>CORREL(C3:C9,D3:D9)</f>
        <v>-0.94421517068791805</v>
      </c>
      <c r="F14" s="1">
        <v>14</v>
      </c>
      <c r="G14" s="1">
        <f>$C$18+$C$19*F14</f>
        <v>51.786069651741286</v>
      </c>
    </row>
    <row r="15" spans="1:7" x14ac:dyDescent="0.35">
      <c r="B15" t="s">
        <v>45</v>
      </c>
      <c r="C15">
        <f>CORREL(D3:D9,C3:C9)</f>
        <v>-0.94421517068791805</v>
      </c>
    </row>
    <row r="16" spans="1:7" x14ac:dyDescent="0.35">
      <c r="A16" t="s">
        <v>47</v>
      </c>
      <c r="B16" t="s">
        <v>46</v>
      </c>
      <c r="C16">
        <f>(D10*F10-C10*E10)/(C12*F10-C10^2)</f>
        <v>102.49253731343283</v>
      </c>
      <c r="F16" t="s">
        <v>51</v>
      </c>
      <c r="G16">
        <f>C13^2</f>
        <v>0.89154228855721385</v>
      </c>
    </row>
    <row r="17" spans="1:3" x14ac:dyDescent="0.35">
      <c r="A17" t="s">
        <v>49</v>
      </c>
      <c r="B17" t="s">
        <v>48</v>
      </c>
      <c r="C17">
        <f>(C12*E10-C10*D10)/(C12*F10-C10^2)</f>
        <v>-3.6218905472636815</v>
      </c>
    </row>
    <row r="18" spans="1:3" x14ac:dyDescent="0.35">
      <c r="A18" t="s">
        <v>47</v>
      </c>
      <c r="B18" t="s">
        <v>46</v>
      </c>
      <c r="C18">
        <f>INTERCEPT(D3:D9,C3:C9)</f>
        <v>102.49253731343283</v>
      </c>
    </row>
    <row r="19" spans="1:3" x14ac:dyDescent="0.35">
      <c r="A19" t="s">
        <v>49</v>
      </c>
      <c r="B19" t="s">
        <v>48</v>
      </c>
      <c r="C19">
        <f>SLOPE(D3:D9,C3:C9)</f>
        <v>-3.621890547263682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6DEC-D1BE-4CAF-99FC-8DF26F3CDF9B}">
  <dimension ref="B2:O20"/>
  <sheetViews>
    <sheetView tabSelected="1" zoomScale="120" zoomScaleNormal="120" workbookViewId="0">
      <selection activeCell="J5" sqref="J5"/>
    </sheetView>
  </sheetViews>
  <sheetFormatPr defaultRowHeight="14.5" x14ac:dyDescent="0.35"/>
  <cols>
    <col min="7" max="7" width="17.26953125" bestFit="1" customWidth="1"/>
    <col min="8" max="8" width="12.453125" bestFit="1" customWidth="1"/>
    <col min="9" max="9" width="13.54296875" bestFit="1" customWidth="1"/>
    <col min="10" max="10" width="12.453125" bestFit="1" customWidth="1"/>
    <col min="11" max="11" width="11.81640625" bestFit="1" customWidth="1"/>
    <col min="12" max="12" width="12.453125" bestFit="1" customWidth="1"/>
    <col min="13" max="13" width="11.81640625" bestFit="1" customWidth="1"/>
    <col min="14" max="14" width="12.453125" bestFit="1" customWidth="1"/>
  </cols>
  <sheetData>
    <row r="2" spans="2:12" x14ac:dyDescent="0.35">
      <c r="B2" s="52" t="s">
        <v>37</v>
      </c>
      <c r="C2" s="52" t="s">
        <v>52</v>
      </c>
      <c r="D2" s="52" t="s">
        <v>53</v>
      </c>
      <c r="E2" s="52" t="s">
        <v>39</v>
      </c>
      <c r="G2" t="s">
        <v>55</v>
      </c>
    </row>
    <row r="3" spans="2:12" ht="15" thickBot="1" x14ac:dyDescent="0.4">
      <c r="B3" s="18" t="s">
        <v>4</v>
      </c>
      <c r="C3" s="1">
        <v>3.2</v>
      </c>
      <c r="D3" s="1">
        <v>22</v>
      </c>
      <c r="E3" s="1">
        <v>550</v>
      </c>
    </row>
    <row r="4" spans="2:12" x14ac:dyDescent="0.35">
      <c r="B4" s="18" t="s">
        <v>5</v>
      </c>
      <c r="C4" s="1">
        <v>2.7</v>
      </c>
      <c r="D4" s="1">
        <v>27</v>
      </c>
      <c r="E4" s="1">
        <v>570</v>
      </c>
      <c r="G4" s="56" t="s">
        <v>56</v>
      </c>
      <c r="H4" s="56"/>
    </row>
    <row r="5" spans="2:12" x14ac:dyDescent="0.35">
      <c r="B5" s="18" t="s">
        <v>6</v>
      </c>
      <c r="C5" s="1">
        <v>2.5</v>
      </c>
      <c r="D5" s="1">
        <v>24</v>
      </c>
      <c r="E5" s="1">
        <v>525</v>
      </c>
      <c r="G5" s="53" t="s">
        <v>57</v>
      </c>
      <c r="H5" s="53">
        <v>0.98928820282730667</v>
      </c>
    </row>
    <row r="6" spans="2:12" x14ac:dyDescent="0.35">
      <c r="B6" s="18" t="s">
        <v>7</v>
      </c>
      <c r="C6" s="1">
        <v>3.4</v>
      </c>
      <c r="D6" s="1">
        <v>28</v>
      </c>
      <c r="E6" s="1">
        <v>670</v>
      </c>
      <c r="G6" s="53" t="s">
        <v>58</v>
      </c>
      <c r="H6" s="53">
        <v>0.97869114825328229</v>
      </c>
    </row>
    <row r="7" spans="2:12" x14ac:dyDescent="0.35">
      <c r="B7" s="18" t="s">
        <v>8</v>
      </c>
      <c r="C7" s="1">
        <v>2.2000000000000002</v>
      </c>
      <c r="D7" s="1">
        <v>23</v>
      </c>
      <c r="E7" s="1">
        <v>490</v>
      </c>
      <c r="G7" s="53" t="s">
        <v>59</v>
      </c>
      <c r="H7" s="53">
        <v>0.95738229650656459</v>
      </c>
    </row>
    <row r="8" spans="2:12" x14ac:dyDescent="0.35">
      <c r="G8" s="53" t="s">
        <v>60</v>
      </c>
      <c r="H8" s="53">
        <v>14.009087214635695</v>
      </c>
    </row>
    <row r="9" spans="2:12" ht="15" thickBot="1" x14ac:dyDescent="0.4">
      <c r="G9" s="54" t="s">
        <v>61</v>
      </c>
      <c r="H9" s="54">
        <v>5</v>
      </c>
    </row>
    <row r="10" spans="2:12" x14ac:dyDescent="0.35">
      <c r="B10" t="s">
        <v>37</v>
      </c>
      <c r="C10" t="s">
        <v>52</v>
      </c>
      <c r="D10" t="s">
        <v>53</v>
      </c>
      <c r="E10" t="s">
        <v>39</v>
      </c>
    </row>
    <row r="11" spans="2:12" ht="15" thickBot="1" x14ac:dyDescent="0.4">
      <c r="B11" t="s">
        <v>54</v>
      </c>
      <c r="C11">
        <v>2.65</v>
      </c>
      <c r="D11">
        <v>23.5</v>
      </c>
      <c r="E11">
        <f>H18+H19*C11+H20*D11</f>
        <v>528.96111062064097</v>
      </c>
      <c r="G11" t="s">
        <v>62</v>
      </c>
    </row>
    <row r="12" spans="2:12" x14ac:dyDescent="0.35">
      <c r="G12" s="55"/>
      <c r="H12" s="55" t="s">
        <v>67</v>
      </c>
      <c r="I12" s="55" t="s">
        <v>68</v>
      </c>
      <c r="J12" s="55" t="s">
        <v>69</v>
      </c>
      <c r="K12" s="55" t="s">
        <v>9</v>
      </c>
      <c r="L12" s="55" t="s">
        <v>70</v>
      </c>
    </row>
    <row r="13" spans="2:12" x14ac:dyDescent="0.35">
      <c r="G13" s="53" t="s">
        <v>63</v>
      </c>
      <c r="H13" s="53">
        <v>2</v>
      </c>
      <c r="I13" s="53">
        <v>18027.49095082546</v>
      </c>
      <c r="J13" s="53">
        <v>9013.7454754127302</v>
      </c>
      <c r="K13" s="53">
        <v>45.928854350588743</v>
      </c>
      <c r="L13" s="53">
        <v>2.1308851746717622E-2</v>
      </c>
    </row>
    <row r="14" spans="2:12" x14ac:dyDescent="0.35">
      <c r="G14" s="53" t="s">
        <v>64</v>
      </c>
      <c r="H14" s="53">
        <v>2</v>
      </c>
      <c r="I14" s="53">
        <v>392.50904917453863</v>
      </c>
      <c r="J14" s="53">
        <v>196.25452458726932</v>
      </c>
      <c r="K14" s="53"/>
      <c r="L14" s="53"/>
    </row>
    <row r="15" spans="2:12" ht="15" thickBot="1" x14ac:dyDescent="0.4">
      <c r="G15" s="54" t="s">
        <v>65</v>
      </c>
      <c r="H15" s="54">
        <v>4</v>
      </c>
      <c r="I15" s="54">
        <v>18420</v>
      </c>
      <c r="J15" s="54"/>
      <c r="K15" s="54"/>
      <c r="L15" s="54"/>
    </row>
    <row r="16" spans="2:12" ht="15" thickBot="1" x14ac:dyDescent="0.4"/>
    <row r="17" spans="7:15" x14ac:dyDescent="0.35">
      <c r="G17" s="55"/>
      <c r="H17" s="55" t="s">
        <v>71</v>
      </c>
      <c r="I17" s="55" t="s">
        <v>60</v>
      </c>
      <c r="J17" s="55" t="s">
        <v>72</v>
      </c>
      <c r="K17" s="55" t="s">
        <v>73</v>
      </c>
      <c r="L17" s="55" t="s">
        <v>74</v>
      </c>
      <c r="M17" s="55" t="s">
        <v>75</v>
      </c>
      <c r="N17" s="55" t="s">
        <v>76</v>
      </c>
      <c r="O17" s="55" t="s">
        <v>77</v>
      </c>
    </row>
    <row r="18" spans="7:15" x14ac:dyDescent="0.35">
      <c r="G18" s="53" t="s">
        <v>66</v>
      </c>
      <c r="H18" s="53">
        <v>-44.81018804626126</v>
      </c>
      <c r="I18" s="53">
        <v>69.246866630890381</v>
      </c>
      <c r="J18" s="53">
        <v>-0.64710780756499753</v>
      </c>
      <c r="K18" s="53">
        <v>0.58391574508017841</v>
      </c>
      <c r="L18" s="53">
        <v>-342.75540778225883</v>
      </c>
      <c r="M18" s="53">
        <v>253.13503168973631</v>
      </c>
      <c r="N18" s="53">
        <v>-342.75540778225883</v>
      </c>
      <c r="O18" s="53">
        <v>253.13503168973631</v>
      </c>
    </row>
    <row r="19" spans="7:15" x14ac:dyDescent="0.35">
      <c r="G19" s="53" t="s">
        <v>52</v>
      </c>
      <c r="H19" s="53">
        <v>87.640151849563026</v>
      </c>
      <c r="I19" s="53">
        <v>15.237186664924886</v>
      </c>
      <c r="J19" s="53">
        <v>5.7517279125618073</v>
      </c>
      <c r="K19" s="53">
        <v>2.8922600815111749E-2</v>
      </c>
      <c r="L19" s="53">
        <v>22.079829052021836</v>
      </c>
      <c r="M19" s="53">
        <v>153.20047464710422</v>
      </c>
      <c r="N19" s="53">
        <v>22.079829052021836</v>
      </c>
      <c r="O19" s="53">
        <v>153.20047464710422</v>
      </c>
    </row>
    <row r="20" spans="7:15" ht="15" thickBot="1" x14ac:dyDescent="0.4">
      <c r="G20" s="54" t="s">
        <v>53</v>
      </c>
      <c r="H20" s="54">
        <v>14.532974309172776</v>
      </c>
      <c r="I20" s="54">
        <v>2.9137375361504319</v>
      </c>
      <c r="J20" s="54">
        <v>4.9877431061870565</v>
      </c>
      <c r="K20" s="54">
        <v>3.7924876930238542E-2</v>
      </c>
      <c r="L20" s="54">
        <v>1.9961735454816427</v>
      </c>
      <c r="M20" s="54">
        <v>27.069775072863909</v>
      </c>
      <c r="N20" s="54">
        <v>1.9961735454816427</v>
      </c>
      <c r="O20" s="54">
        <v>27.069775072863909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PERT Example-1</vt:lpstr>
      <vt:lpstr>PERT Example-2</vt:lpstr>
      <vt:lpstr>Correlation &amp; Regression</vt:lpstr>
      <vt:lpstr>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2023-02-22T04:29:00Z</dcterms:created>
  <dcterms:modified xsi:type="dcterms:W3CDTF">2023-02-23T07:16:53Z</dcterms:modified>
</cp:coreProperties>
</file>