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spere\Documents\repo_modsim\ModSimGrp6\Tarea4\parte2\sim3Netlogo\"/>
    </mc:Choice>
  </mc:AlternateContent>
  <xr:revisionPtr revIDLastSave="0" documentId="13_ncr:1_{D26D8F78-6195-4D0D-9F0F-675FB73C2694}" xr6:coauthVersionLast="47" xr6:coauthVersionMax="47" xr10:uidLastSave="{00000000-0000-0000-0000-000000000000}"/>
  <bookViews>
    <workbookView xWindow="1896" yWindow="1248" windowWidth="17280" windowHeight="9300" firstSheet="1" activeTab="2" xr2:uid="{00000000-000D-0000-FFFF-FFFF00000000}"/>
  </bookViews>
  <sheets>
    <sheet name="Analisis Parte A" sheetId="2" r:id="rId1"/>
    <sheet name="Analisis Parte B" sheetId="5" r:id="rId2"/>
    <sheet name="Analisis Parte C" sheetId="6" r:id="rId3"/>
    <sheet name="simulacion3 ParteA-table" sheetId="3" r:id="rId4"/>
    <sheet name="simulacion3 ParteB-table" sheetId="4" r:id="rId5"/>
    <sheet name="ruta documento" sheetId="1" r:id="rId6"/>
  </sheets>
  <definedNames>
    <definedName name="DatosExternos_1" localSheetId="3" hidden="1">'simulacion3 ParteA-table'!$A$1:$H$51</definedName>
    <definedName name="DatosExternos_1" localSheetId="4" hidden="1">'simulacion3 ParteB-table'!$A$1:$H$51</definedName>
    <definedName name="Estadisticas_A">'Analisis Parte A'!$A$1:$E$6</definedName>
    <definedName name="Estadisticas_B">'Analisis Parte B'!$A$1:$E$6</definedName>
    <definedName name="Ruta">'ruta documento'!$A$1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9" i="6" l="1" a="1"/>
  <c r="D9" i="6" s="1"/>
  <c r="F9" i="6" s="1"/>
  <c r="D8" i="6" a="1"/>
  <c r="D8" i="6" s="1"/>
  <c r="F8" i="6" s="1"/>
  <c r="D7" i="6" a="1"/>
  <c r="D7" i="6" s="1"/>
  <c r="F7" i="6" s="1"/>
  <c r="D6" i="6" a="1"/>
  <c r="D6" i="6" s="1"/>
  <c r="F6" i="6" s="1"/>
  <c r="F3" i="6"/>
  <c r="F4" i="6"/>
  <c r="F5" i="6"/>
  <c r="F2" i="6"/>
  <c r="D5" i="6" a="1"/>
  <c r="D5" i="6" s="1"/>
  <c r="D4" i="6" a="1"/>
  <c r="D4" i="6" s="1"/>
  <c r="D3" i="6" a="1"/>
  <c r="D3" i="6" s="1"/>
  <c r="D2" i="6" a="1"/>
  <c r="D2" i="6"/>
  <c r="C9" i="6"/>
  <c r="C8" i="6"/>
  <c r="C7" i="6"/>
  <c r="C6" i="6"/>
  <c r="C5" i="6"/>
  <c r="C4" i="6"/>
  <c r="C3" i="6"/>
  <c r="C2" i="6"/>
  <c r="B2" i="2"/>
  <c r="B6" i="5"/>
  <c r="C6" i="5" a="1"/>
  <c r="C6" i="5" s="1"/>
  <c r="D6" i="5"/>
  <c r="A2" i="2" a="1"/>
  <c r="A2" i="2" s="1"/>
  <c r="D3" i="5"/>
  <c r="D4" i="5"/>
  <c r="D5" i="5"/>
  <c r="C3" i="5" a="1"/>
  <c r="C3" i="5" s="1"/>
  <c r="E3" i="5" s="1"/>
  <c r="C4" i="5" a="1"/>
  <c r="C4" i="5" s="1"/>
  <c r="E4" i="5" s="1"/>
  <c r="C5" i="5" a="1"/>
  <c r="C5" i="5" s="1"/>
  <c r="E5" i="5" s="1"/>
  <c r="B3" i="5"/>
  <c r="B4" i="5"/>
  <c r="B5" i="5"/>
  <c r="A2" i="5" a="1"/>
  <c r="A2" i="5" s="1"/>
  <c r="A1" i="1" a="1"/>
  <c r="A1" i="1" s="1"/>
  <c r="E6" i="5" l="1"/>
  <c r="B2" i="5"/>
  <c r="D2" i="5"/>
  <c r="C2" i="5" a="1"/>
  <c r="C2" i="5" s="1"/>
  <c r="E2" i="5" s="1"/>
  <c r="D6" i="2"/>
  <c r="B6" i="2"/>
  <c r="C6" i="2" a="1"/>
  <c r="C6" i="2" s="1"/>
  <c r="E6" i="2" s="1"/>
  <c r="D5" i="2"/>
  <c r="B5" i="2"/>
  <c r="C5" i="2" a="1"/>
  <c r="C5" i="2" s="1"/>
  <c r="E5" i="2" s="1"/>
  <c r="D4" i="2"/>
  <c r="C4" i="2" a="1"/>
  <c r="C4" i="2" s="1"/>
  <c r="E4" i="2" s="1"/>
  <c r="B4" i="2"/>
  <c r="C3" i="2" a="1"/>
  <c r="C3" i="2" s="1"/>
  <c r="D3" i="2"/>
  <c r="B3" i="2"/>
  <c r="C2" i="2" a="1"/>
  <c r="C2" i="2" s="1"/>
  <c r="D2" i="2"/>
  <c r="E2" i="2" l="1"/>
  <c r="E3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896F14-1A22-4957-93D5-E5566B5CF075}" keepAlive="1" name="Consulta - simulacion3 ParteA-table" description="Conexión a la consulta 'simulacion3 ParteA-table' en el libro." type="5" refreshedVersion="8" background="1" saveData="1">
    <dbPr connection="Provider=Microsoft.Mashup.OleDb.1;Data Source=$Workbook$;Location=&quot;simulacion3 ParteA-table&quot;;Extended Properties=&quot;&quot;" command="SELECT * FROM [simulacion3 ParteA-table]"/>
  </connection>
  <connection id="2" xr16:uid="{624E4089-84FB-4457-9C1D-EF2FFA403DE7}" keepAlive="1" name="Consulta - simulacion3 ParteB-table" description="Conexión a la consulta 'simulacion3 ParteB-table' en el libro." type="5" refreshedVersion="8" background="1" saveData="1">
    <dbPr connection="Provider=Microsoft.Mashup.OleDb.1;Data Source=$Workbook$;Location=&quot;simulacion3 ParteB-table&quot;;Extended Properties=&quot;&quot;" command="SELECT * FROM [simulacion3 ParteB-table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<sst xmlns="http://schemas.openxmlformats.org/spreadsheetml/2006/main" count="142" uniqueCount="20">
  <si>
    <t>[run number]</t>
  </si>
  <si>
    <t>num-capacity</t>
  </si>
  <si>
    <t>num-hospitals</t>
  </si>
  <si>
    <t>num-ambulances</t>
  </si>
  <si>
    <t>limit-capacity?</t>
  </si>
  <si>
    <t>[step]</t>
  </si>
  <si>
    <t>death-percentage</t>
  </si>
  <si>
    <t>max-patient-counter</t>
  </si>
  <si>
    <t>n</t>
  </si>
  <si>
    <t>Num Ambulancias</t>
  </si>
  <si>
    <t>Num Hospitales</t>
  </si>
  <si>
    <t>Promedio % Muertes</t>
  </si>
  <si>
    <t>Desviación Estándar</t>
  </si>
  <si>
    <t>Muestra</t>
  </si>
  <si>
    <t>Error IC 95%</t>
  </si>
  <si>
    <t>Experimento</t>
  </si>
  <si>
    <t>A</t>
  </si>
  <si>
    <t>B</t>
  </si>
  <si>
    <t>Porcentaje</t>
  </si>
  <si>
    <t>Promedio Max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</si>
</sst>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12">
    <border>
      <left/>
      <right/>
      <top/>
      <bottom/>
      <diagonal/>
    </border>
    <border>
      <left style="thin">
        <color theme="8" tint="0.39997558519241921"/>
      </left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thin">
        <color theme="5" tint="0.39997558519241921"/>
      </left>
      <right/>
      <top style="thin">
        <color theme="5" tint="0.39997558519241921"/>
      </top>
      <bottom style="thin">
        <color theme="5" tint="0.39997558519241921"/>
      </bottom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indexed="64"/>
      </bottom>
      <diagonal/>
    </border>
    <border>
      <left style="thin">
        <color theme="9" tint="0.39997558519241921"/>
      </left>
      <right/>
      <top/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6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0" borderId="1" xfId="0" applyBorder="1"/>
    <xf numFmtId="0" fontId="0" fillId="0" borderId="2" xfId="0" applyBorder="1"/>
    <xf numFmtId="0" fontId="2" fillId="4" borderId="3" xfId="0" applyFont="1" applyFill="1" applyBorder="1"/>
    <xf numFmtId="0" fontId="2" fillId="4" borderId="4" xfId="0" applyFont="1" applyFill="1" applyBorder="1"/>
    <xf numFmtId="0" fontId="0" fillId="5" borderId="3" xfId="0" applyFill="1" applyBorder="1"/>
    <xf numFmtId="0" fontId="0" fillId="5" borderId="4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6" borderId="5" xfId="0" applyFont="1" applyFill="1" applyBorder="1"/>
    <xf numFmtId="0" fontId="2" fillId="6" borderId="6" xfId="0" applyFont="1" applyFill="1" applyBorder="1"/>
    <xf numFmtId="0" fontId="0" fillId="7" borderId="5" xfId="0" applyFill="1" applyBorder="1"/>
    <xf numFmtId="0" fontId="0" fillId="7" borderId="6" xfId="0" applyFill="1" applyBorder="1"/>
    <xf numFmtId="9" fontId="0" fillId="7" borderId="6" xfId="1" applyFont="1" applyFill="1" applyBorder="1"/>
    <xf numFmtId="9" fontId="0" fillId="0" borderId="6" xfId="1" applyFont="1" applyBorder="1"/>
    <xf numFmtId="2" fontId="0" fillId="3" borderId="2" xfId="0" applyNumberFormat="1" applyFill="1" applyBorder="1"/>
    <xf numFmtId="2" fontId="0" fillId="0" borderId="2" xfId="0" applyNumberFormat="1" applyBorder="1"/>
    <xf numFmtId="2" fontId="0" fillId="5" borderId="4" xfId="0" applyNumberFormat="1" applyFill="1" applyBorder="1"/>
    <xf numFmtId="2" fontId="0" fillId="0" borderId="4" xfId="0" applyNumberFormat="1" applyBorder="1"/>
    <xf numFmtId="1" fontId="0" fillId="7" borderId="6" xfId="0" applyNumberFormat="1" applyFill="1" applyBorder="1"/>
    <xf numFmtId="1" fontId="0" fillId="0" borderId="6" xfId="0" applyNumberFormat="1" applyBorder="1"/>
    <xf numFmtId="0" fontId="0" fillId="7" borderId="9" xfId="0" applyFill="1" applyBorder="1"/>
    <xf numFmtId="9" fontId="0" fillId="7" borderId="10" xfId="1" applyFont="1" applyFill="1" applyBorder="1"/>
    <xf numFmtId="1" fontId="0" fillId="7" borderId="10" xfId="0" applyNumberFormat="1" applyFill="1" applyBorder="1"/>
    <xf numFmtId="0" fontId="0" fillId="7" borderId="10" xfId="0" applyFill="1" applyBorder="1"/>
    <xf numFmtId="0" fontId="0" fillId="0" borderId="8" xfId="0" applyBorder="1"/>
    <xf numFmtId="9" fontId="0" fillId="0" borderId="11" xfId="1" applyFont="1" applyBorder="1"/>
    <xf numFmtId="1" fontId="0" fillId="0" borderId="11" xfId="0" applyNumberFormat="1" applyBorder="1"/>
    <xf numFmtId="0" fontId="0" fillId="0" borderId="11" xfId="0" applyBorder="1"/>
  </cellXfs>
  <cellStyles count="2">
    <cellStyle name="Normal" xfId="0" builtinId="0"/>
    <cellStyle name="Porcentaje" xfId="1" builtinId="5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Análisis </a:t>
            </a:r>
            <a:r>
              <a:rPr lang="en-US" baseline="0"/>
              <a:t>Parte 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Parte A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'Analisis Parte A'!$E$2:$E$6</c:f>
                <c:numCache>
                  <c:formatCode>General</c:formatCode>
                  <c:ptCount val="5"/>
                  <c:pt idx="0">
                    <c:v>1.03521287033626</c:v>
                  </c:pt>
                  <c:pt idx="1">
                    <c:v>1.4185849907487043</c:v>
                  </c:pt>
                  <c:pt idx="2">
                    <c:v>1.4374914630166054</c:v>
                  </c:pt>
                  <c:pt idx="3">
                    <c:v>0.55198746490616801</c:v>
                  </c:pt>
                  <c:pt idx="4">
                    <c:v>1.011667438360969E-2</c:v>
                  </c:pt>
                </c:numCache>
              </c:numRef>
            </c:plus>
            <c:minus>
              <c:numRef>
                <c:f>'Analisis Parte A'!$E$2:$E$6</c:f>
                <c:numCache>
                  <c:formatCode>General</c:formatCode>
                  <c:ptCount val="5"/>
                  <c:pt idx="0">
                    <c:v>1.03521287033626</c:v>
                  </c:pt>
                  <c:pt idx="1">
                    <c:v>1.4185849907487043</c:v>
                  </c:pt>
                  <c:pt idx="2">
                    <c:v>1.4374914630166054</c:v>
                  </c:pt>
                  <c:pt idx="3">
                    <c:v>0.55198746490616801</c:v>
                  </c:pt>
                  <c:pt idx="4">
                    <c:v>1.011667438360969E-2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'Analisis Parte A'!$A$2:$A$6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'Analisis Parte A'!$B$2:$B$6</c:f>
              <c:numCache>
                <c:formatCode>0.00</c:formatCode>
                <c:ptCount val="5"/>
                <c:pt idx="0">
                  <c:v>59.356999999999992</c:v>
                </c:pt>
                <c:pt idx="1">
                  <c:v>29.216999999999995</c:v>
                </c:pt>
                <c:pt idx="2">
                  <c:v>10.259</c:v>
                </c:pt>
                <c:pt idx="3">
                  <c:v>1.2549999999999999</c:v>
                </c:pt>
                <c:pt idx="4" formatCode="General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5AD-46C8-AE71-AE1848B615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6399087"/>
        <c:axId val="146399567"/>
      </c:barChart>
      <c:catAx>
        <c:axId val="1463990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Número de ambulancias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46399567"/>
        <c:crosses val="autoZero"/>
        <c:auto val="1"/>
        <c:lblAlgn val="ctr"/>
        <c:lblOffset val="100"/>
        <c:noMultiLvlLbl val="0"/>
      </c:catAx>
      <c:valAx>
        <c:axId val="146399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Porcentaje</a:t>
                </a:r>
                <a:r>
                  <a:rPr lang="es-CO" baseline="0"/>
                  <a:t> de muertes promedio</a:t>
                </a:r>
                <a:endParaRPr lang="es-C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463990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Análisis Parte 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Parte B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'Analisis Parte B'!$E$2:$E$6</c:f>
                <c:numCache>
                  <c:formatCode>General</c:formatCode>
                  <c:ptCount val="5"/>
                  <c:pt idx="0">
                    <c:v>2.4966815752799549</c:v>
                  </c:pt>
                  <c:pt idx="1">
                    <c:v>1.6477513021424253</c:v>
                  </c:pt>
                  <c:pt idx="2">
                    <c:v>1.0073770202686843</c:v>
                  </c:pt>
                  <c:pt idx="3">
                    <c:v>0.62091120508073294</c:v>
                  </c:pt>
                  <c:pt idx="4">
                    <c:v>1.4776348711567203E-2</c:v>
                  </c:pt>
                </c:numCache>
              </c:numRef>
            </c:plus>
            <c:minus>
              <c:numRef>
                <c:f>'Analisis Parte B'!$E$2:$E$6</c:f>
                <c:numCache>
                  <c:formatCode>General</c:formatCode>
                  <c:ptCount val="5"/>
                  <c:pt idx="0">
                    <c:v>2.4966815752799549</c:v>
                  </c:pt>
                  <c:pt idx="1">
                    <c:v>1.6477513021424253</c:v>
                  </c:pt>
                  <c:pt idx="2">
                    <c:v>1.0073770202686843</c:v>
                  </c:pt>
                  <c:pt idx="3">
                    <c:v>0.62091120508073294</c:v>
                  </c:pt>
                  <c:pt idx="4">
                    <c:v>1.4776348711567203E-2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'Analisis Parte B'!$B$2:$B$6</c:f>
              <c:numCache>
                <c:formatCode>0.00</c:formatCode>
                <c:ptCount val="5"/>
                <c:pt idx="0">
                  <c:v>59.064999999999998</c:v>
                </c:pt>
                <c:pt idx="1">
                  <c:v>28.417999999999999</c:v>
                </c:pt>
                <c:pt idx="2">
                  <c:v>9.5149999999999988</c:v>
                </c:pt>
                <c:pt idx="3">
                  <c:v>1.2270000000000001</c:v>
                </c:pt>
                <c:pt idx="4">
                  <c:v>1.5999999999999997E-2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F9-4ADB-AF99-CB2EC688AA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0634287"/>
        <c:axId val="130635247"/>
      </c:barChart>
      <c:catAx>
        <c:axId val="1306342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Número de hospitales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0635247"/>
        <c:crosses val="autoZero"/>
        <c:auto val="1"/>
        <c:lblAlgn val="ctr"/>
        <c:lblOffset val="100"/>
        <c:noMultiLvlLbl val="0"/>
      </c:catAx>
      <c:valAx>
        <c:axId val="130635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Porcentaje de muertes promedio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06342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Análisis</a:t>
            </a:r>
            <a:r>
              <a:rPr lang="es-CO" baseline="0"/>
              <a:t> Parte C</a:t>
            </a:r>
            <a:endParaRPr lang="es-C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Escenario A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'Analisis Parte C'!$F$2:$F$5</c:f>
                <c:numCache>
                  <c:formatCode>General</c:formatCode>
                  <c:ptCount val="4"/>
                  <c:pt idx="0">
                    <c:v>67.227523595162566</c:v>
                  </c:pt>
                  <c:pt idx="1">
                    <c:v>114.96035007844567</c:v>
                  </c:pt>
                  <c:pt idx="2">
                    <c:v>114.96035007844567</c:v>
                  </c:pt>
                  <c:pt idx="3">
                    <c:v>90.519709994858474</c:v>
                  </c:pt>
                </c:numCache>
              </c:numRef>
            </c:plus>
            <c:minus>
              <c:numRef>
                <c:f>'Analisis Parte C'!$F$2:$F$5</c:f>
                <c:numCache>
                  <c:formatCode>General</c:formatCode>
                  <c:ptCount val="4"/>
                  <c:pt idx="0">
                    <c:v>67.227523595162566</c:v>
                  </c:pt>
                  <c:pt idx="1">
                    <c:v>114.96035007844567</c:v>
                  </c:pt>
                  <c:pt idx="2">
                    <c:v>114.96035007844567</c:v>
                  </c:pt>
                  <c:pt idx="3">
                    <c:v>90.519709994858474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'Analisis Parte C'!$B$6:$B$9</c:f>
              <c:numCache>
                <c:formatCode>0%</c:formatCode>
                <c:ptCount val="4"/>
                <c:pt idx="0">
                  <c:v>0.1</c:v>
                </c:pt>
                <c:pt idx="1">
                  <c:v>0.05</c:v>
                </c:pt>
                <c:pt idx="2">
                  <c:v>0.02</c:v>
                </c:pt>
                <c:pt idx="3">
                  <c:v>0.01</c:v>
                </c:pt>
              </c:numCache>
            </c:numRef>
          </c:cat>
          <c:val>
            <c:numRef>
              <c:f>'Analisis Parte C'!$C$2:$C$5</c:f>
              <c:numCache>
                <c:formatCode>0</c:formatCode>
                <c:ptCount val="4"/>
                <c:pt idx="0">
                  <c:v>1151.7</c:v>
                </c:pt>
                <c:pt idx="1">
                  <c:v>1523.5</c:v>
                </c:pt>
                <c:pt idx="2">
                  <c:v>1523.5</c:v>
                </c:pt>
                <c:pt idx="3">
                  <c:v>1703.4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403-4B08-8CAA-42374798AAE6}"/>
            </c:ext>
          </c:extLst>
        </c:ser>
        <c:ser>
          <c:idx val="1"/>
          <c:order val="1"/>
          <c:tx>
            <c:v>Escenario B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'Analisis Parte C'!$F$6:$F$9</c:f>
                <c:numCache>
                  <c:formatCode>General</c:formatCode>
                  <c:ptCount val="4"/>
                  <c:pt idx="0">
                    <c:v>88.918764296767719</c:v>
                  </c:pt>
                  <c:pt idx="1">
                    <c:v>119.19285840545845</c:v>
                  </c:pt>
                  <c:pt idx="2">
                    <c:v>119.19285840545845</c:v>
                  </c:pt>
                  <c:pt idx="3">
                    <c:v>117.92077517359951</c:v>
                  </c:pt>
                </c:numCache>
              </c:numRef>
            </c:plus>
            <c:minus>
              <c:numRef>
                <c:f>'Analisis Parte C'!$F$6:$F$9</c:f>
                <c:numCache>
                  <c:formatCode>General</c:formatCode>
                  <c:ptCount val="4"/>
                  <c:pt idx="0">
                    <c:v>88.918764296767719</c:v>
                  </c:pt>
                  <c:pt idx="1">
                    <c:v>119.19285840545845</c:v>
                  </c:pt>
                  <c:pt idx="2">
                    <c:v>119.19285840545845</c:v>
                  </c:pt>
                  <c:pt idx="3">
                    <c:v>117.92077517359951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'Analisis Parte C'!$B$6:$B$9</c:f>
              <c:numCache>
                <c:formatCode>0%</c:formatCode>
                <c:ptCount val="4"/>
                <c:pt idx="0">
                  <c:v>0.1</c:v>
                </c:pt>
                <c:pt idx="1">
                  <c:v>0.05</c:v>
                </c:pt>
                <c:pt idx="2">
                  <c:v>0.02</c:v>
                </c:pt>
                <c:pt idx="3">
                  <c:v>0.01</c:v>
                </c:pt>
              </c:numCache>
            </c:numRef>
          </c:cat>
          <c:val>
            <c:numRef>
              <c:f>'Analisis Parte C'!$C$6:$C$9</c:f>
              <c:numCache>
                <c:formatCode>0</c:formatCode>
                <c:ptCount val="4"/>
                <c:pt idx="0">
                  <c:v>1839.7</c:v>
                </c:pt>
                <c:pt idx="1">
                  <c:v>1820.4</c:v>
                </c:pt>
                <c:pt idx="2">
                  <c:v>1820.4</c:v>
                </c:pt>
                <c:pt idx="3">
                  <c:v>1789.8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403-4B08-8CAA-42374798AA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0634767"/>
        <c:axId val="130636207"/>
      </c:barChart>
      <c:catAx>
        <c:axId val="1306347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Porcentaje</a:t>
                </a:r>
                <a:r>
                  <a:rPr lang="es-CO" baseline="0"/>
                  <a:t> máximo de muertes</a:t>
                </a:r>
                <a:endParaRPr lang="es-C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0636207"/>
        <c:crosses val="autoZero"/>
        <c:auto val="1"/>
        <c:lblAlgn val="ctr"/>
        <c:lblOffset val="100"/>
        <c:noMultiLvlLbl val="0"/>
      </c:catAx>
      <c:valAx>
        <c:axId val="130636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Capacidad máxima promedio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06347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</xdr:colOff>
      <xdr:row>7</xdr:row>
      <xdr:rowOff>7620</xdr:rowOff>
    </xdr:from>
    <xdr:to>
      <xdr:col>4</xdr:col>
      <xdr:colOff>419100</xdr:colOff>
      <xdr:row>22</xdr:row>
      <xdr:rowOff>7620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C3424981-92D6-0442-7F96-E6C83659B5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</xdr:colOff>
      <xdr:row>6</xdr:row>
      <xdr:rowOff>171450</xdr:rowOff>
    </xdr:from>
    <xdr:to>
      <xdr:col>4</xdr:col>
      <xdr:colOff>571500</xdr:colOff>
      <xdr:row>21</xdr:row>
      <xdr:rowOff>171450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D511111-DFEB-DACA-1B69-5EBF6B0068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0</xdr:rowOff>
    </xdr:from>
    <xdr:to>
      <xdr:col>4</xdr:col>
      <xdr:colOff>373380</xdr:colOff>
      <xdr:row>25</xdr:row>
      <xdr:rowOff>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8324D26-C68A-9CEF-6397-E6972A0A8E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15FEDBAB-9534-4CE9-A901-E07CDA01EFDA}" autoFormatId="16" applyNumberFormats="0" applyBorderFormats="0" applyFontFormats="0" applyPatternFormats="0" applyAlignmentFormats="0" applyWidthHeightFormats="0">
  <queryTableRefresh nextId="9">
    <queryTableFields count="8">
      <queryTableField id="1" name="[run number]" tableColumnId="1"/>
      <queryTableField id="2" name="num-capacity" tableColumnId="2"/>
      <queryTableField id="3" name="num-hospitals" tableColumnId="3"/>
      <queryTableField id="4" name="num-ambulances" tableColumnId="4"/>
      <queryTableField id="5" name="limit-capacity?" tableColumnId="5"/>
      <queryTableField id="6" name="[step]" tableColumnId="6"/>
      <queryTableField id="7" name="death-percentage" tableColumnId="7"/>
      <queryTableField id="8" name="max-patient-counter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D7CCD127-FD9D-403E-8E43-920E47F2A2EA}" autoFormatId="16" applyNumberFormats="0" applyBorderFormats="0" applyFontFormats="0" applyPatternFormats="0" applyAlignmentFormats="0" applyWidthHeightFormats="0">
  <queryTableRefresh nextId="9">
    <queryTableFields count="8">
      <queryTableField id="1" name="[run number]" tableColumnId="1"/>
      <queryTableField id="2" name="num-capacity" tableColumnId="2"/>
      <queryTableField id="3" name="num-hospitals" tableColumnId="3"/>
      <queryTableField id="4" name="num-ambulances" tableColumnId="4"/>
      <queryTableField id="5" name="limit-capacity?" tableColumnId="5"/>
      <queryTableField id="6" name="[step]" tableColumnId="6"/>
      <queryTableField id="7" name="death-percentage" tableColumnId="7"/>
      <queryTableField id="8" name="max-patient-counter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2C074A-948F-4822-8793-47D5C936D3A9}" name="Datos_A" displayName="Datos_A" ref="A1:H51" tableType="queryTable" totalsRowShown="0">
  <autoFilter ref="A1:H51" xr:uid="{302C074A-948F-4822-8793-47D5C936D3A9}"/>
  <tableColumns count="8">
    <tableColumn id="1" xr3:uid="{D63F5763-1C3A-400B-A5CF-7B05A4335382}" uniqueName="1" name="[run number]" queryTableFieldId="1"/>
    <tableColumn id="2" xr3:uid="{E3988F81-AFAA-47CB-8C31-83554ADD8474}" uniqueName="2" name="num-capacity" queryTableFieldId="2"/>
    <tableColumn id="3" xr3:uid="{670E1746-DD42-4FDF-BD63-9263406B1C92}" uniqueName="3" name="num-hospitals" queryTableFieldId="3"/>
    <tableColumn id="4" xr3:uid="{23CC7B70-841B-4A20-8291-895BB045D16B}" uniqueName="4" name="num-ambulances" queryTableFieldId="4"/>
    <tableColumn id="5" xr3:uid="{15EC561B-7A3D-4D3C-86EF-8E2FD79FEE79}" uniqueName="5" name="limit-capacity?" queryTableFieldId="5" dataDxfId="1"/>
    <tableColumn id="6" xr3:uid="{97CBCD5E-2A67-49B8-8FC2-25F03508B6CA}" uniqueName="6" name="[step]" queryTableFieldId="6"/>
    <tableColumn id="7" xr3:uid="{B679A215-811B-4CD4-8060-70B288285A24}" uniqueName="7" name="death-percentage" queryTableFieldId="7"/>
    <tableColumn id="8" xr3:uid="{FAF7B456-774A-452E-82E7-1899669FDFB4}" uniqueName="8" name="max-patient-counter" queryTableFieldId="8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F965017-E82F-416D-97F3-774E0844EE03}" name="Datos_B" displayName="Datos_B" ref="A1:H51" tableType="queryTable" totalsRowShown="0">
  <autoFilter ref="A1:H51" xr:uid="{6F965017-E82F-416D-97F3-774E0844EE03}"/>
  <tableColumns count="8">
    <tableColumn id="1" xr3:uid="{749F8461-129E-4AB1-AA73-619A3207A31E}" uniqueName="1" name="[run number]" queryTableFieldId="1"/>
    <tableColumn id="2" xr3:uid="{6970F8DD-85E4-4592-99B0-A69F050EC02F}" uniqueName="2" name="num-capacity" queryTableFieldId="2"/>
    <tableColumn id="3" xr3:uid="{83B7181B-59EE-42EC-9CA0-694CDA341F01}" uniqueName="3" name="num-hospitals" queryTableFieldId="3"/>
    <tableColumn id="4" xr3:uid="{7C55FADA-A8AD-4AD5-90EC-577D75A850E2}" uniqueName="4" name="num-ambulances" queryTableFieldId="4"/>
    <tableColumn id="5" xr3:uid="{15713BCC-85EC-484E-9221-3EB5DC5D11BD}" uniqueName="5" name="limit-capacity?" queryTableFieldId="5" dataDxfId="0"/>
    <tableColumn id="6" xr3:uid="{3BE9BEE7-7782-4874-AA80-4E7748932B44}" uniqueName="6" name="[step]" queryTableFieldId="6"/>
    <tableColumn id="7" xr3:uid="{970904B7-15BF-4774-81F3-C6032B341592}" uniqueName="7" name="death-percentage" queryTableFieldId="7"/>
    <tableColumn id="8" xr3:uid="{951E6E03-8C35-4769-9BCB-7B9A6028EECB}" uniqueName="8" name="max-patient-counter" queryTableFieldId="8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12663-D3D3-4197-9B67-8D8D10A47459}">
  <dimension ref="A1:E6"/>
  <sheetViews>
    <sheetView workbookViewId="0">
      <selection activeCell="C2" sqref="C2"/>
    </sheetView>
  </sheetViews>
  <sheetFormatPr baseColWidth="10" defaultRowHeight="14.4" x14ac:dyDescent="0.3"/>
  <cols>
    <col min="1" max="1" width="16.44140625" bestFit="1" customWidth="1"/>
    <col min="2" max="2" width="18.6640625" bestFit="1" customWidth="1"/>
    <col min="3" max="3" width="17.88671875" bestFit="1" customWidth="1"/>
    <col min="4" max="4" width="8" bestFit="1" customWidth="1"/>
    <col min="5" max="5" width="12" bestFit="1" customWidth="1"/>
  </cols>
  <sheetData>
    <row r="1" spans="1:5" x14ac:dyDescent="0.3">
      <c r="A1" s="1" t="s">
        <v>9</v>
      </c>
      <c r="B1" s="2" t="s">
        <v>11</v>
      </c>
      <c r="C1" s="2" t="s">
        <v>12</v>
      </c>
      <c r="D1" s="2" t="s">
        <v>13</v>
      </c>
      <c r="E1" s="2" t="s">
        <v>14</v>
      </c>
    </row>
    <row r="2" spans="1:5" x14ac:dyDescent="0.3">
      <c r="A2" s="3" cm="1">
        <f t="array" ref="A2:A6">_xlfn.UNIQUE(Datos_A[num-ambulances])</f>
        <v>1</v>
      </c>
      <c r="B2" s="22">
        <f>AVERAGEIF(Datos_A[num-ambulances],A2,Datos_A[death-percentage])</f>
        <v>59.356999999999992</v>
      </c>
      <c r="C2" s="22" cm="1">
        <f t="array" ref="C2">_xlfn.STDEV.S(IF(Datos_A[num-ambulances]=A2,Datos_A[death-percentage]))</f>
        <v>1.4471278066877455</v>
      </c>
      <c r="D2" s="4">
        <f>COUNTIF(Datos_A[num-ambulances],A2)</f>
        <v>10</v>
      </c>
      <c r="E2" s="22">
        <f>_xlfn.CONFIDENCE.T(0.05,C2,D2)</f>
        <v>1.03521287033626</v>
      </c>
    </row>
    <row r="3" spans="1:5" x14ac:dyDescent="0.3">
      <c r="A3" s="5">
        <v>2</v>
      </c>
      <c r="B3" s="23">
        <f>AVERAGEIF(Datos_A[num-ambulances],A3,Datos_A[death-percentage])</f>
        <v>29.216999999999995</v>
      </c>
      <c r="C3" s="23" cm="1">
        <f t="array" ref="C3">_xlfn.STDEV.S(IF(Datos_A[num-ambulances]=A3,Datos_A[death-percentage]))</f>
        <v>1.9830450770917381</v>
      </c>
      <c r="D3" s="6">
        <f>COUNTIF(Datos_A[num-ambulances],A3)</f>
        <v>10</v>
      </c>
      <c r="E3" s="23">
        <f t="shared" ref="E3:E6" si="0">_xlfn.CONFIDENCE.T(0.05,C3,D3)</f>
        <v>1.4185849907487043</v>
      </c>
    </row>
    <row r="4" spans="1:5" x14ac:dyDescent="0.3">
      <c r="A4" s="3">
        <v>3</v>
      </c>
      <c r="B4" s="22">
        <f>AVERAGEIF(Datos_A[num-ambulances],A4,Datos_A[death-percentage])</f>
        <v>10.259</v>
      </c>
      <c r="C4" s="22" cm="1">
        <f t="array" ref="C4">_xlfn.STDEV.S(IF(Datos_A[num-ambulances]=A4,Datos_A[death-percentage]))</f>
        <v>2.0094745028931804</v>
      </c>
      <c r="D4" s="4">
        <f>COUNTIF(Datos_A[num-ambulances],A4)</f>
        <v>10</v>
      </c>
      <c r="E4" s="22">
        <f t="shared" si="0"/>
        <v>1.4374914630166054</v>
      </c>
    </row>
    <row r="5" spans="1:5" x14ac:dyDescent="0.3">
      <c r="A5" s="5">
        <v>4</v>
      </c>
      <c r="B5" s="23">
        <f>AVERAGEIF(Datos_A[num-ambulances],A5,Datos_A[death-percentage])</f>
        <v>1.2549999999999999</v>
      </c>
      <c r="C5" s="23" cm="1">
        <f t="array" ref="C5">_xlfn.STDEV.S(IF(Datos_A[num-ambulances]=A5,Datos_A[death-percentage]))</f>
        <v>0.77162526886796245</v>
      </c>
      <c r="D5" s="6">
        <f>COUNTIF(Datos_A[num-ambulances],A5)</f>
        <v>10</v>
      </c>
      <c r="E5" s="23">
        <f t="shared" si="0"/>
        <v>0.55198746490616801</v>
      </c>
    </row>
    <row r="6" spans="1:5" x14ac:dyDescent="0.3">
      <c r="A6" s="3">
        <v>5</v>
      </c>
      <c r="B6" s="4">
        <f>AVERAGEIF(Datos_A[num-ambulances],A6,Datos_A[death-percentage])</f>
        <v>0.01</v>
      </c>
      <c r="C6" s="22" cm="1">
        <f t="array" ref="C6">_xlfn.STDEV.S(IF(Datos_A[num-ambulances]=A6,Datos_A[death-percentage]))</f>
        <v>1.4142135623730951E-2</v>
      </c>
      <c r="D6" s="4">
        <f>COUNTIF(Datos_A[num-ambulances],A6)</f>
        <v>10</v>
      </c>
      <c r="E6" s="22">
        <f t="shared" si="0"/>
        <v>1.011667438360969E-2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862D3-6BFE-4BB5-8A09-C0582253F6E2}">
  <dimension ref="A1:E6"/>
  <sheetViews>
    <sheetView workbookViewId="0">
      <selection activeCell="E2" sqref="E2"/>
    </sheetView>
  </sheetViews>
  <sheetFormatPr baseColWidth="10" defaultRowHeight="14.4" x14ac:dyDescent="0.3"/>
  <cols>
    <col min="1" max="1" width="14.109375" bestFit="1" customWidth="1"/>
    <col min="2" max="2" width="18.6640625" bestFit="1" customWidth="1"/>
    <col min="3" max="3" width="17.88671875" bestFit="1" customWidth="1"/>
    <col min="4" max="4" width="7.77734375" bestFit="1" customWidth="1"/>
  </cols>
  <sheetData>
    <row r="1" spans="1:5" x14ac:dyDescent="0.3">
      <c r="A1" s="7" t="s">
        <v>10</v>
      </c>
      <c r="B1" s="8" t="s">
        <v>11</v>
      </c>
      <c r="C1" s="8" t="s">
        <v>12</v>
      </c>
      <c r="D1" s="8" t="s">
        <v>13</v>
      </c>
      <c r="E1" s="8" t="s">
        <v>14</v>
      </c>
    </row>
    <row r="2" spans="1:5" x14ac:dyDescent="0.3">
      <c r="A2" s="9" cm="1">
        <f t="array" ref="A2:A6">_xlfn.UNIQUE(Datos_B[num-hospitals])</f>
        <v>1</v>
      </c>
      <c r="B2" s="24">
        <f>AVERAGEIF(Datos_B[num-hospitals],A2,Datos_B[death-percentage])</f>
        <v>59.064999999999998</v>
      </c>
      <c r="C2" s="24" cm="1">
        <f t="array" ref="C2">_xlfn.STDEV.S(IF(Datos_B[num-hospitals]=A2,Datos_B[death-percentage]))</f>
        <v>3.4901201825852488</v>
      </c>
      <c r="D2" s="10">
        <f>COUNTIF(Datos_B[num-hospitals],A2)</f>
        <v>10</v>
      </c>
      <c r="E2" s="24">
        <f>_xlfn.CONFIDENCE.T(0.05,C2,D2)</f>
        <v>2.4966815752799549</v>
      </c>
    </row>
    <row r="3" spans="1:5" x14ac:dyDescent="0.3">
      <c r="A3" s="11">
        <v>2</v>
      </c>
      <c r="B3" s="25">
        <f>AVERAGEIF(Datos_B[num-hospitals],A3,Datos_B[death-percentage])</f>
        <v>28.417999999999999</v>
      </c>
      <c r="C3" s="25" cm="1">
        <f t="array" ref="C3">_xlfn.STDEV.S(IF(Datos_B[num-hospitals]=A3,Datos_B[death-percentage]))</f>
        <v>2.3033974906646053</v>
      </c>
      <c r="D3" s="12">
        <f>COUNTIF(Datos_B[num-hospitals],A3)</f>
        <v>10</v>
      </c>
      <c r="E3" s="25">
        <f t="shared" ref="E3:E6" si="0">_xlfn.CONFIDENCE.T(0.05,C3,D3)</f>
        <v>1.6477513021424253</v>
      </c>
    </row>
    <row r="4" spans="1:5" x14ac:dyDescent="0.3">
      <c r="A4" s="9">
        <v>3</v>
      </c>
      <c r="B4" s="24">
        <f>AVERAGEIF(Datos_B[num-hospitals],A4,Datos_B[death-percentage])</f>
        <v>9.5149999999999988</v>
      </c>
      <c r="C4" s="24" cm="1">
        <f t="array" ref="C4">_xlfn.STDEV.S(IF(Datos_B[num-hospitals]=A4,Datos_B[death-percentage]))</f>
        <v>1.4082159714412468</v>
      </c>
      <c r="D4" s="10">
        <f>COUNTIF(Datos_B[num-hospitals],A4)</f>
        <v>10</v>
      </c>
      <c r="E4" s="24">
        <f t="shared" si="0"/>
        <v>1.0073770202686843</v>
      </c>
    </row>
    <row r="5" spans="1:5" x14ac:dyDescent="0.3">
      <c r="A5" s="11">
        <v>4</v>
      </c>
      <c r="B5" s="25">
        <f>AVERAGEIF(Datos_B[num-hospitals],A5,Datos_B[death-percentage])</f>
        <v>1.2270000000000001</v>
      </c>
      <c r="C5" s="25" cm="1">
        <f t="array" ref="C5">_xlfn.STDEV.S(IF(Datos_B[num-hospitals]=A5,Datos_B[death-percentage]))</f>
        <v>0.86797401394793428</v>
      </c>
      <c r="D5" s="12">
        <f>COUNTIF(Datos_B[num-hospitals],A5)</f>
        <v>10</v>
      </c>
      <c r="E5" s="25">
        <f t="shared" si="0"/>
        <v>0.62091120508073294</v>
      </c>
    </row>
    <row r="6" spans="1:5" x14ac:dyDescent="0.3">
      <c r="A6" s="9">
        <v>5</v>
      </c>
      <c r="B6" s="24">
        <f>AVERAGEIF(Datos_B[num-hospitals],A6,Datos_B[death-percentage])</f>
        <v>1.5999999999999997E-2</v>
      </c>
      <c r="C6" s="24" cm="1">
        <f t="array" ref="C6">_xlfn.STDEV.S(IF(Datos_B[num-hospitals]=A6,Datos_B[death-percentage]))</f>
        <v>2.0655911179772894E-2</v>
      </c>
      <c r="D6" s="10">
        <f>COUNTIF(Datos_B[num-hospitals],A6)</f>
        <v>10</v>
      </c>
      <c r="E6" s="24">
        <f t="shared" si="0"/>
        <v>1.4776348711567203E-2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64BAA-E6DD-4788-9728-23F73DE33BC3}">
  <dimension ref="A1:H9"/>
  <sheetViews>
    <sheetView tabSelected="1" workbookViewId="0">
      <selection activeCell="H15" sqref="H15"/>
    </sheetView>
  </sheetViews>
  <sheetFormatPr baseColWidth="10" defaultRowHeight="14.4" x14ac:dyDescent="0.3"/>
  <cols>
    <col min="1" max="1" width="11.6640625" bestFit="1" customWidth="1"/>
    <col min="2" max="2" width="10.109375" bestFit="1" customWidth="1"/>
    <col min="3" max="3" width="16.6640625" bestFit="1" customWidth="1"/>
    <col min="4" max="4" width="17.88671875" bestFit="1" customWidth="1"/>
    <col min="5" max="5" width="8" bestFit="1" customWidth="1"/>
    <col min="6" max="6" width="11.44140625" bestFit="1" customWidth="1"/>
  </cols>
  <sheetData>
    <row r="1" spans="1:8" x14ac:dyDescent="0.3">
      <c r="A1" s="16" t="s">
        <v>15</v>
      </c>
      <c r="B1" s="17" t="s">
        <v>18</v>
      </c>
      <c r="C1" s="17" t="s">
        <v>19</v>
      </c>
      <c r="D1" s="17" t="s">
        <v>12</v>
      </c>
      <c r="E1" s="17" t="s">
        <v>13</v>
      </c>
      <c r="F1" s="17" t="s">
        <v>14</v>
      </c>
    </row>
    <row r="2" spans="1:8" x14ac:dyDescent="0.3">
      <c r="A2" s="18" t="s">
        <v>16</v>
      </c>
      <c r="B2" s="20">
        <v>0.1</v>
      </c>
      <c r="C2" s="26">
        <f>AVERAGEIF(Datos_A[num-ambulances],3,Datos_A[max-patient-counter])</f>
        <v>1151.7</v>
      </c>
      <c r="D2" s="26" cm="1">
        <f t="array" ref="D2">_xlfn.STDEV.S(IF(Datos_A[num-ambulances]=3,Datos_A[max-patient-counter]))</f>
        <v>93.977597803353589</v>
      </c>
      <c r="E2" s="19">
        <v>10</v>
      </c>
      <c r="F2" s="26">
        <f>_xlfn.CONFIDENCE.T(0.05,D2,E2)</f>
        <v>67.227523595162566</v>
      </c>
    </row>
    <row r="3" spans="1:8" x14ac:dyDescent="0.3">
      <c r="A3" s="13" t="s">
        <v>16</v>
      </c>
      <c r="B3" s="21">
        <v>0.05</v>
      </c>
      <c r="C3" s="27">
        <f>AVERAGEIF(Datos_A[num-ambulances],4,Datos_A[max-patient-counter])</f>
        <v>1523.5</v>
      </c>
      <c r="D3" s="27" cm="1">
        <f t="array" ref="D3">_xlfn.STDEV.S(IF(Datos_A[num-ambulances]=4,Datos_A[max-patient-counter]))</f>
        <v>160.70348817344043</v>
      </c>
      <c r="E3" s="14">
        <v>10</v>
      </c>
      <c r="F3" s="27">
        <f t="shared" ref="F3:F9" si="0">_xlfn.CONFIDENCE.T(0.05,D3,E3)</f>
        <v>114.96035007844567</v>
      </c>
    </row>
    <row r="4" spans="1:8" x14ac:dyDescent="0.3">
      <c r="A4" s="18" t="s">
        <v>16</v>
      </c>
      <c r="B4" s="20">
        <v>0.02</v>
      </c>
      <c r="C4" s="26">
        <f>AVERAGEIF(Datos_A[num-ambulances],4,Datos_A[max-patient-counter])</f>
        <v>1523.5</v>
      </c>
      <c r="D4" s="26" cm="1">
        <f t="array" ref="D4">_xlfn.STDEV.S(IF(Datos_A[num-ambulances]=4,Datos_A[max-patient-counter]))</f>
        <v>160.70348817344043</v>
      </c>
      <c r="E4" s="19">
        <v>10</v>
      </c>
      <c r="F4" s="26">
        <f t="shared" si="0"/>
        <v>114.96035007844567</v>
      </c>
    </row>
    <row r="5" spans="1:8" x14ac:dyDescent="0.3">
      <c r="A5" s="32" t="s">
        <v>16</v>
      </c>
      <c r="B5" s="33">
        <v>0.01</v>
      </c>
      <c r="C5" s="34">
        <f>AVERAGEIF(Datos_A[num-ambulances],5,Datos_A[max-patient-counter])</f>
        <v>1703.4</v>
      </c>
      <c r="D5" s="34" cm="1">
        <f t="array" ref="D5">_xlfn.STDEV.S(IF(Datos_A[num-ambulances]=5,Datos_A[max-patient-counter]))</f>
        <v>126.53782921412166</v>
      </c>
      <c r="E5" s="35">
        <v>10</v>
      </c>
      <c r="F5" s="34">
        <f t="shared" si="0"/>
        <v>90.519709994858474</v>
      </c>
    </row>
    <row r="6" spans="1:8" x14ac:dyDescent="0.3">
      <c r="A6" s="28" t="s">
        <v>17</v>
      </c>
      <c r="B6" s="29">
        <v>0.1</v>
      </c>
      <c r="C6" s="30">
        <f>AVERAGEIF(Datos_B[num-hospitals],3,Datos_B[max-patient-counter])</f>
        <v>1839.7</v>
      </c>
      <c r="D6" s="30" cm="1">
        <f t="array" ref="D6">_xlfn.STDEV.S(IF(Datos_B[num-hospitals]=3,Datos_B[max-patient-counter]))</f>
        <v>124.29986144624441</v>
      </c>
      <c r="E6" s="31">
        <v>10</v>
      </c>
      <c r="F6" s="30">
        <f t="shared" si="0"/>
        <v>88.918764296767719</v>
      </c>
    </row>
    <row r="7" spans="1:8" x14ac:dyDescent="0.3">
      <c r="A7" s="13" t="s">
        <v>17</v>
      </c>
      <c r="B7" s="21">
        <v>0.05</v>
      </c>
      <c r="C7" s="27">
        <f>AVERAGEIF(Datos_B[num-hospitals],4,Datos_B[max-patient-counter])</f>
        <v>1820.4</v>
      </c>
      <c r="D7" s="27" cm="1">
        <f t="array" ref="D7">_xlfn.STDEV.S(IF(Datos_B[num-hospitals]=4,Datos_B[max-patient-counter]))</f>
        <v>166.62012683546567</v>
      </c>
      <c r="E7" s="14">
        <v>10</v>
      </c>
      <c r="F7" s="27">
        <f t="shared" si="0"/>
        <v>119.19285840545845</v>
      </c>
    </row>
    <row r="8" spans="1:8" x14ac:dyDescent="0.3">
      <c r="A8" s="18" t="s">
        <v>17</v>
      </c>
      <c r="B8" s="20">
        <v>0.02</v>
      </c>
      <c r="C8" s="26">
        <f>AVERAGEIF(Datos_B[num-hospitals],4,Datos_B[max-patient-counter])</f>
        <v>1820.4</v>
      </c>
      <c r="D8" s="26" cm="1">
        <f t="array" ref="D8">_xlfn.STDEV.S(IF(Datos_B[num-hospitals]=4,Datos_B[max-patient-counter]))</f>
        <v>166.62012683546567</v>
      </c>
      <c r="E8" s="19">
        <v>10</v>
      </c>
      <c r="F8" s="26">
        <f t="shared" si="0"/>
        <v>119.19285840545845</v>
      </c>
    </row>
    <row r="9" spans="1:8" x14ac:dyDescent="0.3">
      <c r="A9" s="13" t="s">
        <v>17</v>
      </c>
      <c r="B9" s="21">
        <v>0.01</v>
      </c>
      <c r="C9" s="27">
        <f>AVERAGEIF(Datos_B[num-hospitals],5,Datos_B[max-patient-counter])</f>
        <v>1789.8</v>
      </c>
      <c r="D9" s="27" cm="1">
        <f t="array" ref="D9">_xlfn.STDEV.S(IF(Datos_B[num-hospitals]=5,Datos_B[max-patient-counter]))</f>
        <v>164.84187709573209</v>
      </c>
      <c r="E9" s="14">
        <v>10</v>
      </c>
      <c r="F9" s="27">
        <f t="shared" si="0"/>
        <v>117.92077517359951</v>
      </c>
      <c r="G9" s="14"/>
      <c r="H9" s="15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529ED-88B7-46B2-81BC-2918DFE27098}">
  <dimension ref="A1:H51"/>
  <sheetViews>
    <sheetView topLeftCell="B1" workbookViewId="0">
      <selection activeCell="A3" sqref="A3"/>
    </sheetView>
  </sheetViews>
  <sheetFormatPr baseColWidth="10" defaultRowHeight="14.4" x14ac:dyDescent="0.3"/>
  <cols>
    <col min="1" max="1" width="14.5546875" bestFit="1" customWidth="1"/>
    <col min="2" max="2" width="14.77734375" bestFit="1" customWidth="1"/>
    <col min="3" max="3" width="15.21875" bestFit="1" customWidth="1"/>
    <col min="4" max="4" width="17.88671875" bestFit="1" customWidth="1"/>
    <col min="5" max="5" width="15.44140625" bestFit="1" customWidth="1"/>
    <col min="6" max="6" width="8.109375" bestFit="1" customWidth="1"/>
    <col min="7" max="7" width="18.33203125" bestFit="1" customWidth="1"/>
    <col min="8" max="8" width="20.77734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3</v>
      </c>
      <c r="B2">
        <v>0</v>
      </c>
      <c r="C2">
        <v>5</v>
      </c>
      <c r="D2">
        <v>1</v>
      </c>
      <c r="E2" t="s">
        <v>8</v>
      </c>
      <c r="F2">
        <v>25816</v>
      </c>
      <c r="G2">
        <v>61.69</v>
      </c>
      <c r="H2">
        <v>425</v>
      </c>
    </row>
    <row r="3" spans="1:8" x14ac:dyDescent="0.3">
      <c r="A3">
        <v>6</v>
      </c>
      <c r="B3">
        <v>0</v>
      </c>
      <c r="C3">
        <v>5</v>
      </c>
      <c r="D3">
        <v>1</v>
      </c>
      <c r="E3" t="s">
        <v>8</v>
      </c>
      <c r="F3">
        <v>23640</v>
      </c>
      <c r="G3">
        <v>57.93</v>
      </c>
      <c r="H3">
        <v>445</v>
      </c>
    </row>
    <row r="4" spans="1:8" x14ac:dyDescent="0.3">
      <c r="A4">
        <v>4</v>
      </c>
      <c r="B4">
        <v>0</v>
      </c>
      <c r="C4">
        <v>5</v>
      </c>
      <c r="D4">
        <v>1</v>
      </c>
      <c r="E4" t="s">
        <v>8</v>
      </c>
      <c r="F4">
        <v>24350</v>
      </c>
      <c r="G4">
        <v>59.08</v>
      </c>
      <c r="H4">
        <v>454</v>
      </c>
    </row>
    <row r="5" spans="1:8" x14ac:dyDescent="0.3">
      <c r="A5">
        <v>5</v>
      </c>
      <c r="B5">
        <v>0</v>
      </c>
      <c r="C5">
        <v>5</v>
      </c>
      <c r="D5">
        <v>1</v>
      </c>
      <c r="E5" t="s">
        <v>8</v>
      </c>
      <c r="F5">
        <v>25391</v>
      </c>
      <c r="G5">
        <v>60.24</v>
      </c>
      <c r="H5">
        <v>466</v>
      </c>
    </row>
    <row r="6" spans="1:8" x14ac:dyDescent="0.3">
      <c r="A6">
        <v>2</v>
      </c>
      <c r="B6">
        <v>0</v>
      </c>
      <c r="C6">
        <v>5</v>
      </c>
      <c r="D6">
        <v>1</v>
      </c>
      <c r="E6" t="s">
        <v>8</v>
      </c>
      <c r="F6">
        <v>24527</v>
      </c>
      <c r="G6">
        <v>58.76</v>
      </c>
      <c r="H6">
        <v>456</v>
      </c>
    </row>
    <row r="7" spans="1:8" x14ac:dyDescent="0.3">
      <c r="A7">
        <v>7</v>
      </c>
      <c r="B7">
        <v>0</v>
      </c>
      <c r="C7">
        <v>5</v>
      </c>
      <c r="D7">
        <v>1</v>
      </c>
      <c r="E7" t="s">
        <v>8</v>
      </c>
      <c r="F7">
        <v>23612</v>
      </c>
      <c r="G7">
        <v>57.13</v>
      </c>
      <c r="H7">
        <v>468</v>
      </c>
    </row>
    <row r="8" spans="1:8" x14ac:dyDescent="0.3">
      <c r="A8">
        <v>8</v>
      </c>
      <c r="B8">
        <v>0</v>
      </c>
      <c r="C8">
        <v>5</v>
      </c>
      <c r="D8">
        <v>1</v>
      </c>
      <c r="E8" t="s">
        <v>8</v>
      </c>
      <c r="F8">
        <v>24899</v>
      </c>
      <c r="G8">
        <v>57.92</v>
      </c>
      <c r="H8">
        <v>463</v>
      </c>
    </row>
    <row r="9" spans="1:8" x14ac:dyDescent="0.3">
      <c r="A9">
        <v>9</v>
      </c>
      <c r="B9">
        <v>0</v>
      </c>
      <c r="C9">
        <v>5</v>
      </c>
      <c r="D9">
        <v>1</v>
      </c>
      <c r="E9" t="s">
        <v>8</v>
      </c>
      <c r="F9">
        <v>25351</v>
      </c>
      <c r="G9">
        <v>60.91</v>
      </c>
      <c r="H9">
        <v>454</v>
      </c>
    </row>
    <row r="10" spans="1:8" x14ac:dyDescent="0.3">
      <c r="A10">
        <v>10</v>
      </c>
      <c r="B10">
        <v>0</v>
      </c>
      <c r="C10">
        <v>5</v>
      </c>
      <c r="D10">
        <v>1</v>
      </c>
      <c r="E10" t="s">
        <v>8</v>
      </c>
      <c r="F10">
        <v>26129</v>
      </c>
      <c r="G10">
        <v>60</v>
      </c>
      <c r="H10">
        <v>459</v>
      </c>
    </row>
    <row r="11" spans="1:8" x14ac:dyDescent="0.3">
      <c r="A11">
        <v>1</v>
      </c>
      <c r="B11">
        <v>0</v>
      </c>
      <c r="C11">
        <v>5</v>
      </c>
      <c r="D11">
        <v>1</v>
      </c>
      <c r="E11" t="s">
        <v>8</v>
      </c>
      <c r="F11">
        <v>25277</v>
      </c>
      <c r="G11">
        <v>59.91</v>
      </c>
      <c r="H11">
        <v>428</v>
      </c>
    </row>
    <row r="12" spans="1:8" x14ac:dyDescent="0.3">
      <c r="A12">
        <v>13</v>
      </c>
      <c r="B12">
        <v>0</v>
      </c>
      <c r="C12">
        <v>5</v>
      </c>
      <c r="D12">
        <v>2</v>
      </c>
      <c r="E12" t="s">
        <v>8</v>
      </c>
      <c r="F12">
        <v>25425</v>
      </c>
      <c r="G12">
        <v>29.69</v>
      </c>
      <c r="H12">
        <v>887</v>
      </c>
    </row>
    <row r="13" spans="1:8" x14ac:dyDescent="0.3">
      <c r="A13">
        <v>11</v>
      </c>
      <c r="B13">
        <v>0</v>
      </c>
      <c r="C13">
        <v>5</v>
      </c>
      <c r="D13">
        <v>2</v>
      </c>
      <c r="E13" t="s">
        <v>8</v>
      </c>
      <c r="F13">
        <v>26482</v>
      </c>
      <c r="G13">
        <v>32.32</v>
      </c>
      <c r="H13">
        <v>767</v>
      </c>
    </row>
    <row r="14" spans="1:8" x14ac:dyDescent="0.3">
      <c r="A14">
        <v>12</v>
      </c>
      <c r="B14">
        <v>0</v>
      </c>
      <c r="C14">
        <v>5</v>
      </c>
      <c r="D14">
        <v>2</v>
      </c>
      <c r="E14" t="s">
        <v>8</v>
      </c>
      <c r="F14">
        <v>25365</v>
      </c>
      <c r="G14">
        <v>27.53</v>
      </c>
      <c r="H14">
        <v>743</v>
      </c>
    </row>
    <row r="15" spans="1:8" x14ac:dyDescent="0.3">
      <c r="A15">
        <v>14</v>
      </c>
      <c r="B15">
        <v>0</v>
      </c>
      <c r="C15">
        <v>5</v>
      </c>
      <c r="D15">
        <v>2</v>
      </c>
      <c r="E15" t="s">
        <v>8</v>
      </c>
      <c r="F15">
        <v>26376</v>
      </c>
      <c r="G15">
        <v>29.97</v>
      </c>
      <c r="H15">
        <v>824</v>
      </c>
    </row>
    <row r="16" spans="1:8" x14ac:dyDescent="0.3">
      <c r="A16">
        <v>16</v>
      </c>
      <c r="B16">
        <v>0</v>
      </c>
      <c r="C16">
        <v>5</v>
      </c>
      <c r="D16">
        <v>2</v>
      </c>
      <c r="E16" t="s">
        <v>8</v>
      </c>
      <c r="F16">
        <v>25669</v>
      </c>
      <c r="G16">
        <v>27.05</v>
      </c>
      <c r="H16">
        <v>864</v>
      </c>
    </row>
    <row r="17" spans="1:8" x14ac:dyDescent="0.3">
      <c r="A17">
        <v>15</v>
      </c>
      <c r="B17">
        <v>0</v>
      </c>
      <c r="C17">
        <v>5</v>
      </c>
      <c r="D17">
        <v>2</v>
      </c>
      <c r="E17" t="s">
        <v>8</v>
      </c>
      <c r="F17">
        <v>25904</v>
      </c>
      <c r="G17">
        <v>31.43</v>
      </c>
      <c r="H17">
        <v>917</v>
      </c>
    </row>
    <row r="18" spans="1:8" x14ac:dyDescent="0.3">
      <c r="A18">
        <v>20</v>
      </c>
      <c r="B18">
        <v>0</v>
      </c>
      <c r="C18">
        <v>5</v>
      </c>
      <c r="D18">
        <v>2</v>
      </c>
      <c r="E18" t="s">
        <v>8</v>
      </c>
      <c r="F18">
        <v>25569</v>
      </c>
      <c r="G18">
        <v>26.24</v>
      </c>
      <c r="H18">
        <v>779</v>
      </c>
    </row>
    <row r="19" spans="1:8" x14ac:dyDescent="0.3">
      <c r="A19">
        <v>17</v>
      </c>
      <c r="B19">
        <v>0</v>
      </c>
      <c r="C19">
        <v>5</v>
      </c>
      <c r="D19">
        <v>2</v>
      </c>
      <c r="E19" t="s">
        <v>8</v>
      </c>
      <c r="F19">
        <v>26357</v>
      </c>
      <c r="G19">
        <v>28.6</v>
      </c>
      <c r="H19">
        <v>898</v>
      </c>
    </row>
    <row r="20" spans="1:8" x14ac:dyDescent="0.3">
      <c r="A20">
        <v>19</v>
      </c>
      <c r="B20">
        <v>0</v>
      </c>
      <c r="C20">
        <v>5</v>
      </c>
      <c r="D20">
        <v>2</v>
      </c>
      <c r="E20" t="s">
        <v>8</v>
      </c>
      <c r="F20">
        <v>26537</v>
      </c>
      <c r="G20">
        <v>30.87</v>
      </c>
      <c r="H20">
        <v>767</v>
      </c>
    </row>
    <row r="21" spans="1:8" x14ac:dyDescent="0.3">
      <c r="A21">
        <v>18</v>
      </c>
      <c r="B21">
        <v>0</v>
      </c>
      <c r="C21">
        <v>5</v>
      </c>
      <c r="D21">
        <v>2</v>
      </c>
      <c r="E21" t="s">
        <v>8</v>
      </c>
      <c r="F21">
        <v>25773</v>
      </c>
      <c r="G21">
        <v>28.47</v>
      </c>
      <c r="H21">
        <v>826</v>
      </c>
    </row>
    <row r="22" spans="1:8" x14ac:dyDescent="0.3">
      <c r="A22">
        <v>21</v>
      </c>
      <c r="B22">
        <v>0</v>
      </c>
      <c r="C22">
        <v>5</v>
      </c>
      <c r="D22">
        <v>3</v>
      </c>
      <c r="E22" t="s">
        <v>8</v>
      </c>
      <c r="F22">
        <v>26516</v>
      </c>
      <c r="G22">
        <v>13.15</v>
      </c>
      <c r="H22">
        <v>1040</v>
      </c>
    </row>
    <row r="23" spans="1:8" x14ac:dyDescent="0.3">
      <c r="A23">
        <v>22</v>
      </c>
      <c r="B23">
        <v>0</v>
      </c>
      <c r="C23">
        <v>5</v>
      </c>
      <c r="D23">
        <v>3</v>
      </c>
      <c r="E23" t="s">
        <v>8</v>
      </c>
      <c r="F23">
        <v>25410</v>
      </c>
      <c r="G23">
        <v>8.67</v>
      </c>
      <c r="H23">
        <v>1276</v>
      </c>
    </row>
    <row r="24" spans="1:8" x14ac:dyDescent="0.3">
      <c r="A24">
        <v>23</v>
      </c>
      <c r="B24">
        <v>0</v>
      </c>
      <c r="C24">
        <v>5</v>
      </c>
      <c r="D24">
        <v>3</v>
      </c>
      <c r="E24" t="s">
        <v>8</v>
      </c>
      <c r="F24">
        <v>25925</v>
      </c>
      <c r="G24">
        <v>11.22</v>
      </c>
      <c r="H24">
        <v>1244</v>
      </c>
    </row>
    <row r="25" spans="1:8" x14ac:dyDescent="0.3">
      <c r="A25">
        <v>24</v>
      </c>
      <c r="B25">
        <v>0</v>
      </c>
      <c r="C25">
        <v>5</v>
      </c>
      <c r="D25">
        <v>3</v>
      </c>
      <c r="E25" t="s">
        <v>8</v>
      </c>
      <c r="F25">
        <v>25854</v>
      </c>
      <c r="G25">
        <v>8.74</v>
      </c>
      <c r="H25">
        <v>1163</v>
      </c>
    </row>
    <row r="26" spans="1:8" x14ac:dyDescent="0.3">
      <c r="A26">
        <v>28</v>
      </c>
      <c r="B26">
        <v>0</v>
      </c>
      <c r="C26">
        <v>5</v>
      </c>
      <c r="D26">
        <v>3</v>
      </c>
      <c r="E26" t="s">
        <v>8</v>
      </c>
      <c r="F26">
        <v>26297</v>
      </c>
      <c r="G26">
        <v>9.1199999999999992</v>
      </c>
      <c r="H26">
        <v>1040</v>
      </c>
    </row>
    <row r="27" spans="1:8" x14ac:dyDescent="0.3">
      <c r="A27">
        <v>27</v>
      </c>
      <c r="B27">
        <v>0</v>
      </c>
      <c r="C27">
        <v>5</v>
      </c>
      <c r="D27">
        <v>3</v>
      </c>
      <c r="E27" t="s">
        <v>8</v>
      </c>
      <c r="F27">
        <v>26019</v>
      </c>
      <c r="G27">
        <v>10.76</v>
      </c>
      <c r="H27">
        <v>1110</v>
      </c>
    </row>
    <row r="28" spans="1:8" x14ac:dyDescent="0.3">
      <c r="A28">
        <v>29</v>
      </c>
      <c r="B28">
        <v>0</v>
      </c>
      <c r="C28">
        <v>5</v>
      </c>
      <c r="D28">
        <v>3</v>
      </c>
      <c r="E28" t="s">
        <v>8</v>
      </c>
      <c r="F28">
        <v>27421</v>
      </c>
      <c r="G28">
        <v>13.32</v>
      </c>
      <c r="H28">
        <v>1041</v>
      </c>
    </row>
    <row r="29" spans="1:8" x14ac:dyDescent="0.3">
      <c r="A29">
        <v>25</v>
      </c>
      <c r="B29">
        <v>0</v>
      </c>
      <c r="C29">
        <v>5</v>
      </c>
      <c r="D29">
        <v>3</v>
      </c>
      <c r="E29" t="s">
        <v>8</v>
      </c>
      <c r="F29">
        <v>26185</v>
      </c>
      <c r="G29">
        <v>8.48</v>
      </c>
      <c r="H29">
        <v>1131</v>
      </c>
    </row>
    <row r="30" spans="1:8" x14ac:dyDescent="0.3">
      <c r="A30">
        <v>31</v>
      </c>
      <c r="B30">
        <v>0</v>
      </c>
      <c r="C30">
        <v>5</v>
      </c>
      <c r="D30">
        <v>4</v>
      </c>
      <c r="E30" t="s">
        <v>8</v>
      </c>
      <c r="F30">
        <v>23759</v>
      </c>
      <c r="G30">
        <v>1.43</v>
      </c>
      <c r="H30">
        <v>1701</v>
      </c>
    </row>
    <row r="31" spans="1:8" x14ac:dyDescent="0.3">
      <c r="A31">
        <v>30</v>
      </c>
      <c r="B31">
        <v>0</v>
      </c>
      <c r="C31">
        <v>5</v>
      </c>
      <c r="D31">
        <v>3</v>
      </c>
      <c r="E31" t="s">
        <v>8</v>
      </c>
      <c r="F31">
        <v>26063</v>
      </c>
      <c r="G31">
        <v>7.67</v>
      </c>
      <c r="H31">
        <v>1206</v>
      </c>
    </row>
    <row r="32" spans="1:8" x14ac:dyDescent="0.3">
      <c r="A32">
        <v>35</v>
      </c>
      <c r="B32">
        <v>0</v>
      </c>
      <c r="C32">
        <v>5</v>
      </c>
      <c r="D32">
        <v>4</v>
      </c>
      <c r="E32" t="s">
        <v>8</v>
      </c>
      <c r="F32">
        <v>26027</v>
      </c>
      <c r="G32">
        <v>0.88</v>
      </c>
      <c r="H32">
        <v>1396</v>
      </c>
    </row>
    <row r="33" spans="1:8" x14ac:dyDescent="0.3">
      <c r="A33">
        <v>32</v>
      </c>
      <c r="B33">
        <v>0</v>
      </c>
      <c r="C33">
        <v>5</v>
      </c>
      <c r="D33">
        <v>4</v>
      </c>
      <c r="E33" t="s">
        <v>8</v>
      </c>
      <c r="F33">
        <v>27646</v>
      </c>
      <c r="G33">
        <v>1.99</v>
      </c>
      <c r="H33">
        <v>1413</v>
      </c>
    </row>
    <row r="34" spans="1:8" x14ac:dyDescent="0.3">
      <c r="A34">
        <v>26</v>
      </c>
      <c r="B34">
        <v>0</v>
      </c>
      <c r="C34">
        <v>5</v>
      </c>
      <c r="D34">
        <v>3</v>
      </c>
      <c r="E34" t="s">
        <v>8</v>
      </c>
      <c r="F34">
        <v>25615</v>
      </c>
      <c r="G34">
        <v>11.46</v>
      </c>
      <c r="H34">
        <v>1266</v>
      </c>
    </row>
    <row r="35" spans="1:8" x14ac:dyDescent="0.3">
      <c r="A35">
        <v>33</v>
      </c>
      <c r="B35">
        <v>0</v>
      </c>
      <c r="C35">
        <v>5</v>
      </c>
      <c r="D35">
        <v>4</v>
      </c>
      <c r="E35" t="s">
        <v>8</v>
      </c>
      <c r="F35">
        <v>25223</v>
      </c>
      <c r="G35">
        <v>0.34</v>
      </c>
      <c r="H35">
        <v>1644</v>
      </c>
    </row>
    <row r="36" spans="1:8" x14ac:dyDescent="0.3">
      <c r="A36">
        <v>36</v>
      </c>
      <c r="B36">
        <v>0</v>
      </c>
      <c r="C36">
        <v>5</v>
      </c>
      <c r="D36">
        <v>4</v>
      </c>
      <c r="E36" t="s">
        <v>8</v>
      </c>
      <c r="F36">
        <v>25374</v>
      </c>
      <c r="G36">
        <v>0.82</v>
      </c>
      <c r="H36">
        <v>1665</v>
      </c>
    </row>
    <row r="37" spans="1:8" x14ac:dyDescent="0.3">
      <c r="A37">
        <v>34</v>
      </c>
      <c r="B37">
        <v>0</v>
      </c>
      <c r="C37">
        <v>5</v>
      </c>
      <c r="D37">
        <v>4</v>
      </c>
      <c r="E37" t="s">
        <v>8</v>
      </c>
      <c r="F37">
        <v>26637</v>
      </c>
      <c r="G37">
        <v>1.64</v>
      </c>
      <c r="H37">
        <v>1325</v>
      </c>
    </row>
    <row r="38" spans="1:8" x14ac:dyDescent="0.3">
      <c r="A38">
        <v>37</v>
      </c>
      <c r="B38">
        <v>0</v>
      </c>
      <c r="C38">
        <v>5</v>
      </c>
      <c r="D38">
        <v>4</v>
      </c>
      <c r="E38" t="s">
        <v>8</v>
      </c>
      <c r="F38">
        <v>25421</v>
      </c>
      <c r="G38">
        <v>0.35</v>
      </c>
      <c r="H38">
        <v>1658</v>
      </c>
    </row>
    <row r="39" spans="1:8" x14ac:dyDescent="0.3">
      <c r="A39">
        <v>43</v>
      </c>
      <c r="B39">
        <v>0</v>
      </c>
      <c r="C39">
        <v>5</v>
      </c>
      <c r="D39">
        <v>5</v>
      </c>
      <c r="E39" t="s">
        <v>8</v>
      </c>
      <c r="F39">
        <v>25437</v>
      </c>
      <c r="G39">
        <v>0</v>
      </c>
      <c r="H39">
        <v>1787</v>
      </c>
    </row>
    <row r="40" spans="1:8" x14ac:dyDescent="0.3">
      <c r="A40">
        <v>38</v>
      </c>
      <c r="B40">
        <v>0</v>
      </c>
      <c r="C40">
        <v>5</v>
      </c>
      <c r="D40">
        <v>4</v>
      </c>
      <c r="E40" t="s">
        <v>8</v>
      </c>
      <c r="F40">
        <v>25921</v>
      </c>
      <c r="G40">
        <v>2.58</v>
      </c>
      <c r="H40">
        <v>1698</v>
      </c>
    </row>
    <row r="41" spans="1:8" x14ac:dyDescent="0.3">
      <c r="A41">
        <v>41</v>
      </c>
      <c r="B41">
        <v>0</v>
      </c>
      <c r="C41">
        <v>5</v>
      </c>
      <c r="D41">
        <v>5</v>
      </c>
      <c r="E41" t="s">
        <v>8</v>
      </c>
      <c r="F41">
        <v>26800</v>
      </c>
      <c r="G41">
        <v>0.04</v>
      </c>
      <c r="H41">
        <v>1703</v>
      </c>
    </row>
    <row r="42" spans="1:8" x14ac:dyDescent="0.3">
      <c r="A42">
        <v>40</v>
      </c>
      <c r="B42">
        <v>0</v>
      </c>
      <c r="C42">
        <v>5</v>
      </c>
      <c r="D42">
        <v>4</v>
      </c>
      <c r="E42" t="s">
        <v>8</v>
      </c>
      <c r="F42">
        <v>26994</v>
      </c>
      <c r="G42">
        <v>1.93</v>
      </c>
      <c r="H42">
        <v>1342</v>
      </c>
    </row>
    <row r="43" spans="1:8" x14ac:dyDescent="0.3">
      <c r="A43">
        <v>39</v>
      </c>
      <c r="B43">
        <v>0</v>
      </c>
      <c r="C43">
        <v>5</v>
      </c>
      <c r="D43">
        <v>4</v>
      </c>
      <c r="E43" t="s">
        <v>8</v>
      </c>
      <c r="F43">
        <v>26596</v>
      </c>
      <c r="G43">
        <v>0.59</v>
      </c>
      <c r="H43">
        <v>1393</v>
      </c>
    </row>
    <row r="44" spans="1:8" x14ac:dyDescent="0.3">
      <c r="A44">
        <v>46</v>
      </c>
      <c r="B44">
        <v>0</v>
      </c>
      <c r="C44">
        <v>5</v>
      </c>
      <c r="D44">
        <v>5</v>
      </c>
      <c r="E44" t="s">
        <v>8</v>
      </c>
      <c r="F44">
        <v>25853</v>
      </c>
      <c r="G44">
        <v>0</v>
      </c>
      <c r="H44">
        <v>1936</v>
      </c>
    </row>
    <row r="45" spans="1:8" x14ac:dyDescent="0.3">
      <c r="A45">
        <v>42</v>
      </c>
      <c r="B45">
        <v>0</v>
      </c>
      <c r="C45">
        <v>5</v>
      </c>
      <c r="D45">
        <v>5</v>
      </c>
      <c r="E45" t="s">
        <v>8</v>
      </c>
      <c r="F45">
        <v>26225</v>
      </c>
      <c r="G45">
        <v>0</v>
      </c>
      <c r="H45">
        <v>1786</v>
      </c>
    </row>
    <row r="46" spans="1:8" x14ac:dyDescent="0.3">
      <c r="A46">
        <v>44</v>
      </c>
      <c r="B46">
        <v>0</v>
      </c>
      <c r="C46">
        <v>5</v>
      </c>
      <c r="D46">
        <v>5</v>
      </c>
      <c r="E46" t="s">
        <v>8</v>
      </c>
      <c r="F46">
        <v>27067</v>
      </c>
      <c r="G46">
        <v>0.02</v>
      </c>
      <c r="H46">
        <v>1667</v>
      </c>
    </row>
    <row r="47" spans="1:8" x14ac:dyDescent="0.3">
      <c r="A47">
        <v>45</v>
      </c>
      <c r="B47">
        <v>0</v>
      </c>
      <c r="C47">
        <v>5</v>
      </c>
      <c r="D47">
        <v>5</v>
      </c>
      <c r="E47" t="s">
        <v>8</v>
      </c>
      <c r="F47">
        <v>27433</v>
      </c>
      <c r="G47">
        <v>0.02</v>
      </c>
      <c r="H47">
        <v>1543</v>
      </c>
    </row>
    <row r="48" spans="1:8" x14ac:dyDescent="0.3">
      <c r="A48">
        <v>47</v>
      </c>
      <c r="B48">
        <v>0</v>
      </c>
      <c r="C48">
        <v>5</v>
      </c>
      <c r="D48">
        <v>5</v>
      </c>
      <c r="E48" t="s">
        <v>8</v>
      </c>
      <c r="F48">
        <v>26777</v>
      </c>
      <c r="G48">
        <v>0.02</v>
      </c>
      <c r="H48">
        <v>1790</v>
      </c>
    </row>
    <row r="49" spans="1:8" x14ac:dyDescent="0.3">
      <c r="A49">
        <v>48</v>
      </c>
      <c r="B49">
        <v>0</v>
      </c>
      <c r="C49">
        <v>5</v>
      </c>
      <c r="D49">
        <v>5</v>
      </c>
      <c r="E49" t="s">
        <v>8</v>
      </c>
      <c r="F49">
        <v>26978</v>
      </c>
      <c r="G49">
        <v>0</v>
      </c>
      <c r="H49">
        <v>1605</v>
      </c>
    </row>
    <row r="50" spans="1:8" x14ac:dyDescent="0.3">
      <c r="A50">
        <v>50</v>
      </c>
      <c r="B50">
        <v>0</v>
      </c>
      <c r="C50">
        <v>5</v>
      </c>
      <c r="D50">
        <v>5</v>
      </c>
      <c r="E50" t="s">
        <v>8</v>
      </c>
      <c r="F50">
        <v>27448</v>
      </c>
      <c r="G50">
        <v>0</v>
      </c>
      <c r="H50">
        <v>1692</v>
      </c>
    </row>
    <row r="51" spans="1:8" x14ac:dyDescent="0.3">
      <c r="A51">
        <v>49</v>
      </c>
      <c r="B51">
        <v>0</v>
      </c>
      <c r="C51">
        <v>5</v>
      </c>
      <c r="D51">
        <v>5</v>
      </c>
      <c r="E51" t="s">
        <v>8</v>
      </c>
      <c r="F51">
        <v>27457</v>
      </c>
      <c r="G51">
        <v>0</v>
      </c>
      <c r="H51">
        <v>1525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11BC3-3F1D-4C65-8FC3-7BA1672CA2CD}">
  <dimension ref="A1:H51"/>
  <sheetViews>
    <sheetView workbookViewId="0">
      <selection sqref="A1:G6"/>
    </sheetView>
  </sheetViews>
  <sheetFormatPr baseColWidth="10" defaultRowHeight="14.4" x14ac:dyDescent="0.3"/>
  <cols>
    <col min="1" max="1" width="14.5546875" bestFit="1" customWidth="1"/>
    <col min="2" max="2" width="14.77734375" bestFit="1" customWidth="1"/>
    <col min="3" max="3" width="15.21875" bestFit="1" customWidth="1"/>
    <col min="4" max="4" width="17.88671875" bestFit="1" customWidth="1"/>
    <col min="5" max="5" width="15.44140625" bestFit="1" customWidth="1"/>
    <col min="6" max="6" width="8.109375" bestFit="1" customWidth="1"/>
    <col min="7" max="7" width="18.33203125" bestFit="1" customWidth="1"/>
    <col min="8" max="8" width="20.77734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2</v>
      </c>
      <c r="B2">
        <v>0</v>
      </c>
      <c r="C2">
        <v>1</v>
      </c>
      <c r="D2">
        <v>5</v>
      </c>
      <c r="E2" t="s">
        <v>8</v>
      </c>
      <c r="F2">
        <v>25790</v>
      </c>
      <c r="G2">
        <v>63.07</v>
      </c>
      <c r="H2">
        <v>1781</v>
      </c>
    </row>
    <row r="3" spans="1:8" x14ac:dyDescent="0.3">
      <c r="A3">
        <v>6</v>
      </c>
      <c r="B3">
        <v>0</v>
      </c>
      <c r="C3">
        <v>1</v>
      </c>
      <c r="D3">
        <v>5</v>
      </c>
      <c r="E3" t="s">
        <v>8</v>
      </c>
      <c r="F3">
        <v>19310</v>
      </c>
      <c r="G3">
        <v>56.4</v>
      </c>
      <c r="H3">
        <v>2155</v>
      </c>
    </row>
    <row r="4" spans="1:8" x14ac:dyDescent="0.3">
      <c r="A4">
        <v>9</v>
      </c>
      <c r="B4">
        <v>0</v>
      </c>
      <c r="C4">
        <v>1</v>
      </c>
      <c r="D4">
        <v>5</v>
      </c>
      <c r="E4" t="s">
        <v>8</v>
      </c>
      <c r="F4">
        <v>21754</v>
      </c>
      <c r="G4">
        <v>53.85</v>
      </c>
      <c r="H4">
        <v>2139</v>
      </c>
    </row>
    <row r="5" spans="1:8" x14ac:dyDescent="0.3">
      <c r="A5">
        <v>8</v>
      </c>
      <c r="B5">
        <v>0</v>
      </c>
      <c r="C5">
        <v>1</v>
      </c>
      <c r="D5">
        <v>5</v>
      </c>
      <c r="E5" t="s">
        <v>8</v>
      </c>
      <c r="F5">
        <v>22092</v>
      </c>
      <c r="G5">
        <v>55.87</v>
      </c>
      <c r="H5">
        <v>2136</v>
      </c>
    </row>
    <row r="6" spans="1:8" x14ac:dyDescent="0.3">
      <c r="A6">
        <v>4</v>
      </c>
      <c r="B6">
        <v>0</v>
      </c>
      <c r="C6">
        <v>1</v>
      </c>
      <c r="D6">
        <v>5</v>
      </c>
      <c r="E6" t="s">
        <v>8</v>
      </c>
      <c r="F6">
        <v>23069</v>
      </c>
      <c r="G6">
        <v>57.21</v>
      </c>
      <c r="H6">
        <v>2114</v>
      </c>
    </row>
    <row r="7" spans="1:8" x14ac:dyDescent="0.3">
      <c r="A7">
        <v>7</v>
      </c>
      <c r="B7">
        <v>0</v>
      </c>
      <c r="C7">
        <v>1</v>
      </c>
      <c r="D7">
        <v>5</v>
      </c>
      <c r="E7" t="s">
        <v>8</v>
      </c>
      <c r="F7">
        <v>26292</v>
      </c>
      <c r="G7">
        <v>62.87</v>
      </c>
      <c r="H7">
        <v>1835</v>
      </c>
    </row>
    <row r="8" spans="1:8" x14ac:dyDescent="0.3">
      <c r="A8">
        <v>5</v>
      </c>
      <c r="B8">
        <v>0</v>
      </c>
      <c r="C8">
        <v>1</v>
      </c>
      <c r="D8">
        <v>5</v>
      </c>
      <c r="E8" t="s">
        <v>8</v>
      </c>
      <c r="F8">
        <v>25372</v>
      </c>
      <c r="G8">
        <v>61.72</v>
      </c>
      <c r="H8">
        <v>1849</v>
      </c>
    </row>
    <row r="9" spans="1:8" x14ac:dyDescent="0.3">
      <c r="A9">
        <v>10</v>
      </c>
      <c r="B9">
        <v>0</v>
      </c>
      <c r="C9">
        <v>1</v>
      </c>
      <c r="D9">
        <v>5</v>
      </c>
      <c r="E9" t="s">
        <v>8</v>
      </c>
      <c r="F9">
        <v>25670</v>
      </c>
      <c r="G9">
        <v>61.74</v>
      </c>
      <c r="H9">
        <v>1948</v>
      </c>
    </row>
    <row r="10" spans="1:8" x14ac:dyDescent="0.3">
      <c r="A10">
        <v>3</v>
      </c>
      <c r="B10">
        <v>0</v>
      </c>
      <c r="C10">
        <v>1</v>
      </c>
      <c r="D10">
        <v>5</v>
      </c>
      <c r="E10" t="s">
        <v>8</v>
      </c>
      <c r="F10">
        <v>26319</v>
      </c>
      <c r="G10">
        <v>61.87</v>
      </c>
      <c r="H10">
        <v>1883</v>
      </c>
    </row>
    <row r="11" spans="1:8" x14ac:dyDescent="0.3">
      <c r="A11">
        <v>1</v>
      </c>
      <c r="B11">
        <v>0</v>
      </c>
      <c r="C11">
        <v>1</v>
      </c>
      <c r="D11">
        <v>5</v>
      </c>
      <c r="E11" t="s">
        <v>8</v>
      </c>
      <c r="F11">
        <v>22420</v>
      </c>
      <c r="G11">
        <v>56.05</v>
      </c>
      <c r="H11">
        <v>2056</v>
      </c>
    </row>
    <row r="12" spans="1:8" x14ac:dyDescent="0.3">
      <c r="A12">
        <v>13</v>
      </c>
      <c r="B12">
        <v>0</v>
      </c>
      <c r="C12">
        <v>2</v>
      </c>
      <c r="D12">
        <v>5</v>
      </c>
      <c r="E12" t="s">
        <v>8</v>
      </c>
      <c r="F12">
        <v>26652</v>
      </c>
      <c r="G12">
        <v>32.15</v>
      </c>
      <c r="H12">
        <v>1728</v>
      </c>
    </row>
    <row r="13" spans="1:8" x14ac:dyDescent="0.3">
      <c r="A13">
        <v>11</v>
      </c>
      <c r="B13">
        <v>0</v>
      </c>
      <c r="C13">
        <v>2</v>
      </c>
      <c r="D13">
        <v>5</v>
      </c>
      <c r="E13" t="s">
        <v>8</v>
      </c>
      <c r="F13">
        <v>25107</v>
      </c>
      <c r="G13">
        <v>26.2</v>
      </c>
      <c r="H13">
        <v>2076</v>
      </c>
    </row>
    <row r="14" spans="1:8" x14ac:dyDescent="0.3">
      <c r="A14">
        <v>14</v>
      </c>
      <c r="B14">
        <v>0</v>
      </c>
      <c r="C14">
        <v>2</v>
      </c>
      <c r="D14">
        <v>5</v>
      </c>
      <c r="E14" t="s">
        <v>8</v>
      </c>
      <c r="F14">
        <v>26019</v>
      </c>
      <c r="G14">
        <v>29.23</v>
      </c>
      <c r="H14">
        <v>1839</v>
      </c>
    </row>
    <row r="15" spans="1:8" x14ac:dyDescent="0.3">
      <c r="A15">
        <v>12</v>
      </c>
      <c r="B15">
        <v>0</v>
      </c>
      <c r="C15">
        <v>2</v>
      </c>
      <c r="D15">
        <v>5</v>
      </c>
      <c r="E15" t="s">
        <v>8</v>
      </c>
      <c r="F15">
        <v>25574</v>
      </c>
      <c r="G15">
        <v>26.33</v>
      </c>
      <c r="H15">
        <v>2081</v>
      </c>
    </row>
    <row r="16" spans="1:8" x14ac:dyDescent="0.3">
      <c r="A16">
        <v>15</v>
      </c>
      <c r="B16">
        <v>0</v>
      </c>
      <c r="C16">
        <v>2</v>
      </c>
      <c r="D16">
        <v>5</v>
      </c>
      <c r="E16" t="s">
        <v>8</v>
      </c>
      <c r="F16">
        <v>25625</v>
      </c>
      <c r="G16">
        <v>28.97</v>
      </c>
      <c r="H16">
        <v>2092</v>
      </c>
    </row>
    <row r="17" spans="1:8" x14ac:dyDescent="0.3">
      <c r="A17">
        <v>16</v>
      </c>
      <c r="B17">
        <v>0</v>
      </c>
      <c r="C17">
        <v>2</v>
      </c>
      <c r="D17">
        <v>5</v>
      </c>
      <c r="E17" t="s">
        <v>8</v>
      </c>
      <c r="F17">
        <v>26373</v>
      </c>
      <c r="G17">
        <v>29.47</v>
      </c>
      <c r="H17">
        <v>1923</v>
      </c>
    </row>
    <row r="18" spans="1:8" x14ac:dyDescent="0.3">
      <c r="A18">
        <v>20</v>
      </c>
      <c r="B18">
        <v>0</v>
      </c>
      <c r="C18">
        <v>2</v>
      </c>
      <c r="D18">
        <v>5</v>
      </c>
      <c r="E18" t="s">
        <v>8</v>
      </c>
      <c r="F18">
        <v>26414</v>
      </c>
      <c r="G18">
        <v>30.79</v>
      </c>
      <c r="H18">
        <v>1731</v>
      </c>
    </row>
    <row r="19" spans="1:8" x14ac:dyDescent="0.3">
      <c r="A19">
        <v>17</v>
      </c>
      <c r="B19">
        <v>0</v>
      </c>
      <c r="C19">
        <v>2</v>
      </c>
      <c r="D19">
        <v>5</v>
      </c>
      <c r="E19" t="s">
        <v>8</v>
      </c>
      <c r="F19">
        <v>24093</v>
      </c>
      <c r="G19">
        <v>24.74</v>
      </c>
      <c r="H19">
        <v>1965</v>
      </c>
    </row>
    <row r="20" spans="1:8" x14ac:dyDescent="0.3">
      <c r="A20">
        <v>18</v>
      </c>
      <c r="B20">
        <v>0</v>
      </c>
      <c r="C20">
        <v>2</v>
      </c>
      <c r="D20">
        <v>5</v>
      </c>
      <c r="E20" t="s">
        <v>8</v>
      </c>
      <c r="F20">
        <v>24309</v>
      </c>
      <c r="G20">
        <v>26.89</v>
      </c>
      <c r="H20">
        <v>2042</v>
      </c>
    </row>
    <row r="21" spans="1:8" x14ac:dyDescent="0.3">
      <c r="A21">
        <v>19</v>
      </c>
      <c r="B21">
        <v>0</v>
      </c>
      <c r="C21">
        <v>2</v>
      </c>
      <c r="D21">
        <v>5</v>
      </c>
      <c r="E21" t="s">
        <v>8</v>
      </c>
      <c r="F21">
        <v>26086</v>
      </c>
      <c r="G21">
        <v>29.41</v>
      </c>
      <c r="H21">
        <v>2048</v>
      </c>
    </row>
    <row r="22" spans="1:8" x14ac:dyDescent="0.3">
      <c r="A22">
        <v>24</v>
      </c>
      <c r="B22">
        <v>0</v>
      </c>
      <c r="C22">
        <v>3</v>
      </c>
      <c r="D22">
        <v>5</v>
      </c>
      <c r="E22" t="s">
        <v>8</v>
      </c>
      <c r="F22">
        <v>25415</v>
      </c>
      <c r="G22">
        <v>7.69</v>
      </c>
      <c r="H22">
        <v>1966</v>
      </c>
    </row>
    <row r="23" spans="1:8" x14ac:dyDescent="0.3">
      <c r="A23">
        <v>23</v>
      </c>
      <c r="B23">
        <v>0</v>
      </c>
      <c r="C23">
        <v>3</v>
      </c>
      <c r="D23">
        <v>5</v>
      </c>
      <c r="E23" t="s">
        <v>8</v>
      </c>
      <c r="F23">
        <v>25301</v>
      </c>
      <c r="G23">
        <v>7.44</v>
      </c>
      <c r="H23">
        <v>1952</v>
      </c>
    </row>
    <row r="24" spans="1:8" x14ac:dyDescent="0.3">
      <c r="A24">
        <v>25</v>
      </c>
      <c r="B24">
        <v>0</v>
      </c>
      <c r="C24">
        <v>3</v>
      </c>
      <c r="D24">
        <v>5</v>
      </c>
      <c r="E24" t="s">
        <v>8</v>
      </c>
      <c r="F24">
        <v>26818</v>
      </c>
      <c r="G24">
        <v>9.82</v>
      </c>
      <c r="H24">
        <v>1693</v>
      </c>
    </row>
    <row r="25" spans="1:8" x14ac:dyDescent="0.3">
      <c r="A25">
        <v>22</v>
      </c>
      <c r="B25">
        <v>0</v>
      </c>
      <c r="C25">
        <v>3</v>
      </c>
      <c r="D25">
        <v>5</v>
      </c>
      <c r="E25" t="s">
        <v>8</v>
      </c>
      <c r="F25">
        <v>26232</v>
      </c>
      <c r="G25">
        <v>8.92</v>
      </c>
      <c r="H25">
        <v>1816</v>
      </c>
    </row>
    <row r="26" spans="1:8" x14ac:dyDescent="0.3">
      <c r="A26">
        <v>21</v>
      </c>
      <c r="B26">
        <v>0</v>
      </c>
      <c r="C26">
        <v>3</v>
      </c>
      <c r="D26">
        <v>5</v>
      </c>
      <c r="E26" t="s">
        <v>8</v>
      </c>
      <c r="F26">
        <v>24948</v>
      </c>
      <c r="G26">
        <v>8.86</v>
      </c>
      <c r="H26">
        <v>2080</v>
      </c>
    </row>
    <row r="27" spans="1:8" x14ac:dyDescent="0.3">
      <c r="A27">
        <v>28</v>
      </c>
      <c r="B27">
        <v>0</v>
      </c>
      <c r="C27">
        <v>3</v>
      </c>
      <c r="D27">
        <v>5</v>
      </c>
      <c r="E27" t="s">
        <v>8</v>
      </c>
      <c r="F27">
        <v>26482</v>
      </c>
      <c r="G27">
        <v>11.19</v>
      </c>
      <c r="H27">
        <v>1726</v>
      </c>
    </row>
    <row r="28" spans="1:8" x14ac:dyDescent="0.3">
      <c r="A28">
        <v>27</v>
      </c>
      <c r="B28">
        <v>0</v>
      </c>
      <c r="C28">
        <v>3</v>
      </c>
      <c r="D28">
        <v>5</v>
      </c>
      <c r="E28" t="s">
        <v>8</v>
      </c>
      <c r="F28">
        <v>26653</v>
      </c>
      <c r="G28">
        <v>9.68</v>
      </c>
      <c r="H28">
        <v>1845</v>
      </c>
    </row>
    <row r="29" spans="1:8" x14ac:dyDescent="0.3">
      <c r="A29">
        <v>30</v>
      </c>
      <c r="B29">
        <v>0</v>
      </c>
      <c r="C29">
        <v>3</v>
      </c>
      <c r="D29">
        <v>5</v>
      </c>
      <c r="E29" t="s">
        <v>8</v>
      </c>
      <c r="F29">
        <v>26712</v>
      </c>
      <c r="G29">
        <v>9</v>
      </c>
      <c r="H29">
        <v>1817</v>
      </c>
    </row>
    <row r="30" spans="1:8" x14ac:dyDescent="0.3">
      <c r="A30">
        <v>26</v>
      </c>
      <c r="B30">
        <v>0</v>
      </c>
      <c r="C30">
        <v>3</v>
      </c>
      <c r="D30">
        <v>5</v>
      </c>
      <c r="E30" t="s">
        <v>8</v>
      </c>
      <c r="F30">
        <v>26050</v>
      </c>
      <c r="G30">
        <v>11.13</v>
      </c>
      <c r="H30">
        <v>1724</v>
      </c>
    </row>
    <row r="31" spans="1:8" x14ac:dyDescent="0.3">
      <c r="A31">
        <v>29</v>
      </c>
      <c r="B31">
        <v>0</v>
      </c>
      <c r="C31">
        <v>3</v>
      </c>
      <c r="D31">
        <v>5</v>
      </c>
      <c r="E31" t="s">
        <v>8</v>
      </c>
      <c r="F31">
        <v>26983</v>
      </c>
      <c r="G31">
        <v>11.42</v>
      </c>
      <c r="H31">
        <v>1778</v>
      </c>
    </row>
    <row r="32" spans="1:8" x14ac:dyDescent="0.3">
      <c r="A32">
        <v>36</v>
      </c>
      <c r="B32">
        <v>0</v>
      </c>
      <c r="C32">
        <v>4</v>
      </c>
      <c r="D32">
        <v>5</v>
      </c>
      <c r="E32" t="s">
        <v>8</v>
      </c>
      <c r="F32">
        <v>23930</v>
      </c>
      <c r="G32">
        <v>0.76</v>
      </c>
      <c r="H32">
        <v>2038</v>
      </c>
    </row>
    <row r="33" spans="1:8" x14ac:dyDescent="0.3">
      <c r="A33">
        <v>33</v>
      </c>
      <c r="B33">
        <v>0</v>
      </c>
      <c r="C33">
        <v>4</v>
      </c>
      <c r="D33">
        <v>5</v>
      </c>
      <c r="E33" t="s">
        <v>8</v>
      </c>
      <c r="F33">
        <v>26091</v>
      </c>
      <c r="G33">
        <v>0.83</v>
      </c>
      <c r="H33">
        <v>1751</v>
      </c>
    </row>
    <row r="34" spans="1:8" x14ac:dyDescent="0.3">
      <c r="A34">
        <v>32</v>
      </c>
      <c r="B34">
        <v>0</v>
      </c>
      <c r="C34">
        <v>4</v>
      </c>
      <c r="D34">
        <v>5</v>
      </c>
      <c r="E34" t="s">
        <v>8</v>
      </c>
      <c r="F34">
        <v>26275</v>
      </c>
      <c r="G34">
        <v>1.31</v>
      </c>
      <c r="H34">
        <v>1727</v>
      </c>
    </row>
    <row r="35" spans="1:8" x14ac:dyDescent="0.3">
      <c r="A35">
        <v>35</v>
      </c>
      <c r="B35">
        <v>0</v>
      </c>
      <c r="C35">
        <v>4</v>
      </c>
      <c r="D35">
        <v>5</v>
      </c>
      <c r="E35" t="s">
        <v>8</v>
      </c>
      <c r="F35">
        <v>26009</v>
      </c>
      <c r="G35">
        <v>0.57999999999999996</v>
      </c>
      <c r="H35">
        <v>1843</v>
      </c>
    </row>
    <row r="36" spans="1:8" x14ac:dyDescent="0.3">
      <c r="A36">
        <v>31</v>
      </c>
      <c r="B36">
        <v>0</v>
      </c>
      <c r="C36">
        <v>4</v>
      </c>
      <c r="D36">
        <v>5</v>
      </c>
      <c r="E36" t="s">
        <v>8</v>
      </c>
      <c r="F36">
        <v>27489</v>
      </c>
      <c r="G36">
        <v>3.21</v>
      </c>
      <c r="H36">
        <v>1590</v>
      </c>
    </row>
    <row r="37" spans="1:8" x14ac:dyDescent="0.3">
      <c r="A37">
        <v>34</v>
      </c>
      <c r="B37">
        <v>0</v>
      </c>
      <c r="C37">
        <v>4</v>
      </c>
      <c r="D37">
        <v>5</v>
      </c>
      <c r="E37" t="s">
        <v>8</v>
      </c>
      <c r="F37">
        <v>26655</v>
      </c>
      <c r="G37">
        <v>1</v>
      </c>
      <c r="H37">
        <v>1983</v>
      </c>
    </row>
    <row r="38" spans="1:8" x14ac:dyDescent="0.3">
      <c r="A38">
        <v>40</v>
      </c>
      <c r="B38">
        <v>0</v>
      </c>
      <c r="C38">
        <v>4</v>
      </c>
      <c r="D38">
        <v>5</v>
      </c>
      <c r="E38" t="s">
        <v>8</v>
      </c>
      <c r="F38">
        <v>24008</v>
      </c>
      <c r="G38">
        <v>0.11</v>
      </c>
      <c r="H38">
        <v>2080</v>
      </c>
    </row>
    <row r="39" spans="1:8" x14ac:dyDescent="0.3">
      <c r="A39">
        <v>37</v>
      </c>
      <c r="B39">
        <v>0</v>
      </c>
      <c r="C39">
        <v>4</v>
      </c>
      <c r="D39">
        <v>5</v>
      </c>
      <c r="E39" t="s">
        <v>8</v>
      </c>
      <c r="F39">
        <v>26674</v>
      </c>
      <c r="G39">
        <v>1.1000000000000001</v>
      </c>
      <c r="H39">
        <v>1623</v>
      </c>
    </row>
    <row r="40" spans="1:8" x14ac:dyDescent="0.3">
      <c r="A40">
        <v>39</v>
      </c>
      <c r="B40">
        <v>0</v>
      </c>
      <c r="C40">
        <v>4</v>
      </c>
      <c r="D40">
        <v>5</v>
      </c>
      <c r="E40" t="s">
        <v>8</v>
      </c>
      <c r="F40">
        <v>26904</v>
      </c>
      <c r="G40">
        <v>1.29</v>
      </c>
      <c r="H40">
        <v>1784</v>
      </c>
    </row>
    <row r="41" spans="1:8" x14ac:dyDescent="0.3">
      <c r="A41">
        <v>38</v>
      </c>
      <c r="B41">
        <v>0</v>
      </c>
      <c r="C41">
        <v>4</v>
      </c>
      <c r="D41">
        <v>5</v>
      </c>
      <c r="E41" t="s">
        <v>8</v>
      </c>
      <c r="F41">
        <v>26804</v>
      </c>
      <c r="G41">
        <v>2.08</v>
      </c>
      <c r="H41">
        <v>1785</v>
      </c>
    </row>
    <row r="42" spans="1:8" x14ac:dyDescent="0.3">
      <c r="A42">
        <v>41</v>
      </c>
      <c r="B42">
        <v>0</v>
      </c>
      <c r="C42">
        <v>5</v>
      </c>
      <c r="D42">
        <v>5</v>
      </c>
      <c r="E42" t="s">
        <v>8</v>
      </c>
      <c r="F42">
        <v>26211</v>
      </c>
      <c r="G42">
        <v>0.02</v>
      </c>
      <c r="H42">
        <v>1804</v>
      </c>
    </row>
    <row r="43" spans="1:8" x14ac:dyDescent="0.3">
      <c r="A43">
        <v>42</v>
      </c>
      <c r="B43">
        <v>0</v>
      </c>
      <c r="C43">
        <v>5</v>
      </c>
      <c r="D43">
        <v>5</v>
      </c>
      <c r="E43" t="s">
        <v>8</v>
      </c>
      <c r="F43">
        <v>26440</v>
      </c>
      <c r="G43">
        <v>0</v>
      </c>
      <c r="H43">
        <v>1804</v>
      </c>
    </row>
    <row r="44" spans="1:8" x14ac:dyDescent="0.3">
      <c r="A44">
        <v>43</v>
      </c>
      <c r="B44">
        <v>0</v>
      </c>
      <c r="C44">
        <v>5</v>
      </c>
      <c r="D44">
        <v>5</v>
      </c>
      <c r="E44" t="s">
        <v>8</v>
      </c>
      <c r="F44">
        <v>25323</v>
      </c>
      <c r="G44">
        <v>0</v>
      </c>
      <c r="H44">
        <v>2030</v>
      </c>
    </row>
    <row r="45" spans="1:8" x14ac:dyDescent="0.3">
      <c r="A45">
        <v>46</v>
      </c>
      <c r="B45">
        <v>0</v>
      </c>
      <c r="C45">
        <v>5</v>
      </c>
      <c r="D45">
        <v>5</v>
      </c>
      <c r="E45" t="s">
        <v>8</v>
      </c>
      <c r="F45">
        <v>25682</v>
      </c>
      <c r="G45">
        <v>0</v>
      </c>
      <c r="H45">
        <v>1978</v>
      </c>
    </row>
    <row r="46" spans="1:8" x14ac:dyDescent="0.3">
      <c r="A46">
        <v>45</v>
      </c>
      <c r="B46">
        <v>0</v>
      </c>
      <c r="C46">
        <v>5</v>
      </c>
      <c r="D46">
        <v>5</v>
      </c>
      <c r="E46" t="s">
        <v>8</v>
      </c>
      <c r="F46">
        <v>26883</v>
      </c>
      <c r="G46">
        <v>0.04</v>
      </c>
      <c r="H46">
        <v>1668</v>
      </c>
    </row>
    <row r="47" spans="1:8" x14ac:dyDescent="0.3">
      <c r="A47">
        <v>44</v>
      </c>
      <c r="B47">
        <v>0</v>
      </c>
      <c r="C47">
        <v>5</v>
      </c>
      <c r="D47">
        <v>5</v>
      </c>
      <c r="E47" t="s">
        <v>8</v>
      </c>
      <c r="F47">
        <v>27169</v>
      </c>
      <c r="G47">
        <v>0</v>
      </c>
      <c r="H47">
        <v>1676</v>
      </c>
    </row>
    <row r="48" spans="1:8" x14ac:dyDescent="0.3">
      <c r="A48">
        <v>47</v>
      </c>
      <c r="B48">
        <v>0</v>
      </c>
      <c r="C48">
        <v>5</v>
      </c>
      <c r="D48">
        <v>5</v>
      </c>
      <c r="E48" t="s">
        <v>8</v>
      </c>
      <c r="F48">
        <v>26177</v>
      </c>
      <c r="G48">
        <v>0</v>
      </c>
      <c r="H48">
        <v>1653</v>
      </c>
    </row>
    <row r="49" spans="1:8" x14ac:dyDescent="0.3">
      <c r="A49">
        <v>48</v>
      </c>
      <c r="B49">
        <v>0</v>
      </c>
      <c r="C49">
        <v>5</v>
      </c>
      <c r="D49">
        <v>5</v>
      </c>
      <c r="E49" t="s">
        <v>8</v>
      </c>
      <c r="F49">
        <v>26403</v>
      </c>
      <c r="G49">
        <v>0.06</v>
      </c>
      <c r="H49">
        <v>1989</v>
      </c>
    </row>
    <row r="50" spans="1:8" x14ac:dyDescent="0.3">
      <c r="A50">
        <v>50</v>
      </c>
      <c r="B50">
        <v>0</v>
      </c>
      <c r="C50">
        <v>5</v>
      </c>
      <c r="D50">
        <v>5</v>
      </c>
      <c r="E50" t="s">
        <v>8</v>
      </c>
      <c r="F50">
        <v>26812</v>
      </c>
      <c r="G50">
        <v>0.02</v>
      </c>
      <c r="H50">
        <v>1537</v>
      </c>
    </row>
    <row r="51" spans="1:8" x14ac:dyDescent="0.3">
      <c r="A51">
        <v>49</v>
      </c>
      <c r="B51">
        <v>0</v>
      </c>
      <c r="C51">
        <v>5</v>
      </c>
      <c r="D51">
        <v>5</v>
      </c>
      <c r="E51" t="s">
        <v>8</v>
      </c>
      <c r="F51">
        <v>26756</v>
      </c>
      <c r="G51">
        <v>0.02</v>
      </c>
      <c r="H51">
        <v>1759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C9" sqref="C9"/>
    </sheetView>
  </sheetViews>
  <sheetFormatPr baseColWidth="10" defaultColWidth="8.88671875" defaultRowHeight="14.4" x14ac:dyDescent="0.3"/>
  <sheetData>
    <row r="1" spans="1:1" x14ac:dyDescent="0.3">
      <c r="A1" t="str" cm="1">
        <f t="array" aca="1" ref="A1" ca="1">LEFT(CELL("nombrearchivo",A1),FIND("[",CELL("nombrearchivo",A1))-1)</f>
        <v>C:\Users\spere\Documents\repo_modsim\ModSimGrp6\Tarea4\parte2\sim3Netlogo\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0013508-2110-412D-B126-AC0A42FF984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3</vt:i4>
      </vt:variant>
    </vt:vector>
  </HeadingPairs>
  <TitlesOfParts>
    <vt:vector size="9" baseType="lpstr">
      <vt:lpstr>Analisis Parte A</vt:lpstr>
      <vt:lpstr>Analisis Parte B</vt:lpstr>
      <vt:lpstr>Analisis Parte C</vt:lpstr>
      <vt:lpstr>simulacion3 ParteA-table</vt:lpstr>
      <vt:lpstr>simulacion3 ParteB-table</vt:lpstr>
      <vt:lpstr>ruta documento</vt:lpstr>
      <vt:lpstr>Estadisticas_A</vt:lpstr>
      <vt:lpstr>Estadisticas_B</vt:lpstr>
      <vt:lpstr>Ruta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spere</dc:creator>
  <cp:lastModifiedBy>Stephanie Pérez</cp:lastModifiedBy>
  <dcterms:created xsi:type="dcterms:W3CDTF">2015-06-05T18:19:34Z</dcterms:created>
  <dcterms:modified xsi:type="dcterms:W3CDTF">2024-08-06T00:27:31Z</dcterms:modified>
</cp:coreProperties>
</file>