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2-Pascasarjana\SEMESTER 1\METODE KOMPUTASI\"/>
    </mc:Choice>
  </mc:AlternateContent>
  <xr:revisionPtr revIDLastSave="0" documentId="13_ncr:1_{62B1463D-F775-4D1D-9163-81BB09AD381B}" xr6:coauthVersionLast="47" xr6:coauthVersionMax="47" xr10:uidLastSave="{00000000-0000-0000-0000-000000000000}"/>
  <bookViews>
    <workbookView xWindow="0" yWindow="0" windowWidth="10245" windowHeight="10920" firstSheet="2" activeTab="2" xr2:uid="{361E69E7-F38E-4E18-B0A8-9312D05E102E}"/>
  </bookViews>
  <sheets>
    <sheet name="Linear Reggresion" sheetId="1" r:id="rId1"/>
    <sheet name="Linear Pakai LN" sheetId="2" r:id="rId2"/>
    <sheet name="Linear pakai Cos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3" l="1"/>
  <c r="G7" i="3"/>
  <c r="G8" i="3"/>
  <c r="G9" i="3"/>
  <c r="G5" i="3"/>
  <c r="E5" i="3"/>
  <c r="E6" i="3"/>
  <c r="F6" i="3" s="1"/>
  <c r="E7" i="3"/>
  <c r="F7" i="3" s="1"/>
  <c r="E8" i="3"/>
  <c r="F8" i="3" s="1"/>
  <c r="E9" i="3"/>
  <c r="F9" i="3" s="1"/>
  <c r="D14" i="3"/>
  <c r="C14" i="3"/>
  <c r="B14" i="3"/>
  <c r="B18" i="3" s="1"/>
  <c r="B25" i="3" s="1" a="1"/>
  <c r="B25" i="3" s="1"/>
  <c r="I6" i="2"/>
  <c r="I7" i="2"/>
  <c r="I8" i="2"/>
  <c r="I9" i="2"/>
  <c r="I10" i="2"/>
  <c r="I11" i="2"/>
  <c r="I5" i="2"/>
  <c r="K5" i="2"/>
  <c r="J6" i="2"/>
  <c r="J7" i="2"/>
  <c r="J8" i="2"/>
  <c r="J9" i="2"/>
  <c r="J10" i="2"/>
  <c r="J11" i="2"/>
  <c r="J5" i="2"/>
  <c r="C29" i="2"/>
  <c r="E25" i="2" a="1"/>
  <c r="E25" i="2" s="1"/>
  <c r="B18" i="2"/>
  <c r="H19" i="2"/>
  <c r="H18" i="2"/>
  <c r="B14" i="2"/>
  <c r="G14" i="2"/>
  <c r="G6" i="2"/>
  <c r="G7" i="2"/>
  <c r="G8" i="2"/>
  <c r="G9" i="2"/>
  <c r="G10" i="2"/>
  <c r="G11" i="2"/>
  <c r="G5" i="2"/>
  <c r="F6" i="2"/>
  <c r="F7" i="2"/>
  <c r="F8" i="2"/>
  <c r="F9" i="2"/>
  <c r="F10" i="2"/>
  <c r="F11" i="2"/>
  <c r="F5" i="2"/>
  <c r="E5" i="2"/>
  <c r="E6" i="2"/>
  <c r="E7" i="2"/>
  <c r="E8" i="2"/>
  <c r="E9" i="2"/>
  <c r="E10" i="2"/>
  <c r="E11" i="2"/>
  <c r="B25" i="2" a="1"/>
  <c r="B25" i="2" s="1"/>
  <c r="D14" i="2"/>
  <c r="C14" i="2"/>
  <c r="E48" i="1"/>
  <c r="C49" i="1"/>
  <c r="C48" i="1"/>
  <c r="I6" i="1"/>
  <c r="I7" i="1"/>
  <c r="I8" i="1"/>
  <c r="I9" i="1"/>
  <c r="I10" i="1"/>
  <c r="I11" i="1"/>
  <c r="I12" i="1"/>
  <c r="I5" i="1"/>
  <c r="C29" i="1"/>
  <c r="G14" i="1"/>
  <c r="H14" i="1"/>
  <c r="I14" i="1"/>
  <c r="J14" i="1"/>
  <c r="J6" i="1"/>
  <c r="J7" i="1"/>
  <c r="J8" i="1"/>
  <c r="J9" i="1"/>
  <c r="J10" i="1"/>
  <c r="J11" i="1"/>
  <c r="J12" i="1"/>
  <c r="J5" i="1"/>
  <c r="H6" i="1"/>
  <c r="H7" i="1"/>
  <c r="H8" i="1"/>
  <c r="H9" i="1"/>
  <c r="H10" i="1"/>
  <c r="H11" i="1"/>
  <c r="H12" i="1"/>
  <c r="H5" i="1"/>
  <c r="B25" i="1" a="1"/>
  <c r="B25" i="1" s="1"/>
  <c r="E25" i="1" s="1" a="1"/>
  <c r="E25" i="1" s="1"/>
  <c r="F6" i="1"/>
  <c r="F7" i="1"/>
  <c r="F8" i="1"/>
  <c r="F9" i="1"/>
  <c r="F10" i="1"/>
  <c r="F11" i="1"/>
  <c r="F12" i="1"/>
  <c r="F5" i="1"/>
  <c r="E6" i="1"/>
  <c r="E7" i="1"/>
  <c r="E8" i="1"/>
  <c r="E9" i="1"/>
  <c r="E10" i="1"/>
  <c r="E11" i="1"/>
  <c r="E12" i="1"/>
  <c r="E5" i="1"/>
  <c r="D14" i="1"/>
  <c r="C14" i="1"/>
  <c r="H9" i="3" l="1"/>
  <c r="H8" i="3"/>
  <c r="E14" i="3"/>
  <c r="H7" i="3"/>
  <c r="H6" i="3"/>
  <c r="H5" i="3"/>
  <c r="F5" i="3"/>
  <c r="F14" i="3" s="1"/>
  <c r="I18" i="3" s="1"/>
  <c r="H14" i="3"/>
  <c r="I19" i="3" s="1"/>
  <c r="E14" i="2"/>
  <c r="F14" i="2"/>
  <c r="E14" i="1"/>
  <c r="F14" i="1"/>
  <c r="G6" i="1"/>
  <c r="G7" i="1"/>
  <c r="G8" i="1"/>
  <c r="G12" i="1"/>
  <c r="G9" i="1"/>
  <c r="G5" i="1"/>
  <c r="G10" i="1"/>
  <c r="G11" i="1"/>
  <c r="C29" i="3" l="1"/>
  <c r="E25" i="3" a="1"/>
  <c r="E25" i="3" s="1"/>
  <c r="K14" i="3"/>
  <c r="J14" i="2"/>
  <c r="I14" i="3" l="1"/>
  <c r="H5" i="2"/>
  <c r="H9" i="2"/>
  <c r="K9" i="2" s="1"/>
  <c r="H8" i="2"/>
  <c r="K8" i="2" s="1"/>
  <c r="H6" i="2"/>
  <c r="K6" i="2" s="1"/>
  <c r="H10" i="2"/>
  <c r="K10" i="2" s="1"/>
  <c r="H11" i="2"/>
  <c r="K11" i="2" s="1"/>
  <c r="H7" i="2"/>
  <c r="K7" i="2" s="1"/>
  <c r="J14" i="3" l="1"/>
  <c r="L14" i="3"/>
  <c r="C48" i="3" s="1"/>
  <c r="C49" i="3" s="1"/>
  <c r="E48" i="3" s="1"/>
  <c r="H14" i="2"/>
  <c r="K14" i="2" l="1"/>
  <c r="C48" i="2" s="1"/>
  <c r="C49" i="2" s="1"/>
  <c r="E48" i="2" s="1"/>
  <c r="I1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<sst xmlns="http://schemas.openxmlformats.org/spreadsheetml/2006/main" count="83" uniqueCount="36">
  <si>
    <t>i</t>
  </si>
  <si>
    <t>x</t>
  </si>
  <si>
    <t>y</t>
  </si>
  <si>
    <t>x^2</t>
  </si>
  <si>
    <t>xy</t>
  </si>
  <si>
    <t>a+bx</t>
  </si>
  <si>
    <t>st</t>
  </si>
  <si>
    <t>sr</t>
  </si>
  <si>
    <t>Sigma</t>
  </si>
  <si>
    <t>n=jumlah pengulangan (i)</t>
  </si>
  <si>
    <t>a</t>
  </si>
  <si>
    <t>b</t>
  </si>
  <si>
    <t>yi</t>
  </si>
  <si>
    <t>x.y</t>
  </si>
  <si>
    <t>Rumus di Excel pakai</t>
  </si>
  <si>
    <t>MINVERSE (MatrixINVerse)</t>
  </si>
  <si>
    <t>Matrix Inverse</t>
  </si>
  <si>
    <t>Matrix Multiplication</t>
  </si>
  <si>
    <t>nilai a</t>
  </si>
  <si>
    <t>nilai b</t>
  </si>
  <si>
    <t>err</t>
  </si>
  <si>
    <t>nilai error (err)</t>
  </si>
  <si>
    <t>ybar (yrata-rata) = sum(y)/8</t>
  </si>
  <si>
    <t xml:space="preserve">yratarata = </t>
  </si>
  <si>
    <t xml:space="preserve">St-sr </t>
  </si>
  <si>
    <t xml:space="preserve">(St-sr)/st </t>
  </si>
  <si>
    <t>ln y</t>
  </si>
  <si>
    <t>ln.y</t>
  </si>
  <si>
    <t>x.ln.y</t>
  </si>
  <si>
    <t>ln.a+bx</t>
  </si>
  <si>
    <t>ln a</t>
  </si>
  <si>
    <t xml:space="preserve">Lna </t>
  </si>
  <si>
    <t>logx</t>
  </si>
  <si>
    <t>logy</t>
  </si>
  <si>
    <t>logx^2</t>
  </si>
  <si>
    <t>logx 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</si>
</sst>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28575</xdr:rowOff>
    </xdr:from>
    <xdr:to>
      <xdr:col>0</xdr:col>
      <xdr:colOff>2108129</xdr:colOff>
      <xdr:row>23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E6F20B-33CF-101C-6FAA-9C254CBD7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67075"/>
          <a:ext cx="2108129" cy="1276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1428949</xdr:colOff>
      <xdr:row>33</xdr:row>
      <xdr:rowOff>142922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BD4FBB-FCFC-A00B-2856-FFA251CDB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96000"/>
          <a:ext cx="1428949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9525</xdr:rowOff>
    </xdr:from>
    <xdr:to>
      <xdr:col>0</xdr:col>
      <xdr:colOff>1428949</xdr:colOff>
      <xdr:row>42</xdr:row>
      <xdr:rowOff>181052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DDAFB7-7FD8-F1CA-1843-0D9097FAF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29525"/>
          <a:ext cx="1428949" cy="552527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46</xdr:row>
      <xdr:rowOff>133350</xdr:rowOff>
    </xdr:from>
    <xdr:to>
      <xdr:col>0</xdr:col>
      <xdr:colOff>1171723</xdr:colOff>
      <xdr:row>49</xdr:row>
      <xdr:rowOff>133430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FD1C7BB-1B2E-B092-F510-66BE0EE8E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300" y="8896350"/>
          <a:ext cx="1057423" cy="5715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0</xdr:col>
      <xdr:colOff>1428949</xdr:colOff>
      <xdr:row>33</xdr:row>
      <xdr:rowOff>142922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548412-DED5-454D-9068-68A1AACA0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96000"/>
          <a:ext cx="1428949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9525</xdr:rowOff>
    </xdr:from>
    <xdr:to>
      <xdr:col>0</xdr:col>
      <xdr:colOff>1428949</xdr:colOff>
      <xdr:row>42</xdr:row>
      <xdr:rowOff>181052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E93DD09-6480-4794-BFF8-66E9B5EE0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29525"/>
          <a:ext cx="1428949" cy="552527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46</xdr:row>
      <xdr:rowOff>133350</xdr:rowOff>
    </xdr:from>
    <xdr:to>
      <xdr:col>0</xdr:col>
      <xdr:colOff>1171723</xdr:colOff>
      <xdr:row>49</xdr:row>
      <xdr:rowOff>133430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272006-ED2B-4176-94C2-819AE0311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" y="8896350"/>
          <a:ext cx="1057423" cy="5715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2410161</xdr:colOff>
      <xdr:row>20</xdr:row>
      <xdr:rowOff>180621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1DC5A9B-4ED4-B276-0BE3-EEE2ACABF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126154"/>
          <a:ext cx="2410161" cy="9621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0</xdr:col>
      <xdr:colOff>1428949</xdr:colOff>
      <xdr:row>33</xdr:row>
      <xdr:rowOff>142922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734FA5-8CB3-4D90-9AC1-398AFB48F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96000"/>
          <a:ext cx="1428949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9525</xdr:rowOff>
    </xdr:from>
    <xdr:to>
      <xdr:col>0</xdr:col>
      <xdr:colOff>1428949</xdr:colOff>
      <xdr:row>42</xdr:row>
      <xdr:rowOff>181052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1BA8AA-6550-4FC0-AB91-74141A8DF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29525"/>
          <a:ext cx="1428949" cy="552527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46</xdr:row>
      <xdr:rowOff>133350</xdr:rowOff>
    </xdr:from>
    <xdr:to>
      <xdr:col>0</xdr:col>
      <xdr:colOff>1171723</xdr:colOff>
      <xdr:row>49</xdr:row>
      <xdr:rowOff>133430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EA0B840-3DB2-402B-815D-141155211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" y="8896350"/>
          <a:ext cx="1057423" cy="5715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2410161</xdr:colOff>
      <xdr:row>20</xdr:row>
      <xdr:rowOff>180621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152B099-3E98-43AA-B885-FB8D32B82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048000"/>
          <a:ext cx="2410161" cy="9426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ED88-6DA4-4367-B8B6-8D2F509C53A2}">
  <dimension ref="A4:J49"/>
  <sheetViews>
    <sheetView topLeftCell="D1" workbookViewId="0">
      <pane ySplit="4" topLeftCell="A5" activePane="bottomLeft" state="frozen"/>
      <selection pane="bottomLeft" activeCell="A15" sqref="A1:XFD1048576"/>
    </sheetView>
  </sheetViews>
  <sheetFormatPr defaultRowHeight="15" x14ac:dyDescent="0.25"/>
  <cols>
    <col min="1" max="1" width="43" customWidth="1"/>
    <col min="2" max="2" width="14.7109375" customWidth="1"/>
    <col min="3" max="3" width="17.140625" customWidth="1"/>
    <col min="5" max="5" width="20.85546875" customWidth="1"/>
    <col min="10" max="10" width="16" customWidth="1"/>
  </cols>
  <sheetData>
    <row r="4" spans="1:10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20</v>
      </c>
      <c r="I4" t="s">
        <v>6</v>
      </c>
      <c r="J4" t="s">
        <v>7</v>
      </c>
    </row>
    <row r="5" spans="1:10" x14ac:dyDescent="0.25">
      <c r="B5">
        <v>1</v>
      </c>
      <c r="C5">
        <v>10</v>
      </c>
      <c r="D5">
        <v>20</v>
      </c>
      <c r="E5">
        <f>C5^2</f>
        <v>100</v>
      </c>
      <c r="F5">
        <f>C5*D5</f>
        <v>200</v>
      </c>
      <c r="G5">
        <f>$E$25+$E$26*C5</f>
        <v>-25.833333333333826</v>
      </c>
      <c r="H5">
        <f>D5-G5</f>
        <v>45.833333333333826</v>
      </c>
      <c r="I5">
        <f>(D5-$C$29)^2</f>
        <v>399266.015625</v>
      </c>
      <c r="J5">
        <f>H5^2</f>
        <v>2100.6944444444898</v>
      </c>
    </row>
    <row r="6" spans="1:10" x14ac:dyDescent="0.25">
      <c r="B6">
        <v>2</v>
      </c>
      <c r="C6">
        <v>20</v>
      </c>
      <c r="D6">
        <v>105</v>
      </c>
      <c r="E6">
        <f t="shared" ref="E6:E12" si="0">C6^2</f>
        <v>400</v>
      </c>
      <c r="F6">
        <f t="shared" ref="F6:F12" si="1">C6*D6</f>
        <v>2100</v>
      </c>
      <c r="G6">
        <f t="shared" ref="G6:G12" si="2">$E$25+$E$26*C6</f>
        <v>167.79761904761858</v>
      </c>
      <c r="H6">
        <f t="shared" ref="H6:H12" si="3">D6-G6</f>
        <v>-62.797619047618582</v>
      </c>
      <c r="I6">
        <f t="shared" ref="I6:I12" si="4">(D6-$C$29)^2</f>
        <v>299072.265625</v>
      </c>
      <c r="J6">
        <f t="shared" ref="J6:J12" si="5">H6^2</f>
        <v>3943.5409580498281</v>
      </c>
    </row>
    <row r="7" spans="1:10" x14ac:dyDescent="0.25">
      <c r="B7">
        <v>3</v>
      </c>
      <c r="C7">
        <v>30</v>
      </c>
      <c r="D7">
        <v>380</v>
      </c>
      <c r="E7">
        <f t="shared" si="0"/>
        <v>900</v>
      </c>
      <c r="F7">
        <f t="shared" si="1"/>
        <v>11400</v>
      </c>
      <c r="G7">
        <f t="shared" si="2"/>
        <v>361.42857142857099</v>
      </c>
      <c r="H7">
        <f t="shared" si="3"/>
        <v>18.57142857142901</v>
      </c>
      <c r="I7">
        <f t="shared" si="4"/>
        <v>73916.015625</v>
      </c>
      <c r="J7">
        <f t="shared" si="5"/>
        <v>344.89795918368975</v>
      </c>
    </row>
    <row r="8" spans="1:10" x14ac:dyDescent="0.25">
      <c r="B8">
        <v>4</v>
      </c>
      <c r="C8">
        <v>40</v>
      </c>
      <c r="D8">
        <v>550</v>
      </c>
      <c r="E8">
        <f t="shared" si="0"/>
        <v>1600</v>
      </c>
      <c r="F8">
        <f t="shared" si="1"/>
        <v>22000</v>
      </c>
      <c r="G8">
        <f t="shared" si="2"/>
        <v>555.0595238095234</v>
      </c>
      <c r="H8">
        <f t="shared" si="3"/>
        <v>-5.0595238095233981</v>
      </c>
      <c r="I8">
        <f t="shared" si="4"/>
        <v>10378.515625</v>
      </c>
      <c r="J8">
        <f t="shared" si="5"/>
        <v>25.598781179134157</v>
      </c>
    </row>
    <row r="9" spans="1:10" x14ac:dyDescent="0.25">
      <c r="B9">
        <v>5</v>
      </c>
      <c r="C9">
        <v>50</v>
      </c>
      <c r="D9">
        <v>720</v>
      </c>
      <c r="E9">
        <f t="shared" si="0"/>
        <v>2500</v>
      </c>
      <c r="F9">
        <f t="shared" si="1"/>
        <v>36000</v>
      </c>
      <c r="G9">
        <f t="shared" si="2"/>
        <v>748.69047619047581</v>
      </c>
      <c r="H9">
        <f t="shared" si="3"/>
        <v>-28.690476190475806</v>
      </c>
      <c r="I9">
        <f t="shared" si="4"/>
        <v>4641.015625</v>
      </c>
      <c r="J9">
        <f t="shared" si="5"/>
        <v>823.14342403625915</v>
      </c>
    </row>
    <row r="10" spans="1:10" x14ac:dyDescent="0.25">
      <c r="B10">
        <v>6</v>
      </c>
      <c r="C10">
        <v>60</v>
      </c>
      <c r="D10">
        <v>1000</v>
      </c>
      <c r="E10">
        <f t="shared" si="0"/>
        <v>3600</v>
      </c>
      <c r="F10">
        <f t="shared" si="1"/>
        <v>60000</v>
      </c>
      <c r="G10">
        <f t="shared" si="2"/>
        <v>942.32142857142821</v>
      </c>
      <c r="H10">
        <f t="shared" si="3"/>
        <v>57.678571428571786</v>
      </c>
      <c r="I10">
        <f t="shared" si="4"/>
        <v>121191.015625</v>
      </c>
      <c r="J10">
        <f t="shared" si="5"/>
        <v>3326.8176020408578</v>
      </c>
    </row>
    <row r="11" spans="1:10" x14ac:dyDescent="0.25">
      <c r="B11">
        <v>7</v>
      </c>
      <c r="C11">
        <v>70</v>
      </c>
      <c r="D11">
        <v>1090</v>
      </c>
      <c r="E11">
        <f t="shared" si="0"/>
        <v>4900</v>
      </c>
      <c r="F11">
        <f t="shared" si="1"/>
        <v>76300</v>
      </c>
      <c r="G11">
        <f t="shared" si="2"/>
        <v>1135.9523809523807</v>
      </c>
      <c r="H11">
        <f t="shared" si="3"/>
        <v>-45.952380952380736</v>
      </c>
      <c r="I11">
        <f t="shared" si="4"/>
        <v>191953.515625</v>
      </c>
      <c r="J11">
        <f t="shared" si="5"/>
        <v>2111.6213151927241</v>
      </c>
    </row>
    <row r="12" spans="1:10" x14ac:dyDescent="0.25">
      <c r="B12">
        <v>8</v>
      </c>
      <c r="C12">
        <v>80</v>
      </c>
      <c r="D12">
        <v>1350</v>
      </c>
      <c r="E12">
        <f t="shared" si="0"/>
        <v>6400</v>
      </c>
      <c r="F12">
        <f t="shared" si="1"/>
        <v>108000</v>
      </c>
      <c r="G12">
        <f t="shared" si="2"/>
        <v>1329.583333333333</v>
      </c>
      <c r="H12">
        <f t="shared" si="3"/>
        <v>20.41666666666697</v>
      </c>
      <c r="I12">
        <f t="shared" si="4"/>
        <v>487378.515625</v>
      </c>
      <c r="J12">
        <f t="shared" si="5"/>
        <v>416.84027777779016</v>
      </c>
    </row>
    <row r="14" spans="1:10" x14ac:dyDescent="0.25">
      <c r="A14" t="s">
        <v>8</v>
      </c>
      <c r="C14">
        <f>SUM(C5:C12)</f>
        <v>360</v>
      </c>
      <c r="D14">
        <f>SUM(D5:D12)</f>
        <v>5215</v>
      </c>
      <c r="E14">
        <f t="shared" ref="E14:J14" si="6">SUM(E5:E12)</f>
        <v>20400</v>
      </c>
      <c r="F14">
        <f t="shared" si="6"/>
        <v>316000</v>
      </c>
      <c r="G14">
        <f t="shared" si="6"/>
        <v>5214.9999999999973</v>
      </c>
      <c r="H14">
        <f t="shared" si="6"/>
        <v>3.0695446184836328E-12</v>
      </c>
      <c r="I14">
        <f t="shared" si="6"/>
        <v>1587796.875</v>
      </c>
      <c r="J14">
        <f t="shared" si="6"/>
        <v>13093.154761904772</v>
      </c>
    </row>
    <row r="15" spans="1:10" x14ac:dyDescent="0.25">
      <c r="A15" t="s">
        <v>9</v>
      </c>
      <c r="B15">
        <v>8</v>
      </c>
    </row>
    <row r="18" spans="1:9" x14ac:dyDescent="0.25">
      <c r="B18" s="1">
        <v>8</v>
      </c>
      <c r="C18" s="1">
        <v>360</v>
      </c>
      <c r="E18" t="s">
        <v>10</v>
      </c>
      <c r="F18" t="s">
        <v>12</v>
      </c>
      <c r="G18" s="2">
        <v>5215</v>
      </c>
      <c r="H18" s="2"/>
      <c r="I18">
        <v>5215</v>
      </c>
    </row>
    <row r="19" spans="1:9" x14ac:dyDescent="0.25">
      <c r="B19" s="1">
        <v>360</v>
      </c>
      <c r="C19" s="1">
        <v>20400</v>
      </c>
      <c r="E19" t="s">
        <v>11</v>
      </c>
      <c r="F19" t="s">
        <v>13</v>
      </c>
      <c r="G19" s="2">
        <v>316000</v>
      </c>
      <c r="H19" s="2"/>
      <c r="I19">
        <v>316000</v>
      </c>
    </row>
    <row r="23" spans="1:9" x14ac:dyDescent="0.25">
      <c r="B23" t="s">
        <v>16</v>
      </c>
      <c r="E23" t="s">
        <v>17</v>
      </c>
    </row>
    <row r="25" spans="1:9" x14ac:dyDescent="0.25">
      <c r="B25" cm="1">
        <f t="array" ref="B25:C26">MINVERSE(B18:C19)</f>
        <v>0.60714285714285687</v>
      </c>
      <c r="C25">
        <v>-1.0714285714285711E-2</v>
      </c>
      <c r="D25" t="s">
        <v>18</v>
      </c>
      <c r="E25" cm="1">
        <f t="array" ref="E25:E26">MMULT(_xlfn.ANCHORARRAY(B25),I18:I19)</f>
        <v>-219.46428571428623</v>
      </c>
    </row>
    <row r="26" spans="1:9" x14ac:dyDescent="0.25">
      <c r="A26" t="s">
        <v>14</v>
      </c>
      <c r="B26">
        <v>-1.0714285714285709E-2</v>
      </c>
      <c r="C26">
        <v>2.3809523809523801E-4</v>
      </c>
      <c r="D26" t="s">
        <v>19</v>
      </c>
      <c r="E26">
        <v>19.363095238095241</v>
      </c>
    </row>
    <row r="27" spans="1:9" x14ac:dyDescent="0.25">
      <c r="A27" t="s">
        <v>15</v>
      </c>
    </row>
    <row r="29" spans="1:9" x14ac:dyDescent="0.25">
      <c r="B29" t="s">
        <v>23</v>
      </c>
      <c r="C29">
        <f>D14/B15</f>
        <v>651.875</v>
      </c>
    </row>
    <row r="32" spans="1:9" x14ac:dyDescent="0.25">
      <c r="A32" t="s">
        <v>21</v>
      </c>
    </row>
    <row r="46" spans="1:5" x14ac:dyDescent="0.25">
      <c r="A46" t="s">
        <v>22</v>
      </c>
    </row>
    <row r="48" spans="1:5" x14ac:dyDescent="0.25">
      <c r="B48" t="s">
        <v>24</v>
      </c>
      <c r="C48">
        <f>I14-J14</f>
        <v>1574703.7202380951</v>
      </c>
      <c r="E48">
        <f>C49^1/2</f>
        <v>0.49587694277270045</v>
      </c>
    </row>
    <row r="49" spans="2:3" x14ac:dyDescent="0.25">
      <c r="B49" t="s">
        <v>25</v>
      </c>
      <c r="C49">
        <f>C48/I14</f>
        <v>0.99175388554540089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4BB4E-5603-4B0A-AAA8-E2454FF05FA3}">
  <dimension ref="A4:K49"/>
  <sheetViews>
    <sheetView topLeftCell="A13" zoomScale="88" workbookViewId="0">
      <selection activeCell="C30" sqref="A1:XFD1048576"/>
    </sheetView>
  </sheetViews>
  <sheetFormatPr defaultRowHeight="15" x14ac:dyDescent="0.25"/>
  <cols>
    <col min="1" max="1" width="43" customWidth="1"/>
    <col min="2" max="2" width="14.7109375" customWidth="1"/>
    <col min="3" max="3" width="24.7109375" customWidth="1"/>
    <col min="4" max="4" width="9.28515625" bestFit="1" customWidth="1"/>
    <col min="5" max="5" width="20.85546875" customWidth="1"/>
    <col min="6" max="7" width="9.28515625" bestFit="1" customWidth="1"/>
    <col min="8" max="8" width="20.5703125" customWidth="1"/>
    <col min="9" max="10" width="13.140625" bestFit="1" customWidth="1"/>
    <col min="11" max="11" width="16" customWidth="1"/>
  </cols>
  <sheetData>
    <row r="4" spans="1:11" x14ac:dyDescent="0.25">
      <c r="B4" t="s">
        <v>0</v>
      </c>
      <c r="C4" t="s">
        <v>1</v>
      </c>
      <c r="D4" t="s">
        <v>2</v>
      </c>
      <c r="E4" t="s">
        <v>3</v>
      </c>
      <c r="F4" t="s">
        <v>27</v>
      </c>
      <c r="G4" t="s">
        <v>28</v>
      </c>
      <c r="H4" t="s">
        <v>29</v>
      </c>
      <c r="I4" t="s">
        <v>20</v>
      </c>
      <c r="J4" t="s">
        <v>6</v>
      </c>
      <c r="K4" t="s">
        <v>7</v>
      </c>
    </row>
    <row r="5" spans="1:11" x14ac:dyDescent="0.25">
      <c r="B5">
        <v>1</v>
      </c>
      <c r="C5">
        <v>0</v>
      </c>
      <c r="D5">
        <v>78.7</v>
      </c>
      <c r="E5">
        <f>C5^2</f>
        <v>0</v>
      </c>
      <c r="F5">
        <f>LN(D5)</f>
        <v>4.3656431554233572</v>
      </c>
      <c r="G5">
        <f>C5*F5</f>
        <v>0</v>
      </c>
      <c r="H5">
        <f>$E$25+$E$26*C5</f>
        <v>4.3457101424871221</v>
      </c>
      <c r="I5">
        <f>F5-H5</f>
        <v>1.9933012936235173E-2</v>
      </c>
      <c r="J5">
        <f>(F5-$C$29)^2</f>
        <v>0.14086225423630958</v>
      </c>
      <c r="K5">
        <f>I5^2</f>
        <v>3.9732500471611874E-4</v>
      </c>
    </row>
    <row r="6" spans="1:11" x14ac:dyDescent="0.25">
      <c r="B6">
        <v>2</v>
      </c>
      <c r="C6">
        <v>5</v>
      </c>
      <c r="D6">
        <v>71.599999999999994</v>
      </c>
      <c r="E6">
        <f t="shared" ref="E6:E11" si="0">C6^2</f>
        <v>25</v>
      </c>
      <c r="F6">
        <f t="shared" ref="F6:F11" si="1">LN(D6)</f>
        <v>4.2710950739665998</v>
      </c>
      <c r="G6">
        <f t="shared" ref="G6:G11" si="2">C6*F6</f>
        <v>21.355475369832998</v>
      </c>
      <c r="H6">
        <f t="shared" ref="H6:H11" si="3">$E$25+$E$26*C6</f>
        <v>4.2698661684287167</v>
      </c>
      <c r="I6">
        <f t="shared" ref="I6:I11" si="4">F6-H6</f>
        <v>1.2289055378831293E-3</v>
      </c>
      <c r="J6">
        <f t="shared" ref="J6:J11" si="5">(F6-$C$29)^2</f>
        <v>7.8830739572564937E-2</v>
      </c>
      <c r="K6">
        <f t="shared" ref="K6:K11" si="6">I6^2</f>
        <v>1.5102088210398233E-6</v>
      </c>
    </row>
    <row r="7" spans="1:11" x14ac:dyDescent="0.25">
      <c r="B7">
        <v>3</v>
      </c>
      <c r="C7">
        <v>11</v>
      </c>
      <c r="D7">
        <v>65</v>
      </c>
      <c r="E7">
        <f t="shared" si="0"/>
        <v>121</v>
      </c>
      <c r="F7">
        <f t="shared" si="1"/>
        <v>4.1743872698956368</v>
      </c>
      <c r="G7">
        <f t="shared" si="2"/>
        <v>45.918259968852006</v>
      </c>
      <c r="H7">
        <f t="shared" si="3"/>
        <v>4.1788533995586308</v>
      </c>
      <c r="I7">
        <f t="shared" si="4"/>
        <v>-4.4661296629939784E-3</v>
      </c>
      <c r="J7">
        <f t="shared" si="5"/>
        <v>3.3878201449791603E-2</v>
      </c>
      <c r="K7">
        <f t="shared" si="6"/>
        <v>1.9946314166674706E-5</v>
      </c>
    </row>
    <row r="8" spans="1:11" x14ac:dyDescent="0.25">
      <c r="B8">
        <v>4</v>
      </c>
      <c r="C8">
        <v>22</v>
      </c>
      <c r="D8">
        <v>54.2</v>
      </c>
      <c r="E8">
        <f t="shared" si="0"/>
        <v>484</v>
      </c>
      <c r="F8">
        <f t="shared" si="1"/>
        <v>3.9926809084456005</v>
      </c>
      <c r="G8">
        <f t="shared" si="2"/>
        <v>87.838979985803206</v>
      </c>
      <c r="H8">
        <f t="shared" si="3"/>
        <v>4.0119966566301395</v>
      </c>
      <c r="I8">
        <f t="shared" si="4"/>
        <v>-1.9315748184538961E-2</v>
      </c>
      <c r="J8">
        <f t="shared" si="5"/>
        <v>5.5411215108880917E-6</v>
      </c>
      <c r="K8">
        <f t="shared" si="6"/>
        <v>3.7309812792852019E-4</v>
      </c>
    </row>
    <row r="9" spans="1:11" x14ac:dyDescent="0.25">
      <c r="B9">
        <v>5</v>
      </c>
      <c r="C9">
        <v>34</v>
      </c>
      <c r="D9">
        <v>45.1</v>
      </c>
      <c r="E9">
        <f t="shared" si="0"/>
        <v>1156</v>
      </c>
      <c r="F9">
        <f t="shared" si="1"/>
        <v>3.8088822465086327</v>
      </c>
      <c r="G9">
        <f t="shared" si="2"/>
        <v>129.50199638129351</v>
      </c>
      <c r="H9">
        <f t="shared" si="3"/>
        <v>3.8299711188899668</v>
      </c>
      <c r="I9">
        <f t="shared" si="4"/>
        <v>-2.1088872381334056E-2</v>
      </c>
      <c r="J9">
        <f t="shared" si="5"/>
        <v>3.292218033663754E-2</v>
      </c>
      <c r="K9">
        <f t="shared" si="6"/>
        <v>4.4474053831619436E-4</v>
      </c>
    </row>
    <row r="10" spans="1:11" x14ac:dyDescent="0.25">
      <c r="B10">
        <v>6</v>
      </c>
      <c r="C10">
        <v>42</v>
      </c>
      <c r="D10">
        <v>40.799999999999997</v>
      </c>
      <c r="E10">
        <f t="shared" si="0"/>
        <v>1764</v>
      </c>
      <c r="F10">
        <f t="shared" si="1"/>
        <v>3.708682081410116</v>
      </c>
      <c r="G10">
        <f t="shared" si="2"/>
        <v>155.76464741922487</v>
      </c>
      <c r="H10">
        <f t="shared" si="3"/>
        <v>3.7086207603965184</v>
      </c>
      <c r="I10">
        <f t="shared" si="4"/>
        <v>6.1321013597570584E-5</v>
      </c>
      <c r="J10">
        <f t="shared" si="5"/>
        <v>7.9323831865744737E-2</v>
      </c>
      <c r="K10">
        <f t="shared" si="6"/>
        <v>3.7602667086334363E-9</v>
      </c>
    </row>
    <row r="11" spans="1:11" x14ac:dyDescent="0.25">
      <c r="B11">
        <v>7</v>
      </c>
      <c r="C11">
        <v>50</v>
      </c>
      <c r="D11">
        <v>37</v>
      </c>
      <c r="E11">
        <f t="shared" si="0"/>
        <v>2500</v>
      </c>
      <c r="F11">
        <f t="shared" si="1"/>
        <v>3.6109179126442243</v>
      </c>
      <c r="G11">
        <f t="shared" si="2"/>
        <v>180.54589563221123</v>
      </c>
      <c r="H11">
        <f t="shared" si="3"/>
        <v>3.5872704019030701</v>
      </c>
      <c r="I11">
        <f t="shared" si="4"/>
        <v>2.3647510741154232E-2</v>
      </c>
      <c r="J11">
        <f t="shared" si="5"/>
        <v>0.1439512174423197</v>
      </c>
      <c r="K11">
        <f t="shared" si="6"/>
        <v>5.5920476425300473E-4</v>
      </c>
    </row>
    <row r="14" spans="1:11" x14ac:dyDescent="0.25">
      <c r="A14" t="s">
        <v>8</v>
      </c>
      <c r="B14">
        <f>COUNT(B5:B11)</f>
        <v>7</v>
      </c>
      <c r="C14">
        <f>SUM(C5:C12)</f>
        <v>164</v>
      </c>
      <c r="D14">
        <f>SUM(D5:D12)</f>
        <v>392.40000000000003</v>
      </c>
      <c r="E14">
        <f t="shared" ref="E14:K14" si="7">SUM(E5:E12)</f>
        <v>6050</v>
      </c>
      <c r="F14">
        <f t="shared" si="7"/>
        <v>27.932288648294168</v>
      </c>
      <c r="G14">
        <f t="shared" si="7"/>
        <v>620.92525475721777</v>
      </c>
      <c r="H14">
        <f t="shared" si="7"/>
        <v>27.932288648294158</v>
      </c>
      <c r="I14">
        <f t="shared" si="7"/>
        <v>3.1086244689504383E-15</v>
      </c>
      <c r="J14">
        <f t="shared" si="7"/>
        <v>0.50977396602487901</v>
      </c>
      <c r="K14">
        <f t="shared" si="7"/>
        <v>1.7958287184682612E-3</v>
      </c>
    </row>
    <row r="15" spans="1:11" x14ac:dyDescent="0.25">
      <c r="A15" t="s">
        <v>9</v>
      </c>
    </row>
    <row r="18" spans="1:10" x14ac:dyDescent="0.25">
      <c r="B18" s="1">
        <f>B14</f>
        <v>7</v>
      </c>
      <c r="C18" s="1">
        <v>164</v>
      </c>
      <c r="E18" t="s">
        <v>30</v>
      </c>
      <c r="F18" t="s">
        <v>26</v>
      </c>
      <c r="H18" s="2">
        <f>F14</f>
        <v>27.932288648294168</v>
      </c>
      <c r="I18" s="2"/>
      <c r="J18">
        <v>5215</v>
      </c>
    </row>
    <row r="19" spans="1:10" x14ac:dyDescent="0.25">
      <c r="B19" s="1">
        <v>164</v>
      </c>
      <c r="C19" s="1">
        <v>6050</v>
      </c>
      <c r="E19" t="s">
        <v>11</v>
      </c>
      <c r="F19" t="s">
        <v>28</v>
      </c>
      <c r="H19" s="2">
        <f>G14</f>
        <v>620.92525475721777</v>
      </c>
      <c r="I19" s="2"/>
      <c r="J19">
        <v>316000</v>
      </c>
    </row>
    <row r="23" spans="1:10" x14ac:dyDescent="0.25">
      <c r="B23" t="s">
        <v>16</v>
      </c>
      <c r="E23" t="s">
        <v>17</v>
      </c>
    </row>
    <row r="25" spans="1:10" x14ac:dyDescent="0.25">
      <c r="B25" cm="1">
        <f t="array" ref="B25:C26">MINVERSE(B18:C19)</f>
        <v>0.39148440533195283</v>
      </c>
      <c r="C25">
        <v>-1.0612139251973598E-2</v>
      </c>
      <c r="D25" t="s">
        <v>30</v>
      </c>
      <c r="E25" cm="1">
        <f t="array" ref="E25:E26">MMULT(_xlfn.ANCHORARRAY(B25),H18:H19)</f>
        <v>4.3457101424871221</v>
      </c>
      <c r="G25" t="s">
        <v>31</v>
      </c>
    </row>
    <row r="26" spans="1:10" x14ac:dyDescent="0.25">
      <c r="A26" t="s">
        <v>14</v>
      </c>
      <c r="B26">
        <v>-1.0612139251973598E-2</v>
      </c>
      <c r="C26">
        <v>4.5295716319399503E-4</v>
      </c>
      <c r="D26" t="s">
        <v>19</v>
      </c>
      <c r="E26">
        <v>-1.5168794811681041E-2</v>
      </c>
    </row>
    <row r="27" spans="1:10" x14ac:dyDescent="0.25">
      <c r="A27" t="s">
        <v>15</v>
      </c>
    </row>
    <row r="29" spans="1:10" x14ac:dyDescent="0.25">
      <c r="B29" t="s">
        <v>23</v>
      </c>
      <c r="C29">
        <f>F14/B14</f>
        <v>3.9903269497563096</v>
      </c>
    </row>
    <row r="32" spans="1:10" x14ac:dyDescent="0.25">
      <c r="A32" t="s">
        <v>21</v>
      </c>
    </row>
    <row r="46" spans="1:5" x14ac:dyDescent="0.25">
      <c r="A46" t="s">
        <v>22</v>
      </c>
    </row>
    <row r="48" spans="1:5" x14ac:dyDescent="0.25">
      <c r="B48" t="s">
        <v>24</v>
      </c>
      <c r="C48">
        <f>J14-K14</f>
        <v>0.50797813730641073</v>
      </c>
      <c r="E48">
        <f>C49^1/2</f>
        <v>0.49823860295135136</v>
      </c>
    </row>
    <row r="49" spans="2:3" x14ac:dyDescent="0.25">
      <c r="B49" t="s">
        <v>25</v>
      </c>
      <c r="C49">
        <f>C48/J14</f>
        <v>0.99647720590270272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76D9-3E71-46BE-8F5F-DBE5A2402919}">
  <dimension ref="A4:L49"/>
  <sheetViews>
    <sheetView tabSelected="1" topLeftCell="C2" workbookViewId="0">
      <selection activeCell="C10" sqref="C10:H11"/>
    </sheetView>
  </sheetViews>
  <sheetFormatPr defaultRowHeight="15" x14ac:dyDescent="0.25"/>
  <cols>
    <col min="1" max="1" width="43" customWidth="1"/>
    <col min="2" max="2" width="14.7109375" customWidth="1"/>
    <col min="3" max="3" width="24.7109375" customWidth="1"/>
    <col min="4" max="4" width="9.28515625" bestFit="1" customWidth="1"/>
    <col min="5" max="5" width="20.85546875" customWidth="1"/>
    <col min="6" max="6" width="9.28515625" bestFit="1" customWidth="1"/>
    <col min="7" max="7" width="9.28515625" customWidth="1"/>
    <col min="8" max="8" width="9.28515625" bestFit="1" customWidth="1"/>
    <col min="9" max="9" width="20.5703125" customWidth="1"/>
    <col min="10" max="11" width="13.140625" bestFit="1" customWidth="1"/>
    <col min="12" max="12" width="16" customWidth="1"/>
  </cols>
  <sheetData>
    <row r="4" spans="1:12" x14ac:dyDescent="0.25">
      <c r="B4" t="s">
        <v>0</v>
      </c>
      <c r="C4" t="s">
        <v>1</v>
      </c>
      <c r="D4" t="s">
        <v>2</v>
      </c>
      <c r="E4" t="s">
        <v>32</v>
      </c>
      <c r="F4" t="s">
        <v>34</v>
      </c>
      <c r="G4" t="s">
        <v>33</v>
      </c>
      <c r="H4" t="s">
        <v>35</v>
      </c>
      <c r="I4" t="s">
        <v>29</v>
      </c>
      <c r="J4" t="s">
        <v>20</v>
      </c>
      <c r="K4" t="s">
        <v>6</v>
      </c>
      <c r="L4" t="s">
        <v>7</v>
      </c>
    </row>
    <row r="5" spans="1:12" x14ac:dyDescent="0.25">
      <c r="B5">
        <v>1</v>
      </c>
      <c r="C5">
        <v>1</v>
      </c>
      <c r="D5">
        <v>78.7</v>
      </c>
      <c r="E5">
        <f>LOG(C5,10)</f>
        <v>0</v>
      </c>
      <c r="F5">
        <f>E5^2</f>
        <v>0</v>
      </c>
      <c r="G5">
        <f>LOG(D5,10)</f>
        <v>1.8959747323590643</v>
      </c>
      <c r="H5">
        <f>E5*G5</f>
        <v>0</v>
      </c>
    </row>
    <row r="6" spans="1:12" x14ac:dyDescent="0.25">
      <c r="B6">
        <v>2</v>
      </c>
      <c r="C6">
        <v>2</v>
      </c>
      <c r="D6">
        <v>71.599999999999994</v>
      </c>
      <c r="E6">
        <f t="shared" ref="E6:E11" si="0">LOG(C6,10)</f>
        <v>0.30102999566398114</v>
      </c>
      <c r="F6">
        <f t="shared" ref="F6:F11" si="1">E6^2</f>
        <v>9.0619058289456503E-2</v>
      </c>
      <c r="G6">
        <f t="shared" ref="G6:G11" si="2">LOG(D6,10)</f>
        <v>1.8549130223078554</v>
      </c>
      <c r="H6">
        <f t="shared" ref="H6:H11" si="3">E6*G6</f>
        <v>0.55838445906239587</v>
      </c>
    </row>
    <row r="7" spans="1:12" x14ac:dyDescent="0.25">
      <c r="B7">
        <v>3</v>
      </c>
      <c r="C7">
        <v>3</v>
      </c>
      <c r="D7">
        <v>65</v>
      </c>
      <c r="E7">
        <f t="shared" si="0"/>
        <v>0.47712125471966244</v>
      </c>
      <c r="F7">
        <f t="shared" si="1"/>
        <v>0.227644691705265</v>
      </c>
      <c r="G7">
        <f t="shared" si="2"/>
        <v>1.8129133566428552</v>
      </c>
      <c r="H7">
        <f t="shared" si="3"/>
        <v>0.86497949541947394</v>
      </c>
    </row>
    <row r="8" spans="1:12" x14ac:dyDescent="0.25">
      <c r="B8">
        <v>4</v>
      </c>
      <c r="C8">
        <v>4</v>
      </c>
      <c r="D8">
        <v>54.2</v>
      </c>
      <c r="E8">
        <f t="shared" si="0"/>
        <v>0.60205999132796229</v>
      </c>
      <c r="F8">
        <f t="shared" si="1"/>
        <v>0.36247623315782601</v>
      </c>
      <c r="G8">
        <f t="shared" si="2"/>
        <v>1.7339992865383869</v>
      </c>
      <c r="H8">
        <f t="shared" si="3"/>
        <v>1.043971595415994</v>
      </c>
    </row>
    <row r="9" spans="1:12" x14ac:dyDescent="0.25">
      <c r="B9">
        <v>5</v>
      </c>
      <c r="C9">
        <v>5</v>
      </c>
      <c r="D9">
        <v>45.1</v>
      </c>
      <c r="E9">
        <f t="shared" si="0"/>
        <v>0.69897000433601875</v>
      </c>
      <c r="F9">
        <f t="shared" si="1"/>
        <v>0.48855906696149409</v>
      </c>
      <c r="G9">
        <f t="shared" si="2"/>
        <v>1.6541765418779604</v>
      </c>
      <c r="H9">
        <f t="shared" si="3"/>
        <v>1.1562197846489786</v>
      </c>
    </row>
    <row r="10" spans="1:12" x14ac:dyDescent="0.25">
      <c r="B10">
        <v>6</v>
      </c>
    </row>
    <row r="11" spans="1:12" x14ac:dyDescent="0.25">
      <c r="B11">
        <v>7</v>
      </c>
    </row>
    <row r="14" spans="1:12" x14ac:dyDescent="0.25">
      <c r="A14" t="s">
        <v>8</v>
      </c>
      <c r="B14">
        <f>COUNT(B5:B11)</f>
        <v>7</v>
      </c>
      <c r="C14">
        <f>SUM(C5:C12)</f>
        <v>15</v>
      </c>
      <c r="D14">
        <f>SUM(D5:D12)</f>
        <v>314.60000000000002</v>
      </c>
      <c r="E14">
        <f t="shared" ref="E14:L14" si="4">SUM(E5:E12)</f>
        <v>2.0791812460476247</v>
      </c>
      <c r="F14">
        <f t="shared" si="4"/>
        <v>1.1692990501140417</v>
      </c>
      <c r="H14">
        <f t="shared" si="4"/>
        <v>3.6235553345468423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</row>
    <row r="15" spans="1:12" x14ac:dyDescent="0.25">
      <c r="A15" t="s">
        <v>9</v>
      </c>
    </row>
    <row r="18" spans="1:11" x14ac:dyDescent="0.25">
      <c r="B18" s="1">
        <f>B14</f>
        <v>7</v>
      </c>
      <c r="C18" s="1">
        <v>164</v>
      </c>
      <c r="E18" t="s">
        <v>30</v>
      </c>
      <c r="F18" t="s">
        <v>26</v>
      </c>
      <c r="I18" s="2">
        <f>F14</f>
        <v>1.1692990501140417</v>
      </c>
      <c r="J18" s="2"/>
      <c r="K18">
        <v>5215</v>
      </c>
    </row>
    <row r="19" spans="1:11" x14ac:dyDescent="0.25">
      <c r="B19" s="1">
        <v>164</v>
      </c>
      <c r="C19" s="1">
        <v>6050</v>
      </c>
      <c r="E19" t="s">
        <v>11</v>
      </c>
      <c r="F19" t="s">
        <v>28</v>
      </c>
      <c r="I19" s="2">
        <f>H14</f>
        <v>3.6235553345468423</v>
      </c>
      <c r="J19" s="2"/>
      <c r="K19">
        <v>316000</v>
      </c>
    </row>
    <row r="23" spans="1:11" x14ac:dyDescent="0.25">
      <c r="B23" t="s">
        <v>16</v>
      </c>
      <c r="E23" t="s">
        <v>17</v>
      </c>
    </row>
    <row r="25" spans="1:11" x14ac:dyDescent="0.25">
      <c r="B25" cm="1">
        <f t="array" ref="B25:C26">MINVERSE(B18:C19)</f>
        <v>0.39148440533195283</v>
      </c>
      <c r="C25">
        <v>-1.0612139251973598E-2</v>
      </c>
      <c r="D25" t="s">
        <v>30</v>
      </c>
      <c r="E25" cm="1">
        <f t="array" ref="E25:E26">MMULT(_xlfn.ANCHORARRAY(B25),I18:I19)</f>
        <v>0.41930866949167006</v>
      </c>
      <c r="H25" t="s">
        <v>31</v>
      </c>
    </row>
    <row r="26" spans="1:11" x14ac:dyDescent="0.25">
      <c r="A26" t="s">
        <v>14</v>
      </c>
      <c r="B26">
        <v>-1.0612139251973598E-2</v>
      </c>
      <c r="C26">
        <v>4.5295716319399503E-4</v>
      </c>
      <c r="D26" t="s">
        <v>19</v>
      </c>
      <c r="E26">
        <v>-1.0767449001997859E-2</v>
      </c>
    </row>
    <row r="27" spans="1:11" x14ac:dyDescent="0.25">
      <c r="A27" t="s">
        <v>15</v>
      </c>
    </row>
    <row r="29" spans="1:11" x14ac:dyDescent="0.25">
      <c r="B29" t="s">
        <v>23</v>
      </c>
      <c r="C29">
        <f>F14/B14</f>
        <v>0.1670427214448631</v>
      </c>
    </row>
    <row r="32" spans="1:11" x14ac:dyDescent="0.25">
      <c r="A32" t="s">
        <v>21</v>
      </c>
    </row>
    <row r="46" spans="1:5" x14ac:dyDescent="0.25">
      <c r="A46" t="s">
        <v>22</v>
      </c>
    </row>
    <row r="48" spans="1:5" x14ac:dyDescent="0.25">
      <c r="B48" t="s">
        <v>24</v>
      </c>
      <c r="C48">
        <f>K14-L14</f>
        <v>0</v>
      </c>
      <c r="E48" t="e">
        <f>C49^1/2</f>
        <v>#DIV/0!</v>
      </c>
    </row>
    <row r="49" spans="2:3" x14ac:dyDescent="0.25">
      <c r="B49" t="s">
        <v>25</v>
      </c>
      <c r="C49" t="e">
        <f>C48/K14</f>
        <v>#DIV/0!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9911-46A7-4F00-BE34-D249CDAD04C1}">
  <dimension ref="A1"/>
  <sheetViews>
    <sheetView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Linear Reggresion</vt:lpstr>
      <vt:lpstr>Linear Pakai LN</vt:lpstr>
      <vt:lpstr>Linear pakai Cos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MIKHA SULISTIYO 12024002503</dc:creator>
  <cp:lastModifiedBy>TOBIAS MIKHA SULISTIYO 12024002503</cp:lastModifiedBy>
  <dcterms:created xsi:type="dcterms:W3CDTF">2024-09-28T01:00:28Z</dcterms:created>
  <dcterms:modified xsi:type="dcterms:W3CDTF">2024-09-28T07:56:31Z</dcterms:modified>
</cp:coreProperties>
</file>