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13_ncr:1_{93A4D83A-3033-4585-A1E5-AA2D46AEC8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5" r:id="rId1"/>
    <sheet name="Bisection" sheetId="6" r:id="rId2"/>
    <sheet name="False Position" sheetId="8" r:id="rId3"/>
    <sheet name="Newthon Raphs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E14" i="9"/>
  <c r="D15" i="9" s="1"/>
  <c r="F14" i="9"/>
  <c r="G14" i="9"/>
  <c r="D11" i="9"/>
  <c r="E11" i="9"/>
  <c r="D12" i="9" s="1"/>
  <c r="F11" i="9"/>
  <c r="G11" i="9"/>
  <c r="G10" i="9"/>
  <c r="F10" i="9"/>
  <c r="E10" i="9"/>
  <c r="D10" i="9"/>
  <c r="F9" i="9"/>
  <c r="E9" i="9"/>
  <c r="H19" i="8"/>
  <c r="I19" i="8" s="1"/>
  <c r="M19" i="8" s="1"/>
  <c r="F19" i="8"/>
  <c r="H18" i="8"/>
  <c r="F18" i="8"/>
  <c r="G18" i="8" s="1"/>
  <c r="H17" i="8"/>
  <c r="I17" i="8" s="1"/>
  <c r="F17" i="8"/>
  <c r="H16" i="8"/>
  <c r="I16" i="8" s="1"/>
  <c r="M16" i="8" s="1"/>
  <c r="F16" i="8"/>
  <c r="G16" i="8" s="1"/>
  <c r="H15" i="8"/>
  <c r="I15" i="8" s="1"/>
  <c r="M15" i="8" s="1"/>
  <c r="F15" i="8"/>
  <c r="G15" i="8" s="1"/>
  <c r="L15" i="8" s="1"/>
  <c r="F14" i="8"/>
  <c r="G14" i="8" s="1"/>
  <c r="H13" i="8"/>
  <c r="I13" i="8" s="1"/>
  <c r="M13" i="8" s="1"/>
  <c r="F13" i="8"/>
  <c r="F12" i="8"/>
  <c r="G12" i="8" s="1"/>
  <c r="H11" i="8"/>
  <c r="I11" i="8" s="1"/>
  <c r="M11" i="8" s="1"/>
  <c r="F11" i="8"/>
  <c r="G11" i="8" s="1"/>
  <c r="H10" i="8"/>
  <c r="I10" i="8" s="1"/>
  <c r="M10" i="8" s="1"/>
  <c r="F10" i="8"/>
  <c r="G10" i="8" s="1"/>
  <c r="F9" i="8"/>
  <c r="H8" i="8"/>
  <c r="F8" i="8"/>
  <c r="G8" i="8" s="1"/>
  <c r="E15" i="9" l="1"/>
  <c r="G15" i="9"/>
  <c r="F15" i="9"/>
  <c r="D16" i="9" s="1"/>
  <c r="E12" i="9"/>
  <c r="D13" i="9"/>
  <c r="G12" i="9"/>
  <c r="F12" i="9"/>
  <c r="G19" i="8"/>
  <c r="L19" i="8" s="1"/>
  <c r="E19" i="8" s="1"/>
  <c r="G17" i="8"/>
  <c r="L17" i="8" s="1"/>
  <c r="E15" i="8"/>
  <c r="L13" i="8"/>
  <c r="E13" i="8" s="1"/>
  <c r="L11" i="8"/>
  <c r="E11" i="8" s="1"/>
  <c r="G13" i="8"/>
  <c r="I18" i="8"/>
  <c r="M18" i="8" s="1"/>
  <c r="L10" i="8"/>
  <c r="E10" i="8" s="1"/>
  <c r="L16" i="8"/>
  <c r="E16" i="8" s="1"/>
  <c r="M17" i="8"/>
  <c r="G9" i="8"/>
  <c r="L9" i="8" s="1"/>
  <c r="L14" i="8"/>
  <c r="L8" i="8"/>
  <c r="I8" i="8"/>
  <c r="M8" i="8" s="1"/>
  <c r="L12" i="8"/>
  <c r="L18" i="8"/>
  <c r="K19" i="6"/>
  <c r="E15" i="6"/>
  <c r="J15" i="6" s="1"/>
  <c r="K15" i="6" s="1"/>
  <c r="E18" i="6"/>
  <c r="E19" i="6"/>
  <c r="J19" i="6" s="1"/>
  <c r="F18" i="6"/>
  <c r="G18" i="6" s="1"/>
  <c r="F19" i="6"/>
  <c r="G19" i="6" s="1"/>
  <c r="H18" i="6"/>
  <c r="I18" i="6" s="1"/>
  <c r="H19" i="6"/>
  <c r="I19" i="6" s="1"/>
  <c r="J18" i="6"/>
  <c r="K18" i="6" s="1"/>
  <c r="H8" i="6"/>
  <c r="I8" i="6" s="1"/>
  <c r="H9" i="6"/>
  <c r="I9" i="6" s="1"/>
  <c r="H10" i="6"/>
  <c r="I10" i="6" s="1"/>
  <c r="H11" i="6"/>
  <c r="I11" i="6" s="1"/>
  <c r="M11" i="6" s="1"/>
  <c r="H12" i="6"/>
  <c r="I12" i="6" s="1"/>
  <c r="H13" i="6"/>
  <c r="I13" i="6" s="1"/>
  <c r="H14" i="6"/>
  <c r="I14" i="6" s="1"/>
  <c r="H15" i="6"/>
  <c r="I15" i="6" s="1"/>
  <c r="M15" i="6" s="1"/>
  <c r="H16" i="6"/>
  <c r="I16" i="6" s="1"/>
  <c r="H17" i="6"/>
  <c r="I1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E17" i="6"/>
  <c r="E16" i="6"/>
  <c r="J16" i="6" s="1"/>
  <c r="K16" i="6" s="1"/>
  <c r="E14" i="6"/>
  <c r="E13" i="6"/>
  <c r="E12" i="6"/>
  <c r="J12" i="6" s="1"/>
  <c r="K12" i="6" s="1"/>
  <c r="E11" i="6"/>
  <c r="O12" i="6" s="1"/>
  <c r="E10" i="6"/>
  <c r="J10" i="6" s="1"/>
  <c r="K10" i="6" s="1"/>
  <c r="E9" i="6"/>
  <c r="J9" i="6" s="1"/>
  <c r="K9" i="6" s="1"/>
  <c r="E8" i="6"/>
  <c r="J8" i="6" s="1"/>
  <c r="F16" i="9" l="1"/>
  <c r="E16" i="9"/>
  <c r="G16" i="9"/>
  <c r="F13" i="9"/>
  <c r="E13" i="9"/>
  <c r="G13" i="9"/>
  <c r="E8" i="8"/>
  <c r="E18" i="8"/>
  <c r="E17" i="8"/>
  <c r="O13" i="6"/>
  <c r="O15" i="6"/>
  <c r="M16" i="6"/>
  <c r="J11" i="6"/>
  <c r="K11" i="6" s="1"/>
  <c r="M10" i="6"/>
  <c r="O19" i="6"/>
  <c r="N10" i="6"/>
  <c r="O14" i="6"/>
  <c r="O17" i="6"/>
  <c r="J14" i="6"/>
  <c r="K14" i="6" s="1"/>
  <c r="N19" i="6"/>
  <c r="N18" i="6"/>
  <c r="J17" i="6"/>
  <c r="K17" i="6" s="1"/>
  <c r="J13" i="6"/>
  <c r="K13" i="6" s="1"/>
  <c r="O18" i="6"/>
  <c r="L12" i="6"/>
  <c r="L18" i="6"/>
  <c r="M18" i="6"/>
  <c r="L15" i="6"/>
  <c r="L11" i="6"/>
  <c r="L14" i="6"/>
  <c r="L10" i="6"/>
  <c r="L17" i="6"/>
  <c r="L13" i="6"/>
  <c r="L19" i="6"/>
  <c r="M14" i="6"/>
  <c r="M8" i="6"/>
  <c r="N12" i="6"/>
  <c r="N16" i="6"/>
  <c r="N8" i="6"/>
  <c r="L16" i="6"/>
  <c r="L8" i="6"/>
  <c r="M9" i="6"/>
  <c r="M13" i="6"/>
  <c r="N15" i="6"/>
  <c r="M17" i="6"/>
  <c r="M19" i="6"/>
  <c r="M12" i="6"/>
  <c r="N9" i="6"/>
  <c r="L9" i="6"/>
  <c r="O10" i="6"/>
  <c r="O9" i="6"/>
  <c r="O16" i="6"/>
  <c r="O11" i="6"/>
  <c r="N17" i="6" l="1"/>
  <c r="N11" i="6"/>
  <c r="N13" i="6"/>
  <c r="N14" i="6"/>
  <c r="O11" i="8" l="1"/>
  <c r="O19" i="8"/>
  <c r="O17" i="8"/>
  <c r="J13" i="8"/>
  <c r="K13" i="8" s="1"/>
  <c r="J10" i="8"/>
  <c r="K10" i="8" s="1"/>
  <c r="J17" i="8"/>
  <c r="J19" i="8"/>
  <c r="O18" i="8"/>
  <c r="J16" i="8"/>
  <c r="K16" i="8" s="1"/>
  <c r="O16" i="8"/>
  <c r="J18" i="8"/>
  <c r="J8" i="8"/>
  <c r="J15" i="8"/>
  <c r="K15" i="8" s="1"/>
  <c r="J11" i="8"/>
  <c r="K8" i="8" l="1"/>
  <c r="N8" i="8" s="1"/>
  <c r="K18" i="8"/>
  <c r="N18" i="8" s="1"/>
  <c r="K19" i="8"/>
  <c r="N19" i="8" s="1"/>
  <c r="K17" i="8"/>
  <c r="N17" i="8" s="1"/>
  <c r="K11" i="8"/>
  <c r="N11" i="8" s="1"/>
  <c r="N10" i="8"/>
  <c r="N16" i="8"/>
  <c r="N15" i="8"/>
  <c r="N13" i="8"/>
  <c r="H9" i="8"/>
  <c r="I9" i="8" s="1"/>
  <c r="M9" i="8" l="1"/>
  <c r="E9" i="8" s="1"/>
  <c r="O10" i="8"/>
  <c r="O9" i="8"/>
  <c r="J9" i="8"/>
  <c r="K9" i="8" l="1"/>
  <c r="N9" i="8" s="1"/>
  <c r="H12" i="8"/>
  <c r="I12" i="8" s="1"/>
  <c r="M12" i="8" l="1"/>
  <c r="E12" i="8" s="1"/>
  <c r="J12" i="8" l="1"/>
  <c r="O13" i="8"/>
  <c r="O12" i="8"/>
  <c r="K12" i="8" l="1"/>
  <c r="N12" i="8" s="1"/>
  <c r="H14" i="8"/>
  <c r="I14" i="8" s="1"/>
  <c r="M14" i="8" l="1"/>
  <c r="E14" i="8" s="1"/>
  <c r="J14" i="8" l="1"/>
  <c r="O14" i="8"/>
  <c r="O15" i="8"/>
  <c r="K14" i="8" l="1"/>
  <c r="N14" i="8" s="1"/>
</calcChain>
</file>

<file path=xl/sharedStrings.xml><?xml version="1.0" encoding="utf-8"?>
<sst xmlns="http://schemas.openxmlformats.org/spreadsheetml/2006/main" count="41" uniqueCount="26">
  <si>
    <t>Bracketing Methode Using Bisection method</t>
  </si>
  <si>
    <t>i</t>
  </si>
  <si>
    <t>f(xl)</t>
  </si>
  <si>
    <t>1-e^-0,146843.xl</t>
  </si>
  <si>
    <t>xl</t>
  </si>
  <si>
    <t>xu</t>
  </si>
  <si>
    <t>xr</t>
  </si>
  <si>
    <t>er(%)</t>
  </si>
  <si>
    <t>NA</t>
  </si>
  <si>
    <t>f(xu)</t>
  </si>
  <si>
    <t>1-e^-0,146843.xu</t>
  </si>
  <si>
    <t>err</t>
  </si>
  <si>
    <t xml:space="preserve">Xr =(xl+xu)/2 </t>
  </si>
  <si>
    <t>f(xr)</t>
  </si>
  <si>
    <t>1-e^-0,146843.xr</t>
  </si>
  <si>
    <t>TUGAS 1 METODE KOMPUTASI</t>
  </si>
  <si>
    <t>TOBIAS MIKHA SULISTIYO - 202400090001</t>
  </si>
  <si>
    <t>1/root(xl)</t>
  </si>
  <si>
    <t>1/root(xu)</t>
  </si>
  <si>
    <t>1/root(xr)</t>
  </si>
  <si>
    <t>Bracketing Methode Using False Position</t>
  </si>
  <si>
    <t>xr = (xl+xu)/2</t>
  </si>
  <si>
    <t>Methode Newthon Raphson</t>
  </si>
  <si>
    <t>x</t>
  </si>
  <si>
    <t>g(x)</t>
  </si>
  <si>
    <t>g'(x)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</si>
</sst>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</xdr:row>
      <xdr:rowOff>38100</xdr:rowOff>
    </xdr:from>
    <xdr:to>
      <xdr:col>7</xdr:col>
      <xdr:colOff>10034</xdr:colOff>
      <xdr:row>24</xdr:row>
      <xdr:rowOff>38579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181100"/>
          <a:ext cx="3648584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108089</xdr:rowOff>
    </xdr:from>
    <xdr:to>
      <xdr:col>4</xdr:col>
      <xdr:colOff>1638807</xdr:colOff>
      <xdr:row>5</xdr:row>
      <xdr:rowOff>117695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89089"/>
          <a:ext cx="3629532" cy="581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117230</xdr:colOff>
      <xdr:row>2</xdr:row>
      <xdr:rowOff>108089</xdr:rowOff>
    </xdr:from>
    <xdr:to>
      <xdr:col>4</xdr:col>
      <xdr:colOff>1660787</xdr:colOff>
      <xdr:row>5</xdr:row>
      <xdr:rowOff>117695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365" y="489089"/>
          <a:ext cx="3624403" cy="581106"/>
        </a:xfrm>
        <a:prstGeom prst="rect">
          <a:avLst/>
        </a:prstGeom>
      </xdr:spPr>
    </xdr:pic>
    <xdr:clientData/>
  </xdr:twoCellAnchor>
  <xdr:twoCellAnchor editAs="oneCell">
    <xdr:from>
      <xdr:col>4</xdr:col>
      <xdr:colOff>2047875</xdr:colOff>
      <xdr:row>1</xdr:row>
      <xdr:rowOff>123825</xdr:rowOff>
    </xdr:from>
    <xdr:to>
      <xdr:col>13</xdr:col>
      <xdr:colOff>631171</xdr:colOff>
      <xdr:row>5</xdr:row>
      <xdr:rowOff>219195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314325"/>
          <a:ext cx="2726671" cy="857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2</xdr:row>
      <xdr:rowOff>66675</xdr:rowOff>
    </xdr:from>
    <xdr:to>
      <xdr:col>10</xdr:col>
      <xdr:colOff>428827</xdr:colOff>
      <xdr:row>5</xdr:row>
      <xdr:rowOff>123913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9BBE5E-0967-44CE-ACFC-F9F8CDC8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447675"/>
          <a:ext cx="1448002" cy="628738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</xdr:row>
      <xdr:rowOff>57150</xdr:rowOff>
    </xdr:from>
    <xdr:to>
      <xdr:col>7</xdr:col>
      <xdr:colOff>490678</xdr:colOff>
      <xdr:row>5</xdr:row>
      <xdr:rowOff>66756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9993AD-E5FD-447A-92D8-8DFA9946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438150"/>
          <a:ext cx="3624403" cy="5811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7:O19" totalsRowShown="0" headerRowDxfId="37" dataDxfId="35" headerRowBorderDxfId="36" tableBorderDxfId="34" totalsRowBorderDxfId="33">
  <autoFilter ref="B7:O19" xr:uid="{00000000-0009-0000-0100-000002000000}"/>
  <tableColumns count="14">
    <tableColumn id="1" xr3:uid="{00000000-0010-0000-0000-000001000000}" name="i" dataDxfId="32"/>
    <tableColumn id="2" xr3:uid="{00000000-0010-0000-0000-000002000000}" name="xl" dataDxfId="31"/>
    <tableColumn id="3" xr3:uid="{00000000-0010-0000-0000-000003000000}" name="xu" dataDxfId="30"/>
    <tableColumn id="5" xr3:uid="{00000000-0010-0000-0000-000005000000}" name="xr = (xl+xu)/2" dataDxfId="29">
      <calculatedColumnFormula>(C8+D8)/2</calculatedColumnFormula>
    </tableColumn>
    <tableColumn id="6" xr3:uid="{00000000-0010-0000-0000-000006000000}" name="1/root(xl)" dataDxfId="28">
      <calculatedColumnFormula>1/SQRT(Table13[[#This Row],[xl]])</calculatedColumnFormula>
    </tableColumn>
    <tableColumn id="7" xr3:uid="{00000000-0010-0000-0000-000007000000}" name="1-e^-0,146843.xl" dataDxfId="27">
      <calculatedColumnFormula>2*LOG((0.0000015/3.7*(0.005))+(2.51/13743*F8))</calculatedColumnFormula>
    </tableColumn>
    <tableColumn id="8" xr3:uid="{00000000-0010-0000-0000-000008000000}" name="1/root(xu)" dataDxfId="26">
      <calculatedColumnFormula>1/SQRT(Table13[[#This Row],[xu]])</calculatedColumnFormula>
    </tableColumn>
    <tableColumn id="9" xr3:uid="{00000000-0010-0000-0000-000009000000}" name="1-e^-0,146843.xu" dataDxfId="25">
      <calculatedColumnFormula>2*LOG((0.0000015/3.7*(0.005))+(2.51/13743*H8))</calculatedColumnFormula>
    </tableColumn>
    <tableColumn id="15" xr3:uid="{00000000-0010-0000-0000-00000F000000}" name="1/root(xr)" dataDxfId="24">
      <calculatedColumnFormula>1/SQRT(Table13[[#This Row],[xr = (xl+xu)/2]])</calculatedColumnFormula>
    </tableColumn>
    <tableColumn id="14" xr3:uid="{00000000-0010-0000-0000-00000E000000}" name="1-e^-0,146843.xr" dataDxfId="23">
      <calculatedColumnFormula>2*LOG((0.0000015/3.7*(0.005))+(2.51/13.743*J8))</calculatedColumnFormula>
    </tableColumn>
    <tableColumn id="10" xr3:uid="{00000000-0010-0000-0000-00000A000000}" name="f(xl)" dataDxfId="22">
      <calculatedColumnFormula>Table13[[#This Row],[1/root(xl)]]+Table13[[#This Row],[1-e^-0,146843.xl]]</calculatedColumnFormula>
    </tableColumn>
    <tableColumn id="11" xr3:uid="{00000000-0010-0000-0000-00000B000000}" name="f(xu)" dataDxfId="21">
      <calculatedColumnFormula>Table13[[#This Row],[1/root(xu)]]+Table13[[#This Row],[1-e^-0,146843.xu]]</calculatedColumnFormula>
    </tableColumn>
    <tableColumn id="13" xr3:uid="{00000000-0010-0000-0000-00000D000000}" name="f(xr)" dataDxfId="20">
      <calculatedColumnFormula>Table13[[#This Row],[1/root(xr)]]+Table13[[#This Row],[1-e^-0,146843.xr]]</calculatedColumnFormula>
    </tableColumn>
    <tableColumn id="12" xr3:uid="{00000000-0010-0000-0000-00000C000000}" name="er(%)" dataDxfId="19">
      <calculatedColumnFormula>ABS((E8-E7)/E8)*100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4" displayName="Table134" ref="B7:O19" totalsRowShown="0" headerRowDxfId="18" dataDxfId="16" headerRowBorderDxfId="17" tableBorderDxfId="15" totalsRowBorderDxfId="14">
  <autoFilter ref="B7:O19" xr:uid="{00000000-0009-0000-0100-000003000000}"/>
  <tableColumns count="14">
    <tableColumn id="1" xr3:uid="{00000000-0010-0000-0100-000001000000}" name="i" dataDxfId="13"/>
    <tableColumn id="2" xr3:uid="{00000000-0010-0000-0100-000002000000}" name="xl" dataDxfId="12"/>
    <tableColumn id="3" xr3:uid="{00000000-0010-0000-0100-000003000000}" name="xu" dataDxfId="11"/>
    <tableColumn id="5" xr3:uid="{00000000-0010-0000-0100-000005000000}" name="xr" dataDxfId="10">
      <calculatedColumnFormula>Table134[[#This Row],[xu]]-((Table134[[#This Row],[f(xu)]]*(Table134[[#This Row],[xl]]-Table134[[#This Row],[xu]]))/(Table134[[#This Row],[f(xl)]]-Table134[[#This Row],[f(xu)]]))</calculatedColumnFormula>
    </tableColumn>
    <tableColumn id="6" xr3:uid="{00000000-0010-0000-0100-000006000000}" name="1/root(xl)" dataDxfId="9">
      <calculatedColumnFormula>1/SQRT(Table134[[#This Row],[xl]])</calculatedColumnFormula>
    </tableColumn>
    <tableColumn id="7" xr3:uid="{00000000-0010-0000-0100-000007000000}" name="1-e^-0,146843.xl" dataDxfId="8">
      <calculatedColumnFormula>2*LOG((0.0000015/3.7*(0.005))+(2.51/13743*F8))</calculatedColumnFormula>
    </tableColumn>
    <tableColumn id="8" xr3:uid="{00000000-0010-0000-0100-000008000000}" name="1/root(xu)" dataDxfId="7">
      <calculatedColumnFormula>1/SQRT(Table134[[#This Row],[xu]])</calculatedColumnFormula>
    </tableColumn>
    <tableColumn id="9" xr3:uid="{00000000-0010-0000-0100-000009000000}" name="1-e^-0,146843.xu" dataDxfId="6">
      <calculatedColumnFormula>2*LOG((0.0000015/3.7*(0.005))+(2.51/13743*H8))</calculatedColumnFormula>
    </tableColumn>
    <tableColumn id="15" xr3:uid="{00000000-0010-0000-0100-00000F000000}" name="1/root(xr)" dataDxfId="5">
      <calculatedColumnFormula>1/SQRT(Table134[[#This Row],[xr]])</calculatedColumnFormula>
    </tableColumn>
    <tableColumn id="14" xr3:uid="{00000000-0010-0000-0100-00000E000000}" name="1-e^-0,146843.xr" dataDxfId="4">
      <calculatedColumnFormula>2*LOG((0.0000015/3.7*(0.005))+(2.51/13743*J8))</calculatedColumnFormula>
    </tableColumn>
    <tableColumn id="10" xr3:uid="{00000000-0010-0000-0100-00000A000000}" name="f(xl)" dataDxfId="3">
      <calculatedColumnFormula>Table134[[#This Row],[1/root(xl)]]+Table134[[#This Row],[1-e^-0,146843.xl]]</calculatedColumnFormula>
    </tableColumn>
    <tableColumn id="11" xr3:uid="{00000000-0010-0000-0100-00000B000000}" name="f(xu)" dataDxfId="2">
      <calculatedColumnFormula>Table134[[#This Row],[1/root(xu)]]+Table134[[#This Row],[1-e^-0,146843.xu]]</calculatedColumnFormula>
    </tableColumn>
    <tableColumn id="13" xr3:uid="{00000000-0010-0000-0100-00000D000000}" name="f(xr)" dataDxfId="1">
      <calculatedColumnFormula>Table134[[#This Row],[1/root(xr)]]+Table134[[#This Row],[1-e^-0,146843.xr]]</calculatedColumnFormula>
    </tableColumn>
    <tableColumn id="12" xr3:uid="{00000000-0010-0000-0100-00000C000000}" name="er(%)" dataDxfId="0">
      <calculatedColumnFormula>ABS((E8-E7)/E8)*100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367DE-31AF-41D4-A62E-7EB77C67CFE6}" name="Table1" displayName="Table1" ref="C8:G16" totalsRowShown="0">
  <autoFilter ref="C8:G16" xr:uid="{C95367DE-31AF-41D4-A62E-7EB77C67CFE6}"/>
  <tableColumns count="5">
    <tableColumn id="1" xr3:uid="{2DC28E1C-BC55-4B74-AB2C-9E6254B2845C}" name="i"/>
    <tableColumn id="2" xr3:uid="{A7271DA8-ADF3-4560-933B-EF585C2A91CB}" name="x">
      <calculatedColumnFormula>D8 - E8/F8</calculatedColumnFormula>
    </tableColumn>
    <tableColumn id="3" xr3:uid="{D47C4E0E-B324-4E84-AD75-A20F7E5EC4EB}" name="g(x)">
      <calculatedColumnFormula>1/SQRT(D9) + 2*LOG(0.0000015/(3.7*0.005) + 2.51/(13743*SQRT(D9)))</calculatedColumnFormula>
    </tableColumn>
    <tableColumn id="4" xr3:uid="{B077F06C-6491-4473-A222-CF995A082467}" name="g'(x)">
      <calculatedColumnFormula>-(0.3653579493*D9^(3/2) + 0.1826384341*D9)/(0.3652768682*D9^(5/2) + 0.0001621622*D9^3)</calculatedColumnFormula>
    </tableColumn>
    <tableColumn id="5" xr3:uid="{B9229337-5F97-4C64-9B2B-AC24C6FF0429}" name="err">
      <calculatedColumnFormula>ABS((D9 - D8) / D9) * 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showGridLines="0" tabSelected="1" workbookViewId="0">
      <selection activeCell="J8" sqref="J8"/>
    </sheetView>
  </sheetViews>
  <sheetFormatPr defaultRowHeight="15" x14ac:dyDescent="0.25"/>
  <sheetData>
    <row r="3" spans="2:2" x14ac:dyDescent="0.25">
      <c r="B3" t="s">
        <v>15</v>
      </c>
    </row>
    <row r="4" spans="2:2" x14ac:dyDescent="0.25">
      <c r="B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9"/>
  <sheetViews>
    <sheetView workbookViewId="0">
      <selection activeCell="R7" sqref="R7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14.42578125" customWidth="1"/>
    <col min="5" max="5" width="35.28515625" customWidth="1"/>
    <col min="6" max="6" width="13.42578125" hidden="1" customWidth="1"/>
    <col min="7" max="7" width="15.28515625" hidden="1" customWidth="1"/>
    <col min="8" max="8" width="15.140625" hidden="1" customWidth="1"/>
    <col min="9" max="11" width="18" hidden="1" customWidth="1"/>
    <col min="12" max="13" width="13.42578125" bestFit="1" customWidth="1"/>
    <col min="14" max="14" width="13.42578125" customWidth="1"/>
    <col min="15" max="15" width="13.42578125" bestFit="1" customWidth="1"/>
    <col min="25" max="25" width="16.85546875" customWidth="1"/>
  </cols>
  <sheetData>
    <row r="2" spans="2:15" x14ac:dyDescent="0.25">
      <c r="B2" t="s">
        <v>0</v>
      </c>
    </row>
    <row r="4" spans="2:15" x14ac:dyDescent="0.25">
      <c r="F4" t="s">
        <v>12</v>
      </c>
    </row>
    <row r="7" spans="2:15" x14ac:dyDescent="0.25">
      <c r="B7" s="2" t="s">
        <v>1</v>
      </c>
      <c r="C7" s="3" t="s">
        <v>4</v>
      </c>
      <c r="D7" s="3" t="s">
        <v>5</v>
      </c>
      <c r="E7" s="3" t="s">
        <v>21</v>
      </c>
      <c r="F7" s="4" t="s">
        <v>17</v>
      </c>
      <c r="G7" s="5" t="s">
        <v>3</v>
      </c>
      <c r="H7" s="4" t="s">
        <v>18</v>
      </c>
      <c r="I7" s="5" t="s">
        <v>10</v>
      </c>
      <c r="J7" s="4" t="s">
        <v>19</v>
      </c>
      <c r="K7" s="5" t="s">
        <v>14</v>
      </c>
      <c r="L7" s="3" t="s">
        <v>2</v>
      </c>
      <c r="M7" s="3" t="s">
        <v>9</v>
      </c>
      <c r="N7" s="6" t="s">
        <v>13</v>
      </c>
      <c r="O7" s="6" t="s">
        <v>7</v>
      </c>
    </row>
    <row r="8" spans="2:15" x14ac:dyDescent="0.25">
      <c r="B8" s="7">
        <v>1</v>
      </c>
      <c r="C8" s="8">
        <v>8.0000000000000002E-3</v>
      </c>
      <c r="D8" s="8">
        <v>0.08</v>
      </c>
      <c r="E8" s="16">
        <f t="shared" ref="E8:E17" si="0">(C8+D8)/2</f>
        <v>4.3999999999999997E-2</v>
      </c>
      <c r="F8" s="8">
        <f>1/SQRT(Table13[[#This Row],[xl]])</f>
        <v>11.180339887498949</v>
      </c>
      <c r="G8" s="8">
        <f t="shared" ref="G8:G19" si="1">2*LOG((0.0000015/3.7*(0.005))+(2.51/13743*F8))</f>
        <v>-5.3799047747847686</v>
      </c>
      <c r="H8" s="8">
        <f>1/SQRT(Table13[[#This Row],[xu]])</f>
        <v>3.5355339059327378</v>
      </c>
      <c r="I8" s="8">
        <f t="shared" ref="I8:I19" si="2">2*LOG((0.0000015/3.7*(0.005))+(2.51/13743*H8))</f>
        <v>-6.3799029103927758</v>
      </c>
      <c r="J8" s="8">
        <f>1/SQRT(Table13[[#This Row],[xr = (xl+xu)/2]])</f>
        <v>4.7673129462279613</v>
      </c>
      <c r="K8" s="8">
        <v>4.3999999999999997E-2</v>
      </c>
      <c r="L8" s="8">
        <f>Table13[[#This Row],[1/root(xl)]]+Table13[[#This Row],[1-e^-0,146843.xl]]</f>
        <v>5.8004351127141804</v>
      </c>
      <c r="M8" s="8">
        <f>Table13[[#This Row],[1/root(xu)]]+Table13[[#This Row],[1-e^-0,146843.xu]]</f>
        <v>-2.844369004460038</v>
      </c>
      <c r="N8" s="8">
        <f>Table13[[#This Row],[1/root(xr)]]+Table13[[#This Row],[1-e^-0,146843.xr]]</f>
        <v>4.8113129462279609</v>
      </c>
      <c r="O8" s="9" t="s">
        <v>8</v>
      </c>
    </row>
    <row r="9" spans="2:15" x14ac:dyDescent="0.25">
      <c r="B9" s="7">
        <v>2</v>
      </c>
      <c r="C9" s="8">
        <v>4.3999999999999997E-2</v>
      </c>
      <c r="D9" s="8">
        <v>0.08</v>
      </c>
      <c r="E9" s="16">
        <f t="shared" si="0"/>
        <v>6.2E-2</v>
      </c>
      <c r="F9" s="8">
        <f>1/SQRT(Table13[[#This Row],[xl]])</f>
        <v>4.7673129462279613</v>
      </c>
      <c r="G9" s="8">
        <f t="shared" si="1"/>
        <v>-6.1202663043929055</v>
      </c>
      <c r="H9" s="8">
        <f>1/SQRT(Table13[[#This Row],[xu]])</f>
        <v>3.5355339059327378</v>
      </c>
      <c r="I9" s="8">
        <f t="shared" si="2"/>
        <v>-6.3799029103927758</v>
      </c>
      <c r="J9" s="8">
        <f>1/SQRT(Table13[[#This Row],[xr = (xl+xu)/2]])</f>
        <v>4.0160966445124942</v>
      </c>
      <c r="K9" s="8">
        <f t="shared" ref="K9:K19" si="3">2*LOG((0.0000015/3.7*(0.005))+(2.51/13.743*J9))</f>
        <v>-0.2692073371273036</v>
      </c>
      <c r="L9" s="8">
        <f>Table13[[#This Row],[1/root(xl)]]+Table13[[#This Row],[1-e^-0,146843.xl]]</f>
        <v>-1.3529533581649442</v>
      </c>
      <c r="M9" s="8">
        <f>Table13[[#This Row],[1/root(xu)]]+Table13[[#This Row],[1-e^-0,146843.xu]]</f>
        <v>-2.844369004460038</v>
      </c>
      <c r="N9" s="8">
        <f>Table13[[#This Row],[1/root(xr)]]+Table13[[#This Row],[1-e^-0,146843.xr]]</f>
        <v>3.7468893073851905</v>
      </c>
      <c r="O9" s="9">
        <f>ABS((E9-E8)/E9)*100</f>
        <v>29.032258064516132</v>
      </c>
    </row>
    <row r="10" spans="2:15" x14ac:dyDescent="0.25">
      <c r="B10" s="7">
        <v>3</v>
      </c>
      <c r="C10" s="8">
        <v>6.2E-2</v>
      </c>
      <c r="D10" s="8">
        <v>0.08</v>
      </c>
      <c r="E10" s="16">
        <f t="shared" si="0"/>
        <v>7.1000000000000008E-2</v>
      </c>
      <c r="F10" s="8">
        <f>1/SQRT(Table13[[#This Row],[xl]])</f>
        <v>4.0160966445124942</v>
      </c>
      <c r="G10" s="8">
        <f t="shared" si="1"/>
        <v>-6.2692049391647133</v>
      </c>
      <c r="H10" s="8">
        <f>1/SQRT(Table13[[#This Row],[xu]])</f>
        <v>3.5355339059327378</v>
      </c>
      <c r="I10" s="8">
        <f t="shared" si="2"/>
        <v>-6.3799029103927758</v>
      </c>
      <c r="J10" s="8">
        <f>1/SQRT(Table13[[#This Row],[xr = (xl+xu)/2]])</f>
        <v>3.7529331252040077</v>
      </c>
      <c r="K10" s="8">
        <f t="shared" si="3"/>
        <v>-0.32807399617980637</v>
      </c>
      <c r="L10" s="8">
        <f>Table13[[#This Row],[1/root(xl)]]+Table13[[#This Row],[1-e^-0,146843.xl]]</f>
        <v>-2.2531082946522192</v>
      </c>
      <c r="M10" s="8">
        <f>Table13[[#This Row],[1/root(xu)]]+Table13[[#This Row],[1-e^-0,146843.xu]]</f>
        <v>-2.844369004460038</v>
      </c>
      <c r="N10" s="8">
        <f>Table13[[#This Row],[1/root(xr)]]+Table13[[#This Row],[1-e^-0,146843.xr]]</f>
        <v>3.4248591290242012</v>
      </c>
      <c r="O10" s="9">
        <f t="shared" ref="O10:O17" si="4">ABS((E10-E9)/E10)*100</f>
        <v>12.676056338028181</v>
      </c>
    </row>
    <row r="11" spans="2:15" x14ac:dyDescent="0.25">
      <c r="B11" s="7">
        <v>4</v>
      </c>
      <c r="C11" s="8">
        <v>7.1000000000000008E-2</v>
      </c>
      <c r="D11" s="8">
        <v>0.08</v>
      </c>
      <c r="E11" s="16">
        <f t="shared" si="0"/>
        <v>7.5500000000000012E-2</v>
      </c>
      <c r="F11" s="8">
        <f>1/SQRT(Table13[[#This Row],[xl]])</f>
        <v>3.7529331252040077</v>
      </c>
      <c r="G11" s="8">
        <f t="shared" si="1"/>
        <v>-6.3280714300673129</v>
      </c>
      <c r="H11" s="8">
        <f>1/SQRT(Table13[[#This Row],[xu]])</f>
        <v>3.5355339059327378</v>
      </c>
      <c r="I11" s="8">
        <f t="shared" si="2"/>
        <v>-6.3799029103927758</v>
      </c>
      <c r="J11" s="8">
        <f>1/SQRT(Table13[[#This Row],[xr = (xl+xu)/2]])</f>
        <v>3.6393726262341946</v>
      </c>
      <c r="K11" s="8">
        <f t="shared" si="3"/>
        <v>-0.35476259900976786</v>
      </c>
      <c r="L11" s="8">
        <f>Table13[[#This Row],[1/root(xl)]]+Table13[[#This Row],[1-e^-0,146843.xl]]</f>
        <v>-2.5751383048633052</v>
      </c>
      <c r="M11" s="8">
        <f>Table13[[#This Row],[1/root(xu)]]+Table13[[#This Row],[1-e^-0,146843.xu]]</f>
        <v>-2.844369004460038</v>
      </c>
      <c r="N11" s="8">
        <f>Table13[[#This Row],[1/root(xr)]]+Table13[[#This Row],[1-e^-0,146843.xr]]</f>
        <v>3.2846100272244265</v>
      </c>
      <c r="O11" s="9">
        <f t="shared" si="4"/>
        <v>5.9602649006622554</v>
      </c>
    </row>
    <row r="12" spans="2:15" x14ac:dyDescent="0.25">
      <c r="B12" s="7">
        <v>5</v>
      </c>
      <c r="C12" s="8">
        <v>7.5500000000000012E-2</v>
      </c>
      <c r="D12" s="8">
        <v>0.08</v>
      </c>
      <c r="E12" s="16">
        <f t="shared" si="0"/>
        <v>7.7750000000000014E-2</v>
      </c>
      <c r="F12" s="8">
        <f>1/SQRT(Table13[[#This Row],[xl]])</f>
        <v>3.6393726262341946</v>
      </c>
      <c r="G12" s="8">
        <f t="shared" si="1"/>
        <v>-6.354759952826174</v>
      </c>
      <c r="H12" s="8">
        <f>1/SQRT(Table13[[#This Row],[xu]])</f>
        <v>3.5355339059327378</v>
      </c>
      <c r="I12" s="8">
        <f t="shared" si="2"/>
        <v>-6.3799029103927758</v>
      </c>
      <c r="J12" s="8">
        <f>1/SQRT(Table13[[#This Row],[xr = (xl+xu)/2]])</f>
        <v>3.586326300604163</v>
      </c>
      <c r="K12" s="8">
        <f t="shared" si="3"/>
        <v>-0.36751604504027502</v>
      </c>
      <c r="L12" s="8">
        <f>Table13[[#This Row],[1/root(xl)]]+Table13[[#This Row],[1-e^-0,146843.xl]]</f>
        <v>-2.7153873265919795</v>
      </c>
      <c r="M12" s="8">
        <f>Table13[[#This Row],[1/root(xu)]]+Table13[[#This Row],[1-e^-0,146843.xu]]</f>
        <v>-2.844369004460038</v>
      </c>
      <c r="N12" s="8">
        <f>Table13[[#This Row],[1/root(xr)]]+Table13[[#This Row],[1-e^-0,146843.xr]]</f>
        <v>3.2188102555638878</v>
      </c>
      <c r="O12" s="9">
        <f t="shared" si="4"/>
        <v>2.8938906752411597</v>
      </c>
    </row>
    <row r="13" spans="2:15" x14ac:dyDescent="0.25">
      <c r="B13" s="7">
        <v>6</v>
      </c>
      <c r="C13" s="8">
        <v>7.7750000000000014E-2</v>
      </c>
      <c r="D13" s="8">
        <v>0.08</v>
      </c>
      <c r="E13" s="16">
        <f t="shared" si="0"/>
        <v>7.8875000000000001E-2</v>
      </c>
      <c r="F13" s="8">
        <f>1/SQRT(Table13[[#This Row],[xl]])</f>
        <v>3.586326300604163</v>
      </c>
      <c r="G13" s="8">
        <f t="shared" si="1"/>
        <v>-6.3675133597163223</v>
      </c>
      <c r="H13" s="8">
        <f>1/SQRT(Table13[[#This Row],[xu]])</f>
        <v>3.5355339059327378</v>
      </c>
      <c r="I13" s="8">
        <f t="shared" si="2"/>
        <v>-6.3799029103927758</v>
      </c>
      <c r="J13" s="8">
        <f>1/SQRT(Table13[[#This Row],[xr = (xl+xu)/2]])</f>
        <v>3.5606584266202517</v>
      </c>
      <c r="K13" s="8">
        <f t="shared" si="3"/>
        <v>-0.37375501957421342</v>
      </c>
      <c r="L13" s="8">
        <f>Table13[[#This Row],[1/root(xl)]]+Table13[[#This Row],[1-e^-0,146843.xl]]</f>
        <v>-2.7811870591121592</v>
      </c>
      <c r="M13" s="8">
        <f>Table13[[#This Row],[1/root(xu)]]+Table13[[#This Row],[1-e^-0,146843.xu]]</f>
        <v>-2.844369004460038</v>
      </c>
      <c r="N13" s="8">
        <f>Table13[[#This Row],[1/root(xr)]]+Table13[[#This Row],[1-e^-0,146843.xr]]</f>
        <v>3.1869034070460383</v>
      </c>
      <c r="O13" s="9">
        <f t="shared" si="4"/>
        <v>1.4263074484944369</v>
      </c>
    </row>
    <row r="14" spans="2:15" x14ac:dyDescent="0.25">
      <c r="B14" s="7">
        <v>7</v>
      </c>
      <c r="C14" s="8">
        <v>7.8875000000000001E-2</v>
      </c>
      <c r="D14" s="8">
        <v>0.08</v>
      </c>
      <c r="E14" s="16">
        <f t="shared" si="0"/>
        <v>7.9437499999999994E-2</v>
      </c>
      <c r="F14" s="8">
        <f>1/SQRT(Table13[[#This Row],[xl]])</f>
        <v>3.5606584266202517</v>
      </c>
      <c r="G14" s="8">
        <f t="shared" si="1"/>
        <v>-6.3737523148924788</v>
      </c>
      <c r="H14" s="8">
        <f>1/SQRT(Table13[[#This Row],[xu]])</f>
        <v>3.5355339059327378</v>
      </c>
      <c r="I14" s="8">
        <f t="shared" si="2"/>
        <v>-6.3799029103927758</v>
      </c>
      <c r="J14" s="8">
        <f>1/SQRT(Table13[[#This Row],[xr = (xl+xu)/2]])</f>
        <v>3.5480294505406822</v>
      </c>
      <c r="K14" s="8">
        <f t="shared" si="3"/>
        <v>-0.37684121521046915</v>
      </c>
      <c r="L14" s="8">
        <f>Table13[[#This Row],[1/root(xl)]]+Table13[[#This Row],[1-e^-0,146843.xl]]</f>
        <v>-2.8130938882722272</v>
      </c>
      <c r="M14" s="8">
        <f>Table13[[#This Row],[1/root(xu)]]+Table13[[#This Row],[1-e^-0,146843.xu]]</f>
        <v>-2.844369004460038</v>
      </c>
      <c r="N14" s="8">
        <f>Table13[[#This Row],[1/root(xr)]]+Table13[[#This Row],[1-e^-0,146843.xr]]</f>
        <v>3.171188235330213</v>
      </c>
      <c r="O14" s="9">
        <f t="shared" si="4"/>
        <v>0.70810385523209263</v>
      </c>
    </row>
    <row r="15" spans="2:15" x14ac:dyDescent="0.25">
      <c r="B15" s="10">
        <v>8</v>
      </c>
      <c r="C15" s="11">
        <v>7.9437499999999994E-2</v>
      </c>
      <c r="D15" s="11">
        <v>0.08</v>
      </c>
      <c r="E15" s="17">
        <f t="shared" si="0"/>
        <v>7.9718750000000005E-2</v>
      </c>
      <c r="F15" s="11">
        <f>1/SQRT(Table13[[#This Row],[xl]])</f>
        <v>3.5480294505406822</v>
      </c>
      <c r="G15" s="11">
        <f t="shared" si="1"/>
        <v>-6.3768385009016137</v>
      </c>
      <c r="H15" s="11">
        <f>1/SQRT(Table13[[#This Row],[xu]])</f>
        <v>3.5355339059327378</v>
      </c>
      <c r="I15" s="11">
        <f t="shared" si="2"/>
        <v>-6.3799029103927758</v>
      </c>
      <c r="J15" s="11">
        <f>1/SQRT(Table13[[#This Row],[xr = (xl+xu)/2]])</f>
        <v>3.5417651464775051</v>
      </c>
      <c r="K15" s="11">
        <f t="shared" si="3"/>
        <v>-0.37837612759746436</v>
      </c>
      <c r="L15" s="11">
        <f>Table13[[#This Row],[1/root(xl)]]+Table13[[#This Row],[1-e^-0,146843.xl]]</f>
        <v>-2.8288090503609316</v>
      </c>
      <c r="M15" s="11">
        <f>Table13[[#This Row],[1/root(xu)]]+Table13[[#This Row],[1-e^-0,146843.xu]]</f>
        <v>-2.844369004460038</v>
      </c>
      <c r="N15" s="11">
        <f>Table13[[#This Row],[1/root(xr)]]+Table13[[#This Row],[1-e^-0,146843.xr]]</f>
        <v>3.1633890188800406</v>
      </c>
      <c r="O15" s="12">
        <f t="shared" si="4"/>
        <v>0.3528028224225927</v>
      </c>
    </row>
    <row r="16" spans="2:15" x14ac:dyDescent="0.25">
      <c r="B16" s="7">
        <v>9</v>
      </c>
      <c r="C16" s="8">
        <v>7.9718750000000005E-2</v>
      </c>
      <c r="D16" s="8">
        <v>0.08</v>
      </c>
      <c r="E16" s="16">
        <f t="shared" si="0"/>
        <v>7.985937500000001E-2</v>
      </c>
      <c r="F16" s="8">
        <f>1/SQRT(Table13[[#This Row],[xl]])</f>
        <v>3.5417651464775051</v>
      </c>
      <c r="G16" s="8">
        <f t="shared" si="1"/>
        <v>-6.378373408487831</v>
      </c>
      <c r="H16" s="8">
        <f>1/SQRT(Table13[[#This Row],[xu]])</f>
        <v>3.5355339059327378</v>
      </c>
      <c r="I16" s="8">
        <f t="shared" si="2"/>
        <v>-6.3799029103927758</v>
      </c>
      <c r="J16" s="8">
        <f>1/SQRT(Table13[[#This Row],[xr = (xl+xu)/2]])</f>
        <v>3.5386454114636554</v>
      </c>
      <c r="K16" s="8">
        <f t="shared" si="3"/>
        <v>-0.37914155427653051</v>
      </c>
      <c r="L16" s="8">
        <f>Table13[[#This Row],[1/root(xl)]]+Table13[[#This Row],[1-e^-0,146843.xl]]</f>
        <v>-2.8366082620103259</v>
      </c>
      <c r="M16" s="8">
        <f>Table13[[#This Row],[1/root(xu)]]+Table13[[#This Row],[1-e^-0,146843.xu]]</f>
        <v>-2.844369004460038</v>
      </c>
      <c r="N16" s="8">
        <f>Table13[[#This Row],[1/root(xr)]]+Table13[[#This Row],[1-e^-0,146843.xr]]</f>
        <v>3.1595038571871248</v>
      </c>
      <c r="O16" s="9">
        <f t="shared" si="4"/>
        <v>0.17609078458228017</v>
      </c>
    </row>
    <row r="17" spans="2:15" x14ac:dyDescent="0.25">
      <c r="B17" s="13">
        <v>10</v>
      </c>
      <c r="C17" s="14">
        <v>7.985937500000001E-2</v>
      </c>
      <c r="D17" s="14">
        <v>0.08</v>
      </c>
      <c r="E17" s="18">
        <f t="shared" si="0"/>
        <v>7.9929687500000013E-2</v>
      </c>
      <c r="F17" s="14">
        <f>1/SQRT(Table13[[#This Row],[xl]])</f>
        <v>3.5386454114636554</v>
      </c>
      <c r="G17" s="14">
        <f t="shared" si="1"/>
        <v>-6.3791388327696836</v>
      </c>
      <c r="H17" s="14">
        <f>1/SQRT(Table13[[#This Row],[xu]])</f>
        <v>3.5355339059327378</v>
      </c>
      <c r="I17" s="14">
        <f t="shared" si="2"/>
        <v>-6.3799029103927758</v>
      </c>
      <c r="J17" s="14">
        <f>1/SQRT(Table13[[#This Row],[xr = (xl+xu)/2]])</f>
        <v>3.5370886322753625</v>
      </c>
      <c r="K17" s="14">
        <f t="shared" si="3"/>
        <v>-0.37952376232201473</v>
      </c>
      <c r="L17" s="8">
        <f>Table13[[#This Row],[1/root(xl)]]+Table13[[#This Row],[1-e^-0,146843.xl]]</f>
        <v>-2.8404934213060282</v>
      </c>
      <c r="M17" s="8">
        <f>Table13[[#This Row],[1/root(xu)]]+Table13[[#This Row],[1-e^-0,146843.xu]]</f>
        <v>-2.844369004460038</v>
      </c>
      <c r="N17" s="8">
        <f>Table13[[#This Row],[1/root(xr)]]+Table13[[#This Row],[1-e^-0,146843.xr]]</f>
        <v>3.1575648699533478</v>
      </c>
      <c r="O17" s="15">
        <f t="shared" si="4"/>
        <v>8.7967940572772352E-2</v>
      </c>
    </row>
    <row r="18" spans="2:15" x14ac:dyDescent="0.25">
      <c r="B18" s="7">
        <v>11</v>
      </c>
      <c r="C18" s="8">
        <v>7.9929687500000013E-2</v>
      </c>
      <c r="D18" s="14">
        <v>0.08</v>
      </c>
      <c r="E18" s="16">
        <f t="shared" ref="E18:E19" si="5">(C18+D18)/2</f>
        <v>7.9964843750000014E-2</v>
      </c>
      <c r="F18" s="8">
        <f>1/SQRT(Table13[[#This Row],[xl]])</f>
        <v>3.5370886322753625</v>
      </c>
      <c r="G18" s="8">
        <f t="shared" si="1"/>
        <v>-6.3795210396173525</v>
      </c>
      <c r="H18" s="8">
        <f>1/SQRT(Table13[[#This Row],[xu]])</f>
        <v>3.5355339059327378</v>
      </c>
      <c r="I18" s="8">
        <f t="shared" si="2"/>
        <v>-6.3799029103927758</v>
      </c>
      <c r="J18" s="8">
        <f>1/SQRT(Table13[[#This Row],[xr = (xl+xu)/2]])</f>
        <v>3.5363110127803958</v>
      </c>
      <c r="K18" s="8">
        <f t="shared" si="3"/>
        <v>-0.37971474028052504</v>
      </c>
      <c r="L18" s="8">
        <f>Table13[[#This Row],[1/root(xl)]]+Table13[[#This Row],[1-e^-0,146843.xl]]</f>
        <v>-2.84243240734199</v>
      </c>
      <c r="M18" s="8">
        <f>Table13[[#This Row],[1/root(xu)]]+Table13[[#This Row],[1-e^-0,146843.xu]]</f>
        <v>-2.844369004460038</v>
      </c>
      <c r="N18" s="9">
        <f>Table13[[#This Row],[1/root(xr)]]+Table13[[#This Row],[1-e^-0,146843.xr]]</f>
        <v>3.1565962724998706</v>
      </c>
      <c r="O18" s="9">
        <f t="shared" ref="O18:O19" si="6">ABS((E18-E17)/E18)*100</f>
        <v>4.3964632895316984E-2</v>
      </c>
    </row>
    <row r="19" spans="2:15" x14ac:dyDescent="0.25">
      <c r="B19" s="7">
        <v>12</v>
      </c>
      <c r="C19" s="14">
        <v>7.9964843750000014E-2</v>
      </c>
      <c r="D19" s="14">
        <v>0.08</v>
      </c>
      <c r="E19" s="18">
        <f t="shared" si="5"/>
        <v>7.9982421875000015E-2</v>
      </c>
      <c r="F19" s="14">
        <f>1/SQRT(Table13[[#This Row],[xl]])</f>
        <v>3.5363110127803958</v>
      </c>
      <c r="G19" s="14">
        <f t="shared" si="1"/>
        <v>-6.3797120169771526</v>
      </c>
      <c r="H19" s="14">
        <f>1/SQRT(Table13[[#This Row],[xu]])</f>
        <v>3.5355339059327378</v>
      </c>
      <c r="I19" s="14">
        <f t="shared" si="2"/>
        <v>-6.3799029103927758</v>
      </c>
      <c r="J19" s="14">
        <f>1/SQRT(Table13[[#This Row],[xr = (xl+xu)/2]])</f>
        <v>3.5359223953108629</v>
      </c>
      <c r="K19" s="14">
        <f t="shared" si="3"/>
        <v>-0.37981019777605191</v>
      </c>
      <c r="L19" s="14">
        <f>Table13[[#This Row],[1/root(xl)]]+Table13[[#This Row],[1-e^-0,146843.xl]]</f>
        <v>-2.8434010041967568</v>
      </c>
      <c r="M19" s="14">
        <f>Table13[[#This Row],[1/root(xu)]]+Table13[[#This Row],[1-e^-0,146843.xu]]</f>
        <v>-2.844369004460038</v>
      </c>
      <c r="N19" s="15">
        <f>Table13[[#This Row],[1/root(xr)]]+Table13[[#This Row],[1-e^-0,146843.xr]]</f>
        <v>3.156112197534811</v>
      </c>
      <c r="O19" s="15">
        <f t="shared" si="6"/>
        <v>2.1977485287295401E-2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topLeftCell="A8" zoomScale="130" zoomScaleNormal="130" workbookViewId="0">
      <selection activeCell="E6" sqref="E6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14.42578125" customWidth="1"/>
    <col min="5" max="5" width="35.28515625" customWidth="1"/>
    <col min="6" max="6" width="13.42578125" hidden="1" customWidth="1"/>
    <col min="7" max="7" width="15.28515625" hidden="1" customWidth="1"/>
    <col min="8" max="8" width="15.140625" hidden="1" customWidth="1"/>
    <col min="9" max="11" width="18" hidden="1" customWidth="1"/>
    <col min="12" max="13" width="13.42578125" bestFit="1" customWidth="1"/>
    <col min="14" max="14" width="13.42578125" customWidth="1"/>
    <col min="15" max="15" width="13.42578125" bestFit="1" customWidth="1"/>
    <col min="25" max="25" width="16.85546875" customWidth="1"/>
  </cols>
  <sheetData>
    <row r="2" spans="2:15" x14ac:dyDescent="0.25">
      <c r="B2" t="s">
        <v>20</v>
      </c>
    </row>
    <row r="6" spans="2:15" ht="35.25" customHeight="1" x14ac:dyDescent="0.25"/>
    <row r="7" spans="2:15" x14ac:dyDescent="0.25">
      <c r="B7" s="2" t="s">
        <v>1</v>
      </c>
      <c r="C7" s="3" t="s">
        <v>4</v>
      </c>
      <c r="D7" s="3" t="s">
        <v>5</v>
      </c>
      <c r="E7" s="3" t="s">
        <v>6</v>
      </c>
      <c r="F7" s="4" t="s">
        <v>17</v>
      </c>
      <c r="G7" s="5" t="s">
        <v>3</v>
      </c>
      <c r="H7" s="4" t="s">
        <v>18</v>
      </c>
      <c r="I7" s="5" t="s">
        <v>10</v>
      </c>
      <c r="J7" s="4" t="s">
        <v>19</v>
      </c>
      <c r="K7" s="5" t="s">
        <v>14</v>
      </c>
      <c r="L7" s="3" t="s">
        <v>2</v>
      </c>
      <c r="M7" s="3" t="s">
        <v>9</v>
      </c>
      <c r="N7" s="6" t="s">
        <v>13</v>
      </c>
      <c r="O7" s="6" t="s">
        <v>7</v>
      </c>
    </row>
    <row r="8" spans="2:15" x14ac:dyDescent="0.25">
      <c r="B8" s="7">
        <v>1</v>
      </c>
      <c r="C8" s="8">
        <v>8.0000000000000002E-3</v>
      </c>
      <c r="D8" s="8">
        <v>0.08</v>
      </c>
      <c r="E8" s="16">
        <f>Table134[[#This Row],[xu]]-((Table134[[#This Row],[f(xu)]]*(Table134[[#This Row],[xl]]-Table134[[#This Row],[xu]]))/(Table134[[#This Row],[f(xl)]]-Table134[[#This Row],[f(xu)]]))</f>
        <v>5.6310097308709728E-2</v>
      </c>
      <c r="F8" s="8">
        <f>1/SQRT(Table134[[#This Row],[xl]])</f>
        <v>11.180339887498949</v>
      </c>
      <c r="G8" s="8">
        <f t="shared" ref="G8:G19" si="0">2*LOG((0.0000015/3.7*(0.005))+(2.51/13743*F8))</f>
        <v>-5.3799047747847686</v>
      </c>
      <c r="H8" s="8">
        <f>1/SQRT(Table134[[#This Row],[xu]])</f>
        <v>3.5355339059327378</v>
      </c>
      <c r="I8" s="8">
        <f t="shared" ref="I8:I19" si="1">2*LOG((0.0000015/3.7*(0.005))+(2.51/13743*H8))</f>
        <v>-6.3799029103927758</v>
      </c>
      <c r="J8" s="8">
        <f>1/SQRT(Table134[[#This Row],[xr]])</f>
        <v>4.2141196389782909</v>
      </c>
      <c r="K8" s="8">
        <f t="shared" ref="K8:K19" si="2">2*LOG((0.0000015/3.7*(0.005))+(2.51/13743*J8))</f>
        <v>-6.227399640300245</v>
      </c>
      <c r="L8" s="8">
        <f>Table134[[#This Row],[1/root(xl)]]+Table134[[#This Row],[1-e^-0,146843.xl]]</f>
        <v>5.8004351127141804</v>
      </c>
      <c r="M8" s="8">
        <f>Table134[[#This Row],[1/root(xu)]]+Table134[[#This Row],[1-e^-0,146843.xu]]</f>
        <v>-2.844369004460038</v>
      </c>
      <c r="N8" s="8">
        <f>Table134[[#This Row],[1/root(xr)]]+Table134[[#This Row],[1-e^-0,146843.xr]]</f>
        <v>-2.0132800013219541</v>
      </c>
      <c r="O8" s="9" t="s">
        <v>8</v>
      </c>
    </row>
    <row r="9" spans="2:15" x14ac:dyDescent="0.25">
      <c r="B9" s="7">
        <v>2</v>
      </c>
      <c r="C9" s="8">
        <v>8.0000000000000002E-3</v>
      </c>
      <c r="D9" s="16">
        <v>5.6310097308709728E-2</v>
      </c>
      <c r="E9" s="16">
        <f>Table134[[#This Row],[xu]]-((Table134[[#This Row],[f(xu)]]*(Table134[[#This Row],[xl]]-Table134[[#This Row],[xu]]))/(Table134[[#This Row],[f(xl)]]-Table134[[#This Row],[f(xu)]]))</f>
        <v>4.3862528981215024E-2</v>
      </c>
      <c r="F9" s="8">
        <f>1/SQRT(Table134[[#This Row],[xl]])</f>
        <v>11.180339887498949</v>
      </c>
      <c r="G9" s="8">
        <f t="shared" si="0"/>
        <v>-5.3799047747847686</v>
      </c>
      <c r="H9" s="8">
        <f>1/SQRT(Table134[[#This Row],[xu]])</f>
        <v>4.2141196389782909</v>
      </c>
      <c r="I9" s="8">
        <f t="shared" si="1"/>
        <v>-6.227399640300245</v>
      </c>
      <c r="J9" s="8">
        <f>1/SQRT(Table134[[#This Row],[xr]])</f>
        <v>4.7747777993009484</v>
      </c>
      <c r="K9" s="8">
        <f t="shared" si="2"/>
        <v>-6.1189072992423066</v>
      </c>
      <c r="L9" s="8">
        <f>Table134[[#This Row],[1/root(xl)]]+Table134[[#This Row],[1-e^-0,146843.xl]]</f>
        <v>5.8004351127141804</v>
      </c>
      <c r="M9" s="8">
        <f>Table134[[#This Row],[1/root(xu)]]+Table134[[#This Row],[1-e^-0,146843.xu]]</f>
        <v>-2.0132800013219541</v>
      </c>
      <c r="N9" s="8">
        <f>Table134[[#This Row],[1/root(xr)]]+Table134[[#This Row],[1-e^-0,146843.xr]]</f>
        <v>-1.3441294999413582</v>
      </c>
      <c r="O9" s="9">
        <f>ABS((E9-E8)/E9)*100</f>
        <v>28.378592426409377</v>
      </c>
    </row>
    <row r="10" spans="2:15" x14ac:dyDescent="0.25">
      <c r="B10" s="7">
        <v>3</v>
      </c>
      <c r="C10" s="8">
        <v>8.0000000000000002E-3</v>
      </c>
      <c r="D10" s="8">
        <v>4.3862528981215024E-2</v>
      </c>
      <c r="E10" s="16">
        <f>Table134[[#This Row],[xu]]-((Table134[[#This Row],[f(xu)]]*(Table134[[#This Row],[xl]]-Table134[[#This Row],[xu]]))/(Table134[[#This Row],[f(xl)]]-Table134[[#This Row],[f(xu)]]))</f>
        <v>3.7115598166037433E-2</v>
      </c>
      <c r="F10" s="8">
        <f>1/SQRT(Table134[[#This Row],[xl]])</f>
        <v>11.180339887498949</v>
      </c>
      <c r="G10" s="8">
        <f t="shared" si="0"/>
        <v>-5.3799047747847686</v>
      </c>
      <c r="H10" s="8">
        <f>1/SQRT(Table134[[#This Row],[xu]])</f>
        <v>4.7747777993009484</v>
      </c>
      <c r="I10" s="8">
        <f t="shared" si="1"/>
        <v>-6.1189072992423066</v>
      </c>
      <c r="J10" s="8">
        <f>1/SQRT(Table134[[#This Row],[xr]])</f>
        <v>5.1906502637308023</v>
      </c>
      <c r="K10" s="8">
        <f t="shared" si="2"/>
        <v>-6.0463702569905076</v>
      </c>
      <c r="L10" s="8">
        <f>Table134[[#This Row],[1/root(xl)]]+Table134[[#This Row],[1-e^-0,146843.xl]]</f>
        <v>5.8004351127141804</v>
      </c>
      <c r="M10" s="8">
        <f>Table134[[#This Row],[1/root(xu)]]+Table134[[#This Row],[1-e^-0,146843.xu]]</f>
        <v>-1.3441294999413582</v>
      </c>
      <c r="N10" s="8">
        <f>Table134[[#This Row],[1/root(xr)]]+Table134[[#This Row],[1-e^-0,146843.xr]]</f>
        <v>-0.85571999325970527</v>
      </c>
      <c r="O10" s="9">
        <f t="shared" ref="O10:O19" si="3">ABS((E10-E9)/E10)*100</f>
        <v>18.178154599570373</v>
      </c>
    </row>
    <row r="11" spans="2:15" x14ac:dyDescent="0.25">
      <c r="B11" s="7">
        <v>4</v>
      </c>
      <c r="C11" s="8">
        <v>8.0000000000000002E-3</v>
      </c>
      <c r="D11" s="8">
        <v>3.7115598166037433E-2</v>
      </c>
      <c r="E11" s="16">
        <f>Table134[[#This Row],[xu]]-((Table134[[#This Row],[f(xu)]]*(Table134[[#This Row],[xl]]-Table134[[#This Row],[xu]]))/(Table134[[#This Row],[f(xl)]]-Table134[[#This Row],[f(xu)]]))</f>
        <v>3.3372476338237346E-2</v>
      </c>
      <c r="F11" s="8">
        <f>1/SQRT(Table134[[#This Row],[xl]])</f>
        <v>11.180339887498949</v>
      </c>
      <c r="G11" s="8">
        <f t="shared" si="0"/>
        <v>-5.3799047747847686</v>
      </c>
      <c r="H11" s="8">
        <f>1/SQRT(Table134[[#This Row],[xu]])</f>
        <v>5.1906502637308023</v>
      </c>
      <c r="I11" s="8">
        <f t="shared" si="1"/>
        <v>-6.0463702569905076</v>
      </c>
      <c r="J11" s="8">
        <f>1/SQRT(Table134[[#This Row],[xr]])</f>
        <v>5.4740124785923694</v>
      </c>
      <c r="K11" s="8">
        <f t="shared" si="2"/>
        <v>-6.0002023227729762</v>
      </c>
      <c r="L11" s="8">
        <f>Table134[[#This Row],[1/root(xl)]]+Table134[[#This Row],[1-e^-0,146843.xl]]</f>
        <v>5.8004351127141804</v>
      </c>
      <c r="M11" s="8">
        <f>Table134[[#This Row],[1/root(xu)]]+Table134[[#This Row],[1-e^-0,146843.xu]]</f>
        <v>-0.85571999325970527</v>
      </c>
      <c r="N11" s="8">
        <f>Table134[[#This Row],[1/root(xr)]]+Table134[[#This Row],[1-e^-0,146843.xr]]</f>
        <v>-0.52618984418060677</v>
      </c>
      <c r="O11" s="9">
        <f t="shared" si="3"/>
        <v>11.216194416808417</v>
      </c>
    </row>
    <row r="12" spans="2:15" x14ac:dyDescent="0.25">
      <c r="B12" s="7">
        <v>5</v>
      </c>
      <c r="C12" s="8">
        <v>8.0000000000000002E-3</v>
      </c>
      <c r="D12" s="16">
        <v>3.3372476338237346E-2</v>
      </c>
      <c r="E12" s="16">
        <f>Table134[[#This Row],[xu]]-((Table134[[#This Row],[f(xu)]]*(Table134[[#This Row],[xl]]-Table134[[#This Row],[xu]]))/(Table134[[#This Row],[f(xl)]]-Table134[[#This Row],[f(xu)]]))</f>
        <v>3.1262229648753477E-2</v>
      </c>
      <c r="F12" s="8">
        <f>1/SQRT(Table134[[#This Row],[xl]])</f>
        <v>11.180339887498949</v>
      </c>
      <c r="G12" s="8">
        <f t="shared" si="0"/>
        <v>-5.3799047747847686</v>
      </c>
      <c r="H12" s="8">
        <f>1/SQRT(Table134[[#This Row],[xu]])</f>
        <v>5.4740124785923694</v>
      </c>
      <c r="I12" s="8">
        <f t="shared" si="1"/>
        <v>-6.0002023227729762</v>
      </c>
      <c r="J12" s="8">
        <f>1/SQRT(Table134[[#This Row],[xr]])</f>
        <v>5.6557476728265099</v>
      </c>
      <c r="K12" s="8">
        <f t="shared" si="2"/>
        <v>-5.9718338945909712</v>
      </c>
      <c r="L12" s="8">
        <f>Table134[[#This Row],[1/root(xl)]]+Table134[[#This Row],[1-e^-0,146843.xl]]</f>
        <v>5.8004351127141804</v>
      </c>
      <c r="M12" s="8">
        <f>Table134[[#This Row],[1/root(xu)]]+Table134[[#This Row],[1-e^-0,146843.xu]]</f>
        <v>-0.52618984418060677</v>
      </c>
      <c r="N12" s="8">
        <f>Table134[[#This Row],[1/root(xr)]]+Table134[[#This Row],[1-e^-0,146843.xr]]</f>
        <v>-0.31608622176446133</v>
      </c>
      <c r="O12" s="9">
        <f t="shared" si="3"/>
        <v>6.7501477443980429</v>
      </c>
    </row>
    <row r="13" spans="2:15" x14ac:dyDescent="0.25">
      <c r="B13" s="7">
        <v>6</v>
      </c>
      <c r="C13" s="8">
        <v>8.0000000000000002E-3</v>
      </c>
      <c r="D13" s="8">
        <v>3.1262229648753477E-2</v>
      </c>
      <c r="E13" s="16">
        <f>Table134[[#This Row],[xu]]-((Table134[[#This Row],[f(xu)]]*(Table134[[#This Row],[xl]]-Table134[[#This Row],[xu]]))/(Table134[[#This Row],[f(xl)]]-Table134[[#This Row],[f(xu)]]))</f>
        <v>3.0060096953156746E-2</v>
      </c>
      <c r="F13" s="8">
        <f>1/SQRT(Table134[[#This Row],[xl]])</f>
        <v>11.180339887498949</v>
      </c>
      <c r="G13" s="8">
        <f t="shared" si="0"/>
        <v>-5.3799047747847686</v>
      </c>
      <c r="H13" s="8">
        <f>1/SQRT(Table134[[#This Row],[xu]])</f>
        <v>5.6557476728265099</v>
      </c>
      <c r="I13" s="8">
        <f t="shared" si="1"/>
        <v>-5.9718338945909712</v>
      </c>
      <c r="J13" s="8">
        <f>1/SQRT(Table134[[#This Row],[xr]])</f>
        <v>5.7677285336686568</v>
      </c>
      <c r="K13" s="8">
        <f t="shared" si="2"/>
        <v>-5.9548043556324917</v>
      </c>
      <c r="L13" s="8">
        <f>Table134[[#This Row],[1/root(xl)]]+Table134[[#This Row],[1-e^-0,146843.xl]]</f>
        <v>5.8004351127141804</v>
      </c>
      <c r="M13" s="8">
        <f>Table134[[#This Row],[1/root(xu)]]+Table134[[#This Row],[1-e^-0,146843.xu]]</f>
        <v>-0.31608622176446133</v>
      </c>
      <c r="N13" s="8">
        <f>Table134[[#This Row],[1/root(xr)]]+Table134[[#This Row],[1-e^-0,146843.xr]]</f>
        <v>-0.18707582196383488</v>
      </c>
      <c r="O13" s="9">
        <f t="shared" si="3"/>
        <v>3.9990978654195248</v>
      </c>
    </row>
    <row r="14" spans="2:15" x14ac:dyDescent="0.25">
      <c r="B14" s="7">
        <v>7</v>
      </c>
      <c r="C14" s="8">
        <v>8.0000000000000002E-3</v>
      </c>
      <c r="D14" s="16">
        <v>3.0060096953156746E-2</v>
      </c>
      <c r="E14" s="16">
        <f>Table134[[#This Row],[xu]]-((Table134[[#This Row],[f(xu)]]*(Table134[[#This Row],[xl]]-Table134[[#This Row],[xu]]))/(Table134[[#This Row],[f(xl)]]-Table134[[#This Row],[f(xu)]]))</f>
        <v>2.9370843803536301E-2</v>
      </c>
      <c r="F14" s="8">
        <f>1/SQRT(Table134[[#This Row],[xl]])</f>
        <v>11.180339887498949</v>
      </c>
      <c r="G14" s="8">
        <f t="shared" si="0"/>
        <v>-5.3799047747847686</v>
      </c>
      <c r="H14" s="8">
        <f>1/SQRT(Table134[[#This Row],[xu]])</f>
        <v>5.7677285336686568</v>
      </c>
      <c r="I14" s="8">
        <f t="shared" si="1"/>
        <v>-5.9548043556324917</v>
      </c>
      <c r="J14" s="8">
        <f>1/SQRT(Table134[[#This Row],[xr]])</f>
        <v>5.8350124652954314</v>
      </c>
      <c r="K14" s="8">
        <f t="shared" si="2"/>
        <v>-5.9447304215923191</v>
      </c>
      <c r="L14" s="8">
        <f>Table134[[#This Row],[1/root(xl)]]+Table134[[#This Row],[1-e^-0,146843.xl]]</f>
        <v>5.8004351127141804</v>
      </c>
      <c r="M14" s="8">
        <f>Table134[[#This Row],[1/root(xu)]]+Table134[[#This Row],[1-e^-0,146843.xu]]</f>
        <v>-0.18707582196383488</v>
      </c>
      <c r="N14" s="8">
        <f>Table134[[#This Row],[1/root(xr)]]+Table134[[#This Row],[1-e^-0,146843.xr]]</f>
        <v>-0.10971795629688774</v>
      </c>
      <c r="O14" s="9">
        <f t="shared" si="3"/>
        <v>2.346725733284714</v>
      </c>
    </row>
    <row r="15" spans="2:15" x14ac:dyDescent="0.25">
      <c r="B15" s="7">
        <v>8</v>
      </c>
      <c r="C15" s="8">
        <v>8.0000000000000002E-3</v>
      </c>
      <c r="D15" s="8">
        <v>2.9370843803536301E-2</v>
      </c>
      <c r="E15" s="16">
        <f>Table134[[#This Row],[xu]]-((Table134[[#This Row],[f(xu)]]*(Table134[[#This Row],[xl]]-Table134[[#This Row],[xu]]))/(Table134[[#This Row],[f(xl)]]-Table134[[#This Row],[f(xu)]]))</f>
        <v>2.897410868025186E-2</v>
      </c>
      <c r="F15" s="8">
        <f>1/SQRT(Table134[[#This Row],[xl]])</f>
        <v>11.180339887498949</v>
      </c>
      <c r="G15" s="8">
        <f t="shared" si="0"/>
        <v>-5.3799047747847686</v>
      </c>
      <c r="H15" s="8">
        <f>1/SQRT(Table134[[#This Row],[xu]])</f>
        <v>5.8350124652954314</v>
      </c>
      <c r="I15" s="8">
        <f t="shared" si="1"/>
        <v>-5.9447304215923191</v>
      </c>
      <c r="J15" s="8">
        <f>1/SQRT(Table134[[#This Row],[xr]])</f>
        <v>5.874825314910689</v>
      </c>
      <c r="K15" s="8">
        <f t="shared" si="2"/>
        <v>-5.9388240939148078</v>
      </c>
      <c r="L15" s="8">
        <f>Table134[[#This Row],[1/root(xl)]]+Table134[[#This Row],[1-e^-0,146843.xl]]</f>
        <v>5.8004351127141804</v>
      </c>
      <c r="M15" s="8">
        <f>Table134[[#This Row],[1/root(xu)]]+Table134[[#This Row],[1-e^-0,146843.xu]]</f>
        <v>-0.10971795629688774</v>
      </c>
      <c r="N15" s="8">
        <f>Table134[[#This Row],[1/root(xr)]]+Table134[[#This Row],[1-e^-0,146843.xr]]</f>
        <v>-6.3998779004118767E-2</v>
      </c>
      <c r="O15" s="9">
        <f t="shared" si="3"/>
        <v>1.3692746433123124</v>
      </c>
    </row>
    <row r="16" spans="2:15" x14ac:dyDescent="0.25">
      <c r="B16" s="7">
        <v>9</v>
      </c>
      <c r="C16" s="8">
        <v>8.0000000000000002E-3</v>
      </c>
      <c r="D16" s="8">
        <v>2.897410868025186E-2</v>
      </c>
      <c r="E16" s="16">
        <f>Table134[[#This Row],[xu]]-((Table134[[#This Row],[f(xu)]]*(Table134[[#This Row],[xl]]-Table134[[#This Row],[xu]]))/(Table134[[#This Row],[f(xl)]]-Table134[[#This Row],[f(xu)]]))</f>
        <v>2.8745217474208697E-2</v>
      </c>
      <c r="F16" s="8">
        <f>1/SQRT(Table134[[#This Row],[xl]])</f>
        <v>11.180339887498949</v>
      </c>
      <c r="G16" s="8">
        <f t="shared" si="0"/>
        <v>-5.3799047747847686</v>
      </c>
      <c r="H16" s="8">
        <f>1/SQRT(Table134[[#This Row],[xu]])</f>
        <v>5.874825314910689</v>
      </c>
      <c r="I16" s="8">
        <f t="shared" si="1"/>
        <v>-5.9388240939148078</v>
      </c>
      <c r="J16" s="8">
        <f>1/SQRT(Table134[[#This Row],[xr]])</f>
        <v>5.8981688430273289</v>
      </c>
      <c r="K16" s="8">
        <f t="shared" si="2"/>
        <v>-5.9353796142914925</v>
      </c>
      <c r="L16" s="8">
        <f>Table134[[#This Row],[1/root(xl)]]+Table134[[#This Row],[1-e^-0,146843.xl]]</f>
        <v>5.8004351127141804</v>
      </c>
      <c r="M16" s="8">
        <f>Table134[[#This Row],[1/root(xu)]]+Table134[[#This Row],[1-e^-0,146843.xu]]</f>
        <v>-6.3998779004118767E-2</v>
      </c>
      <c r="N16" s="8">
        <f>Table134[[#This Row],[1/root(xr)]]+Table134[[#This Row],[1-e^-0,146843.xr]]</f>
        <v>-3.7210771264163611E-2</v>
      </c>
      <c r="O16" s="9">
        <f t="shared" si="3"/>
        <v>0.79627578482762751</v>
      </c>
    </row>
    <row r="17" spans="2:15" x14ac:dyDescent="0.25">
      <c r="B17" s="19">
        <v>10</v>
      </c>
      <c r="C17" s="11">
        <v>8.0000000000000002E-3</v>
      </c>
      <c r="D17" s="20">
        <v>2.8745217474208697E-2</v>
      </c>
      <c r="E17" s="21">
        <f>Table134[[#This Row],[xu]]-((Table134[[#This Row],[f(xu)]]*(Table134[[#This Row],[xl]]-Table134[[#This Row],[xu]]))/(Table134[[#This Row],[f(xl)]]-Table134[[#This Row],[f(xu)]]))</f>
        <v>2.8612981713835368E-2</v>
      </c>
      <c r="F17" s="20">
        <f>1/SQRT(Table134[[#This Row],[xl]])</f>
        <v>11.180339887498949</v>
      </c>
      <c r="G17" s="20">
        <f t="shared" si="0"/>
        <v>-5.3799047747847686</v>
      </c>
      <c r="H17" s="20">
        <f>1/SQRT(Table134[[#This Row],[xu]])</f>
        <v>5.8981688430273289</v>
      </c>
      <c r="I17" s="20">
        <f t="shared" si="1"/>
        <v>-5.9353796142914925</v>
      </c>
      <c r="J17" s="20">
        <f>1/SQRT(Table134[[#This Row],[xr]])</f>
        <v>5.9117824151218956</v>
      </c>
      <c r="K17" s="20">
        <f t="shared" si="2"/>
        <v>-5.9333771366802726</v>
      </c>
      <c r="L17" s="11">
        <f>Table134[[#This Row],[1/root(xl)]]+Table134[[#This Row],[1-e^-0,146843.xl]]</f>
        <v>5.8004351127141804</v>
      </c>
      <c r="M17" s="11">
        <f>Table134[[#This Row],[1/root(xu)]]+Table134[[#This Row],[1-e^-0,146843.xu]]</f>
        <v>-3.7210771264163611E-2</v>
      </c>
      <c r="N17" s="11">
        <f>Table134[[#This Row],[1/root(xr)]]+Table134[[#This Row],[1-e^-0,146843.xr]]</f>
        <v>-2.1594721558376939E-2</v>
      </c>
      <c r="O17" s="22">
        <f t="shared" si="3"/>
        <v>0.46215302444130668</v>
      </c>
    </row>
    <row r="18" spans="2:15" x14ac:dyDescent="0.25">
      <c r="B18" s="7">
        <v>11</v>
      </c>
      <c r="C18" s="8">
        <v>8.0000000000000002E-3</v>
      </c>
      <c r="D18" s="14">
        <v>2.8612981713835368E-2</v>
      </c>
      <c r="E18" s="16">
        <f>Table134[[#This Row],[xu]]-((Table134[[#This Row],[f(xu)]]*(Table134[[#This Row],[xl]]-Table134[[#This Row],[xu]]))/(Table134[[#This Row],[f(xl)]]-Table134[[#This Row],[f(xu)]]))</f>
        <v>2.8536525286563589E-2</v>
      </c>
      <c r="F18" s="8">
        <f>1/SQRT(Table134[[#This Row],[xl]])</f>
        <v>11.180339887498949</v>
      </c>
      <c r="G18" s="8">
        <f t="shared" si="0"/>
        <v>-5.3799047747847686</v>
      </c>
      <c r="H18" s="8">
        <f>1/SQRT(Table134[[#This Row],[xu]])</f>
        <v>5.9117824151218956</v>
      </c>
      <c r="I18" s="8">
        <f t="shared" si="1"/>
        <v>-5.9333771366802726</v>
      </c>
      <c r="J18" s="8">
        <f>1/SQRT(Table134[[#This Row],[xr]])</f>
        <v>5.919696683095748</v>
      </c>
      <c r="K18" s="8">
        <f t="shared" si="2"/>
        <v>-5.9322151122385103</v>
      </c>
      <c r="L18" s="8">
        <f>Table134[[#This Row],[1/root(xl)]]+Table134[[#This Row],[1-e^-0,146843.xl]]</f>
        <v>5.8004351127141804</v>
      </c>
      <c r="M18" s="8">
        <f>Table134[[#This Row],[1/root(xu)]]+Table134[[#This Row],[1-e^-0,146843.xu]]</f>
        <v>-2.1594721558376939E-2</v>
      </c>
      <c r="N18" s="9">
        <f>Table134[[#This Row],[1/root(xr)]]+Table134[[#This Row],[1-e^-0,146843.xr]]</f>
        <v>-1.2518429142762244E-2</v>
      </c>
      <c r="O18" s="9">
        <f t="shared" si="3"/>
        <v>0.26792479639341016</v>
      </c>
    </row>
    <row r="19" spans="2:15" x14ac:dyDescent="0.25">
      <c r="B19" s="7">
        <v>12</v>
      </c>
      <c r="C19" s="8">
        <v>8.0000000000000002E-3</v>
      </c>
      <c r="D19" s="14">
        <v>2.8536525286563589E-2</v>
      </c>
      <c r="E19" s="18">
        <f>Table134[[#This Row],[xu]]-((Table134[[#This Row],[f(xu)]]*(Table134[[#This Row],[xl]]-Table134[[#This Row],[xu]]))/(Table134[[#This Row],[f(xl)]]-Table134[[#This Row],[f(xu)]]))</f>
        <v>2.8492299053756599E-2</v>
      </c>
      <c r="F19" s="14">
        <f>1/SQRT(Table134[[#This Row],[xl]])</f>
        <v>11.180339887498949</v>
      </c>
      <c r="G19" s="14">
        <f t="shared" si="0"/>
        <v>-5.3799047747847686</v>
      </c>
      <c r="H19" s="14">
        <f>1/SQRT(Table134[[#This Row],[xu]])</f>
        <v>5.919696683095748</v>
      </c>
      <c r="I19" s="14">
        <f t="shared" si="1"/>
        <v>-5.9322151122385103</v>
      </c>
      <c r="J19" s="14">
        <f>1/SQRT(Table134[[#This Row],[xr]])</f>
        <v>5.9242892287348656</v>
      </c>
      <c r="K19" s="14">
        <f t="shared" si="2"/>
        <v>-5.9315415168439225</v>
      </c>
      <c r="L19" s="14">
        <f>Table134[[#This Row],[1/root(xl)]]+Table134[[#This Row],[1-e^-0,146843.xl]]</f>
        <v>5.8004351127141804</v>
      </c>
      <c r="M19" s="14">
        <f>Table134[[#This Row],[1/root(xu)]]+Table134[[#This Row],[1-e^-0,146843.xu]]</f>
        <v>-1.2518429142762244E-2</v>
      </c>
      <c r="N19" s="15">
        <f>Table134[[#This Row],[1/root(xr)]]+Table134[[#This Row],[1-e^-0,146843.xr]]</f>
        <v>-7.2522881090568703E-3</v>
      </c>
      <c r="O19" s="15">
        <f t="shared" si="3"/>
        <v>0.15522170648127911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G16"/>
  <sheetViews>
    <sheetView workbookViewId="0">
      <selection activeCell="K11" sqref="K11"/>
    </sheetView>
  </sheetViews>
  <sheetFormatPr defaultRowHeight="15" x14ac:dyDescent="0.25"/>
  <sheetData>
    <row r="2" spans="3:7" x14ac:dyDescent="0.25">
      <c r="C2" t="s">
        <v>22</v>
      </c>
    </row>
    <row r="8" spans="3:7" x14ac:dyDescent="0.25">
      <c r="C8" t="s">
        <v>1</v>
      </c>
      <c r="D8" t="s">
        <v>23</v>
      </c>
      <c r="E8" t="s">
        <v>24</v>
      </c>
      <c r="F8" t="s">
        <v>25</v>
      </c>
      <c r="G8" t="s">
        <v>11</v>
      </c>
    </row>
    <row r="9" spans="3:7" x14ac:dyDescent="0.25">
      <c r="C9">
        <v>0</v>
      </c>
      <c r="D9">
        <v>8.0000000000000002E-3</v>
      </c>
      <c r="E9">
        <f>1/SQRT(D9) + 2*LOG(0.0000015/(3.7*0.005) + 2.51/(13743*SQRT(D9)))</f>
        <v>5.8342565891436111</v>
      </c>
      <c r="F9">
        <f>-(0.3653579493*D9^(3/2) + 0.1826384341*D9)/(0.3652768682*D9^(5/2) + 0.0001621622*D9^3)</f>
        <v>-823.76627972933795</v>
      </c>
      <c r="G9">
        <v>100</v>
      </c>
    </row>
    <row r="10" spans="3:7" x14ac:dyDescent="0.25">
      <c r="C10">
        <v>1</v>
      </c>
      <c r="D10">
        <f>D9 - E9/F9</f>
        <v>1.5082417346653899E-2</v>
      </c>
      <c r="E10">
        <f>1/SQRT(D10) + 2*LOG(0.0000015/(3.7*0.005) + 2.51/(13743*SQRT(D10)))</f>
        <v>2.5334504235420345</v>
      </c>
      <c r="F10">
        <f>-(0.3653579493*D10^(3/2) + 0.1826384341*D10)/(0.3652768682*D10^(5/2) + 0.0001621622*D10^3)</f>
        <v>-336.2364730522014</v>
      </c>
      <c r="G10">
        <f>ABS((D10 - D9) / D10) * 100</f>
        <v>46.958104817495752</v>
      </c>
    </row>
    <row r="11" spans="3:7" x14ac:dyDescent="0.25">
      <c r="C11">
        <v>2</v>
      </c>
      <c r="D11">
        <f t="shared" ref="D11:D13" si="0">D10 - E10/F10</f>
        <v>2.2617145511461621E-2</v>
      </c>
      <c r="E11">
        <f t="shared" ref="E11:E13" si="1">1/SQRT(D11) + 2*LOG(0.0000015/(3.7*0.005) + 2.51/(13743*SQRT(D11)))</f>
        <v>0.87426300036163962</v>
      </c>
      <c r="F11">
        <f t="shared" ref="F11:F13" si="2">-(0.3653579493*D11^(3/2) + 0.1826384341*D11)/(0.3652768682*D11^(5/2) + 0.0001621622*D11^3)</f>
        <v>-191.20993245890597</v>
      </c>
      <c r="G11">
        <f t="shared" ref="G11:G13" si="3">ABS((D11 - D10) / D11) * 100</f>
        <v>33.314231280819108</v>
      </c>
    </row>
    <row r="12" spans="3:7" x14ac:dyDescent="0.25">
      <c r="C12">
        <v>3</v>
      </c>
      <c r="D12">
        <f t="shared" si="0"/>
        <v>2.7189413223284241E-2</v>
      </c>
      <c r="E12">
        <f t="shared" si="1"/>
        <v>0.21471901782509217</v>
      </c>
      <c r="F12">
        <f t="shared" si="2"/>
        <v>-148.30082034344551</v>
      </c>
      <c r="G12">
        <f t="shared" si="3"/>
        <v>16.816353020472906</v>
      </c>
    </row>
    <row r="13" spans="3:7" x14ac:dyDescent="0.25">
      <c r="C13">
        <v>4</v>
      </c>
      <c r="D13">
        <f t="shared" si="0"/>
        <v>2.8637274518507224E-2</v>
      </c>
      <c r="E13">
        <f t="shared" si="1"/>
        <v>3.8446226918064319E-2</v>
      </c>
      <c r="F13">
        <f t="shared" si="2"/>
        <v>-138.09142650611611</v>
      </c>
      <c r="G13">
        <f t="shared" si="3"/>
        <v>5.0558627507910483</v>
      </c>
    </row>
    <row r="14" spans="3:7" x14ac:dyDescent="0.25">
      <c r="C14">
        <v>5</v>
      </c>
      <c r="D14">
        <f t="shared" ref="D14:D16" si="4">D13 - E13/F13</f>
        <v>2.8915685915150747E-2</v>
      </c>
      <c r="E14">
        <f t="shared" ref="E14:E16" si="5">1/SQRT(D14) + 2*LOG(0.0000015/(3.7*0.005) + 2.51/(13743*SQRT(D14)))</f>
        <v>6.0214838314580632E-3</v>
      </c>
      <c r="F14">
        <f t="shared" ref="F14:F16" si="6">-(0.3653579493*D14^(3/2) + 0.1826384341*D14)/(0.3652768682*D14^(5/2) + 0.0001621622*D14^3)</f>
        <v>-136.26870680602306</v>
      </c>
      <c r="G14">
        <f t="shared" ref="G14:G16" si="7">ABS((D14 - D13) / D14) * 100</f>
        <v>0.96283863872530706</v>
      </c>
    </row>
    <row r="15" spans="3:7" x14ac:dyDescent="0.25">
      <c r="C15" s="1">
        <v>6</v>
      </c>
      <c r="D15" s="1">
        <f t="shared" si="4"/>
        <v>2.8959874224943907E-2</v>
      </c>
      <c r="E15" s="1">
        <f t="shared" si="5"/>
        <v>9.1659928802823032E-4</v>
      </c>
      <c r="F15" s="1">
        <f t="shared" si="6"/>
        <v>-135.98328842514985</v>
      </c>
      <c r="G15" s="1">
        <f t="shared" si="7"/>
        <v>0.15258460534023963</v>
      </c>
    </row>
    <row r="16" spans="3:7" x14ac:dyDescent="0.25">
      <c r="C16">
        <v>7</v>
      </c>
      <c r="D16">
        <f t="shared" si="4"/>
        <v>2.8966614753862155E-2</v>
      </c>
      <c r="E16">
        <f t="shared" si="5"/>
        <v>1.3888367100278742E-4</v>
      </c>
      <c r="F16">
        <f t="shared" si="6"/>
        <v>-135.93984255458614</v>
      </c>
      <c r="G16">
        <f t="shared" si="7"/>
        <v>2.3269991939078381E-2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Bisection</vt:lpstr>
      <vt:lpstr>False Position</vt:lpstr>
      <vt:lpstr>Newthon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 MIKHA SULISTIYO 12024002503</cp:lastModifiedBy>
  <dcterms:created xsi:type="dcterms:W3CDTF">2024-09-29T07:25:22Z</dcterms:created>
  <dcterms:modified xsi:type="dcterms:W3CDTF">2024-10-04T15:04:18Z</dcterms:modified>
</cp:coreProperties>
</file>