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2-Pascasarjana\SEMESTER 1\METODE KOMPUTASI\"/>
    </mc:Choice>
  </mc:AlternateContent>
  <xr:revisionPtr revIDLastSave="0" documentId="13_ncr:1_{F0E51D81-17EF-4EFB-A537-00CE7498B7A3}" xr6:coauthVersionLast="47" xr6:coauthVersionMax="47" xr10:uidLastSave="{00000000-0000-0000-0000-000000000000}"/>
  <bookViews>
    <workbookView xWindow="-120" yWindow="-120" windowWidth="20730" windowHeight="11160" activeTab="1" xr2:uid="{361E69E7-F38E-4E18-B0A8-9312D05E102E}"/>
  </bookViews>
  <sheets>
    <sheet name="Sheet1" sheetId="7" r:id="rId1"/>
    <sheet name="Q1" sheetId="8" r:id="rId2"/>
    <sheet name="Q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8" l="1"/>
  <c r="C2" i="8"/>
  <c r="C10" i="8"/>
  <c r="G2" i="8"/>
  <c r="F3" i="8"/>
  <c r="F2" i="8"/>
  <c r="E3" i="8"/>
  <c r="E2" i="8"/>
  <c r="D3" i="8"/>
  <c r="D4" i="8"/>
  <c r="D5" i="8"/>
  <c r="D2" i="8"/>
  <c r="C3" i="8"/>
  <c r="C4" i="8"/>
  <c r="C5" i="8"/>
  <c r="C6" i="8"/>
  <c r="E7" i="5"/>
  <c r="F7" i="5" s="1"/>
  <c r="G7" i="5"/>
  <c r="H7" i="5" l="1"/>
  <c r="G3" i="5"/>
  <c r="G4" i="5"/>
  <c r="G5" i="5"/>
  <c r="G6" i="5"/>
  <c r="E3" i="5"/>
  <c r="F3" i="5" s="1"/>
  <c r="E4" i="5"/>
  <c r="E5" i="5"/>
  <c r="F5" i="5" s="1"/>
  <c r="E6" i="5"/>
  <c r="F6" i="5" s="1"/>
  <c r="D8" i="5"/>
  <c r="C8" i="5"/>
  <c r="B8" i="5"/>
  <c r="B12" i="5" s="1"/>
  <c r="H4" i="5" l="1"/>
  <c r="H6" i="5"/>
  <c r="H5" i="5"/>
  <c r="H3" i="5"/>
  <c r="F4" i="5"/>
  <c r="F8" i="5" s="1"/>
  <c r="C13" i="5" s="1"/>
  <c r="G8" i="5"/>
  <c r="E12" i="5" s="1"/>
  <c r="E8" i="5"/>
  <c r="H8" i="5" l="1"/>
  <c r="E13" i="5" s="1"/>
  <c r="B13" i="5"/>
  <c r="C12" i="5"/>
  <c r="I12" i="5"/>
  <c r="B17" i="5" l="1" a="1"/>
  <c r="B17" i="5" s="1"/>
  <c r="F17" i="5" s="1" a="1"/>
  <c r="F17" i="5" s="1"/>
  <c r="I3" i="5" s="1"/>
  <c r="J3" i="5" s="1"/>
  <c r="L3" i="5" s="1"/>
  <c r="J19" i="5"/>
  <c r="I21" i="5" s="1"/>
  <c r="I7" i="5"/>
  <c r="J7" i="5" s="1"/>
  <c r="L7" i="5" s="1"/>
  <c r="K3" i="5"/>
  <c r="K7" i="5"/>
  <c r="K4" i="5"/>
  <c r="I5" i="5"/>
  <c r="J5" i="5" s="1"/>
  <c r="L5" i="5" s="1"/>
  <c r="I6" i="5"/>
  <c r="J6" i="5" s="1"/>
  <c r="L6" i="5" s="1"/>
  <c r="I4" i="5"/>
  <c r="J4" i="5" s="1"/>
  <c r="L4" i="5" s="1"/>
  <c r="K5" i="5"/>
  <c r="K6" i="5"/>
  <c r="K8" i="5" l="1"/>
  <c r="I14" i="5" s="1"/>
  <c r="L8" i="5"/>
  <c r="I15" i="5" s="1"/>
  <c r="I1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<sst xmlns="http://schemas.openxmlformats.org/spreadsheetml/2006/main" count="39" uniqueCount="36">
  <si>
    <t>i</t>
  </si>
  <si>
    <t>x</t>
  </si>
  <si>
    <t>y</t>
  </si>
  <si>
    <t>st</t>
  </si>
  <si>
    <t>sr</t>
  </si>
  <si>
    <t>a</t>
  </si>
  <si>
    <t>b</t>
  </si>
  <si>
    <t>Matrix Inverse</t>
  </si>
  <si>
    <t>err</t>
  </si>
  <si>
    <t xml:space="preserve"> </t>
  </si>
  <si>
    <t>MATRIX 2 (KANAN)</t>
  </si>
  <si>
    <t>MATRIX  1 (KIRI)</t>
  </si>
  <si>
    <t>Yrata rata</t>
  </si>
  <si>
    <t>St</t>
  </si>
  <si>
    <t>Sr</t>
  </si>
  <si>
    <t>r</t>
  </si>
  <si>
    <t>Y</t>
  </si>
  <si>
    <t>log(x)</t>
  </si>
  <si>
    <t>log(x)^2</t>
  </si>
  <si>
    <t>log(y)</t>
  </si>
  <si>
    <t>log(x)*log(y)</t>
  </si>
  <si>
    <t>log (a) &amp; b</t>
  </si>
  <si>
    <t>log(a)</t>
  </si>
  <si>
    <t>log a + b*log x</t>
  </si>
  <si>
    <t>ax^b</t>
  </si>
  <si>
    <t>y=ax^(b)</t>
  </si>
  <si>
    <t xml:space="preserve">Jangan hitung yang day 0 karena tak punya variable </t>
  </si>
  <si>
    <t>Bisa pakai yang lain?</t>
  </si>
  <si>
    <t>a. Karena banyak data 6 maka maksimal untuk pengulangan 5</t>
  </si>
  <si>
    <t>f(x)</t>
  </si>
  <si>
    <t>First Devided</t>
  </si>
  <si>
    <t>Second Devided</t>
  </si>
  <si>
    <t>Third Devided</t>
  </si>
  <si>
    <t>Fourth Devided</t>
  </si>
  <si>
    <t>Fifth devided</t>
  </si>
  <si>
    <t xml:space="preserve">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</si>
</sst>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526408</xdr:colOff>
      <xdr:row>3</xdr:row>
      <xdr:rowOff>45696</xdr:rowOff>
    </xdr:from>
    <xdr:to>
      <xdr:col>8</xdr:col>
      <xdr:colOff>29656</xdr:colOff>
      <xdr:row>15</xdr:row>
      <xdr:rowOff>48315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8EA0E-8CA0-C046-4384-5D36FF31E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408" y="625479"/>
          <a:ext cx="4362378" cy="2321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0</xdr:row>
      <xdr:rowOff>28575</xdr:rowOff>
    </xdr:from>
    <xdr:to>
      <xdr:col>16</xdr:col>
      <xdr:colOff>562664</xdr:colOff>
      <xdr:row>5</xdr:row>
      <xdr:rowOff>38241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679505-B3AD-1DF4-6A43-337BDFCCD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28575"/>
          <a:ext cx="4934639" cy="1009791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6</xdr:row>
      <xdr:rowOff>85725</xdr:rowOff>
    </xdr:from>
    <xdr:to>
      <xdr:col>7</xdr:col>
      <xdr:colOff>352425</xdr:colOff>
      <xdr:row>9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3A526D-995D-BD82-24FA-7CF4A877A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1276350"/>
          <a:ext cx="16002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485775</xdr:colOff>
      <xdr:row>11</xdr:row>
      <xdr:rowOff>95250</xdr:rowOff>
    </xdr:from>
    <xdr:to>
      <xdr:col>6</xdr:col>
      <xdr:colOff>895944</xdr:colOff>
      <xdr:row>13</xdr:row>
      <xdr:rowOff>161987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E2E87D-B0FB-9A4D-D158-E0F4F1E02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2286000"/>
          <a:ext cx="4258269" cy="447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142875</xdr:rowOff>
    </xdr:from>
    <xdr:to>
      <xdr:col>0</xdr:col>
      <xdr:colOff>3297787</xdr:colOff>
      <xdr:row>18</xdr:row>
      <xdr:rowOff>58615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340F06-8238-F955-9106-8A0E94644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19375"/>
          <a:ext cx="3297787" cy="86824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2</xdr:row>
      <xdr:rowOff>161926</xdr:rowOff>
    </xdr:from>
    <xdr:to>
      <xdr:col>0</xdr:col>
      <xdr:colOff>3238501</xdr:colOff>
      <xdr:row>6</xdr:row>
      <xdr:rowOff>30008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C5972F-1B48-3DD5-40D6-18D3E4D00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1" y="542926"/>
          <a:ext cx="3143250" cy="63008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028219-8B74-40A5-BC28-E36C8D4FFF26}" name="Table134" displayName="Table134" ref="B2:L8" totalsRowCount="1">
  <autoFilter ref="B2:L7" xr:uid="{2C028219-8B74-40A5-BC28-E36C8D4FFF26}"/>
  <tableColumns count="11">
    <tableColumn id="1" xr3:uid="{5BD9B7CF-CFAE-442A-A4BF-BC2BD19575F9}" name="i" totalsRowFunction="count"/>
    <tableColumn id="2" xr3:uid="{9D5D2514-878E-4631-BE1E-1564AA71D580}" name="x" totalsRowFunction="sum"/>
    <tableColumn id="3" xr3:uid="{920DD550-D431-4450-99E6-D2026905D171}" name="y" totalsRowFunction="sum"/>
    <tableColumn id="4" xr3:uid="{C2CED122-23EE-4845-99AE-F4E56B33CEF3}" name="log(x)" totalsRowFunction="sum" dataDxfId="6">
      <calculatedColumnFormula>LOG(Table134[[#This Row],[x]])</calculatedColumnFormula>
    </tableColumn>
    <tableColumn id="11" xr3:uid="{436412BA-F7BE-45A7-83C0-2A6AE720DDCF}" name="log(x)^2" totalsRowFunction="sum" dataDxfId="5">
      <calculatedColumnFormula>Table134[[#This Row],[log(x)]]^2</calculatedColumnFormula>
    </tableColumn>
    <tableColumn id="10" xr3:uid="{8BFDA214-3E4B-411C-A045-19187E749C95}" name="log(y)" totalsRowFunction="sum" dataDxfId="4">
      <calculatedColumnFormula>LOG(Table134[[#This Row],[y]])</calculatedColumnFormula>
    </tableColumn>
    <tableColumn id="5" xr3:uid="{B540EFFA-8A0B-47C7-979F-ABB1688A218D}" name="log(x)*log(y)" totalsRowFunction="sum" dataDxfId="3">
      <calculatedColumnFormula>Table134[[#This Row],[log(x)]]*Table134[[#This Row],[log(y)]]</calculatedColumnFormula>
    </tableColumn>
    <tableColumn id="6" xr3:uid="{668045FD-6049-4F6C-8D31-5159BDDB8013}" name="log a + b*log x" dataDxfId="2">
      <calculatedColumnFormula>$F$18+$F$19*Table134[[#This Row],[log(x)]]</calculatedColumnFormula>
    </tableColumn>
    <tableColumn id="7" xr3:uid="{C3683DA8-5CD2-442F-8ADC-4D1ECFACD693}" name="err" dataDxfId="1">
      <calculatedColumnFormula>G3-I3</calculatedColumnFormula>
    </tableColumn>
    <tableColumn id="8" xr3:uid="{84C29453-4893-4859-AD5E-C5EDDDB6D8CB}" name="st" totalsRowFunction="sum" dataDxfId="0">
      <calculatedColumnFormula>(G3-$I$13)^2</calculatedColumnFormula>
    </tableColumn>
    <tableColumn id="9" xr3:uid="{2638DCC7-BA56-4D66-A1D5-52FADBCBEB5E}" name="sr" totalsRowFunction="sum">
      <calculatedColumnFormula>J3^2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DC1-FA99-4E3B-9568-9D283585DED0}">
  <dimension ref="A1"/>
  <sheetViews>
    <sheetView topLeftCell="B3" zoomScale="138" workbookViewId="0">
      <selection activeCell="J10" sqref="J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EA7-A7AC-4FF0-BA67-3D11717B4077}">
  <dimension ref="A1:Q10"/>
  <sheetViews>
    <sheetView tabSelected="1" workbookViewId="0">
      <selection activeCell="I10" sqref="I10"/>
    </sheetView>
  </sheetViews>
  <sheetFormatPr defaultRowHeight="15" x14ac:dyDescent="0.25"/>
  <cols>
    <col min="6" max="6" width="12" bestFit="1" customWidth="1"/>
    <col min="7" max="7" width="14" customWidth="1"/>
  </cols>
  <sheetData>
    <row r="1" spans="1:17" x14ac:dyDescent="0.25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>
        <v>0.3</v>
      </c>
      <c r="B2">
        <v>-0.73599999999999999</v>
      </c>
      <c r="C2">
        <f>(B3-B2)/(A3-A2)</f>
        <v>2.48</v>
      </c>
      <c r="D2">
        <f>(C3-C2)/(A4-A2)</f>
        <v>2.9999999999999996</v>
      </c>
      <c r="E2">
        <f>(D3-D2)/(A5-A2)</f>
        <v>1.9999999999999929</v>
      </c>
      <c r="F2">
        <f>(E3-E2)/(A6-A2)</f>
        <v>6.66133814775094E-15</v>
      </c>
      <c r="G2">
        <f>(F3-F2)/(A7-A2)</f>
        <v>-9.1957866686124072E-15</v>
      </c>
    </row>
    <row r="3" spans="1:17" ht="18.75" x14ac:dyDescent="0.3">
      <c r="A3">
        <v>1</v>
      </c>
      <c r="B3">
        <v>1</v>
      </c>
      <c r="C3">
        <f t="shared" ref="C3:C6" si="0">(B4-B3)/(A4-A3)</f>
        <v>3.6799999999999997</v>
      </c>
      <c r="D3">
        <f t="shared" ref="D3:D5" si="1">(C4-C3)/(A5-A3)</f>
        <v>3.5999999999999974</v>
      </c>
      <c r="E3">
        <f t="shared" ref="E3:E4" si="2">(D4-D3)/(A6-A3)</f>
        <v>2.0000000000000036</v>
      </c>
      <c r="F3">
        <f>(E4-E3)/(A7-A3)</f>
        <v>-9.8910778557513933E-15</v>
      </c>
      <c r="K3" s="4"/>
      <c r="Q3" s="4"/>
    </row>
    <row r="4" spans="1:17" x14ac:dyDescent="0.25">
      <c r="A4">
        <v>0.7</v>
      </c>
      <c r="B4">
        <v>-0.104</v>
      </c>
      <c r="C4">
        <f t="shared" si="0"/>
        <v>2.2400000000000007</v>
      </c>
      <c r="D4">
        <f t="shared" si="1"/>
        <v>5.4</v>
      </c>
      <c r="E4">
        <f>(D5-D4)/(A7-A4)</f>
        <v>1.9999999999999927</v>
      </c>
    </row>
    <row r="5" spans="1:17" x14ac:dyDescent="0.25">
      <c r="A5">
        <v>0.6</v>
      </c>
      <c r="B5">
        <v>-0.32800000000000001</v>
      </c>
      <c r="C5">
        <f t="shared" si="0"/>
        <v>8.7200000000000006</v>
      </c>
      <c r="D5">
        <f t="shared" si="1"/>
        <v>8.1999999999999904</v>
      </c>
    </row>
    <row r="6" spans="1:17" x14ac:dyDescent="0.25">
      <c r="A6">
        <v>1.9</v>
      </c>
      <c r="B6">
        <v>11.007999999999999</v>
      </c>
      <c r="C6">
        <f t="shared" si="0"/>
        <v>21.019999999999985</v>
      </c>
    </row>
    <row r="7" spans="1:17" x14ac:dyDescent="0.25">
      <c r="A7">
        <v>2.1</v>
      </c>
      <c r="B7">
        <v>15.212</v>
      </c>
      <c r="J7" t="s">
        <v>28</v>
      </c>
    </row>
    <row r="10" spans="1:17" ht="18.75" x14ac:dyDescent="0.3">
      <c r="B10" t="s">
        <v>35</v>
      </c>
      <c r="C10">
        <f>B2+(0.8-A2)*C2 + (0.8-A2)*(0.8-A3)*D2 + (0.8-A2)*(0.8-A3)*(0.8-A4)*E2 + (0.8-A2)*(0.8-A3)*(0.8-A4)*(0.8-A5)*F2 + (0.8-A2)*(0.8-A3)*(0.8-A4)*(0.8-A5)*(0.8-A6)*G2</f>
        <v>0.18400000000000016</v>
      </c>
      <c r="P1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ABDC-68F3-47EF-8BCB-A53FA0052139}">
  <dimension ref="A2:L21"/>
  <sheetViews>
    <sheetView showGridLines="0" zoomScaleNormal="100" workbookViewId="0">
      <selection activeCell="A14" sqref="A14"/>
    </sheetView>
  </sheetViews>
  <sheetFormatPr defaultRowHeight="15" x14ac:dyDescent="0.25"/>
  <cols>
    <col min="1" max="1" width="52.42578125" customWidth="1"/>
    <col min="2" max="2" width="8.140625" customWidth="1"/>
    <col min="3" max="3" width="11" customWidth="1"/>
    <col min="5" max="5" width="10.42578125" customWidth="1"/>
    <col min="8" max="8" width="16.42578125" customWidth="1"/>
    <col min="9" max="9" width="16.85546875" customWidth="1"/>
    <col min="10" max="10" width="16" customWidth="1"/>
  </cols>
  <sheetData>
    <row r="2" spans="1:12" x14ac:dyDescent="0.25">
      <c r="B2" t="s">
        <v>0</v>
      </c>
      <c r="C2" t="s">
        <v>1</v>
      </c>
      <c r="D2" t="s">
        <v>2</v>
      </c>
      <c r="E2" t="s">
        <v>17</v>
      </c>
      <c r="F2" t="s">
        <v>18</v>
      </c>
      <c r="G2" t="s">
        <v>19</v>
      </c>
      <c r="H2" t="s">
        <v>20</v>
      </c>
      <c r="I2" t="s">
        <v>23</v>
      </c>
      <c r="J2" t="s">
        <v>8</v>
      </c>
      <c r="K2" t="s">
        <v>3</v>
      </c>
      <c r="L2" t="s">
        <v>4</v>
      </c>
    </row>
    <row r="3" spans="1:12" x14ac:dyDescent="0.25">
      <c r="B3">
        <v>2</v>
      </c>
      <c r="C3">
        <v>4</v>
      </c>
      <c r="D3">
        <v>84</v>
      </c>
      <c r="E3">
        <f>LOG(Table134[[#This Row],[x]])</f>
        <v>0.6020599913279624</v>
      </c>
      <c r="F3">
        <f>Table134[[#This Row],[log(x)]]^2</f>
        <v>0.36247623315782618</v>
      </c>
      <c r="G3">
        <f>LOG(Table134[[#This Row],[y]])</f>
        <v>1.9242792860618816</v>
      </c>
      <c r="H3">
        <f>Table134[[#This Row],[log(x)]]*Table134[[#This Row],[log(y)]]</f>
        <v>1.158531570278994</v>
      </c>
      <c r="I3">
        <f>$F$17+$F$18*Table134[[#This Row],[log(x)]]</f>
        <v>1.8908515713607879</v>
      </c>
      <c r="J3">
        <f t="shared" ref="J3:J6" si="0">G3-I3</f>
        <v>3.3427714701093736E-2</v>
      </c>
      <c r="K3">
        <f>(G3-$I$12)^2</f>
        <v>2.7647504738906134E-2</v>
      </c>
      <c r="L3">
        <f t="shared" ref="L3:L6" si="1">J3^2</f>
        <v>1.1174121101377183E-3</v>
      </c>
    </row>
    <row r="4" spans="1:12" x14ac:dyDescent="0.25">
      <c r="B4">
        <v>3</v>
      </c>
      <c r="C4">
        <v>8</v>
      </c>
      <c r="D4">
        <v>98</v>
      </c>
      <c r="E4">
        <f>LOG(Table134[[#This Row],[x]])</f>
        <v>0.90308998699194354</v>
      </c>
      <c r="F4">
        <f>Table134[[#This Row],[log(x)]]^2</f>
        <v>0.81557152460510873</v>
      </c>
      <c r="G4">
        <f>LOG(Table134[[#This Row],[y]])</f>
        <v>1.9912260756924949</v>
      </c>
      <c r="H4">
        <f>Table134[[#This Row],[log(x)]]*Table134[[#This Row],[log(y)]]</f>
        <v>1.798256330795154</v>
      </c>
      <c r="I4">
        <f>$F$17+$F$18*Table134[[#This Row],[log(x)]]</f>
        <v>2.0354195938235535</v>
      </c>
      <c r="J4">
        <f t="shared" si="0"/>
        <v>-4.4193518131058651E-2</v>
      </c>
      <c r="K4">
        <f>(G4-$I$12)^2</f>
        <v>9.8661705044187694E-3</v>
      </c>
      <c r="L4">
        <f t="shared" si="1"/>
        <v>1.9530670448002097E-3</v>
      </c>
    </row>
    <row r="5" spans="1:12" x14ac:dyDescent="0.25">
      <c r="B5">
        <v>4</v>
      </c>
      <c r="C5">
        <v>12</v>
      </c>
      <c r="D5">
        <v>125</v>
      </c>
      <c r="E5">
        <f>LOG(Table134[[#This Row],[x]])</f>
        <v>1.0791812460476249</v>
      </c>
      <c r="F5">
        <f>Table134[[#This Row],[log(x)]]^2</f>
        <v>1.1646321618209043</v>
      </c>
      <c r="G5">
        <f>LOG(Table134[[#This Row],[y]])</f>
        <v>2.0969100130080562</v>
      </c>
      <c r="H5">
        <f>Table134[[#This Row],[log(x)]]*Table134[[#This Row],[log(y)]]</f>
        <v>2.2629459606877753</v>
      </c>
      <c r="I5">
        <f>$F$17+$F$18*Table134[[#This Row],[log(x)]]</f>
        <v>2.1199864657676852</v>
      </c>
      <c r="J5">
        <f t="shared" si="0"/>
        <v>-2.3076452759628996E-2</v>
      </c>
      <c r="K5">
        <f>(G5-$I$12)^2</f>
        <v>4.0390329896544826E-5</v>
      </c>
      <c r="L5">
        <f t="shared" si="1"/>
        <v>5.3252267196738875E-4</v>
      </c>
    </row>
    <row r="6" spans="1:12" x14ac:dyDescent="0.25">
      <c r="B6">
        <v>5</v>
      </c>
      <c r="C6">
        <v>16</v>
      </c>
      <c r="D6">
        <v>149</v>
      </c>
      <c r="E6">
        <f>LOG(Table134[[#This Row],[x]])</f>
        <v>1.2041199826559248</v>
      </c>
      <c r="F6">
        <f>Table134[[#This Row],[log(x)]]^2</f>
        <v>1.4499049326313047</v>
      </c>
      <c r="G6">
        <f>LOG(Table134[[#This Row],[y]])</f>
        <v>2.173186268412274</v>
      </c>
      <c r="H6">
        <f>Table134[[#This Row],[log(x)]]*Table134[[#This Row],[log(y)]]</f>
        <v>2.6167770118286815</v>
      </c>
      <c r="I6">
        <f>$F$17+$F$18*Table134[[#This Row],[log(x)]]</f>
        <v>2.179987616286319</v>
      </c>
      <c r="J6">
        <f t="shared" si="0"/>
        <v>-6.8013478740449607E-3</v>
      </c>
      <c r="K6">
        <f>(G6-$I$12)^2</f>
        <v>6.8279803429667696E-3</v>
      </c>
      <c r="L6">
        <f t="shared" si="1"/>
        <v>4.6258332903775906E-5</v>
      </c>
    </row>
    <row r="7" spans="1:12" x14ac:dyDescent="0.25">
      <c r="B7">
        <v>6</v>
      </c>
      <c r="C7">
        <v>20</v>
      </c>
      <c r="D7">
        <v>185</v>
      </c>
      <c r="E7">
        <f>LOG(Table134[[#This Row],[x]])</f>
        <v>1.3010299956639813</v>
      </c>
      <c r="F7">
        <f>Table134[[#This Row],[log(x)]]^2</f>
        <v>1.6926790496174191</v>
      </c>
      <c r="G7">
        <f>LOG(Table134[[#This Row],[y]])</f>
        <v>2.2671717284030137</v>
      </c>
      <c r="H7">
        <f>Table134[[#This Row],[log(x)]]*Table134[[#This Row],[log(y)]]</f>
        <v>2.9496584239736738</v>
      </c>
      <c r="I7">
        <f>$F$17+$F$18*Table134[[#This Row],[log(x)]]</f>
        <v>2.2265281243393904</v>
      </c>
      <c r="J7">
        <f>G7-I7</f>
        <v>4.0643604063623329E-2</v>
      </c>
      <c r="K7">
        <f>(G7-$I$12)^2</f>
        <v>3.1193583794536253E-2</v>
      </c>
      <c r="L7">
        <f>J7^2</f>
        <v>1.6519025512805787E-3</v>
      </c>
    </row>
    <row r="8" spans="1:12" x14ac:dyDescent="0.25">
      <c r="B8">
        <f>SUBTOTAL(103,Table134[i])</f>
        <v>5</v>
      </c>
      <c r="C8">
        <f>SUBTOTAL(109,Table134[x])</f>
        <v>60</v>
      </c>
      <c r="D8">
        <f>SUBTOTAL(109,Table134[y])</f>
        <v>641</v>
      </c>
      <c r="E8">
        <f>SUBTOTAL(109,Table134[log(x)])</f>
        <v>5.0894812026874368</v>
      </c>
      <c r="F8">
        <f>SUBTOTAL(109,Table134[log(x)^2])</f>
        <v>5.4852639018325631</v>
      </c>
      <c r="G8">
        <f>SUBTOTAL(109,Table134[log(y)])</f>
        <v>10.45277337157772</v>
      </c>
      <c r="H8">
        <f>SUBTOTAL(109,Table134[log(x)*log(y)])</f>
        <v>10.786169297564278</v>
      </c>
      <c r="K8">
        <f>SUBTOTAL(109,Table134[st])</f>
        <v>7.5575629710724471E-2</v>
      </c>
      <c r="L8">
        <f>SUBTOTAL(109,Table134[sr])</f>
        <v>5.3011627110896714E-3</v>
      </c>
    </row>
    <row r="9" spans="1:12" x14ac:dyDescent="0.25">
      <c r="A9" t="s">
        <v>25</v>
      </c>
    </row>
    <row r="11" spans="1:12" x14ac:dyDescent="0.25">
      <c r="A11" t="s">
        <v>26</v>
      </c>
      <c r="B11" s="5" t="s">
        <v>11</v>
      </c>
      <c r="C11" s="5"/>
      <c r="D11" t="s">
        <v>9</v>
      </c>
      <c r="E11" t="s">
        <v>10</v>
      </c>
    </row>
    <row r="12" spans="1:12" x14ac:dyDescent="0.25">
      <c r="A12" t="s">
        <v>27</v>
      </c>
      <c r="B12" s="1">
        <f>Table134[[#Totals],[i]]</f>
        <v>5</v>
      </c>
      <c r="C12" s="1">
        <f>Table134[[#Totals],[log(x)]]</f>
        <v>5.0894812026874368</v>
      </c>
      <c r="E12" s="1">
        <f>Table134[[#Totals],[log(y)]]</f>
        <v>10.45277337157772</v>
      </c>
      <c r="H12" s="2" t="s">
        <v>12</v>
      </c>
      <c r="I12" s="1">
        <f>Table134[[#Totals],[log(y)]]/Table134[[#Totals],[i]]</f>
        <v>2.0905546743155439</v>
      </c>
    </row>
    <row r="13" spans="1:12" x14ac:dyDescent="0.25">
      <c r="B13" s="1">
        <f>Table134[[#Totals],[log(x)]]</f>
        <v>5.0894812026874368</v>
      </c>
      <c r="C13" s="1">
        <f>Table134[[#Totals],[log(x)^2]]</f>
        <v>5.4852639018325631</v>
      </c>
      <c r="E13" s="1">
        <f>Table134[[#Totals],[log(x)*log(y)]]</f>
        <v>10.786169297564278</v>
      </c>
    </row>
    <row r="14" spans="1:12" x14ac:dyDescent="0.25">
      <c r="H14" s="2" t="s">
        <v>13</v>
      </c>
      <c r="I14" s="1">
        <f>Table134[[#Totals],[st]]</f>
        <v>7.5575629710724471E-2</v>
      </c>
    </row>
    <row r="15" spans="1:12" x14ac:dyDescent="0.25">
      <c r="H15" s="2" t="s">
        <v>14</v>
      </c>
      <c r="I15" s="1">
        <f>Table134[[#Totals],[sr]]</f>
        <v>5.3011627110896714E-3</v>
      </c>
    </row>
    <row r="16" spans="1:12" x14ac:dyDescent="0.25">
      <c r="B16" s="5" t="s">
        <v>7</v>
      </c>
      <c r="C16" s="5"/>
      <c r="E16" s="6" t="s">
        <v>21</v>
      </c>
      <c r="F16" s="6"/>
    </row>
    <row r="17" spans="2:10" x14ac:dyDescent="0.25">
      <c r="B17" s="1" cm="1">
        <f t="array" ref="B17:C18">MINVERSE(B12:C13)</f>
        <v>3.600434364042532</v>
      </c>
      <c r="C17" s="1">
        <v>-3.3406493006074718</v>
      </c>
      <c r="E17" s="1" t="s">
        <v>22</v>
      </c>
      <c r="F17" s="1" cm="1">
        <f t="array" ref="F17:F18">MMULT(_xlfn.ANCHORARRAY(B17),E12:E13)</f>
        <v>1.6017155264352567</v>
      </c>
      <c r="H17" s="2" t="s">
        <v>15</v>
      </c>
      <c r="I17" s="1">
        <f>SQRT((I14-I15)/I14)</f>
        <v>0.9642905105187034</v>
      </c>
    </row>
    <row r="18" spans="2:10" x14ac:dyDescent="0.25">
      <c r="B18" s="1">
        <v>-3.3406493006074713</v>
      </c>
      <c r="C18" s="1">
        <v>3.2819153540084627</v>
      </c>
      <c r="E18" s="1" t="s">
        <v>6</v>
      </c>
      <c r="F18" s="1">
        <v>0.48024457544136823</v>
      </c>
    </row>
    <row r="19" spans="2:10" x14ac:dyDescent="0.25">
      <c r="H19" s="3" t="s">
        <v>16</v>
      </c>
      <c r="I19" t="s">
        <v>5</v>
      </c>
      <c r="J19">
        <f>10^F17</f>
        <v>39.968286189641049</v>
      </c>
    </row>
    <row r="20" spans="2:10" x14ac:dyDescent="0.25">
      <c r="H20" s="2" t="s">
        <v>16</v>
      </c>
      <c r="I20" s="1" t="s">
        <v>24</v>
      </c>
    </row>
    <row r="21" spans="2:10" x14ac:dyDescent="0.25">
      <c r="H21" s="1" t="s">
        <v>16</v>
      </c>
      <c r="I21" s="1" t="str">
        <f>ROUND(J19,3)&amp;"x"&amp;"^"&amp;ROUND(F18,3)</f>
        <v>39,968x^0,48</v>
      </c>
    </row>
  </sheetData>
  <mergeCells count="3">
    <mergeCell ref="B11:C11"/>
    <mergeCell ref="B16:C16"/>
    <mergeCell ref="E16:F16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7DDABD182E440BF431E094716EDF7" ma:contentTypeVersion="2" ma:contentTypeDescription="Create a new document." ma:contentTypeScope="" ma:versionID="95d1d37bb877ab50d1ad0bad2698f5ad">
  <xsd:schema xmlns:xsd="http://www.w3.org/2001/XMLSchema" xmlns:xs="http://www.w3.org/2001/XMLSchema" xmlns:p="http://schemas.microsoft.com/office/2006/metadata/properties" xmlns:ns3="ae8ae883-4a60-4b96-a3f9-05a657db8d05" targetNamespace="http://schemas.microsoft.com/office/2006/metadata/properties" ma:root="true" ma:fieldsID="3e7557a9282a4c46127b73826bd6dda0" ns3:_="">
    <xsd:import namespace="ae8ae883-4a60-4b96-a3f9-05a657db8d0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ae883-4a60-4b96-a3f9-05a657db8d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8ae883-4a60-4b96-a3f9-05a657db8d05" xsi:nil="true"/>
  </documentManagement>
</p:properties>
</file>

<file path=customXml/itemProps1.xml><?xml version="1.0" encoding="utf-8"?>
<ds:datastoreItem xmlns:ds="http://schemas.openxmlformats.org/officeDocument/2006/customXml" ds:itemID="{C9CD24BE-9B17-427C-A8FC-2C87FA860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ae883-4a60-4b96-a3f9-05a657db8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80D0E-FFA8-4FB9-9BBC-C9C6FFE678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E1019-FFFC-417E-85A3-8873F0BF865C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ae8ae883-4a60-4b96-a3f9-05a657db8d05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MIKHA SULISTIYO 12024002503</dc:creator>
  <cp:lastModifiedBy>TOBIAS MIKHA SULISTIYO 12024002503</cp:lastModifiedBy>
  <dcterms:created xsi:type="dcterms:W3CDTF">2024-09-28T01:00:28Z</dcterms:created>
  <dcterms:modified xsi:type="dcterms:W3CDTF">2024-10-05T08:01:08Z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0x01010052B7DDABD182E440BF431E094716EDF7</vt:lpwstr>
  </property>
</Properties>
</file>