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2-Pascasarjana\SEMESTER 1\METODE KOMPUTASI\"/>
    </mc:Choice>
  </mc:AlternateContent>
  <xr:revisionPtr revIDLastSave="0" documentId="13_ncr:1_{C2DE1CFF-4013-47D6-A9D2-A69BE5B4DEBB}" xr6:coauthVersionLast="47" xr6:coauthVersionMax="47" xr10:uidLastSave="{00000000-0000-0000-0000-000000000000}"/>
  <bookViews>
    <workbookView xWindow="-120" yWindow="-120" windowWidth="20730" windowHeight="11160" activeTab="1" xr2:uid="{2C6A285D-2571-479B-B338-6E62CAC05A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/>
  <c r="E9" i="2"/>
  <c r="D10" i="2" s="1"/>
  <c r="M13" i="1"/>
  <c r="L13" i="1"/>
  <c r="E13" i="1" s="1"/>
  <c r="H13" i="1"/>
  <c r="I13" i="1" s="1"/>
  <c r="F13" i="1"/>
  <c r="G13" i="1" s="1"/>
  <c r="M12" i="1"/>
  <c r="L12" i="1"/>
  <c r="E12" i="1" s="1"/>
  <c r="H12" i="1"/>
  <c r="I12" i="1" s="1"/>
  <c r="G12" i="1"/>
  <c r="F12" i="1"/>
  <c r="M11" i="1"/>
  <c r="L11" i="1"/>
  <c r="I11" i="1"/>
  <c r="H11" i="1"/>
  <c r="F11" i="1"/>
  <c r="G11" i="1" s="1"/>
  <c r="E11" i="1"/>
  <c r="N11" i="1" s="1"/>
  <c r="M10" i="1"/>
  <c r="L10" i="1"/>
  <c r="E10" i="1" s="1"/>
  <c r="H10" i="1"/>
  <c r="I10" i="1" s="1"/>
  <c r="F10" i="1"/>
  <c r="G10" i="1" s="1"/>
  <c r="M9" i="1"/>
  <c r="L9" i="1"/>
  <c r="E9" i="1" s="1"/>
  <c r="H9" i="1"/>
  <c r="I9" i="1" s="1"/>
  <c r="G9" i="1"/>
  <c r="F9" i="1"/>
  <c r="M8" i="1"/>
  <c r="L8" i="1"/>
  <c r="I8" i="1"/>
  <c r="H8" i="1"/>
  <c r="F8" i="1"/>
  <c r="G8" i="1" s="1"/>
  <c r="E8" i="1"/>
  <c r="N8" i="1" s="1"/>
  <c r="G10" i="2" l="1"/>
  <c r="F10" i="2"/>
  <c r="E10" i="2"/>
  <c r="D11" i="2"/>
  <c r="N12" i="1"/>
  <c r="J12" i="1"/>
  <c r="K12" i="1" s="1"/>
  <c r="O12" i="1"/>
  <c r="O13" i="1"/>
  <c r="N13" i="1"/>
  <c r="J13" i="1"/>
  <c r="K13" i="1" s="1"/>
  <c r="O9" i="1"/>
  <c r="N9" i="1"/>
  <c r="J9" i="1"/>
  <c r="K9" i="1" s="1"/>
  <c r="O10" i="1"/>
  <c r="N10" i="1"/>
  <c r="J10" i="1"/>
  <c r="K10" i="1" s="1"/>
  <c r="O11" i="1"/>
  <c r="J8" i="1"/>
  <c r="K8" i="1" s="1"/>
  <c r="J11" i="1"/>
  <c r="K11" i="1" s="1"/>
  <c r="G11" i="2" l="1"/>
  <c r="F11" i="2"/>
  <c r="E11" i="2"/>
  <c r="D12" i="2" s="1"/>
  <c r="G12" i="2" l="1"/>
  <c r="F12" i="2"/>
  <c r="E12" i="2"/>
  <c r="D13" i="2"/>
  <c r="G13" i="2" l="1"/>
  <c r="F13" i="2"/>
  <c r="E13" i="2"/>
  <c r="D14" i="2"/>
  <c r="G14" i="2" l="1"/>
  <c r="F14" i="2"/>
  <c r="E14" i="2"/>
  <c r="D15" i="2"/>
  <c r="G15" i="2" l="1"/>
  <c r="F15" i="2"/>
  <c r="E15" i="2"/>
  <c r="D16" i="2"/>
  <c r="G16" i="2" l="1"/>
  <c r="F16" i="2"/>
  <c r="E16" i="2"/>
  <c r="D17" i="2"/>
  <c r="G17" i="2" l="1"/>
  <c r="F17" i="2"/>
  <c r="E17" i="2"/>
  <c r="D18" i="2"/>
  <c r="G18" i="2" l="1"/>
  <c r="F18" i="2"/>
  <c r="E18" i="2"/>
  <c r="D19" i="2"/>
  <c r="G19" i="2" l="1"/>
  <c r="F19" i="2"/>
  <c r="E19" i="2"/>
  <c r="D20" i="2" s="1"/>
  <c r="G20" i="2" l="1"/>
  <c r="F20" i="2"/>
  <c r="E20" i="2"/>
</calcChain>
</file>

<file path=xl/sharedStrings.xml><?xml version="1.0" encoding="utf-8"?>
<sst xmlns="http://schemas.openxmlformats.org/spreadsheetml/2006/main" count="29" uniqueCount="26">
  <si>
    <t>Bracketing Methode Using False Position</t>
  </si>
  <si>
    <t>f(t)=70e^(−1.5t) +25e^(−0.075t) −9</t>
  </si>
  <si>
    <t>&gt; Untuk mencari nilai ketika c = 9 maka kondisi f(t) = 0</t>
  </si>
  <si>
    <t>i</t>
  </si>
  <si>
    <t>t1</t>
  </si>
  <si>
    <t>t2</t>
  </si>
  <si>
    <t>xt</t>
  </si>
  <si>
    <t>1/root(xl)</t>
  </si>
  <si>
    <t>1-e^-0,146843.xl</t>
  </si>
  <si>
    <t>1/root(xu)</t>
  </si>
  <si>
    <t>1-e^-0,146843.xu</t>
  </si>
  <si>
    <t>1/root(xr)</t>
  </si>
  <si>
    <t>1-e^-0,146843.xr</t>
  </si>
  <si>
    <t>f(t1)</t>
  </si>
  <si>
    <t>f(t2)</t>
  </si>
  <si>
    <t>f(xt)</t>
  </si>
  <si>
    <t>er(%)</t>
  </si>
  <si>
    <t>NA</t>
  </si>
  <si>
    <t>Jawab:</t>
  </si>
  <si>
    <t>Jadi waktu yang dibutuhkan untuk mencapai c = 9 adalah</t>
  </si>
  <si>
    <t>Methode Newthon Raphson</t>
  </si>
  <si>
    <t>f'(t) = −105e^(−1.5t) −1.875e^(−0.075t)</t>
  </si>
  <si>
    <t>x</t>
  </si>
  <si>
    <t>g(x)</t>
  </si>
  <si>
    <t>g'(x)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</si>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</sst>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8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0" xfId="0" applyFill="1"/>
  </cellXfs>
  <cellStyles count="1">
    <cellStyle name="Normal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2237642</xdr:colOff>
      <xdr:row>0</xdr:row>
      <xdr:rowOff>186836</xdr:rowOff>
    </xdr:from>
    <xdr:to>
      <xdr:col>13</xdr:col>
      <xdr:colOff>823136</xdr:colOff>
      <xdr:row>5</xdr:row>
      <xdr:rowOff>41150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53038B-DFCD-4DFF-88BE-CC5F5710F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217" y="186836"/>
          <a:ext cx="2728869" cy="8068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1</xdr:row>
      <xdr:rowOff>114300</xdr:rowOff>
    </xdr:from>
    <xdr:to>
      <xdr:col>8</xdr:col>
      <xdr:colOff>571702</xdr:colOff>
      <xdr:row>4</xdr:row>
      <xdr:rowOff>171538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05FD62-B718-46B6-82E1-43B2CDB90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304800"/>
          <a:ext cx="1448002" cy="6287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4E14A-FACE-4F21-9441-CF795EC6DBA5}" name="Table1343" displayName="Table1343" ref="B7:O13" totalsRowShown="0" headerRowDxfId="27" dataDxfId="26" headerRowBorderDxfId="24" tableBorderDxfId="25" totalsRowBorderDxfId="23">
  <autoFilter ref="B7:O13" xr:uid="{7804E14A-FACE-4F21-9441-CF795EC6DBA5}"/>
  <tableColumns count="14">
    <tableColumn id="1" xr3:uid="{CA643708-EF36-4B17-80C3-047378D3ED19}" name="i" dataDxfId="22"/>
    <tableColumn id="2" xr3:uid="{91541BC8-D540-4464-A256-875C014C7750}" name="t1" dataDxfId="21"/>
    <tableColumn id="3" xr3:uid="{07D41564-999A-4151-87C5-BE3FE283E0D2}" name="t2" dataDxfId="20"/>
    <tableColumn id="5" xr3:uid="{F92B8A62-5453-4E19-9AE5-7E7216532D94}" name="xt" dataDxfId="19">
      <calculatedColumnFormula>Table1343[[#This Row],[t2]]-((Table1343[[#This Row],[f(t2)]]*(Table1343[[#This Row],[t1]]-Table1343[[#This Row],[t2]]))/(Table1343[[#This Row],[f(t1)]]-Table1343[[#This Row],[f(t2)]]))</calculatedColumnFormula>
    </tableColumn>
    <tableColumn id="6" xr3:uid="{D63F75BB-AFEE-46A3-A6F5-96D87ED381A9}" name="1/root(xl)" dataDxfId="18">
      <calculatedColumnFormula>1/SQRT(Table1343[[#This Row],[t1]])</calculatedColumnFormula>
    </tableColumn>
    <tableColumn id="7" xr3:uid="{C31CA986-3420-4C86-B0B3-121ADBF1DF69}" name="1-e^-0,146843.xl" dataDxfId="17">
      <calculatedColumnFormula>2*LOG((0.0000015/3.7*(0.005))+(2.51/13743*F8))</calculatedColumnFormula>
    </tableColumn>
    <tableColumn id="8" xr3:uid="{8A709605-9E90-4044-9CAC-0E84388E1A16}" name="1/root(xu)" dataDxfId="16">
      <calculatedColumnFormula>1/SQRT(Table1343[[#This Row],[t2]])</calculatedColumnFormula>
    </tableColumn>
    <tableColumn id="9" xr3:uid="{AD32893B-D696-4993-B542-786098CAD2AC}" name="1-e^-0,146843.xu" dataDxfId="15">
      <calculatedColumnFormula>2*LOG((0.0000015/3.7*(0.005))+(2.51/13743*H8))</calculatedColumnFormula>
    </tableColumn>
    <tableColumn id="15" xr3:uid="{F7DD0608-41C2-4FF8-BCF4-30C9CA514A29}" name="1/root(xr)" dataDxfId="14">
      <calculatedColumnFormula>1/SQRT(Table1343[[#This Row],[xt]])</calculatedColumnFormula>
    </tableColumn>
    <tableColumn id="14" xr3:uid="{6344A9C4-809D-48DB-9BBB-030785942D9B}" name="1-e^-0,146843.xr" dataDxfId="13">
      <calculatedColumnFormula>2*LOG((0.0000015/3.7*(0.005))+(2.51/13743*J8))</calculatedColumnFormula>
    </tableColumn>
    <tableColumn id="10" xr3:uid="{34CD10B8-612F-423F-92CC-F148C314210A}" name="f(t1)" dataDxfId="12">
      <calculatedColumnFormula>70*EXP(-1.5*Table1343[[#This Row],[t1]])+25*EXP(-0.075*Table1343[[#This Row],[t1]])-9</calculatedColumnFormula>
    </tableColumn>
    <tableColumn id="11" xr3:uid="{75F7C1AD-465E-466D-AFE9-CCE3B1F6877B}" name="f(t2)" dataDxfId="11">
      <calculatedColumnFormula>70*EXP(-1.5*Table1343[[#This Row],[t2]])+25*EXP(-0.075*Table1343[[#This Row],[t2]])-9</calculatedColumnFormula>
    </tableColumn>
    <tableColumn id="13" xr3:uid="{5D730F2F-5850-4B40-A1B3-A63FA7FF72F0}" name="f(xt)" dataDxfId="10">
      <calculatedColumnFormula>70*EXP(-1.5*Table1343[[#This Row],[xt]])+25*EXP(-0.075*Table1343[[#This Row],[xt]])-9</calculatedColumnFormula>
    </tableColumn>
    <tableColumn id="12" xr3:uid="{2B5174AD-D063-4B7E-9098-873D02C7410A}" name="er(%)" dataDxfId="9">
      <calculatedColumnFormula>ABS((E8-E7)/E8)*100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056B59-7DE2-468A-A55F-CA72D47FC387}" name="Table1" displayName="Table1" ref="C8:G20" totalsRowShown="0" headerRowDxfId="8" headerRowBorderDxfId="6" tableBorderDxfId="7" totalsRowBorderDxfId="5">
  <autoFilter ref="C8:G20" xr:uid="{95056B59-7DE2-468A-A55F-CA72D47FC387}"/>
  <tableColumns count="5">
    <tableColumn id="1" xr3:uid="{D30B69D3-2D3E-4D57-80C6-069ABE854D0D}" name="i" dataDxfId="4"/>
    <tableColumn id="2" xr3:uid="{B50A42C1-DD1B-4146-9D93-E7AE0BFCD731}" name="x" dataDxfId="3">
      <calculatedColumnFormula>D8 - E8/F8</calculatedColumnFormula>
    </tableColumn>
    <tableColumn id="3" xr3:uid="{CBAD4BB9-A44C-467E-BB80-BC3E1DA92B8E}" name="g(x)" dataDxfId="2">
      <calculatedColumnFormula>70*EXP(-1.5*Table1[[#This Row],[x]])+25*EXP(-0.075*Table1[[#This Row],[x]])-9</calculatedColumnFormula>
    </tableColumn>
    <tableColumn id="4" xr3:uid="{BFFB5760-86A5-4FDE-8C9E-7CF4635A1155}" name="g'(x)" dataDxfId="1">
      <calculatedColumnFormula>-105*EXP(-1.5*Table1[[#This Row],[x]])-1.1875*EXP(-0.075*Table1[[#This Row],[x]])</calculatedColumnFormula>
    </tableColumn>
    <tableColumn id="5" xr3:uid="{9511F893-66D0-4CC3-9820-30F68924F609}" name="err" dataDxfId="0">
      <calculatedColumnFormula>ABS((D9 - D8) / D9) * 100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9E9B-5C70-418C-B6FD-B050EF5AB12E}">
  <dimension ref="B2:O17"/>
  <sheetViews>
    <sheetView workbookViewId="0">
      <selection activeCell="E6" sqref="E6"/>
    </sheetView>
  </sheetViews>
  <sheetFormatPr defaultRowHeight="15" x14ac:dyDescent="0.25"/>
  <cols>
    <col min="2" max="2" width="3.42578125" bestFit="1" customWidth="1"/>
    <col min="3" max="3" width="13.42578125" bestFit="1" customWidth="1"/>
    <col min="4" max="4" width="14.42578125" customWidth="1"/>
    <col min="5" max="5" width="35.28515625" customWidth="1"/>
    <col min="6" max="6" width="13.42578125" hidden="1" customWidth="1"/>
    <col min="7" max="7" width="15.28515625" hidden="1" customWidth="1"/>
    <col min="8" max="8" width="15.140625" hidden="1" customWidth="1"/>
    <col min="9" max="11" width="18" hidden="1" customWidth="1"/>
    <col min="12" max="13" width="13.42578125" bestFit="1" customWidth="1"/>
    <col min="14" max="14" width="13.42578125" customWidth="1"/>
    <col min="15" max="15" width="13.42578125" bestFit="1" customWidth="1"/>
    <col min="25" max="25" width="16.85546875" customWidth="1"/>
  </cols>
  <sheetData>
    <row r="2" spans="2:15" x14ac:dyDescent="0.25">
      <c r="B2" t="s">
        <v>0</v>
      </c>
    </row>
    <row r="4" spans="2:15" ht="15" customHeight="1" x14ac:dyDescent="0.25">
      <c r="C4" s="1" t="s">
        <v>1</v>
      </c>
      <c r="D4" s="1"/>
      <c r="E4" s="1"/>
      <c r="F4" s="1"/>
      <c r="G4" s="1"/>
      <c r="H4" s="1"/>
      <c r="I4" s="1"/>
      <c r="J4" s="1"/>
      <c r="K4" s="1"/>
      <c r="L4" s="1"/>
    </row>
    <row r="5" spans="2:15" x14ac:dyDescent="0.25">
      <c r="C5" t="s">
        <v>2</v>
      </c>
    </row>
    <row r="6" spans="2:15" ht="35.25" customHeight="1" x14ac:dyDescent="0.25"/>
    <row r="7" spans="2:15" x14ac:dyDescent="0.25">
      <c r="B7" s="2" t="s">
        <v>3</v>
      </c>
      <c r="C7" s="3" t="s">
        <v>4</v>
      </c>
      <c r="D7" s="3" t="s">
        <v>5</v>
      </c>
      <c r="E7" s="3" t="s">
        <v>6</v>
      </c>
      <c r="F7" s="4" t="s">
        <v>7</v>
      </c>
      <c r="G7" s="5" t="s">
        <v>8</v>
      </c>
      <c r="H7" s="4" t="s">
        <v>9</v>
      </c>
      <c r="I7" s="5" t="s">
        <v>10</v>
      </c>
      <c r="J7" s="4" t="s">
        <v>11</v>
      </c>
      <c r="K7" s="5" t="s">
        <v>12</v>
      </c>
      <c r="L7" s="3" t="s">
        <v>13</v>
      </c>
      <c r="M7" s="3" t="s">
        <v>14</v>
      </c>
      <c r="N7" s="6" t="s">
        <v>15</v>
      </c>
      <c r="O7" s="6" t="s">
        <v>16</v>
      </c>
    </row>
    <row r="8" spans="2:15" x14ac:dyDescent="0.25">
      <c r="B8" s="7">
        <v>1</v>
      </c>
      <c r="C8" s="8">
        <v>10</v>
      </c>
      <c r="D8" s="8">
        <v>20</v>
      </c>
      <c r="E8" s="9">
        <f>Table1343[[#This Row],[t2]]-((Table1343[[#This Row],[f(t2)]]*(Table1343[[#This Row],[t1]]-Table1343[[#This Row],[t2]]))/(Table1343[[#This Row],[f(t1)]]-Table1343[[#This Row],[f(t2)]]))</f>
        <v>14.508451672644746</v>
      </c>
      <c r="F8" s="8">
        <f>1/SQRT(Table1343[[#This Row],[t1]])</f>
        <v>0.31622776601683794</v>
      </c>
      <c r="G8" s="8">
        <f t="shared" ref="G8:G13" si="0">2*LOG((0.0000015/3.7*(0.005))+(2.51/13743*F8))</f>
        <v>-8.4767851658822018</v>
      </c>
      <c r="H8" s="8">
        <f>1/SQRT(Table1343[[#This Row],[t2]])</f>
        <v>0.22360679774997896</v>
      </c>
      <c r="I8" s="8">
        <f t="shared" ref="I8:I13" si="1">2*LOG((0.0000015/3.7*(0.005))+(2.51/13743*H8))</f>
        <v>-8.7778025349123237</v>
      </c>
      <c r="J8" s="8">
        <f>1/SQRT(Table1343[[#This Row],[xt]])</f>
        <v>0.26253636405841202</v>
      </c>
      <c r="K8" s="8">
        <f t="shared" ref="K8:K13" si="2">2*LOG((0.0000015/3.7*(0.005))+(2.51/13743*J8))</f>
        <v>-8.6383999991313409</v>
      </c>
      <c r="L8" s="8">
        <f>70*EXP(-1.5*Table1343[[#This Row],[t1]])+25*EXP(-0.075*Table1343[[#This Row],[t1]])-9</f>
        <v>2.8091852316878008</v>
      </c>
      <c r="M8" s="8">
        <f>70*EXP(-1.5*Table1343[[#This Row],[t2]])+25*EXP(-0.075*Table1343[[#This Row],[t2]])-9</f>
        <v>-3.4217459962827039</v>
      </c>
      <c r="N8" s="8">
        <f>70*EXP(-1.5*Table1343[[#This Row],[xt]])+25*EXP(-0.075*Table1343[[#This Row],[xt]])-9</f>
        <v>-0.57888744153617111</v>
      </c>
      <c r="O8" s="10" t="s">
        <v>17</v>
      </c>
    </row>
    <row r="9" spans="2:15" x14ac:dyDescent="0.25">
      <c r="B9" s="7">
        <v>2</v>
      </c>
      <c r="C9" s="8">
        <v>10</v>
      </c>
      <c r="D9" s="9">
        <v>14.508451672644746</v>
      </c>
      <c r="E9" s="9">
        <f>Table1343[[#This Row],[t2]]-((Table1343[[#This Row],[f(t2)]]*(Table1343[[#This Row],[t1]]-Table1343[[#This Row],[t2]]))/(Table1343[[#This Row],[f(t1)]]-Table1343[[#This Row],[f(t2)]]))</f>
        <v>13.738135830634395</v>
      </c>
      <c r="F9" s="8">
        <f>1/SQRT(Table1343[[#This Row],[t1]])</f>
        <v>0.31622776601683794</v>
      </c>
      <c r="G9" s="8">
        <f t="shared" si="0"/>
        <v>-8.4767851658822018</v>
      </c>
      <c r="H9" s="8">
        <f>1/SQRT(Table1343[[#This Row],[t2]])</f>
        <v>0.26253636405841202</v>
      </c>
      <c r="I9" s="8">
        <f t="shared" si="1"/>
        <v>-8.6383999991313409</v>
      </c>
      <c r="J9" s="8">
        <f>1/SQRT(Table1343[[#This Row],[xt]])</f>
        <v>0.26979636682396851</v>
      </c>
      <c r="K9" s="8">
        <f t="shared" si="2"/>
        <v>-8.6147077257156059</v>
      </c>
      <c r="L9" s="8">
        <f>70*EXP(-1.5*Table1343[[#This Row],[t1]])+25*EXP(-0.075*Table1343[[#This Row],[t1]])-9</f>
        <v>2.8091852316878008</v>
      </c>
      <c r="M9" s="8">
        <f>70*EXP(-1.5*Table1343[[#This Row],[t2]])+25*EXP(-0.075*Table1343[[#This Row],[t2]])-9</f>
        <v>-0.57888744153617111</v>
      </c>
      <c r="N9" s="8">
        <f>70*EXP(-1.5*Table1343[[#This Row],[xt]])+25*EXP(-0.075*Table1343[[#This Row],[xt]])-9</f>
        <v>-7.8040062581608893E-2</v>
      </c>
      <c r="O9" s="10">
        <f>ABS((E9-E8)/E9)*100</f>
        <v>5.6071351419647444</v>
      </c>
    </row>
    <row r="10" spans="2:15" x14ac:dyDescent="0.25">
      <c r="B10" s="7">
        <v>3</v>
      </c>
      <c r="C10" s="8">
        <v>10</v>
      </c>
      <c r="D10" s="8">
        <v>13.738135830634395</v>
      </c>
      <c r="E10" s="9">
        <f>Table1343[[#This Row],[t2]]-((Table1343[[#This Row],[f(t2)]]*(Table1343[[#This Row],[t1]]-Table1343[[#This Row],[t2]]))/(Table1343[[#This Row],[f(t1)]]-Table1343[[#This Row],[f(t2)]]))</f>
        <v>13.637096138740493</v>
      </c>
      <c r="F10" s="8">
        <f>1/SQRT(Table1343[[#This Row],[t1]])</f>
        <v>0.31622776601683794</v>
      </c>
      <c r="G10" s="8">
        <f t="shared" si="0"/>
        <v>-8.4767851658822018</v>
      </c>
      <c r="H10" s="8">
        <f>1/SQRT(Table1343[[#This Row],[t2]])</f>
        <v>0.26979636682396851</v>
      </c>
      <c r="I10" s="8">
        <f t="shared" si="1"/>
        <v>-8.6147077257156059</v>
      </c>
      <c r="J10" s="8">
        <f>1/SQRT(Table1343[[#This Row],[xt]])</f>
        <v>0.27079400715289254</v>
      </c>
      <c r="K10" s="8">
        <f t="shared" si="2"/>
        <v>-8.6115019535620263</v>
      </c>
      <c r="L10" s="8">
        <f>70*EXP(-1.5*Table1343[[#This Row],[t1]])+25*EXP(-0.075*Table1343[[#This Row],[t1]])-9</f>
        <v>2.8091852316878008</v>
      </c>
      <c r="M10" s="8">
        <f>70*EXP(-1.5*Table1343[[#This Row],[t2]])+25*EXP(-0.075*Table1343[[#This Row],[t2]])-9</f>
        <v>-7.8040062581608893E-2</v>
      </c>
      <c r="N10" s="8">
        <f>70*EXP(-1.5*Table1343[[#This Row],[xt]])+25*EXP(-0.075*Table1343[[#This Row],[xt]])-9</f>
        <v>-1.0172820704990926E-2</v>
      </c>
      <c r="O10" s="10">
        <f t="shared" ref="O10:O13" si="3">ABS((E10-E9)/E10)*100</f>
        <v>0.74091794078408679</v>
      </c>
    </row>
    <row r="11" spans="2:15" x14ac:dyDescent="0.25">
      <c r="B11" s="11">
        <v>4</v>
      </c>
      <c r="C11" s="12">
        <v>10</v>
      </c>
      <c r="D11" s="12">
        <v>13.637096138740493</v>
      </c>
      <c r="E11" s="13">
        <f>Table1343[[#This Row],[t2]]-((Table1343[[#This Row],[f(t2)]]*(Table1343[[#This Row],[t1]]-Table1343[[#This Row],[t2]]))/(Table1343[[#This Row],[f(t1)]]-Table1343[[#This Row],[f(t2)]]))</f>
        <v>13.62397275170747</v>
      </c>
      <c r="F11" s="12">
        <f>1/SQRT(Table1343[[#This Row],[t1]])</f>
        <v>0.31622776601683794</v>
      </c>
      <c r="G11" s="12">
        <f t="shared" si="0"/>
        <v>-8.4767851658822018</v>
      </c>
      <c r="H11" s="12">
        <f>1/SQRT(Table1343[[#This Row],[t2]])</f>
        <v>0.27079400715289254</v>
      </c>
      <c r="I11" s="12">
        <f t="shared" si="1"/>
        <v>-8.6115019535620263</v>
      </c>
      <c r="J11" s="12">
        <f>1/SQRT(Table1343[[#This Row],[xt]])</f>
        <v>0.27092439787110839</v>
      </c>
      <c r="K11" s="12">
        <f t="shared" si="2"/>
        <v>-8.6110838348514989</v>
      </c>
      <c r="L11" s="12">
        <f>70*EXP(-1.5*Table1343[[#This Row],[t1]])+25*EXP(-0.075*Table1343[[#This Row],[t1]])-9</f>
        <v>2.8091852316878008</v>
      </c>
      <c r="M11" s="12">
        <f>70*EXP(-1.5*Table1343[[#This Row],[t2]])+25*EXP(-0.075*Table1343[[#This Row],[t2]])-9</f>
        <v>-1.0172820704990926E-2</v>
      </c>
      <c r="N11" s="12">
        <f>70*EXP(-1.5*Table1343[[#This Row],[xt]])+25*EXP(-0.075*Table1343[[#This Row],[xt]])-9</f>
        <v>-1.3201894654546464E-3</v>
      </c>
      <c r="O11" s="14">
        <f t="shared" si="3"/>
        <v>9.6325699355043162E-2</v>
      </c>
    </row>
    <row r="12" spans="2:15" x14ac:dyDescent="0.25">
      <c r="B12" s="7">
        <v>5</v>
      </c>
      <c r="C12" s="8">
        <v>10</v>
      </c>
      <c r="D12" s="9">
        <v>13.62397275170747</v>
      </c>
      <c r="E12" s="9">
        <f>Table1343[[#This Row],[t2]]-((Table1343[[#This Row],[f(t2)]]*(Table1343[[#This Row],[t1]]-Table1343[[#This Row],[t2]]))/(Table1343[[#This Row],[f(t1)]]-Table1343[[#This Row],[f(t2)]]))</f>
        <v>13.622270449120224</v>
      </c>
      <c r="F12" s="8">
        <f>1/SQRT(Table1343[[#This Row],[t1]])</f>
        <v>0.31622776601683794</v>
      </c>
      <c r="G12" s="8">
        <f t="shared" si="0"/>
        <v>-8.4767851658822018</v>
      </c>
      <c r="H12" s="8">
        <f>1/SQRT(Table1343[[#This Row],[t2]])</f>
        <v>0.27092439787110839</v>
      </c>
      <c r="I12" s="8">
        <f t="shared" si="1"/>
        <v>-8.6110838348514989</v>
      </c>
      <c r="J12" s="8">
        <f>1/SQRT(Table1343[[#This Row],[xt]])</f>
        <v>0.27094132533183479</v>
      </c>
      <c r="K12" s="8">
        <f t="shared" si="2"/>
        <v>-8.6110295689967913</v>
      </c>
      <c r="L12" s="8">
        <f>70*EXP(-1.5*Table1343[[#This Row],[t1]])+25*EXP(-0.075*Table1343[[#This Row],[t1]])-9</f>
        <v>2.8091852316878008</v>
      </c>
      <c r="M12" s="8">
        <f>70*EXP(-1.5*Table1343[[#This Row],[t2]])+25*EXP(-0.075*Table1343[[#This Row],[t2]])-9</f>
        <v>-1.3201894654546464E-3</v>
      </c>
      <c r="N12" s="8">
        <f>70*EXP(-1.5*Table1343[[#This Row],[xt]])+25*EXP(-0.075*Table1343[[#This Row],[xt]])-9</f>
        <v>-1.7123020079701234E-4</v>
      </c>
      <c r="O12" s="10">
        <f t="shared" si="3"/>
        <v>1.2496467410509658E-2</v>
      </c>
    </row>
    <row r="13" spans="2:15" x14ac:dyDescent="0.25">
      <c r="B13" s="7">
        <v>6</v>
      </c>
      <c r="C13" s="8">
        <v>10</v>
      </c>
      <c r="D13" s="8">
        <v>13.622270449120224</v>
      </c>
      <c r="E13" s="9">
        <f>Table1343[[#This Row],[t2]]-((Table1343[[#This Row],[f(t2)]]*(Table1343[[#This Row],[t1]]-Table1343[[#This Row],[t2]]))/(Table1343[[#This Row],[f(t1)]]-Table1343[[#This Row],[f(t2)]]))</f>
        <v>13.622049671833768</v>
      </c>
      <c r="F13" s="8">
        <f>1/SQRT(Table1343[[#This Row],[t1]])</f>
        <v>0.31622776601683794</v>
      </c>
      <c r="G13" s="8">
        <f t="shared" si="0"/>
        <v>-8.4767851658822018</v>
      </c>
      <c r="H13" s="8">
        <f>1/SQRT(Table1343[[#This Row],[t2]])</f>
        <v>0.27094132533183479</v>
      </c>
      <c r="I13" s="8">
        <f t="shared" si="1"/>
        <v>-8.6110295689967913</v>
      </c>
      <c r="J13" s="8">
        <f>1/SQRT(Table1343[[#This Row],[xt]])</f>
        <v>0.27094352094298246</v>
      </c>
      <c r="K13" s="8">
        <f t="shared" si="2"/>
        <v>-8.6110225305807582</v>
      </c>
      <c r="L13" s="8">
        <f>70*EXP(-1.5*Table1343[[#This Row],[t1]])+25*EXP(-0.075*Table1343[[#This Row],[t1]])-9</f>
        <v>2.8091852316878008</v>
      </c>
      <c r="M13" s="8">
        <f>70*EXP(-1.5*Table1343[[#This Row],[t2]])+25*EXP(-0.075*Table1343[[#This Row],[t2]])-9</f>
        <v>-1.7123020079701234E-4</v>
      </c>
      <c r="N13" s="8">
        <f>70*EXP(-1.5*Table1343[[#This Row],[xt]])+25*EXP(-0.075*Table1343[[#This Row],[xt]])-9</f>
        <v>-2.2207104507288022E-5</v>
      </c>
      <c r="O13" s="10">
        <f t="shared" si="3"/>
        <v>1.6207347042104634E-3</v>
      </c>
    </row>
    <row r="15" spans="2:15" x14ac:dyDescent="0.25">
      <c r="C15" t="s">
        <v>18</v>
      </c>
    </row>
    <row r="16" spans="2:15" x14ac:dyDescent="0.25">
      <c r="C16" t="s">
        <v>19</v>
      </c>
    </row>
    <row r="17" spans="3:3" x14ac:dyDescent="0.25">
      <c r="C17" s="12">
        <v>13.637096138740493</v>
      </c>
    </row>
  </sheetData>
  <mergeCells count="1">
    <mergeCell ref="C4:L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F5B9-FD44-495A-A859-A513152421B6}">
  <dimension ref="C2:L23"/>
  <sheetViews>
    <sheetView tabSelected="1" workbookViewId="0">
      <selection activeCell="K11" sqref="K11"/>
    </sheetView>
  </sheetViews>
  <sheetFormatPr defaultRowHeight="15" x14ac:dyDescent="0.25"/>
  <sheetData>
    <row r="2" spans="3:12" x14ac:dyDescent="0.25">
      <c r="C2" t="s">
        <v>20</v>
      </c>
    </row>
    <row r="3" spans="3:12" x14ac:dyDescent="0.25">
      <c r="C3" s="1" t="s">
        <v>1</v>
      </c>
      <c r="D3" s="1"/>
      <c r="E3" s="1"/>
      <c r="F3" s="1"/>
      <c r="G3" s="1"/>
      <c r="H3" s="1"/>
      <c r="I3" s="1"/>
      <c r="J3" s="1"/>
      <c r="K3" s="1"/>
      <c r="L3" s="1"/>
    </row>
    <row r="5" spans="3:12" x14ac:dyDescent="0.25">
      <c r="C5" s="1" t="s">
        <v>21</v>
      </c>
      <c r="D5" s="17"/>
      <c r="E5" s="17"/>
      <c r="F5" s="17"/>
      <c r="G5" s="17"/>
      <c r="H5" s="17"/>
      <c r="I5" s="17"/>
      <c r="J5" s="17"/>
    </row>
    <row r="8" spans="3:12" x14ac:dyDescent="0.25">
      <c r="C8" s="16" t="s">
        <v>3</v>
      </c>
      <c r="D8" s="18" t="s">
        <v>22</v>
      </c>
      <c r="E8" s="18" t="s">
        <v>23</v>
      </c>
      <c r="F8" s="18" t="s">
        <v>24</v>
      </c>
      <c r="G8" s="15" t="s">
        <v>25</v>
      </c>
    </row>
    <row r="9" spans="3:12" x14ac:dyDescent="0.25">
      <c r="C9" s="19">
        <v>0</v>
      </c>
      <c r="D9" s="20">
        <v>10</v>
      </c>
      <c r="E9" s="20">
        <f>70*EXP(-1.5*Table1[[#This Row],[x]])+25*EXP(-0.075*Table1[[#This Row],[x]])-9</f>
        <v>2.8091852316878008</v>
      </c>
      <c r="F9" s="20">
        <f>-105*EXP(-1.5*Table1[[#This Row],[x]])-1.1875*EXP(-0.075*Table1[[#This Row],[x]])</f>
        <v>-0.56096740112360766</v>
      </c>
      <c r="G9" s="21">
        <v>100</v>
      </c>
    </row>
    <row r="10" spans="3:12" x14ac:dyDescent="0.25">
      <c r="C10" s="19">
        <v>1</v>
      </c>
      <c r="D10" s="20">
        <f>D9 - E9/F9</f>
        <v>15.007751299025671</v>
      </c>
      <c r="E10" s="20">
        <f>70*EXP(-1.5*Table1[[#This Row],[x]])+25*EXP(-0.075*Table1[[#This Row],[x]])-9</f>
        <v>-0.88840533000025168</v>
      </c>
      <c r="F10" s="20">
        <f>-105*EXP(-1.5*Table1[[#This Row],[x]])-1.1875*EXP(-0.075*Table1[[#This Row],[x]])</f>
        <v>-0.38530076382850731</v>
      </c>
      <c r="G10" s="21">
        <f>ABS((D10 - D9) / D10) * 100</f>
        <v>33.367765758157134</v>
      </c>
    </row>
    <row r="11" spans="3:12" x14ac:dyDescent="0.25">
      <c r="C11" s="19">
        <v>2</v>
      </c>
      <c r="D11" s="20">
        <f t="shared" ref="D11:D16" si="0">D10 - E10/F10</f>
        <v>12.702006246322712</v>
      </c>
      <c r="E11" s="20">
        <f>70*EXP(-1.5*Table1[[#This Row],[x]])+25*EXP(-0.075*Table1[[#This Row],[x]])-9</f>
        <v>0.64293376668157798</v>
      </c>
      <c r="F11" s="20">
        <f>-105*EXP(-1.5*Table1[[#This Row],[x]])-1.1875*EXP(-0.075*Table1[[#This Row],[x]])</f>
        <v>-0.45803989417057539</v>
      </c>
      <c r="G11" s="21">
        <f t="shared" ref="G11:G16" si="1">ABS((D11 - D10) / D11) * 100</f>
        <v>18.15260524982407</v>
      </c>
    </row>
    <row r="12" spans="3:12" x14ac:dyDescent="0.25">
      <c r="C12" s="19">
        <v>3</v>
      </c>
      <c r="D12" s="20">
        <f t="shared" si="0"/>
        <v>14.105669496760342</v>
      </c>
      <c r="E12" s="20">
        <f>70*EXP(-1.5*Table1[[#This Row],[x]])+25*EXP(-0.075*Table1[[#This Row],[x]])-9</f>
        <v>-0.32061548428675479</v>
      </c>
      <c r="F12" s="20">
        <f>-105*EXP(-1.5*Table1[[#This Row],[x]])-1.1875*EXP(-0.075*Table1[[#This Row],[x]])</f>
        <v>-0.41227083029132622</v>
      </c>
      <c r="G12" s="21">
        <f t="shared" si="1"/>
        <v>9.9510572735311129</v>
      </c>
    </row>
    <row r="13" spans="3:12" x14ac:dyDescent="0.25">
      <c r="C13" s="19">
        <v>4</v>
      </c>
      <c r="D13" s="20">
        <f t="shared" si="0"/>
        <v>13.32798778675385</v>
      </c>
      <c r="E13" s="20">
        <f>70*EXP(-1.5*Table1[[#This Row],[x]])+25*EXP(-0.075*Table1[[#This Row],[x]])-9</f>
        <v>0.20067413275041091</v>
      </c>
      <c r="F13" s="20">
        <f>-105*EXP(-1.5*Table1[[#This Row],[x]])-1.1875*EXP(-0.075*Table1[[#This Row],[x]])</f>
        <v>-0.43703223256057572</v>
      </c>
      <c r="G13" s="21">
        <f t="shared" si="1"/>
        <v>5.8349521506869824</v>
      </c>
    </row>
    <row r="14" spans="3:12" x14ac:dyDescent="0.25">
      <c r="C14" s="19">
        <v>5</v>
      </c>
      <c r="D14" s="20">
        <f t="shared" si="0"/>
        <v>13.787162460380689</v>
      </c>
      <c r="E14" s="20">
        <f>70*EXP(-1.5*Table1[[#This Row],[x]])+25*EXP(-0.075*Table1[[#This Row],[x]])-9</f>
        <v>-0.11078584988234219</v>
      </c>
      <c r="F14" s="20">
        <f>-105*EXP(-1.5*Table1[[#This Row],[x]])-1.1875*EXP(-0.075*Table1[[#This Row],[x]])</f>
        <v>-0.42223777822226582</v>
      </c>
      <c r="G14" s="21">
        <f t="shared" si="1"/>
        <v>3.3304508810013691</v>
      </c>
    </row>
    <row r="15" spans="3:12" x14ac:dyDescent="0.25">
      <c r="C15" s="19">
        <v>6</v>
      </c>
      <c r="D15" s="20">
        <f t="shared" si="0"/>
        <v>13.524784588015075</v>
      </c>
      <c r="E15" s="20">
        <f>70*EXP(-1.5*Table1[[#This Row],[x]])+25*EXP(-0.075*Table1[[#This Row],[x]])-9</f>
        <v>6.5871628075750976E-2</v>
      </c>
      <c r="F15" s="20">
        <f>-105*EXP(-1.5*Table1[[#This Row],[x]])-1.1875*EXP(-0.075*Table1[[#This Row],[x]])</f>
        <v>-0.43062905958886782</v>
      </c>
      <c r="G15" s="21">
        <f t="shared" si="1"/>
        <v>1.9399781982340651</v>
      </c>
    </row>
    <row r="16" spans="3:12" x14ac:dyDescent="0.25">
      <c r="C16" s="19">
        <v>7</v>
      </c>
      <c r="D16" s="20">
        <f t="shared" si="0"/>
        <v>13.677750642230368</v>
      </c>
      <c r="E16" s="20">
        <f>70*EXP(-1.5*Table1[[#This Row],[x]])+25*EXP(-0.075*Table1[[#This Row],[x]])-9</f>
        <v>-3.7541851386512448E-2</v>
      </c>
      <c r="F16" s="20">
        <f>-105*EXP(-1.5*Table1[[#This Row],[x]])-1.1875*EXP(-0.075*Table1[[#This Row],[x]])</f>
        <v>-0.42571688707258987</v>
      </c>
      <c r="G16" s="21">
        <f t="shared" si="1"/>
        <v>1.1183567986903247</v>
      </c>
    </row>
    <row r="17" spans="3:7" x14ac:dyDescent="0.25">
      <c r="C17" s="19">
        <v>8</v>
      </c>
      <c r="D17" s="20">
        <f>D16 - E16/F16</f>
        <v>13.589565624143193</v>
      </c>
      <c r="E17" s="20">
        <f>70*EXP(-1.5*Table1[[#This Row],[x]])+25*EXP(-0.075*Table1[[#This Row],[x]])-9</f>
        <v>2.1931207153825127E-2</v>
      </c>
      <c r="F17" s="20">
        <f>-105*EXP(-1.5*Table1[[#This Row],[x]])-1.1875*EXP(-0.075*Table1[[#This Row],[x]])</f>
        <v>-0.42854187503328939</v>
      </c>
      <c r="G17" s="21">
        <f>ABS((D17 - D16) / D17) * 100</f>
        <v>0.64891712160767068</v>
      </c>
    </row>
    <row r="18" spans="3:7" x14ac:dyDescent="0.25">
      <c r="C18" s="19">
        <v>9</v>
      </c>
      <c r="D18" s="20">
        <f>D17 - E17/F17</f>
        <v>13.640741969866983</v>
      </c>
      <c r="E18" s="20">
        <f>70*EXP(-1.5*Table1[[#This Row],[x]])+25*EXP(-0.075*Table1[[#This Row],[x]])-9</f>
        <v>-1.2630639515339936E-2</v>
      </c>
      <c r="F18" s="20">
        <f>-105*EXP(-1.5*Table1[[#This Row],[x]])-1.1875*EXP(-0.075*Table1[[#This Row],[x]])</f>
        <v>-0.42690017677258441</v>
      </c>
      <c r="G18" s="21">
        <f>ABS((D18 - D17) / D18) * 100</f>
        <v>0.37517274233939535</v>
      </c>
    </row>
    <row r="19" spans="3:7" x14ac:dyDescent="0.25">
      <c r="C19" s="19">
        <v>10</v>
      </c>
      <c r="D19" s="20">
        <f>D18 - E18/F18</f>
        <v>13.61115510107993</v>
      </c>
      <c r="E19" s="20">
        <f>70*EXP(-1.5*Table1[[#This Row],[x]])+25*EXP(-0.075*Table1[[#This Row],[x]])-9</f>
        <v>7.3346166682011216E-3</v>
      </c>
      <c r="F19" s="20">
        <f>-105*EXP(-1.5*Table1[[#This Row],[x]])-1.1875*EXP(-0.075*Table1[[#This Row],[x]])</f>
        <v>-0.42784853243822862</v>
      </c>
      <c r="G19" s="21">
        <f>ABS((D19 - D18) / D19) * 100</f>
        <v>0.21737221100878948</v>
      </c>
    </row>
    <row r="20" spans="3:7" x14ac:dyDescent="0.25">
      <c r="C20" s="22">
        <v>11</v>
      </c>
      <c r="D20" s="23">
        <f>D19 - E19/F19</f>
        <v>13.628298122761931</v>
      </c>
      <c r="E20" s="23">
        <f>70*EXP(-1.5*Table1[[#This Row],[x]])+25*EXP(-0.075*Table1[[#This Row],[x]])-9</f>
        <v>-4.2389137804068611E-3</v>
      </c>
      <c r="F20" s="23">
        <f>-105*EXP(-1.5*Table1[[#This Row],[x]])-1.1875*EXP(-0.075*Table1[[#This Row],[x]])</f>
        <v>-0.42729878623483214</v>
      </c>
      <c r="G20" s="24">
        <f>ABS((D20 - D19) / D20) * 100</f>
        <v>0.12578989340839838</v>
      </c>
    </row>
    <row r="22" spans="3:7" x14ac:dyDescent="0.25">
      <c r="C22" t="s">
        <v>19</v>
      </c>
    </row>
    <row r="23" spans="3:7" x14ac:dyDescent="0.25">
      <c r="C23" s="25">
        <v>13.628298122761931</v>
      </c>
    </row>
  </sheetData>
  <mergeCells count="2">
    <mergeCell ref="C3:L3"/>
    <mergeCell ref="C5:J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MIKHA SULISTIYO 12024002503</dc:creator>
  <cp:lastModifiedBy>TOBIAS MIKHA SULISTIYO 12024002503</cp:lastModifiedBy>
  <dcterms:created xsi:type="dcterms:W3CDTF">2024-10-26T03:17:10Z</dcterms:created>
  <dcterms:modified xsi:type="dcterms:W3CDTF">2024-10-26T03:18:00Z</dcterms:modified>
</cp:coreProperties>
</file>