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obias.sulistiyo\Desktop\Pascasarjana\SEMESTER 1\METODE KOMPUTASI\"/>
    </mc:Choice>
  </mc:AlternateContent>
  <bookViews>
    <workbookView xWindow="-120" yWindow="-120" windowWidth="20730" windowHeight="11160" activeTab="2"/>
  </bookViews>
  <sheets>
    <sheet name="Question" sheetId="5" r:id="rId1"/>
    <sheet name="Bisection" sheetId="6" r:id="rId2"/>
    <sheet name="False Position" sheetId="8" r:id="rId3"/>
    <sheet name="Sheet4" sheetId="9" r:id="rId4"/>
    <sheet name="Newthon Raphson" sheetId="3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8" l="1"/>
  <c r="E8" i="8"/>
  <c r="H19" i="8"/>
  <c r="I19" i="8" s="1"/>
  <c r="M19" i="8" s="1"/>
  <c r="F19" i="8"/>
  <c r="H18" i="8"/>
  <c r="F18" i="8"/>
  <c r="G18" i="8" s="1"/>
  <c r="H17" i="8"/>
  <c r="I17" i="8" s="1"/>
  <c r="F17" i="8"/>
  <c r="H16" i="8"/>
  <c r="I16" i="8" s="1"/>
  <c r="M16" i="8" s="1"/>
  <c r="F16" i="8"/>
  <c r="G16" i="8" s="1"/>
  <c r="H15" i="8"/>
  <c r="I15" i="8" s="1"/>
  <c r="M15" i="8" s="1"/>
  <c r="F15" i="8"/>
  <c r="G15" i="8" s="1"/>
  <c r="L15" i="8" s="1"/>
  <c r="F14" i="8"/>
  <c r="G14" i="8" s="1"/>
  <c r="H13" i="8"/>
  <c r="I13" i="8" s="1"/>
  <c r="M13" i="8" s="1"/>
  <c r="F13" i="8"/>
  <c r="F12" i="8"/>
  <c r="G12" i="8" s="1"/>
  <c r="H11" i="8"/>
  <c r="I11" i="8" s="1"/>
  <c r="M11" i="8" s="1"/>
  <c r="G11" i="8"/>
  <c r="F11" i="8"/>
  <c r="H10" i="8"/>
  <c r="I10" i="8" s="1"/>
  <c r="M10" i="8" s="1"/>
  <c r="F10" i="8"/>
  <c r="G10" i="8" s="1"/>
  <c r="F9" i="8"/>
  <c r="H8" i="8"/>
  <c r="F8" i="8"/>
  <c r="G8" i="8" s="1"/>
  <c r="E16" i="8" l="1"/>
  <c r="G19" i="8"/>
  <c r="L19" i="8" s="1"/>
  <c r="E19" i="8" s="1"/>
  <c r="G17" i="8"/>
  <c r="L17" i="8" s="1"/>
  <c r="E15" i="8"/>
  <c r="L13" i="8"/>
  <c r="E13" i="8" s="1"/>
  <c r="L11" i="8"/>
  <c r="E11" i="8" s="1"/>
  <c r="G13" i="8"/>
  <c r="I18" i="8"/>
  <c r="M18" i="8" s="1"/>
  <c r="L10" i="8"/>
  <c r="E10" i="8" s="1"/>
  <c r="L16" i="8"/>
  <c r="M17" i="8"/>
  <c r="G9" i="8"/>
  <c r="L9" i="8" s="1"/>
  <c r="L14" i="8"/>
  <c r="L8" i="8"/>
  <c r="I8" i="8"/>
  <c r="M8" i="8" s="1"/>
  <c r="L12" i="8"/>
  <c r="L18" i="8"/>
  <c r="K12" i="6"/>
  <c r="K18" i="6"/>
  <c r="K19" i="6"/>
  <c r="E15" i="6"/>
  <c r="J15" i="6" s="1"/>
  <c r="K15" i="6" s="1"/>
  <c r="E18" i="6"/>
  <c r="E19" i="6"/>
  <c r="J19" i="6" s="1"/>
  <c r="F18" i="6"/>
  <c r="G18" i="6" s="1"/>
  <c r="F19" i="6"/>
  <c r="G19" i="6" s="1"/>
  <c r="H18" i="6"/>
  <c r="I18" i="6" s="1"/>
  <c r="H19" i="6"/>
  <c r="I19" i="6" s="1"/>
  <c r="J18" i="6"/>
  <c r="H8" i="6"/>
  <c r="I8" i="6" s="1"/>
  <c r="H9" i="6"/>
  <c r="I9" i="6" s="1"/>
  <c r="H10" i="6"/>
  <c r="I10" i="6" s="1"/>
  <c r="H11" i="6"/>
  <c r="I11" i="6" s="1"/>
  <c r="M11" i="6" s="1"/>
  <c r="H12" i="6"/>
  <c r="I12" i="6" s="1"/>
  <c r="H13" i="6"/>
  <c r="I13" i="6" s="1"/>
  <c r="H14" i="6"/>
  <c r="I14" i="6" s="1"/>
  <c r="H15" i="6"/>
  <c r="I15" i="6" s="1"/>
  <c r="M15" i="6" s="1"/>
  <c r="H16" i="6"/>
  <c r="I16" i="6" s="1"/>
  <c r="H17" i="6"/>
  <c r="I17" i="6" s="1"/>
  <c r="F8" i="6"/>
  <c r="G8" i="6" s="1"/>
  <c r="F9" i="6"/>
  <c r="G9" i="6" s="1"/>
  <c r="F10" i="6"/>
  <c r="G10" i="6" s="1"/>
  <c r="F11" i="6"/>
  <c r="G11" i="6" s="1"/>
  <c r="F12" i="6"/>
  <c r="G12" i="6" s="1"/>
  <c r="F13" i="6"/>
  <c r="G13" i="6" s="1"/>
  <c r="F14" i="6"/>
  <c r="G14" i="6" s="1"/>
  <c r="F15" i="6"/>
  <c r="G15" i="6" s="1"/>
  <c r="F16" i="6"/>
  <c r="G16" i="6" s="1"/>
  <c r="F17" i="6"/>
  <c r="G17" i="6" s="1"/>
  <c r="E17" i="6"/>
  <c r="E16" i="6"/>
  <c r="J16" i="6" s="1"/>
  <c r="K16" i="6" s="1"/>
  <c r="E14" i="6"/>
  <c r="E13" i="6"/>
  <c r="E12" i="6"/>
  <c r="J12" i="6" s="1"/>
  <c r="E11" i="6"/>
  <c r="O12" i="6" s="1"/>
  <c r="E10" i="6"/>
  <c r="J10" i="6" s="1"/>
  <c r="K10" i="6" s="1"/>
  <c r="E9" i="6"/>
  <c r="J9" i="6" s="1"/>
  <c r="K9" i="6" s="1"/>
  <c r="E8" i="6"/>
  <c r="J8" i="6" s="1"/>
  <c r="E18" i="8" l="1"/>
  <c r="E17" i="8"/>
  <c r="O13" i="6"/>
  <c r="O15" i="6"/>
  <c r="M16" i="6"/>
  <c r="J11" i="6"/>
  <c r="K11" i="6" s="1"/>
  <c r="M10" i="6"/>
  <c r="O19" i="6"/>
  <c r="N10" i="6"/>
  <c r="O14" i="6"/>
  <c r="O17" i="6"/>
  <c r="J14" i="6"/>
  <c r="K14" i="6" s="1"/>
  <c r="N19" i="6"/>
  <c r="N18" i="6"/>
  <c r="J17" i="6"/>
  <c r="K17" i="6" s="1"/>
  <c r="J13" i="6"/>
  <c r="K13" i="6" s="1"/>
  <c r="O18" i="6"/>
  <c r="L12" i="6"/>
  <c r="L18" i="6"/>
  <c r="M18" i="6"/>
  <c r="L15" i="6"/>
  <c r="L11" i="6"/>
  <c r="L14" i="6"/>
  <c r="L10" i="6"/>
  <c r="L17" i="6"/>
  <c r="L13" i="6"/>
  <c r="L19" i="6"/>
  <c r="M14" i="6"/>
  <c r="M8" i="6"/>
  <c r="N12" i="6"/>
  <c r="N16" i="6"/>
  <c r="N8" i="6"/>
  <c r="L16" i="6"/>
  <c r="L8" i="6"/>
  <c r="M9" i="6"/>
  <c r="M13" i="6"/>
  <c r="N15" i="6"/>
  <c r="M17" i="6"/>
  <c r="M19" i="6"/>
  <c r="M12" i="6"/>
  <c r="N9" i="6"/>
  <c r="L9" i="6"/>
  <c r="O10" i="6"/>
  <c r="O9" i="6"/>
  <c r="O16" i="6"/>
  <c r="O11" i="6"/>
  <c r="D11" i="3"/>
  <c r="N17" i="6" l="1"/>
  <c r="N11" i="6"/>
  <c r="N13" i="6"/>
  <c r="N14" i="6"/>
  <c r="E8" i="3"/>
  <c r="D8" i="3"/>
  <c r="C9" i="3" s="1"/>
  <c r="F9" i="3" s="1"/>
  <c r="U8" i="3"/>
  <c r="T8" i="3"/>
  <c r="U5" i="3"/>
  <c r="T5" i="3"/>
  <c r="E9" i="3" l="1"/>
  <c r="D9" i="3"/>
  <c r="C10" i="3" l="1"/>
  <c r="D10" i="3" s="1"/>
  <c r="F10" i="3"/>
  <c r="E10" i="3" l="1"/>
  <c r="C11" i="3"/>
  <c r="E11" i="3" s="1"/>
  <c r="F11" i="3"/>
  <c r="C12" i="3" l="1"/>
  <c r="F12" i="3" s="1"/>
  <c r="D12" i="3" l="1"/>
  <c r="E12" i="3"/>
  <c r="C13" i="3" l="1"/>
  <c r="F13" i="3" l="1"/>
  <c r="E13" i="3"/>
  <c r="D13" i="3"/>
  <c r="C14" i="3" l="1"/>
  <c r="F14" i="3" l="1"/>
  <c r="D14" i="3"/>
  <c r="C15" i="3" s="1"/>
  <c r="F15" i="3" s="1"/>
  <c r="E14" i="3"/>
  <c r="E15" i="3" l="1"/>
  <c r="D15" i="3"/>
  <c r="C16" i="3"/>
  <c r="F16" i="3" s="1"/>
  <c r="D16" i="3" l="1"/>
  <c r="E16" i="3"/>
  <c r="C17" i="3" l="1"/>
  <c r="F17" i="3" s="1"/>
  <c r="D17" i="3"/>
  <c r="E17" i="3"/>
  <c r="C18" i="3" l="1"/>
  <c r="F18" i="3" s="1"/>
  <c r="D18" i="3"/>
  <c r="E18" i="3" l="1"/>
  <c r="C19" i="3" s="1"/>
  <c r="F19" i="3" l="1"/>
  <c r="D19" i="3"/>
  <c r="E19" i="3"/>
  <c r="C20" i="3" l="1"/>
  <c r="F20" i="3" l="1"/>
  <c r="E20" i="3"/>
  <c r="D20" i="3"/>
  <c r="C21" i="3" l="1"/>
  <c r="E21" i="3" s="1"/>
  <c r="F21" i="3"/>
  <c r="D21" i="3"/>
  <c r="C22" i="3" l="1"/>
  <c r="F22" i="3" l="1"/>
  <c r="D22" i="3"/>
  <c r="E22" i="3"/>
  <c r="C23" i="3" l="1"/>
  <c r="F23" i="3" l="1"/>
  <c r="D23" i="3"/>
  <c r="E23" i="3"/>
  <c r="C24" i="3" l="1"/>
  <c r="F24" i="3" l="1"/>
  <c r="D24" i="3"/>
  <c r="E24" i="3"/>
  <c r="C25" i="3" l="1"/>
  <c r="F25" i="3" l="1"/>
  <c r="D25" i="3"/>
  <c r="E25" i="3"/>
  <c r="C26" i="3" l="1"/>
  <c r="D26" i="3" s="1"/>
  <c r="F26" i="3"/>
  <c r="E26" i="3" l="1"/>
  <c r="C27" i="3"/>
  <c r="F27" i="3" l="1"/>
  <c r="D27" i="3"/>
  <c r="E27" i="3"/>
  <c r="C28" i="3" l="1"/>
  <c r="E28" i="3" s="1"/>
  <c r="F28" i="3"/>
  <c r="D28" i="3" l="1"/>
  <c r="O11" i="8" l="1"/>
  <c r="O19" i="8"/>
  <c r="O17" i="8"/>
  <c r="J13" i="8"/>
  <c r="K13" i="8" s="1"/>
  <c r="J10" i="8"/>
  <c r="K10" i="8" s="1"/>
  <c r="J17" i="8"/>
  <c r="J19" i="8"/>
  <c r="O18" i="8"/>
  <c r="J16" i="8"/>
  <c r="K16" i="8" s="1"/>
  <c r="O16" i="8"/>
  <c r="J18" i="8"/>
  <c r="J8" i="8"/>
  <c r="N8" i="8" s="1"/>
  <c r="J15" i="8"/>
  <c r="K15" i="8" s="1"/>
  <c r="J11" i="8"/>
  <c r="K18" i="8" l="1"/>
  <c r="N18" i="8" s="1"/>
  <c r="K19" i="8"/>
  <c r="N19" i="8" s="1"/>
  <c r="K17" i="8"/>
  <c r="N17" i="8" s="1"/>
  <c r="K11" i="8"/>
  <c r="N11" i="8" s="1"/>
  <c r="N10" i="8"/>
  <c r="N16" i="8"/>
  <c r="N15" i="8"/>
  <c r="N13" i="8"/>
  <c r="H9" i="8"/>
  <c r="I9" i="8" s="1"/>
  <c r="M9" i="8" l="1"/>
  <c r="E9" i="8" s="1"/>
  <c r="O10" i="8"/>
  <c r="O9" i="8"/>
  <c r="J9" i="8"/>
  <c r="K9" i="8" l="1"/>
  <c r="N9" i="8" s="1"/>
  <c r="H12" i="8"/>
  <c r="I12" i="8" s="1"/>
  <c r="M12" i="8" l="1"/>
  <c r="E12" i="8" s="1"/>
  <c r="J12" i="8" l="1"/>
  <c r="O13" i="8"/>
  <c r="O12" i="8"/>
  <c r="K12" i="8" l="1"/>
  <c r="N12" i="8" s="1"/>
  <c r="H14" i="8"/>
  <c r="I14" i="8" s="1"/>
  <c r="M14" i="8" l="1"/>
  <c r="E14" i="8" s="1"/>
  <c r="J14" i="8" l="1"/>
  <c r="O14" i="8"/>
  <c r="O15" i="8"/>
  <c r="K14" i="8" l="1"/>
  <c r="N14" i="8" s="1"/>
</calcChain>
</file>

<file path=xl/sharedStrings.xml><?xml version="1.0" encoding="utf-8"?>
<sst xmlns="http://schemas.openxmlformats.org/spreadsheetml/2006/main" count="45" uniqueCount="26">
  <si>
    <t>Bracketing Methode Using Bisection method</t>
  </si>
  <si>
    <t>i</t>
  </si>
  <si>
    <t>f(xl)</t>
  </si>
  <si>
    <t>667.38/xl</t>
  </si>
  <si>
    <t>1-e^-0,146843.xl</t>
  </si>
  <si>
    <t>xl</t>
  </si>
  <si>
    <t>xu</t>
  </si>
  <si>
    <t>xr</t>
  </si>
  <si>
    <t>er(%)</t>
  </si>
  <si>
    <t>NA</t>
  </si>
  <si>
    <t>f(xu)</t>
  </si>
  <si>
    <t>1-e^-0,146843.xu</t>
  </si>
  <si>
    <t>f(x)</t>
  </si>
  <si>
    <t>f'(x)</t>
  </si>
  <si>
    <t>err</t>
  </si>
  <si>
    <t>Using Newthon Raphson</t>
  </si>
  <si>
    <t xml:space="preserve">Xr =(xl+xu)/2 </t>
  </si>
  <si>
    <t>f(xr)</t>
  </si>
  <si>
    <t>1-e^-0,146843.xr</t>
  </si>
  <si>
    <t>TUGAS 1 METODE KOMPUTASI</t>
  </si>
  <si>
    <t>TOBIAS MIKHA SULISTIYO - 202400090001</t>
  </si>
  <si>
    <t>1/root(xl)</t>
  </si>
  <si>
    <t>1/root(xu)</t>
  </si>
  <si>
    <t>1/root(xr)</t>
  </si>
  <si>
    <t>Bracketing Methode Using False Position</t>
  </si>
  <si>
    <t>xr = (xl+xu)/2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</si>
</sst>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6" xfId="0" applyFill="1" applyBorder="1" applyAlignment="1">
      <alignment horizontal="center"/>
    </xf>
    <xf numFmtId="0" fontId="0" fillId="0" borderId="0" xfId="0" applyFill="1"/>
    <xf numFmtId="0" fontId="0" fillId="2" borderId="8" xfId="0" applyFill="1" applyBorder="1" applyAlignment="1">
      <alignment horizontal="right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38"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6</xdr:row>
      <xdr:rowOff>38100</xdr:rowOff>
    </xdr:from>
    <xdr:to>
      <xdr:col>7</xdr:col>
      <xdr:colOff>10034</xdr:colOff>
      <xdr:row>24</xdr:row>
      <xdr:rowOff>38579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8A9E10C-85A0-2798-E659-A6B6BD70A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" y="1181100"/>
          <a:ext cx="3648584" cy="34294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</xdr:row>
      <xdr:rowOff>108089</xdr:rowOff>
    </xdr:from>
    <xdr:to>
      <xdr:col>4</xdr:col>
      <xdr:colOff>1638807</xdr:colOff>
      <xdr:row>5</xdr:row>
      <xdr:rowOff>117695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89FCFE7-B16E-BB35-5149-7A146F18B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" y="489089"/>
          <a:ext cx="3629532" cy="5811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117230</xdr:colOff>
      <xdr:row>2</xdr:row>
      <xdr:rowOff>108089</xdr:rowOff>
    </xdr:from>
    <xdr:to>
      <xdr:col>4</xdr:col>
      <xdr:colOff>1660787</xdr:colOff>
      <xdr:row>5</xdr:row>
      <xdr:rowOff>117695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89FCFE7-B16E-BB35-5149-7A146F18B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365" y="489089"/>
          <a:ext cx="3624403" cy="581106"/>
        </a:xfrm>
        <a:prstGeom prst="rect">
          <a:avLst/>
        </a:prstGeom>
      </xdr:spPr>
    </xdr:pic>
    <xdr:clientData/>
  </xdr:twoCellAnchor>
  <xdr:twoCellAnchor editAs="oneCell">
    <xdr:from>
      <xdr:col>4</xdr:col>
      <xdr:colOff>2047875</xdr:colOff>
      <xdr:row>1</xdr:row>
      <xdr:rowOff>123825</xdr:rowOff>
    </xdr:from>
    <xdr:to>
      <xdr:col>13</xdr:col>
      <xdr:colOff>631171</xdr:colOff>
      <xdr:row>5</xdr:row>
      <xdr:rowOff>219195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4BC71BB7-4BEA-4096-BE5F-3F15311E2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43450" y="314325"/>
          <a:ext cx="2726671" cy="8573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466725</xdr:colOff>
      <xdr:row>2</xdr:row>
      <xdr:rowOff>28575</xdr:rowOff>
    </xdr:from>
    <xdr:to>
      <xdr:col>3</xdr:col>
      <xdr:colOff>705053</xdr:colOff>
      <xdr:row>4</xdr:row>
      <xdr:rowOff>181049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CA5F0F88-1472-7F38-EF7E-F7608CA2E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6325" y="409575"/>
          <a:ext cx="1457528" cy="533474"/>
        </a:xfrm>
        <a:prstGeom prst="rect">
          <a:avLst/>
        </a:prstGeom>
      </xdr:spPr>
    </xdr:pic>
    <xdr:clientData/>
  </xdr:twoCellAnchor>
  <xdr:twoCellAnchor editAs="oneCell">
    <xdr:from>
      <xdr:col>4</xdr:col>
      <xdr:colOff>161925</xdr:colOff>
      <xdr:row>2</xdr:row>
      <xdr:rowOff>142875</xdr:rowOff>
    </xdr:from>
    <xdr:to>
      <xdr:col>5</xdr:col>
      <xdr:colOff>819380</xdr:colOff>
      <xdr:row>4</xdr:row>
      <xdr:rowOff>161981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FCB8DC3A-4FE7-1576-322A-4249A4A02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0325" y="523875"/>
          <a:ext cx="1648055" cy="400106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952500</xdr:colOff>
      <xdr:row>2</xdr:row>
      <xdr:rowOff>28575</xdr:rowOff>
    </xdr:from>
    <xdr:to>
      <xdr:col>7</xdr:col>
      <xdr:colOff>38302</xdr:colOff>
      <xdr:row>5</xdr:row>
      <xdr:rowOff>85813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BE4310AC-7070-5AC0-27B1-F19EBEB79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0" y="409575"/>
          <a:ext cx="1448002" cy="62873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13" displayName="Table13" ref="B7:O19" totalsRowShown="0" headerRowDxfId="37" dataDxfId="35" headerRowBorderDxfId="36" tableBorderDxfId="34" totalsRowBorderDxfId="33">
  <autoFilter ref="B7:O19"/>
  <tableColumns count="14">
    <tableColumn id="1" name="i" dataDxfId="32"/>
    <tableColumn id="2" name="xl" dataDxfId="31"/>
    <tableColumn id="3" name="xu" dataDxfId="30"/>
    <tableColumn id="5" name="xr = (xl+xu)/2" dataDxfId="29">
      <calculatedColumnFormula>(C8+D8)/2</calculatedColumnFormula>
    </tableColumn>
    <tableColumn id="6" name="1/root(xl)" dataDxfId="28">
      <calculatedColumnFormula>1/SQRT(Table13[[#This Row],[xl]])</calculatedColumnFormula>
    </tableColumn>
    <tableColumn id="7" name="1-e^-0,146843.xl" dataDxfId="27">
      <calculatedColumnFormula>2*LOG((0.0000015/3.7*(0.005))+(2.51/13743*F8))</calculatedColumnFormula>
    </tableColumn>
    <tableColumn id="8" name="1/root(xu)" dataDxfId="26">
      <calculatedColumnFormula>1/SQRT(Table13[[#This Row],[xu]])</calculatedColumnFormula>
    </tableColumn>
    <tableColumn id="9" name="1-e^-0,146843.xu" dataDxfId="25">
      <calculatedColumnFormula>2*LOG((0.0000015/3.7*(0.005))+(2.51/13743*H8))</calculatedColumnFormula>
    </tableColumn>
    <tableColumn id="15" name="1/root(xr)" dataDxfId="24">
      <calculatedColumnFormula>1/SQRT(Table13[[#This Row],[xr = (xl+xu)/2]])</calculatedColumnFormula>
    </tableColumn>
    <tableColumn id="14" name="1-e^-0,146843.xr" dataDxfId="23">
      <calculatedColumnFormula>2*LOG((0.0000015/3.7*(0.005))+(2.51/13.743*J8))</calculatedColumnFormula>
    </tableColumn>
    <tableColumn id="10" name="f(xl)" dataDxfId="22">
      <calculatedColumnFormula>Table13[[#This Row],[1/root(xl)]]+Table13[[#This Row],[1-e^-0,146843.xl]]</calculatedColumnFormula>
    </tableColumn>
    <tableColumn id="11" name="f(xu)" dataDxfId="21">
      <calculatedColumnFormula>Table13[[#This Row],[1/root(xu)]]+Table13[[#This Row],[1-e^-0,146843.xu]]</calculatedColumnFormula>
    </tableColumn>
    <tableColumn id="13" name="f(xr)" dataDxfId="20">
      <calculatedColumnFormula>Table13[[#This Row],[1/root(xr)]]+Table13[[#This Row],[1-e^-0,146843.xr]]</calculatedColumnFormula>
    </tableColumn>
    <tableColumn id="12" name="er(%)" dataDxfId="19">
      <calculatedColumnFormula>ABS((E8-E7)/E8)*100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134" displayName="Table134" ref="B7:O19" totalsRowShown="0" headerRowDxfId="18" dataDxfId="17" headerRowBorderDxfId="15" tableBorderDxfId="16" totalsRowBorderDxfId="14">
  <autoFilter ref="B7:O19"/>
  <tableColumns count="14">
    <tableColumn id="1" name="i" dataDxfId="13"/>
    <tableColumn id="2" name="xl" dataDxfId="12"/>
    <tableColumn id="3" name="xu" dataDxfId="11"/>
    <tableColumn id="5" name="xr" dataDxfId="1">
      <calculatedColumnFormula>Table134[[#This Row],[xu]]-((Table134[[#This Row],[f(xu)]]*(Table134[[#This Row],[xl]]-Table134[[#This Row],[xu]]))/(Table134[[#This Row],[f(xl)]]-Table134[[#This Row],[f(xu)]]))</calculatedColumnFormula>
    </tableColumn>
    <tableColumn id="6" name="1/root(xl)" dataDxfId="10">
      <calculatedColumnFormula>1/SQRT(Table134[[#This Row],[xl]])</calculatedColumnFormula>
    </tableColumn>
    <tableColumn id="7" name="1-e^-0,146843.xl" dataDxfId="9">
      <calculatedColumnFormula>2*LOG((0.0000015/3.7*(0.005))+(2.51/13743*F8))</calculatedColumnFormula>
    </tableColumn>
    <tableColumn id="8" name="1/root(xu)" dataDxfId="8">
      <calculatedColumnFormula>1/SQRT(Table134[[#This Row],[xu]])</calculatedColumnFormula>
    </tableColumn>
    <tableColumn id="9" name="1-e^-0,146843.xu" dataDxfId="7">
      <calculatedColumnFormula>2*LOG((0.0000015/3.7*(0.005))+(2.51/13743*H8))</calculatedColumnFormula>
    </tableColumn>
    <tableColumn id="15" name="1/root(xr)" dataDxfId="6">
      <calculatedColumnFormula>1/SQRT(Table134[[#This Row],[xr]])</calculatedColumnFormula>
    </tableColumn>
    <tableColumn id="14" name="1-e^-0,146843.xr" dataDxfId="0">
      <calculatedColumnFormula>2*LOG((0.0000015/3.7*(0.005))+(2.51/13743*J8))</calculatedColumnFormula>
    </tableColumn>
    <tableColumn id="10" name="f(xl)" dataDxfId="5">
      <calculatedColumnFormula>Table134[[#This Row],[1/root(xl)]]+Table134[[#This Row],[1-e^-0,146843.xl]]</calculatedColumnFormula>
    </tableColumn>
    <tableColumn id="11" name="f(xu)" dataDxfId="4">
      <calculatedColumnFormula>Table134[[#This Row],[1/root(xu)]]+Table134[[#This Row],[1-e^-0,146843.xu]]</calculatedColumnFormula>
    </tableColumn>
    <tableColumn id="13" name="f(xr)" dataDxfId="3">
      <calculatedColumnFormula>Table134[[#This Row],[1/root(xr)]]+Table134[[#This Row],[1-e^-0,146843.xr]]</calculatedColumnFormula>
    </tableColumn>
    <tableColumn id="12" name="er(%)" dataDxfId="2">
      <calculatedColumnFormula>ABS((E8-E7)/E8)*100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showGridLines="0" workbookViewId="0">
      <selection activeCell="J8" sqref="J8"/>
    </sheetView>
  </sheetViews>
  <sheetFormatPr defaultRowHeight="15" x14ac:dyDescent="0.25"/>
  <sheetData>
    <row r="3" spans="2:2" x14ac:dyDescent="0.25">
      <c r="B3" t="s">
        <v>19</v>
      </c>
    </row>
    <row r="4" spans="2:2" x14ac:dyDescent="0.25">
      <c r="B4" t="s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9"/>
  <sheetViews>
    <sheetView workbookViewId="0">
      <selection activeCell="R7" sqref="R7"/>
    </sheetView>
  </sheetViews>
  <sheetFormatPr defaultRowHeight="15" x14ac:dyDescent="0.25"/>
  <cols>
    <col min="2" max="2" width="3.42578125" bestFit="1" customWidth="1"/>
    <col min="3" max="3" width="13.42578125" bestFit="1" customWidth="1"/>
    <col min="4" max="4" width="14.42578125" customWidth="1"/>
    <col min="5" max="5" width="35.28515625" customWidth="1"/>
    <col min="6" max="6" width="13.42578125" hidden="1" customWidth="1"/>
    <col min="7" max="7" width="15.28515625" hidden="1" customWidth="1"/>
    <col min="8" max="8" width="15.140625" hidden="1" customWidth="1"/>
    <col min="9" max="11" width="18" hidden="1" customWidth="1"/>
    <col min="12" max="13" width="13.42578125" bestFit="1" customWidth="1"/>
    <col min="14" max="14" width="13.42578125" customWidth="1"/>
    <col min="15" max="15" width="13.42578125" bestFit="1" customWidth="1"/>
    <col min="25" max="25" width="16.85546875" customWidth="1"/>
  </cols>
  <sheetData>
    <row r="2" spans="2:15" x14ac:dyDescent="0.25">
      <c r="B2" t="s">
        <v>0</v>
      </c>
    </row>
    <row r="4" spans="2:15" x14ac:dyDescent="0.25">
      <c r="F4" t="s">
        <v>16</v>
      </c>
    </row>
    <row r="7" spans="2:15" x14ac:dyDescent="0.25">
      <c r="B7" s="2" t="s">
        <v>1</v>
      </c>
      <c r="C7" s="3" t="s">
        <v>5</v>
      </c>
      <c r="D7" s="3" t="s">
        <v>6</v>
      </c>
      <c r="E7" s="3" t="s">
        <v>25</v>
      </c>
      <c r="F7" s="4" t="s">
        <v>21</v>
      </c>
      <c r="G7" s="5" t="s">
        <v>4</v>
      </c>
      <c r="H7" s="4" t="s">
        <v>22</v>
      </c>
      <c r="I7" s="5" t="s">
        <v>11</v>
      </c>
      <c r="J7" s="4" t="s">
        <v>23</v>
      </c>
      <c r="K7" s="5" t="s">
        <v>18</v>
      </c>
      <c r="L7" s="3" t="s">
        <v>2</v>
      </c>
      <c r="M7" s="3" t="s">
        <v>10</v>
      </c>
      <c r="N7" s="6" t="s">
        <v>17</v>
      </c>
      <c r="O7" s="6" t="s">
        <v>8</v>
      </c>
    </row>
    <row r="8" spans="2:15" x14ac:dyDescent="0.25">
      <c r="B8" s="7">
        <v>1</v>
      </c>
      <c r="C8" s="8">
        <v>8.0000000000000002E-3</v>
      </c>
      <c r="D8" s="8">
        <v>0.08</v>
      </c>
      <c r="E8" s="16">
        <f t="shared" ref="E8:E17" si="0">(C8+D8)/2</f>
        <v>4.3999999999999997E-2</v>
      </c>
      <c r="F8" s="8">
        <f>1/SQRT(Table13[[#This Row],[xl]])</f>
        <v>11.180339887498949</v>
      </c>
      <c r="G8" s="8">
        <f t="shared" ref="G8:G19" si="1">2*LOG((0.0000015/3.7*(0.005))+(2.51/13743*F8))</f>
        <v>-5.3799047747847686</v>
      </c>
      <c r="H8" s="8">
        <f>1/SQRT(Table13[[#This Row],[xu]])</f>
        <v>3.5355339059327378</v>
      </c>
      <c r="I8" s="8">
        <f t="shared" ref="I8:I19" si="2">2*LOG((0.0000015/3.7*(0.005))+(2.51/13743*H8))</f>
        <v>-6.3799029103927758</v>
      </c>
      <c r="J8" s="8">
        <f>1/SQRT(Table13[[#This Row],[xr = (xl+xu)/2]])</f>
        <v>4.7673129462279613</v>
      </c>
      <c r="K8" s="8">
        <v>4.3999999999999997E-2</v>
      </c>
      <c r="L8" s="8">
        <f>Table13[[#This Row],[1/root(xl)]]+Table13[[#This Row],[1-e^-0,146843.xl]]</f>
        <v>5.8004351127141804</v>
      </c>
      <c r="M8" s="8">
        <f>Table13[[#This Row],[1/root(xu)]]+Table13[[#This Row],[1-e^-0,146843.xu]]</f>
        <v>-2.844369004460038</v>
      </c>
      <c r="N8" s="8">
        <f>Table13[[#This Row],[1/root(xr)]]+Table13[[#This Row],[1-e^-0,146843.xr]]</f>
        <v>4.8113129462279609</v>
      </c>
      <c r="O8" s="9" t="s">
        <v>9</v>
      </c>
    </row>
    <row r="9" spans="2:15" x14ac:dyDescent="0.25">
      <c r="B9" s="7">
        <v>2</v>
      </c>
      <c r="C9" s="8">
        <v>4.3999999999999997E-2</v>
      </c>
      <c r="D9" s="8">
        <v>0.08</v>
      </c>
      <c r="E9" s="16">
        <f t="shared" si="0"/>
        <v>6.2E-2</v>
      </c>
      <c r="F9" s="8">
        <f>1/SQRT(Table13[[#This Row],[xl]])</f>
        <v>4.7673129462279613</v>
      </c>
      <c r="G9" s="8">
        <f t="shared" si="1"/>
        <v>-6.1202663043929055</v>
      </c>
      <c r="H9" s="8">
        <f>1/SQRT(Table13[[#This Row],[xu]])</f>
        <v>3.5355339059327378</v>
      </c>
      <c r="I9" s="8">
        <f t="shared" si="2"/>
        <v>-6.3799029103927758</v>
      </c>
      <c r="J9" s="8">
        <f>1/SQRT(Table13[[#This Row],[xr = (xl+xu)/2]])</f>
        <v>4.0160966445124942</v>
      </c>
      <c r="K9" s="8">
        <f t="shared" ref="K9:K19" si="3">2*LOG((0.0000015/3.7*(0.005))+(2.51/13.743*J9))</f>
        <v>-0.2692073371273036</v>
      </c>
      <c r="L9" s="8">
        <f>Table13[[#This Row],[1/root(xl)]]+Table13[[#This Row],[1-e^-0,146843.xl]]</f>
        <v>-1.3529533581649442</v>
      </c>
      <c r="M9" s="8">
        <f>Table13[[#This Row],[1/root(xu)]]+Table13[[#This Row],[1-e^-0,146843.xu]]</f>
        <v>-2.844369004460038</v>
      </c>
      <c r="N9" s="8">
        <f>Table13[[#This Row],[1/root(xr)]]+Table13[[#This Row],[1-e^-0,146843.xr]]</f>
        <v>3.7468893073851905</v>
      </c>
      <c r="O9" s="9">
        <f>ABS((E9-E8)/E9)*100</f>
        <v>29.032258064516132</v>
      </c>
    </row>
    <row r="10" spans="2:15" x14ac:dyDescent="0.25">
      <c r="B10" s="7">
        <v>3</v>
      </c>
      <c r="C10" s="8">
        <v>6.2E-2</v>
      </c>
      <c r="D10" s="8">
        <v>0.08</v>
      </c>
      <c r="E10" s="16">
        <f t="shared" si="0"/>
        <v>7.1000000000000008E-2</v>
      </c>
      <c r="F10" s="8">
        <f>1/SQRT(Table13[[#This Row],[xl]])</f>
        <v>4.0160966445124942</v>
      </c>
      <c r="G10" s="8">
        <f t="shared" si="1"/>
        <v>-6.2692049391647133</v>
      </c>
      <c r="H10" s="8">
        <f>1/SQRT(Table13[[#This Row],[xu]])</f>
        <v>3.5355339059327378</v>
      </c>
      <c r="I10" s="8">
        <f t="shared" si="2"/>
        <v>-6.3799029103927758</v>
      </c>
      <c r="J10" s="8">
        <f>1/SQRT(Table13[[#This Row],[xr = (xl+xu)/2]])</f>
        <v>3.7529331252040077</v>
      </c>
      <c r="K10" s="8">
        <f t="shared" si="3"/>
        <v>-0.32807399617980637</v>
      </c>
      <c r="L10" s="8">
        <f>Table13[[#This Row],[1/root(xl)]]+Table13[[#This Row],[1-e^-0,146843.xl]]</f>
        <v>-2.2531082946522192</v>
      </c>
      <c r="M10" s="8">
        <f>Table13[[#This Row],[1/root(xu)]]+Table13[[#This Row],[1-e^-0,146843.xu]]</f>
        <v>-2.844369004460038</v>
      </c>
      <c r="N10" s="8">
        <f>Table13[[#This Row],[1/root(xr)]]+Table13[[#This Row],[1-e^-0,146843.xr]]</f>
        <v>3.4248591290242012</v>
      </c>
      <c r="O10" s="9">
        <f t="shared" ref="O10:O17" si="4">ABS((E10-E9)/E10)*100</f>
        <v>12.676056338028181</v>
      </c>
    </row>
    <row r="11" spans="2:15" x14ac:dyDescent="0.25">
      <c r="B11" s="7">
        <v>4</v>
      </c>
      <c r="C11" s="8">
        <v>7.1000000000000008E-2</v>
      </c>
      <c r="D11" s="8">
        <v>0.08</v>
      </c>
      <c r="E11" s="16">
        <f t="shared" si="0"/>
        <v>7.5500000000000012E-2</v>
      </c>
      <c r="F11" s="8">
        <f>1/SQRT(Table13[[#This Row],[xl]])</f>
        <v>3.7529331252040077</v>
      </c>
      <c r="G11" s="8">
        <f t="shared" si="1"/>
        <v>-6.3280714300673129</v>
      </c>
      <c r="H11" s="8">
        <f>1/SQRT(Table13[[#This Row],[xu]])</f>
        <v>3.5355339059327378</v>
      </c>
      <c r="I11" s="8">
        <f t="shared" si="2"/>
        <v>-6.3799029103927758</v>
      </c>
      <c r="J11" s="8">
        <f>1/SQRT(Table13[[#This Row],[xr = (xl+xu)/2]])</f>
        <v>3.6393726262341946</v>
      </c>
      <c r="K11" s="8">
        <f t="shared" si="3"/>
        <v>-0.35476259900976786</v>
      </c>
      <c r="L11" s="8">
        <f>Table13[[#This Row],[1/root(xl)]]+Table13[[#This Row],[1-e^-0,146843.xl]]</f>
        <v>-2.5751383048633052</v>
      </c>
      <c r="M11" s="8">
        <f>Table13[[#This Row],[1/root(xu)]]+Table13[[#This Row],[1-e^-0,146843.xu]]</f>
        <v>-2.844369004460038</v>
      </c>
      <c r="N11" s="8">
        <f>Table13[[#This Row],[1/root(xr)]]+Table13[[#This Row],[1-e^-0,146843.xr]]</f>
        <v>3.2846100272244265</v>
      </c>
      <c r="O11" s="9">
        <f t="shared" si="4"/>
        <v>5.9602649006622554</v>
      </c>
    </row>
    <row r="12" spans="2:15" x14ac:dyDescent="0.25">
      <c r="B12" s="7">
        <v>5</v>
      </c>
      <c r="C12" s="8">
        <v>7.5500000000000012E-2</v>
      </c>
      <c r="D12" s="8">
        <v>0.08</v>
      </c>
      <c r="E12" s="16">
        <f t="shared" si="0"/>
        <v>7.7750000000000014E-2</v>
      </c>
      <c r="F12" s="8">
        <f>1/SQRT(Table13[[#This Row],[xl]])</f>
        <v>3.6393726262341946</v>
      </c>
      <c r="G12" s="8">
        <f t="shared" si="1"/>
        <v>-6.354759952826174</v>
      </c>
      <c r="H12" s="8">
        <f>1/SQRT(Table13[[#This Row],[xu]])</f>
        <v>3.5355339059327378</v>
      </c>
      <c r="I12" s="8">
        <f t="shared" si="2"/>
        <v>-6.3799029103927758</v>
      </c>
      <c r="J12" s="8">
        <f>1/SQRT(Table13[[#This Row],[xr = (xl+xu)/2]])</f>
        <v>3.586326300604163</v>
      </c>
      <c r="K12" s="8">
        <f t="shared" si="3"/>
        <v>-0.36751604504027502</v>
      </c>
      <c r="L12" s="8">
        <f>Table13[[#This Row],[1/root(xl)]]+Table13[[#This Row],[1-e^-0,146843.xl]]</f>
        <v>-2.7153873265919795</v>
      </c>
      <c r="M12" s="8">
        <f>Table13[[#This Row],[1/root(xu)]]+Table13[[#This Row],[1-e^-0,146843.xu]]</f>
        <v>-2.844369004460038</v>
      </c>
      <c r="N12" s="8">
        <f>Table13[[#This Row],[1/root(xr)]]+Table13[[#This Row],[1-e^-0,146843.xr]]</f>
        <v>3.2188102555638878</v>
      </c>
      <c r="O12" s="9">
        <f t="shared" si="4"/>
        <v>2.8938906752411597</v>
      </c>
    </row>
    <row r="13" spans="2:15" x14ac:dyDescent="0.25">
      <c r="B13" s="7">
        <v>6</v>
      </c>
      <c r="C13" s="8">
        <v>7.7750000000000014E-2</v>
      </c>
      <c r="D13" s="8">
        <v>0.08</v>
      </c>
      <c r="E13" s="16">
        <f t="shared" si="0"/>
        <v>7.8875000000000001E-2</v>
      </c>
      <c r="F13" s="8">
        <f>1/SQRT(Table13[[#This Row],[xl]])</f>
        <v>3.586326300604163</v>
      </c>
      <c r="G13" s="8">
        <f t="shared" si="1"/>
        <v>-6.3675133597163223</v>
      </c>
      <c r="H13" s="8">
        <f>1/SQRT(Table13[[#This Row],[xu]])</f>
        <v>3.5355339059327378</v>
      </c>
      <c r="I13" s="8">
        <f t="shared" si="2"/>
        <v>-6.3799029103927758</v>
      </c>
      <c r="J13" s="8">
        <f>1/SQRT(Table13[[#This Row],[xr = (xl+xu)/2]])</f>
        <v>3.5606584266202517</v>
      </c>
      <c r="K13" s="8">
        <f t="shared" si="3"/>
        <v>-0.37375501957421342</v>
      </c>
      <c r="L13" s="8">
        <f>Table13[[#This Row],[1/root(xl)]]+Table13[[#This Row],[1-e^-0,146843.xl]]</f>
        <v>-2.7811870591121592</v>
      </c>
      <c r="M13" s="8">
        <f>Table13[[#This Row],[1/root(xu)]]+Table13[[#This Row],[1-e^-0,146843.xu]]</f>
        <v>-2.844369004460038</v>
      </c>
      <c r="N13" s="8">
        <f>Table13[[#This Row],[1/root(xr)]]+Table13[[#This Row],[1-e^-0,146843.xr]]</f>
        <v>3.1869034070460383</v>
      </c>
      <c r="O13" s="9">
        <f t="shared" si="4"/>
        <v>1.4263074484944369</v>
      </c>
    </row>
    <row r="14" spans="2:15" x14ac:dyDescent="0.25">
      <c r="B14" s="7">
        <v>7</v>
      </c>
      <c r="C14" s="8">
        <v>7.8875000000000001E-2</v>
      </c>
      <c r="D14" s="8">
        <v>0.08</v>
      </c>
      <c r="E14" s="16">
        <f t="shared" si="0"/>
        <v>7.9437499999999994E-2</v>
      </c>
      <c r="F14" s="8">
        <f>1/SQRT(Table13[[#This Row],[xl]])</f>
        <v>3.5606584266202517</v>
      </c>
      <c r="G14" s="8">
        <f t="shared" si="1"/>
        <v>-6.3737523148924788</v>
      </c>
      <c r="H14" s="8">
        <f>1/SQRT(Table13[[#This Row],[xu]])</f>
        <v>3.5355339059327378</v>
      </c>
      <c r="I14" s="8">
        <f t="shared" si="2"/>
        <v>-6.3799029103927758</v>
      </c>
      <c r="J14" s="8">
        <f>1/SQRT(Table13[[#This Row],[xr = (xl+xu)/2]])</f>
        <v>3.5480294505406822</v>
      </c>
      <c r="K14" s="8">
        <f t="shared" si="3"/>
        <v>-0.37684121521046915</v>
      </c>
      <c r="L14" s="8">
        <f>Table13[[#This Row],[1/root(xl)]]+Table13[[#This Row],[1-e^-0,146843.xl]]</f>
        <v>-2.8130938882722272</v>
      </c>
      <c r="M14" s="8">
        <f>Table13[[#This Row],[1/root(xu)]]+Table13[[#This Row],[1-e^-0,146843.xu]]</f>
        <v>-2.844369004460038</v>
      </c>
      <c r="N14" s="8">
        <f>Table13[[#This Row],[1/root(xr)]]+Table13[[#This Row],[1-e^-0,146843.xr]]</f>
        <v>3.171188235330213</v>
      </c>
      <c r="O14" s="9">
        <f t="shared" si="4"/>
        <v>0.70810385523209263</v>
      </c>
    </row>
    <row r="15" spans="2:15" s="29" customFormat="1" x14ac:dyDescent="0.25">
      <c r="B15" s="10">
        <v>8</v>
      </c>
      <c r="C15" s="11">
        <v>7.9437499999999994E-2</v>
      </c>
      <c r="D15" s="11">
        <v>0.08</v>
      </c>
      <c r="E15" s="17">
        <f t="shared" si="0"/>
        <v>7.9718750000000005E-2</v>
      </c>
      <c r="F15" s="11">
        <f>1/SQRT(Table13[[#This Row],[xl]])</f>
        <v>3.5480294505406822</v>
      </c>
      <c r="G15" s="11">
        <f t="shared" si="1"/>
        <v>-6.3768385009016137</v>
      </c>
      <c r="H15" s="11">
        <f>1/SQRT(Table13[[#This Row],[xu]])</f>
        <v>3.5355339059327378</v>
      </c>
      <c r="I15" s="11">
        <f t="shared" si="2"/>
        <v>-6.3799029103927758</v>
      </c>
      <c r="J15" s="11">
        <f>1/SQRT(Table13[[#This Row],[xr = (xl+xu)/2]])</f>
        <v>3.5417651464775051</v>
      </c>
      <c r="K15" s="11">
        <f t="shared" si="3"/>
        <v>-0.37837612759746436</v>
      </c>
      <c r="L15" s="11">
        <f>Table13[[#This Row],[1/root(xl)]]+Table13[[#This Row],[1-e^-0,146843.xl]]</f>
        <v>-2.8288090503609316</v>
      </c>
      <c r="M15" s="11">
        <f>Table13[[#This Row],[1/root(xu)]]+Table13[[#This Row],[1-e^-0,146843.xu]]</f>
        <v>-2.844369004460038</v>
      </c>
      <c r="N15" s="11">
        <f>Table13[[#This Row],[1/root(xr)]]+Table13[[#This Row],[1-e^-0,146843.xr]]</f>
        <v>3.1633890188800406</v>
      </c>
      <c r="O15" s="12">
        <f t="shared" si="4"/>
        <v>0.3528028224225927</v>
      </c>
    </row>
    <row r="16" spans="2:15" x14ac:dyDescent="0.25">
      <c r="B16" s="25">
        <v>9</v>
      </c>
      <c r="C16" s="26">
        <v>7.9718750000000005E-2</v>
      </c>
      <c r="D16" s="26">
        <v>0.08</v>
      </c>
      <c r="E16" s="27">
        <f t="shared" si="0"/>
        <v>7.985937500000001E-2</v>
      </c>
      <c r="F16" s="26">
        <f>1/SQRT(Table13[[#This Row],[xl]])</f>
        <v>3.5417651464775051</v>
      </c>
      <c r="G16" s="26">
        <f t="shared" si="1"/>
        <v>-6.378373408487831</v>
      </c>
      <c r="H16" s="26">
        <f>1/SQRT(Table13[[#This Row],[xu]])</f>
        <v>3.5355339059327378</v>
      </c>
      <c r="I16" s="26">
        <f t="shared" si="2"/>
        <v>-6.3799029103927758</v>
      </c>
      <c r="J16" s="26">
        <f>1/SQRT(Table13[[#This Row],[xr = (xl+xu)/2]])</f>
        <v>3.5386454114636554</v>
      </c>
      <c r="K16" s="26">
        <f t="shared" si="3"/>
        <v>-0.37914155427653051</v>
      </c>
      <c r="L16" s="26">
        <f>Table13[[#This Row],[1/root(xl)]]+Table13[[#This Row],[1-e^-0,146843.xl]]</f>
        <v>-2.8366082620103259</v>
      </c>
      <c r="M16" s="26">
        <f>Table13[[#This Row],[1/root(xu)]]+Table13[[#This Row],[1-e^-0,146843.xu]]</f>
        <v>-2.844369004460038</v>
      </c>
      <c r="N16" s="26">
        <f>Table13[[#This Row],[1/root(xr)]]+Table13[[#This Row],[1-e^-0,146843.xr]]</f>
        <v>3.1595038571871248</v>
      </c>
      <c r="O16" s="28">
        <f t="shared" si="4"/>
        <v>0.17609078458228017</v>
      </c>
    </row>
    <row r="17" spans="2:15" x14ac:dyDescent="0.25">
      <c r="B17" s="13">
        <v>10</v>
      </c>
      <c r="C17" s="14">
        <v>7.985937500000001E-2</v>
      </c>
      <c r="D17" s="14">
        <v>0.08</v>
      </c>
      <c r="E17" s="18">
        <f t="shared" si="0"/>
        <v>7.9929687500000013E-2</v>
      </c>
      <c r="F17" s="14">
        <f>1/SQRT(Table13[[#This Row],[xl]])</f>
        <v>3.5386454114636554</v>
      </c>
      <c r="G17" s="14">
        <f t="shared" si="1"/>
        <v>-6.3791388327696836</v>
      </c>
      <c r="H17" s="14">
        <f>1/SQRT(Table13[[#This Row],[xu]])</f>
        <v>3.5355339059327378</v>
      </c>
      <c r="I17" s="14">
        <f t="shared" si="2"/>
        <v>-6.3799029103927758</v>
      </c>
      <c r="J17" s="14">
        <f>1/SQRT(Table13[[#This Row],[xr = (xl+xu)/2]])</f>
        <v>3.5370886322753625</v>
      </c>
      <c r="K17" s="14">
        <f t="shared" si="3"/>
        <v>-0.37952376232201473</v>
      </c>
      <c r="L17" s="8">
        <f>Table13[[#This Row],[1/root(xl)]]+Table13[[#This Row],[1-e^-0,146843.xl]]</f>
        <v>-2.8404934213060282</v>
      </c>
      <c r="M17" s="8">
        <f>Table13[[#This Row],[1/root(xu)]]+Table13[[#This Row],[1-e^-0,146843.xu]]</f>
        <v>-2.844369004460038</v>
      </c>
      <c r="N17" s="8">
        <f>Table13[[#This Row],[1/root(xr)]]+Table13[[#This Row],[1-e^-0,146843.xr]]</f>
        <v>3.1575648699533478</v>
      </c>
      <c r="O17" s="15">
        <f t="shared" si="4"/>
        <v>8.7967940572772352E-2</v>
      </c>
    </row>
    <row r="18" spans="2:15" x14ac:dyDescent="0.25">
      <c r="B18" s="25">
        <v>11</v>
      </c>
      <c r="C18" s="8">
        <v>7.9929687500000013E-2</v>
      </c>
      <c r="D18" s="14">
        <v>0.08</v>
      </c>
      <c r="E18" s="16">
        <f t="shared" ref="E18:E19" si="5">(C18+D18)/2</f>
        <v>7.9964843750000014E-2</v>
      </c>
      <c r="F18" s="19">
        <f>1/SQRT(Table13[[#This Row],[xl]])</f>
        <v>3.5370886322753625</v>
      </c>
      <c r="G18" s="19">
        <f t="shared" si="1"/>
        <v>-6.3795210396173525</v>
      </c>
      <c r="H18" s="19">
        <f>1/SQRT(Table13[[#This Row],[xu]])</f>
        <v>3.5355339059327378</v>
      </c>
      <c r="I18" s="19">
        <f t="shared" si="2"/>
        <v>-6.3799029103927758</v>
      </c>
      <c r="J18" s="19">
        <f>1/SQRT(Table13[[#This Row],[xr = (xl+xu)/2]])</f>
        <v>3.5363110127803958</v>
      </c>
      <c r="K18" s="19">
        <f t="shared" si="3"/>
        <v>-0.37971474028052504</v>
      </c>
      <c r="L18" s="19">
        <f>Table13[[#This Row],[1/root(xl)]]+Table13[[#This Row],[1-e^-0,146843.xl]]</f>
        <v>-2.84243240734199</v>
      </c>
      <c r="M18" s="19">
        <f>Table13[[#This Row],[1/root(xu)]]+Table13[[#This Row],[1-e^-0,146843.xu]]</f>
        <v>-2.844369004460038</v>
      </c>
      <c r="N18" s="20">
        <f>Table13[[#This Row],[1/root(xr)]]+Table13[[#This Row],[1-e^-0,146843.xr]]</f>
        <v>3.1565962724998706</v>
      </c>
      <c r="O18" s="9">
        <f t="shared" ref="O18:O19" si="6">ABS((E18-E17)/E18)*100</f>
        <v>4.3964632895316984E-2</v>
      </c>
    </row>
    <row r="19" spans="2:15" x14ac:dyDescent="0.25">
      <c r="B19" s="7">
        <v>12</v>
      </c>
      <c r="C19" s="14">
        <v>7.9964843750000014E-2</v>
      </c>
      <c r="D19" s="14">
        <v>0.08</v>
      </c>
      <c r="E19" s="18">
        <f t="shared" si="5"/>
        <v>7.9982421875000015E-2</v>
      </c>
      <c r="F19" s="21">
        <f>1/SQRT(Table13[[#This Row],[xl]])</f>
        <v>3.5363110127803958</v>
      </c>
      <c r="G19" s="21">
        <f t="shared" si="1"/>
        <v>-6.3797120169771526</v>
      </c>
      <c r="H19" s="21">
        <f>1/SQRT(Table13[[#This Row],[xu]])</f>
        <v>3.5355339059327378</v>
      </c>
      <c r="I19" s="21">
        <f t="shared" si="2"/>
        <v>-6.3799029103927758</v>
      </c>
      <c r="J19" s="21">
        <f>1/SQRT(Table13[[#This Row],[xr = (xl+xu)/2]])</f>
        <v>3.5359223953108629</v>
      </c>
      <c r="K19" s="21">
        <f t="shared" si="3"/>
        <v>-0.37981019777605191</v>
      </c>
      <c r="L19" s="21">
        <f>Table13[[#This Row],[1/root(xl)]]+Table13[[#This Row],[1-e^-0,146843.xl]]</f>
        <v>-2.8434010041967568</v>
      </c>
      <c r="M19" s="21">
        <f>Table13[[#This Row],[1/root(xu)]]+Table13[[#This Row],[1-e^-0,146843.xu]]</f>
        <v>-2.844369004460038</v>
      </c>
      <c r="N19" s="22">
        <f>Table13[[#This Row],[1/root(xr)]]+Table13[[#This Row],[1-e^-0,146843.xr]]</f>
        <v>3.156112197534811</v>
      </c>
      <c r="O19" s="15">
        <f t="shared" si="6"/>
        <v>2.1977485287295401E-2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9"/>
  <sheetViews>
    <sheetView tabSelected="1" zoomScale="130" zoomScaleNormal="130" workbookViewId="0">
      <selection activeCell="E6" sqref="E6"/>
    </sheetView>
  </sheetViews>
  <sheetFormatPr defaultRowHeight="15" x14ac:dyDescent="0.25"/>
  <cols>
    <col min="2" max="2" width="3.42578125" bestFit="1" customWidth="1"/>
    <col min="3" max="3" width="13.42578125" bestFit="1" customWidth="1"/>
    <col min="4" max="4" width="14.42578125" customWidth="1"/>
    <col min="5" max="5" width="35.28515625" customWidth="1"/>
    <col min="6" max="6" width="13.42578125" hidden="1" customWidth="1"/>
    <col min="7" max="7" width="15.28515625" hidden="1" customWidth="1"/>
    <col min="8" max="8" width="15.140625" hidden="1" customWidth="1"/>
    <col min="9" max="11" width="18" hidden="1" customWidth="1"/>
    <col min="12" max="13" width="13.42578125" bestFit="1" customWidth="1"/>
    <col min="14" max="14" width="13.42578125" customWidth="1"/>
    <col min="15" max="15" width="13.42578125" bestFit="1" customWidth="1"/>
    <col min="25" max="25" width="16.85546875" customWidth="1"/>
  </cols>
  <sheetData>
    <row r="2" spans="2:15" x14ac:dyDescent="0.25">
      <c r="B2" t="s">
        <v>24</v>
      </c>
    </row>
    <row r="6" spans="2:15" ht="35.25" customHeight="1" x14ac:dyDescent="0.25"/>
    <row r="7" spans="2:15" x14ac:dyDescent="0.25">
      <c r="B7" s="2" t="s">
        <v>1</v>
      </c>
      <c r="C7" s="3" t="s">
        <v>5</v>
      </c>
      <c r="D7" s="3" t="s">
        <v>6</v>
      </c>
      <c r="E7" s="3" t="s">
        <v>7</v>
      </c>
      <c r="F7" s="4" t="s">
        <v>21</v>
      </c>
      <c r="G7" s="5" t="s">
        <v>4</v>
      </c>
      <c r="H7" s="4" t="s">
        <v>22</v>
      </c>
      <c r="I7" s="5" t="s">
        <v>11</v>
      </c>
      <c r="J7" s="4" t="s">
        <v>23</v>
      </c>
      <c r="K7" s="5" t="s">
        <v>18</v>
      </c>
      <c r="L7" s="3" t="s">
        <v>2</v>
      </c>
      <c r="M7" s="3" t="s">
        <v>10</v>
      </c>
      <c r="N7" s="6" t="s">
        <v>17</v>
      </c>
      <c r="O7" s="6" t="s">
        <v>8</v>
      </c>
    </row>
    <row r="8" spans="2:15" x14ac:dyDescent="0.25">
      <c r="B8" s="7">
        <v>1</v>
      </c>
      <c r="C8" s="8">
        <v>8.0000000000000002E-3</v>
      </c>
      <c r="D8" s="8">
        <v>0.08</v>
      </c>
      <c r="E8" s="16">
        <f>Table134[[#This Row],[xu]]-((Table134[[#This Row],[f(xu)]]*(Table134[[#This Row],[xl]]-Table134[[#This Row],[xu]]))/(Table134[[#This Row],[f(xl)]]-Table134[[#This Row],[f(xu)]]))</f>
        <v>5.6310097308709728E-2</v>
      </c>
      <c r="F8" s="8">
        <f>1/SQRT(Table134[[#This Row],[xl]])</f>
        <v>11.180339887498949</v>
      </c>
      <c r="G8" s="8">
        <f t="shared" ref="G8:G19" si="0">2*LOG((0.0000015/3.7*(0.005))+(2.51/13743*F8))</f>
        <v>-5.3799047747847686</v>
      </c>
      <c r="H8" s="8">
        <f>1/SQRT(Table134[[#This Row],[xu]])</f>
        <v>3.5355339059327378</v>
      </c>
      <c r="I8" s="8">
        <f t="shared" ref="I8:I19" si="1">2*LOG((0.0000015/3.7*(0.005))+(2.51/13743*H8))</f>
        <v>-6.3799029103927758</v>
      </c>
      <c r="J8" s="8">
        <f>1/SQRT(Table134[[#This Row],[xr]])</f>
        <v>4.2141196389782909</v>
      </c>
      <c r="K8" s="8">
        <f t="shared" ref="K8:K19" si="2">2*LOG((0.0000015/3.7*(0.005))+(2.51/13743*J8))</f>
        <v>-6.227399640300245</v>
      </c>
      <c r="L8" s="8">
        <f>Table134[[#This Row],[1/root(xl)]]+Table134[[#This Row],[1-e^-0,146843.xl]]</f>
        <v>5.8004351127141804</v>
      </c>
      <c r="M8" s="8">
        <f>Table134[[#This Row],[1/root(xu)]]+Table134[[#This Row],[1-e^-0,146843.xu]]</f>
        <v>-2.844369004460038</v>
      </c>
      <c r="N8" s="8">
        <f>Table134[[#This Row],[1/root(xr)]]+Table134[[#This Row],[1-e^-0,146843.xr]]</f>
        <v>-2.0132800013219541</v>
      </c>
      <c r="O8" s="9" t="s">
        <v>9</v>
      </c>
    </row>
    <row r="9" spans="2:15" x14ac:dyDescent="0.25">
      <c r="B9" s="7">
        <v>2</v>
      </c>
      <c r="C9" s="8">
        <v>8.0000000000000002E-3</v>
      </c>
      <c r="D9" s="16">
        <v>5.6310097308709728E-2</v>
      </c>
      <c r="E9" s="16">
        <f>Table134[[#This Row],[xu]]-((Table134[[#This Row],[f(xu)]]*(Table134[[#This Row],[xl]]-Table134[[#This Row],[xu]]))/(Table134[[#This Row],[f(xl)]]-Table134[[#This Row],[f(xu)]]))</f>
        <v>4.3862528981215024E-2</v>
      </c>
      <c r="F9" s="8">
        <f>1/SQRT(Table134[[#This Row],[xl]])</f>
        <v>11.180339887498949</v>
      </c>
      <c r="G9" s="8">
        <f t="shared" si="0"/>
        <v>-5.3799047747847686</v>
      </c>
      <c r="H9" s="8">
        <f>1/SQRT(Table134[[#This Row],[xu]])</f>
        <v>4.2141196389782909</v>
      </c>
      <c r="I9" s="8">
        <f t="shared" si="1"/>
        <v>-6.227399640300245</v>
      </c>
      <c r="J9" s="8">
        <f>1/SQRT(Table134[[#This Row],[xr]])</f>
        <v>4.7747777993009484</v>
      </c>
      <c r="K9" s="8">
        <f t="shared" si="2"/>
        <v>-6.1189072992423066</v>
      </c>
      <c r="L9" s="8">
        <f>Table134[[#This Row],[1/root(xl)]]+Table134[[#This Row],[1-e^-0,146843.xl]]</f>
        <v>5.8004351127141804</v>
      </c>
      <c r="M9" s="8">
        <f>Table134[[#This Row],[1/root(xu)]]+Table134[[#This Row],[1-e^-0,146843.xu]]</f>
        <v>-2.0132800013219541</v>
      </c>
      <c r="N9" s="8">
        <f>Table134[[#This Row],[1/root(xr)]]+Table134[[#This Row],[1-e^-0,146843.xr]]</f>
        <v>-1.3441294999413582</v>
      </c>
      <c r="O9" s="9">
        <f>ABS((E9-E8)/E9)*100</f>
        <v>28.378592426409377</v>
      </c>
    </row>
    <row r="10" spans="2:15" x14ac:dyDescent="0.25">
      <c r="B10" s="7">
        <v>3</v>
      </c>
      <c r="C10" s="8">
        <v>8.0000000000000002E-3</v>
      </c>
      <c r="D10" s="8">
        <v>4.3862528981215024E-2</v>
      </c>
      <c r="E10" s="16">
        <f>Table134[[#This Row],[xu]]-((Table134[[#This Row],[f(xu)]]*(Table134[[#This Row],[xl]]-Table134[[#This Row],[xu]]))/(Table134[[#This Row],[f(xl)]]-Table134[[#This Row],[f(xu)]]))</f>
        <v>3.7115598166037433E-2</v>
      </c>
      <c r="F10" s="8">
        <f>1/SQRT(Table134[[#This Row],[xl]])</f>
        <v>11.180339887498949</v>
      </c>
      <c r="G10" s="8">
        <f t="shared" si="0"/>
        <v>-5.3799047747847686</v>
      </c>
      <c r="H10" s="8">
        <f>1/SQRT(Table134[[#This Row],[xu]])</f>
        <v>4.7747777993009484</v>
      </c>
      <c r="I10" s="8">
        <f t="shared" si="1"/>
        <v>-6.1189072992423066</v>
      </c>
      <c r="J10" s="8">
        <f>1/SQRT(Table134[[#This Row],[xr]])</f>
        <v>5.1906502637308023</v>
      </c>
      <c r="K10" s="8">
        <f t="shared" si="2"/>
        <v>-6.0463702569905076</v>
      </c>
      <c r="L10" s="8">
        <f>Table134[[#This Row],[1/root(xl)]]+Table134[[#This Row],[1-e^-0,146843.xl]]</f>
        <v>5.8004351127141804</v>
      </c>
      <c r="M10" s="8">
        <f>Table134[[#This Row],[1/root(xu)]]+Table134[[#This Row],[1-e^-0,146843.xu]]</f>
        <v>-1.3441294999413582</v>
      </c>
      <c r="N10" s="8">
        <f>Table134[[#This Row],[1/root(xr)]]+Table134[[#This Row],[1-e^-0,146843.xr]]</f>
        <v>-0.85571999325970527</v>
      </c>
      <c r="O10" s="9">
        <f t="shared" ref="O10:O19" si="3">ABS((E10-E9)/E10)*100</f>
        <v>18.178154599570373</v>
      </c>
    </row>
    <row r="11" spans="2:15" x14ac:dyDescent="0.25">
      <c r="B11" s="7">
        <v>4</v>
      </c>
      <c r="C11" s="8">
        <v>8.0000000000000002E-3</v>
      </c>
      <c r="D11" s="8">
        <v>3.7115598166037433E-2</v>
      </c>
      <c r="E11" s="16">
        <f>Table134[[#This Row],[xu]]-((Table134[[#This Row],[f(xu)]]*(Table134[[#This Row],[xl]]-Table134[[#This Row],[xu]]))/(Table134[[#This Row],[f(xl)]]-Table134[[#This Row],[f(xu)]]))</f>
        <v>3.3372476338237346E-2</v>
      </c>
      <c r="F11" s="8">
        <f>1/SQRT(Table134[[#This Row],[xl]])</f>
        <v>11.180339887498949</v>
      </c>
      <c r="G11" s="8">
        <f t="shared" si="0"/>
        <v>-5.3799047747847686</v>
      </c>
      <c r="H11" s="8">
        <f>1/SQRT(Table134[[#This Row],[xu]])</f>
        <v>5.1906502637308023</v>
      </c>
      <c r="I11" s="8">
        <f t="shared" si="1"/>
        <v>-6.0463702569905076</v>
      </c>
      <c r="J11" s="8">
        <f>1/SQRT(Table134[[#This Row],[xr]])</f>
        <v>5.4740124785923694</v>
      </c>
      <c r="K11" s="8">
        <f t="shared" si="2"/>
        <v>-6.0002023227729762</v>
      </c>
      <c r="L11" s="8">
        <f>Table134[[#This Row],[1/root(xl)]]+Table134[[#This Row],[1-e^-0,146843.xl]]</f>
        <v>5.8004351127141804</v>
      </c>
      <c r="M11" s="8">
        <f>Table134[[#This Row],[1/root(xu)]]+Table134[[#This Row],[1-e^-0,146843.xu]]</f>
        <v>-0.85571999325970527</v>
      </c>
      <c r="N11" s="8">
        <f>Table134[[#This Row],[1/root(xr)]]+Table134[[#This Row],[1-e^-0,146843.xr]]</f>
        <v>-0.52618984418060677</v>
      </c>
      <c r="O11" s="9">
        <f t="shared" si="3"/>
        <v>11.216194416808417</v>
      </c>
    </row>
    <row r="12" spans="2:15" x14ac:dyDescent="0.25">
      <c r="B12" s="7">
        <v>5</v>
      </c>
      <c r="C12" s="8">
        <v>8.0000000000000002E-3</v>
      </c>
      <c r="D12" s="16">
        <v>3.3372476338237346E-2</v>
      </c>
      <c r="E12" s="16">
        <f>Table134[[#This Row],[xu]]-((Table134[[#This Row],[f(xu)]]*(Table134[[#This Row],[xl]]-Table134[[#This Row],[xu]]))/(Table134[[#This Row],[f(xl)]]-Table134[[#This Row],[f(xu)]]))</f>
        <v>3.1262229648753477E-2</v>
      </c>
      <c r="F12" s="8">
        <f>1/SQRT(Table134[[#This Row],[xl]])</f>
        <v>11.180339887498949</v>
      </c>
      <c r="G12" s="8">
        <f t="shared" si="0"/>
        <v>-5.3799047747847686</v>
      </c>
      <c r="H12" s="8">
        <f>1/SQRT(Table134[[#This Row],[xu]])</f>
        <v>5.4740124785923694</v>
      </c>
      <c r="I12" s="8">
        <f t="shared" si="1"/>
        <v>-6.0002023227729762</v>
      </c>
      <c r="J12" s="8">
        <f>1/SQRT(Table134[[#This Row],[xr]])</f>
        <v>5.6557476728265099</v>
      </c>
      <c r="K12" s="8">
        <f t="shared" si="2"/>
        <v>-5.9718338945909712</v>
      </c>
      <c r="L12" s="8">
        <f>Table134[[#This Row],[1/root(xl)]]+Table134[[#This Row],[1-e^-0,146843.xl]]</f>
        <v>5.8004351127141804</v>
      </c>
      <c r="M12" s="8">
        <f>Table134[[#This Row],[1/root(xu)]]+Table134[[#This Row],[1-e^-0,146843.xu]]</f>
        <v>-0.52618984418060677</v>
      </c>
      <c r="N12" s="8">
        <f>Table134[[#This Row],[1/root(xr)]]+Table134[[#This Row],[1-e^-0,146843.xr]]</f>
        <v>-0.31608622176446133</v>
      </c>
      <c r="O12" s="9">
        <f t="shared" si="3"/>
        <v>6.7501477443980429</v>
      </c>
    </row>
    <row r="13" spans="2:15" x14ac:dyDescent="0.25">
      <c r="B13" s="7">
        <v>6</v>
      </c>
      <c r="C13" s="8">
        <v>8.0000000000000002E-3</v>
      </c>
      <c r="D13" s="8">
        <v>3.1262229648753477E-2</v>
      </c>
      <c r="E13" s="16">
        <f>Table134[[#This Row],[xu]]-((Table134[[#This Row],[f(xu)]]*(Table134[[#This Row],[xl]]-Table134[[#This Row],[xu]]))/(Table134[[#This Row],[f(xl)]]-Table134[[#This Row],[f(xu)]]))</f>
        <v>3.0060096953156746E-2</v>
      </c>
      <c r="F13" s="8">
        <f>1/SQRT(Table134[[#This Row],[xl]])</f>
        <v>11.180339887498949</v>
      </c>
      <c r="G13" s="8">
        <f t="shared" si="0"/>
        <v>-5.3799047747847686</v>
      </c>
      <c r="H13" s="8">
        <f>1/SQRT(Table134[[#This Row],[xu]])</f>
        <v>5.6557476728265099</v>
      </c>
      <c r="I13" s="8">
        <f t="shared" si="1"/>
        <v>-5.9718338945909712</v>
      </c>
      <c r="J13" s="8">
        <f>1/SQRT(Table134[[#This Row],[xr]])</f>
        <v>5.7677285336686568</v>
      </c>
      <c r="K13" s="8">
        <f t="shared" si="2"/>
        <v>-5.9548043556324917</v>
      </c>
      <c r="L13" s="8">
        <f>Table134[[#This Row],[1/root(xl)]]+Table134[[#This Row],[1-e^-0,146843.xl]]</f>
        <v>5.8004351127141804</v>
      </c>
      <c r="M13" s="8">
        <f>Table134[[#This Row],[1/root(xu)]]+Table134[[#This Row],[1-e^-0,146843.xu]]</f>
        <v>-0.31608622176446133</v>
      </c>
      <c r="N13" s="8">
        <f>Table134[[#This Row],[1/root(xr)]]+Table134[[#This Row],[1-e^-0,146843.xr]]</f>
        <v>-0.18707582196383488</v>
      </c>
      <c r="O13" s="9">
        <f t="shared" si="3"/>
        <v>3.9990978654195248</v>
      </c>
    </row>
    <row r="14" spans="2:15" x14ac:dyDescent="0.25">
      <c r="B14" s="7">
        <v>7</v>
      </c>
      <c r="C14" s="8">
        <v>8.0000000000000002E-3</v>
      </c>
      <c r="D14" s="16">
        <v>3.0060096953156746E-2</v>
      </c>
      <c r="E14" s="16">
        <f>Table134[[#This Row],[xu]]-((Table134[[#This Row],[f(xu)]]*(Table134[[#This Row],[xl]]-Table134[[#This Row],[xu]]))/(Table134[[#This Row],[f(xl)]]-Table134[[#This Row],[f(xu)]]))</f>
        <v>2.9370843803536301E-2</v>
      </c>
      <c r="F14" s="8">
        <f>1/SQRT(Table134[[#This Row],[xl]])</f>
        <v>11.180339887498949</v>
      </c>
      <c r="G14" s="8">
        <f t="shared" si="0"/>
        <v>-5.3799047747847686</v>
      </c>
      <c r="H14" s="8">
        <f>1/SQRT(Table134[[#This Row],[xu]])</f>
        <v>5.7677285336686568</v>
      </c>
      <c r="I14" s="8">
        <f t="shared" si="1"/>
        <v>-5.9548043556324917</v>
      </c>
      <c r="J14" s="8">
        <f>1/SQRT(Table134[[#This Row],[xr]])</f>
        <v>5.8350124652954314</v>
      </c>
      <c r="K14" s="8">
        <f t="shared" si="2"/>
        <v>-5.9447304215923191</v>
      </c>
      <c r="L14" s="8">
        <f>Table134[[#This Row],[1/root(xl)]]+Table134[[#This Row],[1-e^-0,146843.xl]]</f>
        <v>5.8004351127141804</v>
      </c>
      <c r="M14" s="8">
        <f>Table134[[#This Row],[1/root(xu)]]+Table134[[#This Row],[1-e^-0,146843.xu]]</f>
        <v>-0.18707582196383488</v>
      </c>
      <c r="N14" s="8">
        <f>Table134[[#This Row],[1/root(xr)]]+Table134[[#This Row],[1-e^-0,146843.xr]]</f>
        <v>-0.10971795629688774</v>
      </c>
      <c r="O14" s="9">
        <f t="shared" si="3"/>
        <v>2.346725733284714</v>
      </c>
    </row>
    <row r="15" spans="2:15" s="29" customFormat="1" x14ac:dyDescent="0.25">
      <c r="B15" s="25">
        <v>8</v>
      </c>
      <c r="C15" s="26">
        <v>8.0000000000000002E-3</v>
      </c>
      <c r="D15" s="26">
        <v>2.9370843803536301E-2</v>
      </c>
      <c r="E15" s="27">
        <f>Table134[[#This Row],[xu]]-((Table134[[#This Row],[f(xu)]]*(Table134[[#This Row],[xl]]-Table134[[#This Row],[xu]]))/(Table134[[#This Row],[f(xl)]]-Table134[[#This Row],[f(xu)]]))</f>
        <v>2.897410868025186E-2</v>
      </c>
      <c r="F15" s="26">
        <f>1/SQRT(Table134[[#This Row],[xl]])</f>
        <v>11.180339887498949</v>
      </c>
      <c r="G15" s="26">
        <f t="shared" si="0"/>
        <v>-5.3799047747847686</v>
      </c>
      <c r="H15" s="26">
        <f>1/SQRT(Table134[[#This Row],[xu]])</f>
        <v>5.8350124652954314</v>
      </c>
      <c r="I15" s="26">
        <f t="shared" si="1"/>
        <v>-5.9447304215923191</v>
      </c>
      <c r="J15" s="26">
        <f>1/SQRT(Table134[[#This Row],[xr]])</f>
        <v>5.874825314910689</v>
      </c>
      <c r="K15" s="26">
        <f t="shared" si="2"/>
        <v>-5.9388240939148078</v>
      </c>
      <c r="L15" s="26">
        <f>Table134[[#This Row],[1/root(xl)]]+Table134[[#This Row],[1-e^-0,146843.xl]]</f>
        <v>5.8004351127141804</v>
      </c>
      <c r="M15" s="26">
        <f>Table134[[#This Row],[1/root(xu)]]+Table134[[#This Row],[1-e^-0,146843.xu]]</f>
        <v>-0.10971795629688774</v>
      </c>
      <c r="N15" s="26">
        <f>Table134[[#This Row],[1/root(xr)]]+Table134[[#This Row],[1-e^-0,146843.xr]]</f>
        <v>-6.3998779004118767E-2</v>
      </c>
      <c r="O15" s="28">
        <f t="shared" si="3"/>
        <v>1.3692746433123124</v>
      </c>
    </row>
    <row r="16" spans="2:15" x14ac:dyDescent="0.25">
      <c r="B16" s="25">
        <v>9</v>
      </c>
      <c r="C16" s="8">
        <v>8.0000000000000002E-3</v>
      </c>
      <c r="D16" s="26">
        <v>2.897410868025186E-2</v>
      </c>
      <c r="E16" s="27">
        <f>Table134[[#This Row],[xu]]-((Table134[[#This Row],[f(xu)]]*(Table134[[#This Row],[xl]]-Table134[[#This Row],[xu]]))/(Table134[[#This Row],[f(xl)]]-Table134[[#This Row],[f(xu)]]))</f>
        <v>2.8745217474208697E-2</v>
      </c>
      <c r="F16" s="26">
        <f>1/SQRT(Table134[[#This Row],[xl]])</f>
        <v>11.180339887498949</v>
      </c>
      <c r="G16" s="26">
        <f t="shared" si="0"/>
        <v>-5.3799047747847686</v>
      </c>
      <c r="H16" s="26">
        <f>1/SQRT(Table134[[#This Row],[xu]])</f>
        <v>5.874825314910689</v>
      </c>
      <c r="I16" s="26">
        <f t="shared" si="1"/>
        <v>-5.9388240939148078</v>
      </c>
      <c r="J16" s="26">
        <f>1/SQRT(Table134[[#This Row],[xr]])</f>
        <v>5.8981688430273289</v>
      </c>
      <c r="K16" s="26">
        <f t="shared" si="2"/>
        <v>-5.9353796142914925</v>
      </c>
      <c r="L16" s="26">
        <f>Table134[[#This Row],[1/root(xl)]]+Table134[[#This Row],[1-e^-0,146843.xl]]</f>
        <v>5.8004351127141804</v>
      </c>
      <c r="M16" s="26">
        <f>Table134[[#This Row],[1/root(xu)]]+Table134[[#This Row],[1-e^-0,146843.xu]]</f>
        <v>-6.3998779004118767E-2</v>
      </c>
      <c r="N16" s="26">
        <f>Table134[[#This Row],[1/root(xr)]]+Table134[[#This Row],[1-e^-0,146843.xr]]</f>
        <v>-3.7210771264163611E-2</v>
      </c>
      <c r="O16" s="28">
        <f t="shared" si="3"/>
        <v>0.79627578482762751</v>
      </c>
    </row>
    <row r="17" spans="2:15" x14ac:dyDescent="0.25">
      <c r="B17" s="23">
        <v>10</v>
      </c>
      <c r="C17" s="11">
        <v>8.0000000000000002E-3</v>
      </c>
      <c r="D17" s="24">
        <v>2.8745217474208697E-2</v>
      </c>
      <c r="E17" s="30">
        <f>Table134[[#This Row],[xu]]-((Table134[[#This Row],[f(xu)]]*(Table134[[#This Row],[xl]]-Table134[[#This Row],[xu]]))/(Table134[[#This Row],[f(xl)]]-Table134[[#This Row],[f(xu)]]))</f>
        <v>2.8612981713835368E-2</v>
      </c>
      <c r="F17" s="24">
        <f>1/SQRT(Table134[[#This Row],[xl]])</f>
        <v>11.180339887498949</v>
      </c>
      <c r="G17" s="24">
        <f t="shared" si="0"/>
        <v>-5.3799047747847686</v>
      </c>
      <c r="H17" s="24">
        <f>1/SQRT(Table134[[#This Row],[xu]])</f>
        <v>5.8981688430273289</v>
      </c>
      <c r="I17" s="24">
        <f t="shared" si="1"/>
        <v>-5.9353796142914925</v>
      </c>
      <c r="J17" s="24">
        <f>1/SQRT(Table134[[#This Row],[xr]])</f>
        <v>5.9117824151218956</v>
      </c>
      <c r="K17" s="24">
        <f t="shared" si="2"/>
        <v>-5.9333771366802726</v>
      </c>
      <c r="L17" s="11">
        <f>Table134[[#This Row],[1/root(xl)]]+Table134[[#This Row],[1-e^-0,146843.xl]]</f>
        <v>5.8004351127141804</v>
      </c>
      <c r="M17" s="11">
        <f>Table134[[#This Row],[1/root(xu)]]+Table134[[#This Row],[1-e^-0,146843.xu]]</f>
        <v>-3.7210771264163611E-2</v>
      </c>
      <c r="N17" s="11">
        <f>Table134[[#This Row],[1/root(xr)]]+Table134[[#This Row],[1-e^-0,146843.xr]]</f>
        <v>-2.1594721558376939E-2</v>
      </c>
      <c r="O17" s="31">
        <f t="shared" si="3"/>
        <v>0.46215302444130668</v>
      </c>
    </row>
    <row r="18" spans="2:15" x14ac:dyDescent="0.25">
      <c r="B18" s="25">
        <v>11</v>
      </c>
      <c r="C18" s="8">
        <v>8.0000000000000002E-3</v>
      </c>
      <c r="D18" s="14">
        <v>2.8612981713835368E-2</v>
      </c>
      <c r="E18" s="16">
        <f>Table134[[#This Row],[xu]]-((Table134[[#This Row],[f(xu)]]*(Table134[[#This Row],[xl]]-Table134[[#This Row],[xu]]))/(Table134[[#This Row],[f(xl)]]-Table134[[#This Row],[f(xu)]]))</f>
        <v>2.8536525286563589E-2</v>
      </c>
      <c r="F18" s="19">
        <f>1/SQRT(Table134[[#This Row],[xl]])</f>
        <v>11.180339887498949</v>
      </c>
      <c r="G18" s="19">
        <f t="shared" si="0"/>
        <v>-5.3799047747847686</v>
      </c>
      <c r="H18" s="19">
        <f>1/SQRT(Table134[[#This Row],[xu]])</f>
        <v>5.9117824151218956</v>
      </c>
      <c r="I18" s="19">
        <f t="shared" si="1"/>
        <v>-5.9333771366802726</v>
      </c>
      <c r="J18" s="19">
        <f>1/SQRT(Table134[[#This Row],[xr]])</f>
        <v>5.919696683095748</v>
      </c>
      <c r="K18" s="19">
        <f t="shared" si="2"/>
        <v>-5.9322151122385103</v>
      </c>
      <c r="L18" s="19">
        <f>Table134[[#This Row],[1/root(xl)]]+Table134[[#This Row],[1-e^-0,146843.xl]]</f>
        <v>5.8004351127141804</v>
      </c>
      <c r="M18" s="19">
        <f>Table134[[#This Row],[1/root(xu)]]+Table134[[#This Row],[1-e^-0,146843.xu]]</f>
        <v>-2.1594721558376939E-2</v>
      </c>
      <c r="N18" s="20">
        <f>Table134[[#This Row],[1/root(xr)]]+Table134[[#This Row],[1-e^-0,146843.xr]]</f>
        <v>-1.2518429142762244E-2</v>
      </c>
      <c r="O18" s="9">
        <f t="shared" si="3"/>
        <v>0.26792479639341016</v>
      </c>
    </row>
    <row r="19" spans="2:15" x14ac:dyDescent="0.25">
      <c r="B19" s="7">
        <v>12</v>
      </c>
      <c r="C19" s="8">
        <v>8.0000000000000002E-3</v>
      </c>
      <c r="D19" s="14">
        <v>2.8536525286563589E-2</v>
      </c>
      <c r="E19" s="18">
        <f>Table134[[#This Row],[xu]]-((Table134[[#This Row],[f(xu)]]*(Table134[[#This Row],[xl]]-Table134[[#This Row],[xu]]))/(Table134[[#This Row],[f(xl)]]-Table134[[#This Row],[f(xu)]]))</f>
        <v>2.8492299053756599E-2</v>
      </c>
      <c r="F19" s="21">
        <f>1/SQRT(Table134[[#This Row],[xl]])</f>
        <v>11.180339887498949</v>
      </c>
      <c r="G19" s="21">
        <f t="shared" si="0"/>
        <v>-5.3799047747847686</v>
      </c>
      <c r="H19" s="21">
        <f>1/SQRT(Table134[[#This Row],[xu]])</f>
        <v>5.919696683095748</v>
      </c>
      <c r="I19" s="21">
        <f t="shared" si="1"/>
        <v>-5.9322151122385103</v>
      </c>
      <c r="J19" s="21">
        <f>1/SQRT(Table134[[#This Row],[xr]])</f>
        <v>5.9242892287348656</v>
      </c>
      <c r="K19" s="21">
        <f t="shared" si="2"/>
        <v>-5.9315415168439225</v>
      </c>
      <c r="L19" s="21">
        <f>Table134[[#This Row],[1/root(xl)]]+Table134[[#This Row],[1-e^-0,146843.xl]]</f>
        <v>5.8004351127141804</v>
      </c>
      <c r="M19" s="21">
        <f>Table134[[#This Row],[1/root(xu)]]+Table134[[#This Row],[1-e^-0,146843.xu]]</f>
        <v>-1.2518429142762244E-2</v>
      </c>
      <c r="N19" s="22">
        <f>Table134[[#This Row],[1/root(xr)]]+Table134[[#This Row],[1-e^-0,146843.xr]]</f>
        <v>-7.2522881090568703E-3</v>
      </c>
      <c r="O19" s="15">
        <f t="shared" si="3"/>
        <v>0.15522170648127911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8"/>
  <sheetViews>
    <sheetView showGridLines="0" workbookViewId="0">
      <selection activeCell="G11" sqref="G11"/>
    </sheetView>
  </sheetViews>
  <sheetFormatPr defaultRowHeight="15" x14ac:dyDescent="0.25"/>
  <cols>
    <col min="4" max="4" width="25.85546875" customWidth="1"/>
    <col min="5" max="5" width="14.85546875" customWidth="1"/>
    <col min="6" max="6" width="13.140625" customWidth="1"/>
    <col min="7" max="8" width="21.140625" customWidth="1"/>
    <col min="21" max="21" width="16.85546875" customWidth="1"/>
  </cols>
  <sheetData>
    <row r="2" spans="2:21" x14ac:dyDescent="0.25">
      <c r="B2" t="s">
        <v>15</v>
      </c>
    </row>
    <row r="4" spans="2:21" x14ac:dyDescent="0.25">
      <c r="T4" t="s">
        <v>3</v>
      </c>
      <c r="U4" t="s">
        <v>4</v>
      </c>
    </row>
    <row r="5" spans="2:21" x14ac:dyDescent="0.25">
      <c r="T5" t="e">
        <f xml:space="preserve"> 667.38/C4</f>
        <v>#DIV/0!</v>
      </c>
      <c r="U5">
        <f xml:space="preserve"> 1-EXP(-0.146843*C4)</f>
        <v>0</v>
      </c>
    </row>
    <row r="7" spans="2:21" x14ac:dyDescent="0.25">
      <c r="B7" t="s">
        <v>1</v>
      </c>
      <c r="C7" t="s">
        <v>5</v>
      </c>
      <c r="D7" t="s">
        <v>12</v>
      </c>
      <c r="E7" t="s">
        <v>13</v>
      </c>
      <c r="F7" t="s">
        <v>14</v>
      </c>
      <c r="T7" t="s">
        <v>3</v>
      </c>
      <c r="U7" t="s">
        <v>4</v>
      </c>
    </row>
    <row r="8" spans="2:21" x14ac:dyDescent="0.25">
      <c r="B8">
        <v>0</v>
      </c>
      <c r="C8">
        <v>8.0000000000000002E-3</v>
      </c>
      <c r="D8">
        <f>EXP(-C8)-C8</f>
        <v>0.98403191483706065</v>
      </c>
      <c r="E8">
        <f>-EXP(-C8)-1</f>
        <v>-1.9920319148370607</v>
      </c>
      <c r="F8">
        <v>100</v>
      </c>
      <c r="T8" t="e">
        <f xml:space="preserve"> 667.38/C5</f>
        <v>#DIV/0!</v>
      </c>
      <c r="U8">
        <f xml:space="preserve"> 1-EXP(-0.146843*C5)</f>
        <v>0</v>
      </c>
    </row>
    <row r="9" spans="2:21" x14ac:dyDescent="0.25">
      <c r="B9">
        <v>1</v>
      </c>
      <c r="C9">
        <f>C8-(D8/E8)</f>
        <v>0.50198401075193122</v>
      </c>
      <c r="D9">
        <f t="shared" ref="D9:D28" si="0">EXP(-C9)-C9</f>
        <v>0.1033444785642943</v>
      </c>
      <c r="E9">
        <f t="shared" ref="E9:E28" si="1">-EXP(-C9)-1</f>
        <v>-1.6053284893162254</v>
      </c>
      <c r="F9">
        <f>ABS((C9-C8)/C9)*100</f>
        <v>98.406323741663272</v>
      </c>
    </row>
    <row r="10" spans="2:21" x14ac:dyDescent="0.25">
      <c r="B10">
        <v>2</v>
      </c>
      <c r="C10">
        <f t="shared" ref="C10:C28" si="2">C9-(D9/E9)</f>
        <v>0.56635991839455513</v>
      </c>
      <c r="D10">
        <f t="shared" si="0"/>
        <v>1.2278302629078475E-3</v>
      </c>
      <c r="E10">
        <f t="shared" si="1"/>
        <v>-1.567587748657463</v>
      </c>
      <c r="F10">
        <f t="shared" ref="F10:F28" si="3">ABS((C10-C9)/C10)*100</f>
        <v>11.366607267178885</v>
      </c>
    </row>
    <row r="11" spans="2:21" x14ac:dyDescent="0.25">
      <c r="B11" s="1">
        <v>3</v>
      </c>
      <c r="C11" s="1">
        <f t="shared" si="2"/>
        <v>0.56714317934052727</v>
      </c>
      <c r="D11" s="1">
        <f>EXP(-C11)-C11</f>
        <v>1.7406144370291088E-7</v>
      </c>
      <c r="E11" s="1">
        <f t="shared" si="1"/>
        <v>-1.567143353401971</v>
      </c>
      <c r="F11" s="1">
        <f t="shared" si="3"/>
        <v>0.13810638556614854</v>
      </c>
    </row>
    <row r="12" spans="2:21" x14ac:dyDescent="0.25">
      <c r="B12">
        <v>4</v>
      </c>
      <c r="C12">
        <f t="shared" si="2"/>
        <v>0.56714329040978162</v>
      </c>
      <c r="D12">
        <f t="shared" si="0"/>
        <v>3.5527136788005009E-15</v>
      </c>
      <c r="E12">
        <f t="shared" si="1"/>
        <v>-1.5671432904097853</v>
      </c>
      <c r="F12">
        <f>ABS((C12-C11)/C12)*100</f>
        <v>1.9583984546319324E-5</v>
      </c>
    </row>
    <row r="13" spans="2:21" x14ac:dyDescent="0.25">
      <c r="B13">
        <v>5</v>
      </c>
      <c r="C13">
        <f t="shared" si="2"/>
        <v>0.56714329040978384</v>
      </c>
      <c r="D13">
        <f t="shared" si="0"/>
        <v>0</v>
      </c>
      <c r="E13">
        <f t="shared" si="1"/>
        <v>-1.567143290409784</v>
      </c>
      <c r="F13">
        <f t="shared" si="3"/>
        <v>3.9151411764846085E-13</v>
      </c>
    </row>
    <row r="14" spans="2:21" x14ac:dyDescent="0.25">
      <c r="B14">
        <v>6</v>
      </c>
      <c r="C14">
        <f t="shared" si="2"/>
        <v>0.56714329040978384</v>
      </c>
      <c r="D14">
        <f t="shared" si="0"/>
        <v>0</v>
      </c>
      <c r="E14">
        <f t="shared" si="1"/>
        <v>-1.567143290409784</v>
      </c>
      <c r="F14">
        <f t="shared" si="3"/>
        <v>0</v>
      </c>
    </row>
    <row r="15" spans="2:21" x14ac:dyDescent="0.25">
      <c r="B15">
        <v>7</v>
      </c>
      <c r="C15">
        <f t="shared" si="2"/>
        <v>0.56714329040978384</v>
      </c>
      <c r="D15">
        <f t="shared" si="0"/>
        <v>0</v>
      </c>
      <c r="E15">
        <f t="shared" si="1"/>
        <v>-1.567143290409784</v>
      </c>
      <c r="F15">
        <f t="shared" si="3"/>
        <v>0</v>
      </c>
    </row>
    <row r="16" spans="2:21" x14ac:dyDescent="0.25">
      <c r="B16">
        <v>8</v>
      </c>
      <c r="C16">
        <f t="shared" si="2"/>
        <v>0.56714329040978384</v>
      </c>
      <c r="D16">
        <f t="shared" si="0"/>
        <v>0</v>
      </c>
      <c r="E16">
        <f t="shared" si="1"/>
        <v>-1.567143290409784</v>
      </c>
      <c r="F16">
        <f t="shared" si="3"/>
        <v>0</v>
      </c>
    </row>
    <row r="17" spans="2:6" x14ac:dyDescent="0.25">
      <c r="B17">
        <v>9</v>
      </c>
      <c r="C17">
        <f t="shared" si="2"/>
        <v>0.56714329040978384</v>
      </c>
      <c r="D17">
        <f t="shared" si="0"/>
        <v>0</v>
      </c>
      <c r="E17">
        <f t="shared" si="1"/>
        <v>-1.567143290409784</v>
      </c>
      <c r="F17">
        <f t="shared" si="3"/>
        <v>0</v>
      </c>
    </row>
    <row r="18" spans="2:6" x14ac:dyDescent="0.25">
      <c r="B18">
        <v>10</v>
      </c>
      <c r="C18">
        <f t="shared" si="2"/>
        <v>0.56714329040978384</v>
      </c>
      <c r="D18">
        <f t="shared" si="0"/>
        <v>0</v>
      </c>
      <c r="E18">
        <f t="shared" si="1"/>
        <v>-1.567143290409784</v>
      </c>
      <c r="F18">
        <f t="shared" si="3"/>
        <v>0</v>
      </c>
    </row>
    <row r="19" spans="2:6" x14ac:dyDescent="0.25">
      <c r="B19">
        <v>11</v>
      </c>
      <c r="C19">
        <f t="shared" si="2"/>
        <v>0.56714329040978384</v>
      </c>
      <c r="D19">
        <f t="shared" si="0"/>
        <v>0</v>
      </c>
      <c r="E19">
        <f t="shared" si="1"/>
        <v>-1.567143290409784</v>
      </c>
      <c r="F19">
        <f t="shared" si="3"/>
        <v>0</v>
      </c>
    </row>
    <row r="20" spans="2:6" x14ac:dyDescent="0.25">
      <c r="B20">
        <v>12</v>
      </c>
      <c r="C20">
        <f t="shared" si="2"/>
        <v>0.56714329040978384</v>
      </c>
      <c r="D20">
        <f t="shared" si="0"/>
        <v>0</v>
      </c>
      <c r="E20">
        <f t="shared" si="1"/>
        <v>-1.567143290409784</v>
      </c>
      <c r="F20">
        <f t="shared" si="3"/>
        <v>0</v>
      </c>
    </row>
    <row r="21" spans="2:6" x14ac:dyDescent="0.25">
      <c r="B21">
        <v>13</v>
      </c>
      <c r="C21">
        <f t="shared" si="2"/>
        <v>0.56714329040978384</v>
      </c>
      <c r="D21">
        <f t="shared" si="0"/>
        <v>0</v>
      </c>
      <c r="E21">
        <f t="shared" si="1"/>
        <v>-1.567143290409784</v>
      </c>
      <c r="F21">
        <f t="shared" si="3"/>
        <v>0</v>
      </c>
    </row>
    <row r="22" spans="2:6" x14ac:dyDescent="0.25">
      <c r="B22">
        <v>14</v>
      </c>
      <c r="C22">
        <f t="shared" si="2"/>
        <v>0.56714329040978384</v>
      </c>
      <c r="D22">
        <f t="shared" si="0"/>
        <v>0</v>
      </c>
      <c r="E22">
        <f t="shared" si="1"/>
        <v>-1.567143290409784</v>
      </c>
      <c r="F22">
        <f t="shared" si="3"/>
        <v>0</v>
      </c>
    </row>
    <row r="23" spans="2:6" x14ac:dyDescent="0.25">
      <c r="B23">
        <v>15</v>
      </c>
      <c r="C23">
        <f t="shared" si="2"/>
        <v>0.56714329040978384</v>
      </c>
      <c r="D23">
        <f t="shared" si="0"/>
        <v>0</v>
      </c>
      <c r="E23">
        <f t="shared" si="1"/>
        <v>-1.567143290409784</v>
      </c>
      <c r="F23">
        <f t="shared" si="3"/>
        <v>0</v>
      </c>
    </row>
    <row r="24" spans="2:6" x14ac:dyDescent="0.25">
      <c r="B24">
        <v>16</v>
      </c>
      <c r="C24">
        <f t="shared" si="2"/>
        <v>0.56714329040978384</v>
      </c>
      <c r="D24">
        <f t="shared" si="0"/>
        <v>0</v>
      </c>
      <c r="E24">
        <f t="shared" si="1"/>
        <v>-1.567143290409784</v>
      </c>
      <c r="F24">
        <f t="shared" si="3"/>
        <v>0</v>
      </c>
    </row>
    <row r="25" spans="2:6" x14ac:dyDescent="0.25">
      <c r="B25">
        <v>17</v>
      </c>
      <c r="C25">
        <f t="shared" si="2"/>
        <v>0.56714329040978384</v>
      </c>
      <c r="D25">
        <f t="shared" si="0"/>
        <v>0</v>
      </c>
      <c r="E25">
        <f t="shared" si="1"/>
        <v>-1.567143290409784</v>
      </c>
      <c r="F25">
        <f t="shared" si="3"/>
        <v>0</v>
      </c>
    </row>
    <row r="26" spans="2:6" x14ac:dyDescent="0.25">
      <c r="B26">
        <v>18</v>
      </c>
      <c r="C26">
        <f t="shared" si="2"/>
        <v>0.56714329040978384</v>
      </c>
      <c r="D26">
        <f t="shared" si="0"/>
        <v>0</v>
      </c>
      <c r="E26">
        <f t="shared" si="1"/>
        <v>-1.567143290409784</v>
      </c>
      <c r="F26">
        <f t="shared" si="3"/>
        <v>0</v>
      </c>
    </row>
    <row r="27" spans="2:6" x14ac:dyDescent="0.25">
      <c r="B27">
        <v>19</v>
      </c>
      <c r="C27">
        <f t="shared" si="2"/>
        <v>0.56714329040978384</v>
      </c>
      <c r="D27">
        <f t="shared" si="0"/>
        <v>0</v>
      </c>
      <c r="E27">
        <f t="shared" si="1"/>
        <v>-1.567143290409784</v>
      </c>
      <c r="F27">
        <f t="shared" si="3"/>
        <v>0</v>
      </c>
    </row>
    <row r="28" spans="2:6" x14ac:dyDescent="0.25">
      <c r="B28">
        <v>20</v>
      </c>
      <c r="C28">
        <f t="shared" si="2"/>
        <v>0.56714329040978384</v>
      </c>
      <c r="D28">
        <f t="shared" si="0"/>
        <v>0</v>
      </c>
      <c r="E28">
        <f t="shared" si="1"/>
        <v>-1.567143290409784</v>
      </c>
      <c r="F28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</vt:lpstr>
      <vt:lpstr>Bisection</vt:lpstr>
      <vt:lpstr>False Position</vt:lpstr>
      <vt:lpstr>Sheet4</vt:lpstr>
      <vt:lpstr>Newthon Raphson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tobias.sulistiyo</cp:lastModifiedBy>
  <dcterms:created xsi:type="dcterms:W3CDTF">2024-09-29T07:25:22Z</dcterms:created>
  <dcterms:modified xsi:type="dcterms:W3CDTF">2024-10-04T14:44:11Z</dcterms:modified>
</cp:coreProperties>
</file>