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2-Pascasarjana\SEMESTER 1\METODE KOMPUTASI\"/>
    </mc:Choice>
  </mc:AlternateContent>
  <xr:revisionPtr revIDLastSave="0" documentId="13_ncr:1_{A9410BE1-01A6-4072-89C8-B769CC2D44EA}" xr6:coauthVersionLast="47" xr6:coauthVersionMax="47" xr10:uidLastSave="{00000000-0000-0000-0000-000000000000}"/>
  <bookViews>
    <workbookView xWindow="-120" yWindow="-120" windowWidth="20730" windowHeight="11160" activeTab="3" xr2:uid="{6657444D-609B-4AE6-9913-8E06838AEC8D}"/>
  </bookViews>
  <sheets>
    <sheet name="Question" sheetId="5" r:id="rId1"/>
    <sheet name="Bisection Methode" sheetId="2" r:id="rId2"/>
    <sheet name="Sheet1" sheetId="6" r:id="rId3"/>
    <sheet name="Sheet2" sheetId="7" r:id="rId4"/>
    <sheet name="False Posistion" sheetId="1" r:id="rId5"/>
    <sheet name="Newthon Raphson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6" l="1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E20" i="6"/>
  <c r="F20" i="6"/>
  <c r="G20" i="6" s="1"/>
  <c r="L20" i="6" s="1"/>
  <c r="H20" i="6"/>
  <c r="I20" i="6" s="1"/>
  <c r="J20" i="6"/>
  <c r="N20" i="6" s="1"/>
  <c r="E21" i="6"/>
  <c r="J21" i="6" s="1"/>
  <c r="F21" i="6"/>
  <c r="G21" i="6"/>
  <c r="L21" i="6" s="1"/>
  <c r="H21" i="6"/>
  <c r="I21" i="6"/>
  <c r="M21" i="6"/>
  <c r="E22" i="6"/>
  <c r="F22" i="6"/>
  <c r="G22" i="6" s="1"/>
  <c r="H22" i="6"/>
  <c r="I22" i="6" s="1"/>
  <c r="J22" i="6"/>
  <c r="N22" i="6" s="1"/>
  <c r="E23" i="6"/>
  <c r="J23" i="6" s="1"/>
  <c r="F23" i="6"/>
  <c r="G23" i="6"/>
  <c r="L23" i="6" s="1"/>
  <c r="H23" i="6"/>
  <c r="I23" i="6"/>
  <c r="M23" i="6"/>
  <c r="O23" i="6"/>
  <c r="E24" i="6"/>
  <c r="F24" i="6"/>
  <c r="G24" i="6" s="1"/>
  <c r="L24" i="6" s="1"/>
  <c r="H24" i="6"/>
  <c r="I24" i="6" s="1"/>
  <c r="J24" i="6"/>
  <c r="N24" i="6" s="1"/>
  <c r="E25" i="6"/>
  <c r="J25" i="6" s="1"/>
  <c r="F25" i="6"/>
  <c r="G25" i="6"/>
  <c r="L25" i="6" s="1"/>
  <c r="H25" i="6"/>
  <c r="I25" i="6"/>
  <c r="M25" i="6"/>
  <c r="E26" i="6"/>
  <c r="F26" i="6"/>
  <c r="G26" i="6" s="1"/>
  <c r="H26" i="6"/>
  <c r="I26" i="6" s="1"/>
  <c r="J26" i="6"/>
  <c r="N26" i="6" s="1"/>
  <c r="E27" i="6"/>
  <c r="J27" i="6" s="1"/>
  <c r="F27" i="6"/>
  <c r="G27" i="6"/>
  <c r="L27" i="6" s="1"/>
  <c r="H27" i="6"/>
  <c r="I27" i="6"/>
  <c r="M27" i="6"/>
  <c r="O27" i="6"/>
  <c r="E28" i="6"/>
  <c r="F28" i="6"/>
  <c r="G28" i="6" s="1"/>
  <c r="L28" i="6" s="1"/>
  <c r="H28" i="6"/>
  <c r="I28" i="6" s="1"/>
  <c r="J28" i="6"/>
  <c r="N28" i="6" s="1"/>
  <c r="E29" i="6"/>
  <c r="J29" i="6" s="1"/>
  <c r="F29" i="6"/>
  <c r="G29" i="6"/>
  <c r="L29" i="6" s="1"/>
  <c r="H29" i="6"/>
  <c r="I29" i="6"/>
  <c r="M29" i="6"/>
  <c r="E30" i="6"/>
  <c r="F30" i="6"/>
  <c r="G30" i="6" s="1"/>
  <c r="H30" i="6"/>
  <c r="I30" i="6" s="1"/>
  <c r="J30" i="6"/>
  <c r="N30" i="6" s="1"/>
  <c r="E31" i="6"/>
  <c r="J31" i="6" s="1"/>
  <c r="F31" i="6"/>
  <c r="L31" i="6" s="1"/>
  <c r="G31" i="6"/>
  <c r="H31" i="6"/>
  <c r="I31" i="6"/>
  <c r="M31" i="6"/>
  <c r="O31" i="6"/>
  <c r="E32" i="6"/>
  <c r="F32" i="6"/>
  <c r="G32" i="6" s="1"/>
  <c r="L32" i="6" s="1"/>
  <c r="H32" i="6"/>
  <c r="I32" i="6" s="1"/>
  <c r="J32" i="6"/>
  <c r="N32" i="6" s="1"/>
  <c r="E33" i="6"/>
  <c r="J33" i="6" s="1"/>
  <c r="F33" i="6"/>
  <c r="G33" i="6"/>
  <c r="L33" i="6" s="1"/>
  <c r="H33" i="6"/>
  <c r="I33" i="6"/>
  <c r="M33" i="6"/>
  <c r="E34" i="6"/>
  <c r="O34" i="6" s="1"/>
  <c r="F34" i="6"/>
  <c r="G34" i="6" s="1"/>
  <c r="H34" i="6"/>
  <c r="I34" i="6" s="1"/>
  <c r="J34" i="6"/>
  <c r="N34" i="6" s="1"/>
  <c r="E35" i="6"/>
  <c r="J35" i="6" s="1"/>
  <c r="F35" i="6"/>
  <c r="L35" i="6" s="1"/>
  <c r="G35" i="6"/>
  <c r="H35" i="6"/>
  <c r="I35" i="6"/>
  <c r="M35" i="6"/>
  <c r="O35" i="6"/>
  <c r="E36" i="6"/>
  <c r="F36" i="6"/>
  <c r="G36" i="6" s="1"/>
  <c r="L36" i="6" s="1"/>
  <c r="H36" i="6"/>
  <c r="I36" i="6" s="1"/>
  <c r="J36" i="6"/>
  <c r="N36" i="6" s="1"/>
  <c r="E37" i="6"/>
  <c r="J37" i="6" s="1"/>
  <c r="F37" i="6"/>
  <c r="G37" i="6"/>
  <c r="L37" i="6" s="1"/>
  <c r="H37" i="6"/>
  <c r="I37" i="6"/>
  <c r="M37" i="6" s="1"/>
  <c r="E38" i="6"/>
  <c r="O38" i="6" s="1"/>
  <c r="F38" i="6"/>
  <c r="G38" i="6" s="1"/>
  <c r="H38" i="6"/>
  <c r="I38" i="6" s="1"/>
  <c r="J38" i="6"/>
  <c r="N38" i="6" s="1"/>
  <c r="E39" i="6"/>
  <c r="J39" i="6" s="1"/>
  <c r="F39" i="6"/>
  <c r="L39" i="6" s="1"/>
  <c r="G39" i="6"/>
  <c r="H39" i="6"/>
  <c r="I39" i="6"/>
  <c r="M39" i="6" s="1"/>
  <c r="O39" i="6"/>
  <c r="E40" i="6"/>
  <c r="F40" i="6"/>
  <c r="G40" i="6" s="1"/>
  <c r="L40" i="6" s="1"/>
  <c r="H40" i="6"/>
  <c r="I40" i="6" s="1"/>
  <c r="J40" i="6"/>
  <c r="N40" i="6" s="1"/>
  <c r="E17" i="7"/>
  <c r="E18" i="7"/>
  <c r="E19" i="7"/>
  <c r="E20" i="7"/>
  <c r="M16" i="7"/>
  <c r="I17" i="7"/>
  <c r="J17" i="7"/>
  <c r="N17" i="7" s="1"/>
  <c r="F17" i="7" s="1"/>
  <c r="K17" i="7" s="1"/>
  <c r="L17" i="7" s="1"/>
  <c r="O17" i="7" s="1"/>
  <c r="M17" i="7"/>
  <c r="I18" i="7"/>
  <c r="J18" i="7" s="1"/>
  <c r="M18" i="7"/>
  <c r="I19" i="7"/>
  <c r="J19" i="7" s="1"/>
  <c r="M19" i="7"/>
  <c r="I20" i="7"/>
  <c r="J20" i="7"/>
  <c r="M20" i="7"/>
  <c r="N20" i="7"/>
  <c r="F20" i="7" s="1"/>
  <c r="H16" i="7"/>
  <c r="H17" i="7"/>
  <c r="H18" i="7"/>
  <c r="H19" i="7"/>
  <c r="G16" i="7"/>
  <c r="G17" i="7"/>
  <c r="G18" i="7"/>
  <c r="G19" i="7"/>
  <c r="N10" i="7"/>
  <c r="O10" i="7"/>
  <c r="M10" i="7"/>
  <c r="J12" i="7"/>
  <c r="N12" i="7" s="1"/>
  <c r="J13" i="7"/>
  <c r="N13" i="7" s="1"/>
  <c r="J14" i="7"/>
  <c r="N14" i="7" s="1"/>
  <c r="J10" i="7"/>
  <c r="I11" i="7"/>
  <c r="J11" i="7" s="1"/>
  <c r="N11" i="7" s="1"/>
  <c r="I12" i="7"/>
  <c r="I13" i="7"/>
  <c r="I14" i="7"/>
  <c r="I15" i="7"/>
  <c r="I10" i="7"/>
  <c r="H12" i="7"/>
  <c r="M12" i="7" s="1"/>
  <c r="H13" i="7"/>
  <c r="M13" i="7" s="1"/>
  <c r="H10" i="7"/>
  <c r="G11" i="7"/>
  <c r="G12" i="7"/>
  <c r="G13" i="7"/>
  <c r="G14" i="7"/>
  <c r="G15" i="7"/>
  <c r="G10" i="7"/>
  <c r="E15" i="7"/>
  <c r="E14" i="7"/>
  <c r="E13" i="7"/>
  <c r="E12" i="7"/>
  <c r="E11" i="7"/>
  <c r="E10" i="7"/>
  <c r="E15" i="6"/>
  <c r="G6" i="6"/>
  <c r="E18" i="6"/>
  <c r="E19" i="6"/>
  <c r="J19" i="6" s="1"/>
  <c r="F18" i="6"/>
  <c r="G18" i="6" s="1"/>
  <c r="F19" i="6"/>
  <c r="G19" i="6" s="1"/>
  <c r="H18" i="6"/>
  <c r="I18" i="6" s="1"/>
  <c r="H19" i="6"/>
  <c r="I19" i="6" s="1"/>
  <c r="J18" i="6"/>
  <c r="J15" i="6"/>
  <c r="H8" i="6"/>
  <c r="I8" i="6" s="1"/>
  <c r="H9" i="6"/>
  <c r="I9" i="6" s="1"/>
  <c r="H10" i="6"/>
  <c r="I10" i="6" s="1"/>
  <c r="H11" i="6"/>
  <c r="I11" i="6" s="1"/>
  <c r="M11" i="6" s="1"/>
  <c r="H12" i="6"/>
  <c r="I12" i="6" s="1"/>
  <c r="H13" i="6"/>
  <c r="I13" i="6" s="1"/>
  <c r="H14" i="6"/>
  <c r="I14" i="6" s="1"/>
  <c r="H15" i="6"/>
  <c r="I15" i="6" s="1"/>
  <c r="M15" i="6" s="1"/>
  <c r="H16" i="6"/>
  <c r="I16" i="6" s="1"/>
  <c r="H17" i="6"/>
  <c r="I17" i="6" s="1"/>
  <c r="F8" i="6"/>
  <c r="G8" i="6" s="1"/>
  <c r="F9" i="6"/>
  <c r="G9" i="6" s="1"/>
  <c r="F10" i="6"/>
  <c r="G10" i="6" s="1"/>
  <c r="F11" i="6"/>
  <c r="G11" i="6" s="1"/>
  <c r="F12" i="6"/>
  <c r="G12" i="6" s="1"/>
  <c r="F13" i="6"/>
  <c r="G13" i="6" s="1"/>
  <c r="F14" i="6"/>
  <c r="G14" i="6" s="1"/>
  <c r="F15" i="6"/>
  <c r="G15" i="6" s="1"/>
  <c r="F16" i="6"/>
  <c r="G16" i="6" s="1"/>
  <c r="F17" i="6"/>
  <c r="G17" i="6" s="1"/>
  <c r="E17" i="6"/>
  <c r="E16" i="6"/>
  <c r="J16" i="6" s="1"/>
  <c r="E14" i="6"/>
  <c r="O15" i="6" s="1"/>
  <c r="E13" i="6"/>
  <c r="O13" i="6" s="1"/>
  <c r="E12" i="6"/>
  <c r="J12" i="6" s="1"/>
  <c r="E11" i="6"/>
  <c r="O12" i="6" s="1"/>
  <c r="E10" i="6"/>
  <c r="J10" i="6" s="1"/>
  <c r="E9" i="6"/>
  <c r="J9" i="6" s="1"/>
  <c r="E8" i="6"/>
  <c r="J8" i="6" s="1"/>
  <c r="O15" i="1"/>
  <c r="O11" i="1"/>
  <c r="O12" i="1"/>
  <c r="O13" i="1"/>
  <c r="O14" i="1"/>
  <c r="O10" i="1"/>
  <c r="L11" i="1"/>
  <c r="L12" i="1"/>
  <c r="L13" i="1"/>
  <c r="L14" i="1"/>
  <c r="L15" i="1"/>
  <c r="L10" i="1"/>
  <c r="K11" i="1"/>
  <c r="K12" i="1"/>
  <c r="K13" i="1"/>
  <c r="K14" i="1"/>
  <c r="K15" i="1"/>
  <c r="K10" i="1"/>
  <c r="N29" i="6" l="1"/>
  <c r="N23" i="6"/>
  <c r="N27" i="6"/>
  <c r="N39" i="6"/>
  <c r="N35" i="6"/>
  <c r="N25" i="6"/>
  <c r="N33" i="6"/>
  <c r="N37" i="6"/>
  <c r="N31" i="6"/>
  <c r="N21" i="6"/>
  <c r="O40" i="6"/>
  <c r="M38" i="6"/>
  <c r="O36" i="6"/>
  <c r="M34" i="6"/>
  <c r="O32" i="6"/>
  <c r="M30" i="6"/>
  <c r="O28" i="6"/>
  <c r="M26" i="6"/>
  <c r="O24" i="6"/>
  <c r="M22" i="6"/>
  <c r="O20" i="6"/>
  <c r="L30" i="6"/>
  <c r="O29" i="6"/>
  <c r="L26" i="6"/>
  <c r="O25" i="6"/>
  <c r="L22" i="6"/>
  <c r="O21" i="6"/>
  <c r="L38" i="6"/>
  <c r="O37" i="6"/>
  <c r="L34" i="6"/>
  <c r="O33" i="6"/>
  <c r="M40" i="6"/>
  <c r="M36" i="6"/>
  <c r="M32" i="6"/>
  <c r="O30" i="6"/>
  <c r="M28" i="6"/>
  <c r="O26" i="6"/>
  <c r="M24" i="6"/>
  <c r="O22" i="6"/>
  <c r="M20" i="6"/>
  <c r="J15" i="7"/>
  <c r="N15" i="7" s="1"/>
  <c r="K20" i="7"/>
  <c r="L20" i="7" s="1"/>
  <c r="O20" i="7" s="1"/>
  <c r="N18" i="7"/>
  <c r="F18" i="7" s="1"/>
  <c r="N19" i="7"/>
  <c r="F19" i="7" s="1"/>
  <c r="F12" i="7"/>
  <c r="F13" i="7"/>
  <c r="K13" i="7" s="1"/>
  <c r="M15" i="7"/>
  <c r="M14" i="7"/>
  <c r="F14" i="7" s="1"/>
  <c r="K14" i="7" s="1"/>
  <c r="H15" i="7"/>
  <c r="H14" i="7"/>
  <c r="H11" i="7"/>
  <c r="M11" i="7" s="1"/>
  <c r="F11" i="7" s="1"/>
  <c r="K11" i="7" s="1"/>
  <c r="K12" i="7"/>
  <c r="F10" i="7"/>
  <c r="M16" i="6"/>
  <c r="J11" i="6"/>
  <c r="M10" i="6"/>
  <c r="O19" i="6"/>
  <c r="N10" i="6"/>
  <c r="O14" i="6"/>
  <c r="O17" i="6"/>
  <c r="J14" i="6"/>
  <c r="N19" i="6"/>
  <c r="N18" i="6"/>
  <c r="J17" i="6"/>
  <c r="J13" i="6"/>
  <c r="O18" i="6"/>
  <c r="L12" i="6"/>
  <c r="L18" i="6"/>
  <c r="M18" i="6"/>
  <c r="L15" i="6"/>
  <c r="L11" i="6"/>
  <c r="L14" i="6"/>
  <c r="L10" i="6"/>
  <c r="L17" i="6"/>
  <c r="L13" i="6"/>
  <c r="L19" i="6"/>
  <c r="M14" i="6"/>
  <c r="M8" i="6"/>
  <c r="N12" i="6"/>
  <c r="N16" i="6"/>
  <c r="N8" i="6"/>
  <c r="L16" i="6"/>
  <c r="L8" i="6"/>
  <c r="M9" i="6"/>
  <c r="M13" i="6"/>
  <c r="N15" i="6"/>
  <c r="M17" i="6"/>
  <c r="M19" i="6"/>
  <c r="M12" i="6"/>
  <c r="N9" i="6"/>
  <c r="L9" i="6"/>
  <c r="O10" i="6"/>
  <c r="O9" i="6"/>
  <c r="O16" i="6"/>
  <c r="O11" i="6"/>
  <c r="D11" i="3"/>
  <c r="J12" i="1"/>
  <c r="J13" i="1"/>
  <c r="J14" i="1"/>
  <c r="I12" i="1"/>
  <c r="I13" i="1"/>
  <c r="I14" i="1"/>
  <c r="H12" i="1"/>
  <c r="H13" i="1"/>
  <c r="H14" i="1"/>
  <c r="H15" i="1"/>
  <c r="G12" i="1"/>
  <c r="M12" i="1" s="1"/>
  <c r="G13" i="1"/>
  <c r="G14" i="1"/>
  <c r="M14" i="1" s="1"/>
  <c r="G15" i="1"/>
  <c r="M15" i="1" s="1"/>
  <c r="G11" i="1"/>
  <c r="E12" i="1"/>
  <c r="E13" i="1"/>
  <c r="E14" i="1"/>
  <c r="E16" i="2"/>
  <c r="E14" i="2"/>
  <c r="F15" i="7" l="1"/>
  <c r="K19" i="7"/>
  <c r="P19" i="7"/>
  <c r="P18" i="7"/>
  <c r="K18" i="7"/>
  <c r="P20" i="7"/>
  <c r="L11" i="7"/>
  <c r="O11" i="7"/>
  <c r="L14" i="7"/>
  <c r="O14" i="7"/>
  <c r="L12" i="7"/>
  <c r="O12" i="7"/>
  <c r="L13" i="7"/>
  <c r="O13" i="7"/>
  <c r="P11" i="7"/>
  <c r="K10" i="7"/>
  <c r="L10" i="7" s="1"/>
  <c r="P12" i="7"/>
  <c r="P15" i="7"/>
  <c r="P14" i="7"/>
  <c r="P13" i="7"/>
  <c r="N17" i="6"/>
  <c r="N11" i="6"/>
  <c r="N13" i="6"/>
  <c r="N14" i="6"/>
  <c r="J16" i="2"/>
  <c r="K16" i="2"/>
  <c r="K14" i="2"/>
  <c r="J14" i="2"/>
  <c r="M13" i="1"/>
  <c r="N12" i="1"/>
  <c r="F12" i="1" s="1"/>
  <c r="N13" i="1"/>
  <c r="F13" i="1" s="1"/>
  <c r="P13" i="1" s="1"/>
  <c r="N14" i="1"/>
  <c r="F14" i="1" s="1"/>
  <c r="E8" i="3"/>
  <c r="D8" i="3"/>
  <c r="C9" i="3" s="1"/>
  <c r="F9" i="3" s="1"/>
  <c r="U8" i="3"/>
  <c r="T8" i="3"/>
  <c r="U5" i="3"/>
  <c r="T5" i="3"/>
  <c r="F10" i="2"/>
  <c r="G10" i="2"/>
  <c r="H10" i="2"/>
  <c r="I10" i="2"/>
  <c r="F11" i="2"/>
  <c r="G11" i="2"/>
  <c r="H11" i="2"/>
  <c r="I11" i="2"/>
  <c r="F12" i="2"/>
  <c r="G12" i="2"/>
  <c r="H12" i="2"/>
  <c r="I12" i="2"/>
  <c r="F13" i="2"/>
  <c r="G13" i="2"/>
  <c r="H13" i="2"/>
  <c r="I13" i="2"/>
  <c r="F14" i="2"/>
  <c r="G14" i="2"/>
  <c r="H14" i="2"/>
  <c r="I14" i="2"/>
  <c r="F15" i="2"/>
  <c r="G15" i="2"/>
  <c r="H15" i="2"/>
  <c r="I15" i="2"/>
  <c r="F16" i="2"/>
  <c r="G16" i="2"/>
  <c r="H16" i="2"/>
  <c r="I16" i="2"/>
  <c r="F17" i="2"/>
  <c r="G17" i="2"/>
  <c r="H17" i="2"/>
  <c r="I17" i="2"/>
  <c r="E10" i="2"/>
  <c r="E11" i="2"/>
  <c r="E12" i="2"/>
  <c r="E13" i="2"/>
  <c r="E15" i="2"/>
  <c r="E17" i="2"/>
  <c r="E9" i="2"/>
  <c r="E8" i="2"/>
  <c r="I9" i="2"/>
  <c r="H9" i="2"/>
  <c r="G9" i="2"/>
  <c r="F9" i="2"/>
  <c r="I8" i="2"/>
  <c r="H8" i="2"/>
  <c r="G8" i="2"/>
  <c r="F8" i="2"/>
  <c r="L8" i="2" s="1"/>
  <c r="H11" i="1"/>
  <c r="J10" i="1"/>
  <c r="I10" i="1"/>
  <c r="H10" i="1"/>
  <c r="G10" i="1"/>
  <c r="E10" i="1"/>
  <c r="K15" i="7" l="1"/>
  <c r="L18" i="7"/>
  <c r="O18" i="7" s="1"/>
  <c r="L19" i="7"/>
  <c r="O19" i="7" s="1"/>
  <c r="J8" i="2"/>
  <c r="K8" i="2"/>
  <c r="K13" i="2"/>
  <c r="J13" i="2"/>
  <c r="N13" i="2" s="1"/>
  <c r="M8" i="2"/>
  <c r="K17" i="2"/>
  <c r="J17" i="2"/>
  <c r="N17" i="2" s="1"/>
  <c r="O11" i="2"/>
  <c r="J11" i="2"/>
  <c r="K11" i="2"/>
  <c r="L15" i="2"/>
  <c r="L14" i="2"/>
  <c r="L11" i="2"/>
  <c r="L10" i="2"/>
  <c r="N14" i="2"/>
  <c r="J15" i="2"/>
  <c r="N15" i="2" s="1"/>
  <c r="K15" i="2"/>
  <c r="K10" i="2"/>
  <c r="J10" i="2"/>
  <c r="O10" i="2"/>
  <c r="K9" i="2"/>
  <c r="J9" i="2"/>
  <c r="N9" i="2" s="1"/>
  <c r="J12" i="2"/>
  <c r="K12" i="2"/>
  <c r="N16" i="2"/>
  <c r="P14" i="1"/>
  <c r="O12" i="2"/>
  <c r="L9" i="2"/>
  <c r="M14" i="2"/>
  <c r="M13" i="2"/>
  <c r="M12" i="2"/>
  <c r="M11" i="2"/>
  <c r="E9" i="3"/>
  <c r="D9" i="3"/>
  <c r="L17" i="2"/>
  <c r="L16" i="2"/>
  <c r="L13" i="2"/>
  <c r="L12" i="2"/>
  <c r="M9" i="2"/>
  <c r="O17" i="2"/>
  <c r="M15" i="2"/>
  <c r="M10" i="2"/>
  <c r="M17" i="2"/>
  <c r="O16" i="2"/>
  <c r="M16" i="2"/>
  <c r="O15" i="2"/>
  <c r="O14" i="2"/>
  <c r="O13" i="2"/>
  <c r="O9" i="2"/>
  <c r="N10" i="1"/>
  <c r="M10" i="1"/>
  <c r="M11" i="1"/>
  <c r="L15" i="7" l="1"/>
  <c r="O15" i="7" s="1"/>
  <c r="N12" i="2"/>
  <c r="N10" i="2"/>
  <c r="N11" i="2"/>
  <c r="N8" i="2"/>
  <c r="F10" i="1"/>
  <c r="C10" i="3"/>
  <c r="D10" i="3" s="1"/>
  <c r="F10" i="3"/>
  <c r="E10" i="3" l="1"/>
  <c r="C11" i="3"/>
  <c r="E11" i="3" s="1"/>
  <c r="F11" i="3"/>
  <c r="C12" i="3" l="1"/>
  <c r="F12" i="3" s="1"/>
  <c r="D12" i="3" l="1"/>
  <c r="E12" i="3"/>
  <c r="C13" i="3" l="1"/>
  <c r="F13" i="3" l="1"/>
  <c r="E13" i="3"/>
  <c r="D13" i="3"/>
  <c r="C14" i="3" l="1"/>
  <c r="F14" i="3" l="1"/>
  <c r="D14" i="3"/>
  <c r="C15" i="3" s="1"/>
  <c r="F15" i="3" s="1"/>
  <c r="E14" i="3"/>
  <c r="E15" i="3" l="1"/>
  <c r="D15" i="3"/>
  <c r="C16" i="3"/>
  <c r="F16" i="3" s="1"/>
  <c r="D16" i="3" l="1"/>
  <c r="E16" i="3"/>
  <c r="C17" i="3" l="1"/>
  <c r="F17" i="3" s="1"/>
  <c r="D17" i="3"/>
  <c r="E17" i="3"/>
  <c r="C18" i="3" l="1"/>
  <c r="F18" i="3" s="1"/>
  <c r="D18" i="3"/>
  <c r="E18" i="3" l="1"/>
  <c r="C19" i="3" s="1"/>
  <c r="F19" i="3" l="1"/>
  <c r="D19" i="3"/>
  <c r="E19" i="3"/>
  <c r="C20" i="3" l="1"/>
  <c r="F20" i="3" l="1"/>
  <c r="E20" i="3"/>
  <c r="D20" i="3"/>
  <c r="C21" i="3" l="1"/>
  <c r="E21" i="3" s="1"/>
  <c r="F21" i="3"/>
  <c r="D21" i="3"/>
  <c r="C22" i="3" l="1"/>
  <c r="F22" i="3" l="1"/>
  <c r="D22" i="3"/>
  <c r="E22" i="3"/>
  <c r="C23" i="3" l="1"/>
  <c r="F23" i="3" l="1"/>
  <c r="D23" i="3"/>
  <c r="E23" i="3"/>
  <c r="I15" i="1"/>
  <c r="J15" i="1"/>
  <c r="E15" i="1"/>
  <c r="N15" i="1" l="1"/>
  <c r="F15" i="1" s="1"/>
  <c r="P15" i="1" s="1"/>
  <c r="C24" i="3"/>
  <c r="F24" i="3" l="1"/>
  <c r="D24" i="3"/>
  <c r="E24" i="3"/>
  <c r="C25" i="3" l="1"/>
  <c r="F25" i="3" l="1"/>
  <c r="D25" i="3"/>
  <c r="E25" i="3"/>
  <c r="C26" i="3" l="1"/>
  <c r="D26" i="3" s="1"/>
  <c r="F26" i="3"/>
  <c r="E26" i="3" l="1"/>
  <c r="C27" i="3"/>
  <c r="F27" i="3" l="1"/>
  <c r="D27" i="3"/>
  <c r="E27" i="3"/>
  <c r="C28" i="3" l="1"/>
  <c r="E28" i="3" s="1"/>
  <c r="F28" i="3"/>
  <c r="D28" i="3" l="1"/>
  <c r="I11" i="1"/>
  <c r="J11" i="1"/>
  <c r="E11" i="1"/>
  <c r="N11" i="1" l="1"/>
  <c r="F11" i="1" s="1"/>
  <c r="P12" i="1" s="1"/>
  <c r="P11" i="1" l="1"/>
  <c r="I16" i="7"/>
  <c r="E16" i="7"/>
  <c r="J16" i="7" l="1"/>
  <c r="N16" i="7" s="1"/>
  <c r="F16" i="7" s="1"/>
  <c r="P17" i="7" l="1"/>
  <c r="P16" i="7"/>
  <c r="K16" i="7"/>
  <c r="L16" i="7" l="1"/>
  <c r="O16" i="7" s="1"/>
</calcChain>
</file>

<file path=xl/sharedStrings.xml><?xml version="1.0" encoding="utf-8"?>
<sst xmlns="http://schemas.openxmlformats.org/spreadsheetml/2006/main" count="80" uniqueCount="31">
  <si>
    <t>Bracketing Methode Using Bisection method</t>
  </si>
  <si>
    <t>i</t>
  </si>
  <si>
    <t>f(xl)</t>
  </si>
  <si>
    <t>667.38/xl</t>
  </si>
  <si>
    <t>1-e^-0,146843.xl</t>
  </si>
  <si>
    <t>xl</t>
  </si>
  <si>
    <t>xu</t>
  </si>
  <si>
    <t>xr</t>
  </si>
  <si>
    <t>xl-xu</t>
  </si>
  <si>
    <t>er(%)</t>
  </si>
  <si>
    <t>NA</t>
  </si>
  <si>
    <t>f(xu)</t>
  </si>
  <si>
    <t>667.38/xu</t>
  </si>
  <si>
    <t>1-e^-0,146843.xu</t>
  </si>
  <si>
    <t>f(x)</t>
  </si>
  <si>
    <t>f'(x)</t>
  </si>
  <si>
    <t>err</t>
  </si>
  <si>
    <t>Using Newthon Raphson</t>
  </si>
  <si>
    <t>Bracketing Methode Using False Posistion</t>
  </si>
  <si>
    <t xml:space="preserve">Xr =(xl+xu)/2 </t>
  </si>
  <si>
    <t>f(xr)</t>
  </si>
  <si>
    <t>667.38/xr</t>
  </si>
  <si>
    <t>1-e^-0,146843.xr</t>
  </si>
  <si>
    <t>TUGAS 1 METODE KOMPUTASI</t>
  </si>
  <si>
    <t>TOBIAS MIKHA SULISTIYO - 202400090001</t>
  </si>
  <si>
    <t>1/root(xl)</t>
  </si>
  <si>
    <t>1/root(xu)</t>
  </si>
  <si>
    <t>1/root(xr)</t>
  </si>
  <si>
    <t>log(xl)</t>
  </si>
  <si>
    <t>log(xu)</t>
  </si>
  <si>
    <t>log(xr)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</si>
</sst>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3" borderId="1" xfId="0" applyFill="1" applyBorder="1"/>
    <xf numFmtId="0" fontId="0" fillId="0" borderId="1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38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</xdr:row>
      <xdr:rowOff>38100</xdr:rowOff>
    </xdr:from>
    <xdr:to>
      <xdr:col>7</xdr:col>
      <xdr:colOff>10034</xdr:colOff>
      <xdr:row>24</xdr:row>
      <xdr:rowOff>38579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A9E10C-85A0-2798-E659-A6B6BD70A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181100"/>
          <a:ext cx="3648584" cy="34294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494893</xdr:colOff>
      <xdr:row>2</xdr:row>
      <xdr:rowOff>89039</xdr:rowOff>
    </xdr:from>
    <xdr:to>
      <xdr:col>5</xdr:col>
      <xdr:colOff>160473</xdr:colOff>
      <xdr:row>5</xdr:row>
      <xdr:rowOff>184289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606C0-9E9F-4435-8CC1-18FB0D76B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893" y="470039"/>
          <a:ext cx="2672167" cy="666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108089</xdr:rowOff>
    </xdr:from>
    <xdr:to>
      <xdr:col>4</xdr:col>
      <xdr:colOff>1638807</xdr:colOff>
      <xdr:row>5</xdr:row>
      <xdr:rowOff>117695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9FCFE7-B16E-BB35-5149-7A146F18B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89089"/>
          <a:ext cx="3629532" cy="5811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606190</xdr:colOff>
      <xdr:row>2</xdr:row>
      <xdr:rowOff>10987</xdr:rowOff>
    </xdr:from>
    <xdr:to>
      <xdr:col>10</xdr:col>
      <xdr:colOff>56261</xdr:colOff>
      <xdr:row>6</xdr:row>
      <xdr:rowOff>106357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C71BB7-4BEA-4096-BE5F-3F15311E2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4490" y="391987"/>
          <a:ext cx="2726671" cy="85737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3</xdr:row>
      <xdr:rowOff>28575</xdr:rowOff>
    </xdr:from>
    <xdr:to>
      <xdr:col>6</xdr:col>
      <xdr:colOff>180521</xdr:colOff>
      <xdr:row>6</xdr:row>
      <xdr:rowOff>38027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414A80-4B14-8491-642F-281E03DE0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" y="600075"/>
          <a:ext cx="3628571" cy="5809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541667</xdr:colOff>
      <xdr:row>3</xdr:row>
      <xdr:rowOff>37395</xdr:rowOff>
    </xdr:from>
    <xdr:to>
      <xdr:col>4</xdr:col>
      <xdr:colOff>753718</xdr:colOff>
      <xdr:row>6</xdr:row>
      <xdr:rowOff>132645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DB4C70-BB8A-446E-8BB9-36DD16737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667" y="608895"/>
          <a:ext cx="2663703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415690</xdr:colOff>
      <xdr:row>2</xdr:row>
      <xdr:rowOff>20512</xdr:rowOff>
    </xdr:from>
    <xdr:to>
      <xdr:col>8</xdr:col>
      <xdr:colOff>199136</xdr:colOff>
      <xdr:row>6</xdr:row>
      <xdr:rowOff>115882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978169-6100-420B-989C-7FBF3873A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5299" y="401512"/>
          <a:ext cx="2723772" cy="8573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2</xdr:row>
      <xdr:rowOff>28575</xdr:rowOff>
    </xdr:from>
    <xdr:to>
      <xdr:col>3</xdr:col>
      <xdr:colOff>705053</xdr:colOff>
      <xdr:row>4</xdr:row>
      <xdr:rowOff>181049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5F0F88-1472-7F38-EF7E-F7608CA2E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409575"/>
          <a:ext cx="1457528" cy="533474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142875</xdr:rowOff>
    </xdr:from>
    <xdr:to>
      <xdr:col>5</xdr:col>
      <xdr:colOff>819380</xdr:colOff>
      <xdr:row>4</xdr:row>
      <xdr:rowOff>161981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B8DC3A-4FE7-1576-322A-4249A4A02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0325" y="523875"/>
          <a:ext cx="1648055" cy="40010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952500</xdr:colOff>
      <xdr:row>2</xdr:row>
      <xdr:rowOff>28575</xdr:rowOff>
    </xdr:from>
    <xdr:to>
      <xdr:col>7</xdr:col>
      <xdr:colOff>38302</xdr:colOff>
      <xdr:row>5</xdr:row>
      <xdr:rowOff>85813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E4310AC-7070-5AC0-27B1-F19EBEB79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0" y="409575"/>
          <a:ext cx="1448002" cy="6287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AD5AF-7703-433D-B815-DEFCDF4C4C4D}" name="Table1" displayName="Table1" ref="B7:O17" totalsRowShown="0" headerRowDxfId="37" dataDxfId="35" headerRowBorderDxfId="36" tableBorderDxfId="34" totalsRowBorderDxfId="33">
  <autoFilter ref="B7:O17" xr:uid="{83CAD5AF-7703-433D-B815-DEFCDF4C4C4D}"/>
  <tableColumns count="14">
    <tableColumn id="1" xr3:uid="{BC69F195-AC58-4B23-A62C-922368062220}" name="i" dataDxfId="32"/>
    <tableColumn id="2" xr3:uid="{7CC36258-545D-47AC-A452-CDB701EFA973}" name="xl" dataDxfId="31"/>
    <tableColumn id="3" xr3:uid="{3BA4263D-B6C7-4626-AD9F-8A368D275840}" name="xu" dataDxfId="30"/>
    <tableColumn id="5" xr3:uid="{D9D59088-0D9F-41F2-B2CA-184272B8E34F}" name="xr" dataDxfId="29">
      <calculatedColumnFormula>(C8+D8)/2</calculatedColumnFormula>
    </tableColumn>
    <tableColumn id="6" xr3:uid="{F4208EA9-EFD3-42F4-9AFE-9E9FE6A9D7D9}" name="667.38/xl" dataDxfId="28">
      <calculatedColumnFormula xml:space="preserve"> 667.38/C8</calculatedColumnFormula>
    </tableColumn>
    <tableColumn id="7" xr3:uid="{4F2D4131-5E54-4322-A760-27D95B868261}" name="1-e^-0,146843.xl" dataDxfId="27">
      <calculatedColumnFormula xml:space="preserve"> 1-EXP(-0.146843*C8)</calculatedColumnFormula>
    </tableColumn>
    <tableColumn id="8" xr3:uid="{9DB6FC6C-38EE-4568-B86E-E64A181EBB26}" name="667.38/xu" dataDxfId="26">
      <calculatedColumnFormula xml:space="preserve"> 667.38/D8</calculatedColumnFormula>
    </tableColumn>
    <tableColumn id="9" xr3:uid="{9DD6B4F6-866B-4DE7-A9C3-78FABC8B01A8}" name="1-e^-0,146843.xu" dataDxfId="25">
      <calculatedColumnFormula xml:space="preserve"> 1-EXP(-0.146843*D8)</calculatedColumnFormula>
    </tableColumn>
    <tableColumn id="15" xr3:uid="{C1E42285-0994-4278-ACE3-91841F1E13F3}" name="667.38/xr" dataDxfId="24">
      <calculatedColumnFormula xml:space="preserve"> 667.38/E8</calculatedColumnFormula>
    </tableColumn>
    <tableColumn id="14" xr3:uid="{A5941068-4CB7-4398-864A-CE4F5206F45E}" name="1-e^-0,146843.xr" dataDxfId="23">
      <calculatedColumnFormula xml:space="preserve"> 1-EXP(-0.146843*E8)</calculatedColumnFormula>
    </tableColumn>
    <tableColumn id="10" xr3:uid="{F49D8CF5-6895-41B2-BC1C-8C71699D2263}" name="f(xl)" dataDxfId="22">
      <calculatedColumnFormula>F8*G8-40</calculatedColumnFormula>
    </tableColumn>
    <tableColumn id="11" xr3:uid="{1F20747E-AF3A-4473-9892-98A0FB31B9E0}" name="f(xu)" dataDxfId="21">
      <calculatedColumnFormula>H8*I8-40</calculatedColumnFormula>
    </tableColumn>
    <tableColumn id="13" xr3:uid="{7EDA6EBE-A196-44AD-B325-F2DF4A1AC33F}" name="f(xr)" dataDxfId="20">
      <calculatedColumnFormula>J8*K8-40</calculatedColumnFormula>
    </tableColumn>
    <tableColumn id="12" xr3:uid="{91570E41-F327-41B0-8F04-1FA2B762FDDE}" name="er(%)" dataDxfId="19">
      <calculatedColumnFormula>ABS((E8-E7)/E8)*100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13F87F-5FB3-4602-B3D9-6C32BC14937E}" name="Table13" displayName="Table13" ref="B7:O40" totalsRowShown="0" headerRowDxfId="18" dataDxfId="17" headerRowBorderDxfId="15" tableBorderDxfId="16" totalsRowBorderDxfId="14">
  <autoFilter ref="B7:O40" xr:uid="{6213F87F-5FB3-4602-B3D9-6C32BC14937E}"/>
  <tableColumns count="14">
    <tableColumn id="1" xr3:uid="{80FDA539-C671-485F-A6B8-78C98C3CA2EB}" name="i" dataDxfId="13"/>
    <tableColumn id="2" xr3:uid="{7596C36E-499F-4E16-8DAE-D8B23741B30D}" name="xl" dataDxfId="12"/>
    <tableColumn id="3" xr3:uid="{9B4272C7-0C51-4F9E-835D-E658F883B284}" name="xu" dataDxfId="11"/>
    <tableColumn id="5" xr3:uid="{C504F16D-6DFB-4D1F-AB23-A6A31B637CC0}" name="xr" dataDxfId="10">
      <calculatedColumnFormula>(C8+D8)/2</calculatedColumnFormula>
    </tableColumn>
    <tableColumn id="6" xr3:uid="{3355C1D3-610D-4EDB-8B55-A7A0B5181475}" name="1/root(xl)" dataDxfId="8">
      <calculatedColumnFormula>1/SQRT(Table13[[#This Row],[xl]])</calculatedColumnFormula>
    </tableColumn>
    <tableColumn id="7" xr3:uid="{3BBC364F-8AC5-4D33-B009-D7A25B241EEA}" name="1-e^-0,146843.xl" dataDxfId="0">
      <calculatedColumnFormula>2*LOG((0.0000015/3.7*(0.005))+(2.51/13743*F8))</calculatedColumnFormula>
    </tableColumn>
    <tableColumn id="8" xr3:uid="{0446DF5A-0FA0-4BAD-A819-B08DC4ED9C2C}" name="1/root(xu)" dataDxfId="7">
      <calculatedColumnFormula>1/SQRT(Table13[[#This Row],[xu]])</calculatedColumnFormula>
    </tableColumn>
    <tableColumn id="9" xr3:uid="{9767DC1C-F47A-4449-B8F0-7F32A94E314E}" name="1-e^-0,146843.xu" dataDxfId="5">
      <calculatedColumnFormula>2*LOG((0.0000015/3.7*(0.005))+(2.51/13743*H8))</calculatedColumnFormula>
    </tableColumn>
    <tableColumn id="15" xr3:uid="{E4AE7522-0872-448F-BAE7-1C1C0137D68C}" name="1/root(xr)" dataDxfId="6">
      <calculatedColumnFormula>1/SQRT(Table13[[#This Row],[xr]])</calculatedColumnFormula>
    </tableColumn>
    <tableColumn id="14" xr3:uid="{E11B4A79-38A2-4269-BE77-F26A8F5C1E22}" name="1-e^-0,146843.xr" dataDxfId="4">
      <calculatedColumnFormula>2*LOG((0.0000015/3.7*(0.005))+(2.51/13.743*J8))</calculatedColumnFormula>
    </tableColumn>
    <tableColumn id="10" xr3:uid="{7FF87086-97A8-45B3-9159-0094C50AE797}" name="f(xl)" dataDxfId="1">
      <calculatedColumnFormula>Table13[[#This Row],[1/root(xl)]]+Table13[[#This Row],[1-e^-0,146843.xl]]</calculatedColumnFormula>
    </tableColumn>
    <tableColumn id="11" xr3:uid="{B19300B4-92A7-4B7E-8A04-983489C5330D}" name="f(xu)" dataDxfId="3">
      <calculatedColumnFormula>Table13[[#This Row],[1/root(xu)]]+Table13[[#This Row],[1-e^-0,146843.xu]]</calculatedColumnFormula>
    </tableColumn>
    <tableColumn id="13" xr3:uid="{05D13CBF-A899-407D-B2E7-42FF8642849C}" name="f(xr)" dataDxfId="2">
      <calculatedColumnFormula>Table13[[#This Row],[1/root(xr)]]+Table13[[#This Row],[1-e^-0,146843.xr]]</calculatedColumnFormula>
    </tableColumn>
    <tableColumn id="12" xr3:uid="{C85A30E1-883E-4C6D-A1E0-47AB634D79C2}" name="er(%)" dataDxfId="9">
      <calculatedColumnFormula>ABS((E8-E7)/E8)*100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39E-7E43-48A8-866D-F74D29177295}">
  <dimension ref="B3:B4"/>
  <sheetViews>
    <sheetView showGridLines="0" workbookViewId="0">
      <selection activeCell="J8" sqref="J8"/>
    </sheetView>
  </sheetViews>
  <sheetFormatPr defaultRowHeight="15" x14ac:dyDescent="0.25"/>
  <sheetData>
    <row r="3" spans="2:2" x14ac:dyDescent="0.25">
      <c r="B3" t="s">
        <v>23</v>
      </c>
    </row>
    <row r="4" spans="2:2" x14ac:dyDescent="0.25">
      <c r="B4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523C-A026-4C79-8E15-824A62390A11}">
  <dimension ref="B2:O17"/>
  <sheetViews>
    <sheetView showGridLines="0" topLeftCell="G1" zoomScale="115" zoomScaleNormal="115" workbookViewId="0">
      <pane ySplit="7" topLeftCell="A8" activePane="bottomLeft" state="frozen"/>
      <selection pane="bottomLeft" activeCell="G5" sqref="G5"/>
    </sheetView>
  </sheetViews>
  <sheetFormatPr defaultRowHeight="15" x14ac:dyDescent="0.25"/>
  <cols>
    <col min="2" max="2" width="3.42578125" bestFit="1" customWidth="1"/>
    <col min="3" max="3" width="13.42578125" bestFit="1" customWidth="1"/>
    <col min="4" max="4" width="5.5703125" bestFit="1" customWidth="1"/>
    <col min="5" max="6" width="13.42578125" bestFit="1" customWidth="1"/>
    <col min="7" max="7" width="15.28515625" customWidth="1"/>
    <col min="8" max="8" width="15.140625" customWidth="1"/>
    <col min="9" max="11" width="18" customWidth="1"/>
    <col min="12" max="13" width="13.42578125" bestFit="1" customWidth="1"/>
    <col min="14" max="14" width="13.42578125" customWidth="1"/>
    <col min="15" max="15" width="13.42578125" bestFit="1" customWidth="1"/>
    <col min="25" max="25" width="16.85546875" customWidth="1"/>
  </cols>
  <sheetData>
    <row r="2" spans="2:15" x14ac:dyDescent="0.25">
      <c r="B2" t="s">
        <v>0</v>
      </c>
    </row>
    <row r="4" spans="2:15" x14ac:dyDescent="0.25">
      <c r="F4" t="s">
        <v>19</v>
      </c>
    </row>
    <row r="7" spans="2:15" x14ac:dyDescent="0.25">
      <c r="B7" s="4" t="s">
        <v>1</v>
      </c>
      <c r="C7" s="5" t="s">
        <v>5</v>
      </c>
      <c r="D7" s="5" t="s">
        <v>6</v>
      </c>
      <c r="E7" s="5" t="s">
        <v>7</v>
      </c>
      <c r="F7" s="6" t="s">
        <v>3</v>
      </c>
      <c r="G7" s="7" t="s">
        <v>4</v>
      </c>
      <c r="H7" s="6" t="s">
        <v>12</v>
      </c>
      <c r="I7" s="7" t="s">
        <v>13</v>
      </c>
      <c r="J7" s="6" t="s">
        <v>21</v>
      </c>
      <c r="K7" s="7" t="s">
        <v>22</v>
      </c>
      <c r="L7" s="5" t="s">
        <v>2</v>
      </c>
      <c r="M7" s="5" t="s">
        <v>11</v>
      </c>
      <c r="N7" s="8" t="s">
        <v>20</v>
      </c>
      <c r="O7" s="8" t="s">
        <v>9</v>
      </c>
    </row>
    <row r="8" spans="2:15" x14ac:dyDescent="0.25">
      <c r="B8" s="9">
        <v>1</v>
      </c>
      <c r="C8" s="10">
        <v>8.0000000000000002E-3</v>
      </c>
      <c r="D8" s="10">
        <v>0.08</v>
      </c>
      <c r="E8" s="18">
        <f t="shared" ref="E8:E17" si="0">(C8+D8)/2</f>
        <v>4.3999999999999997E-2</v>
      </c>
      <c r="F8" s="10">
        <f t="shared" ref="F8:F17" si="1" xml:space="preserve"> 667.38/C8</f>
        <v>83422.5</v>
      </c>
      <c r="G8" s="10">
        <f t="shared" ref="G8:G17" si="2" xml:space="preserve"> 1-EXP(-0.146843*C8)</f>
        <v>1.1740542583835722E-3</v>
      </c>
      <c r="H8" s="10">
        <f t="shared" ref="H8:H17" si="3" xml:space="preserve"> 667.38/D8</f>
        <v>8342.25</v>
      </c>
      <c r="I8" s="10">
        <f t="shared" ref="I8:I17" si="4" xml:space="preserve"> 1-EXP(-0.146843*D8)</f>
        <v>1.1678708230771329E-2</v>
      </c>
      <c r="J8" s="10">
        <f t="shared" ref="J8:J17" si="5" xml:space="preserve"> 667.38/E8</f>
        <v>15167.727272727274</v>
      </c>
      <c r="K8" s="10">
        <f t="shared" ref="K8:K17" si="6" xml:space="preserve"> 1-EXP(-0.146843*E8)</f>
        <v>6.440264026376763E-3</v>
      </c>
      <c r="L8" s="10">
        <f>F8*G8-40</f>
        <v>57.942541370003553</v>
      </c>
      <c r="M8" s="10">
        <f>H8*I8-40</f>
        <v>57.426703738152113</v>
      </c>
      <c r="N8" s="10">
        <f t="shared" ref="N8:N17" si="7">J8*K8-40</f>
        <v>57.684168316439198</v>
      </c>
      <c r="O8" s="11" t="s">
        <v>10</v>
      </c>
    </row>
    <row r="9" spans="2:15" x14ac:dyDescent="0.25">
      <c r="B9" s="9">
        <v>2</v>
      </c>
      <c r="C9" s="10">
        <v>4.3999999999999997E-2</v>
      </c>
      <c r="D9" s="10">
        <v>0.08</v>
      </c>
      <c r="E9" s="18">
        <f t="shared" si="0"/>
        <v>6.2E-2</v>
      </c>
      <c r="F9" s="10">
        <f t="shared" si="1"/>
        <v>15167.727272727274</v>
      </c>
      <c r="G9" s="10">
        <f t="shared" si="2"/>
        <v>6.440264026376763E-3</v>
      </c>
      <c r="H9" s="10">
        <f t="shared" si="3"/>
        <v>8342.25</v>
      </c>
      <c r="I9" s="10">
        <f t="shared" si="4"/>
        <v>1.1678708230771329E-2</v>
      </c>
      <c r="J9" s="10">
        <f t="shared" si="5"/>
        <v>10764.193548387097</v>
      </c>
      <c r="K9" s="10">
        <f t="shared" si="6"/>
        <v>9.0629476564391132E-3</v>
      </c>
      <c r="L9" s="10">
        <f>F9*G9-40</f>
        <v>57.684168316439198</v>
      </c>
      <c r="M9" s="10">
        <f>H9*I9-40</f>
        <v>57.426703738152113</v>
      </c>
      <c r="N9" s="11">
        <f t="shared" si="7"/>
        <v>57.555322692811856</v>
      </c>
      <c r="O9" s="11">
        <f>ABS((E9-E8)/E9)*100</f>
        <v>29.032258064516132</v>
      </c>
    </row>
    <row r="10" spans="2:15" x14ac:dyDescent="0.25">
      <c r="B10" s="9">
        <v>3</v>
      </c>
      <c r="C10" s="10">
        <v>6.2E-2</v>
      </c>
      <c r="D10" s="10">
        <v>0.08</v>
      </c>
      <c r="E10" s="18">
        <f t="shared" si="0"/>
        <v>7.1000000000000008E-2</v>
      </c>
      <c r="F10" s="10">
        <f t="shared" si="1"/>
        <v>10764.193548387097</v>
      </c>
      <c r="G10" s="10">
        <f t="shared" si="2"/>
        <v>9.0629476564391132E-3</v>
      </c>
      <c r="H10" s="10">
        <f t="shared" si="3"/>
        <v>8342.25</v>
      </c>
      <c r="I10" s="10">
        <f t="shared" si="4"/>
        <v>1.1678708230771329E-2</v>
      </c>
      <c r="J10" s="10">
        <f t="shared" si="5"/>
        <v>9399.718309859154</v>
      </c>
      <c r="K10" s="10">
        <f t="shared" si="6"/>
        <v>1.0371692182271963E-2</v>
      </c>
      <c r="L10" s="10">
        <f t="shared" ref="L10:L17" si="8">F10*G10-40</f>
        <v>57.555322692811856</v>
      </c>
      <c r="M10" s="10">
        <f t="shared" ref="M10:M17" si="9">H10*I10-40</f>
        <v>57.426703738152113</v>
      </c>
      <c r="N10" s="11">
        <f t="shared" si="7"/>
        <v>57.490984909924819</v>
      </c>
      <c r="O10" s="11">
        <f t="shared" ref="O10:O17" si="10">ABS((E10-E9)/E10)*100</f>
        <v>12.676056338028181</v>
      </c>
    </row>
    <row r="11" spans="2:15" x14ac:dyDescent="0.25">
      <c r="B11" s="9">
        <v>4</v>
      </c>
      <c r="C11" s="10">
        <v>7.1000000000000008E-2</v>
      </c>
      <c r="D11" s="10">
        <v>0.08</v>
      </c>
      <c r="E11" s="18">
        <f t="shared" si="0"/>
        <v>7.5500000000000012E-2</v>
      </c>
      <c r="F11" s="10">
        <f t="shared" si="1"/>
        <v>9399.718309859154</v>
      </c>
      <c r="G11" s="10">
        <f t="shared" si="2"/>
        <v>1.0371692182271963E-2</v>
      </c>
      <c r="H11" s="10">
        <f t="shared" si="3"/>
        <v>8342.25</v>
      </c>
      <c r="I11" s="10">
        <f t="shared" si="4"/>
        <v>1.1678708230771329E-2</v>
      </c>
      <c r="J11" s="10">
        <f t="shared" si="5"/>
        <v>8839.4701986754953</v>
      </c>
      <c r="K11" s="10">
        <f t="shared" si="6"/>
        <v>1.1025416123441101E-2</v>
      </c>
      <c r="L11" s="10">
        <f t="shared" si="8"/>
        <v>57.490984909924819</v>
      </c>
      <c r="M11" s="10">
        <f t="shared" si="9"/>
        <v>57.426703738152113</v>
      </c>
      <c r="N11" s="11">
        <f t="shared" si="7"/>
        <v>57.458837251153923</v>
      </c>
      <c r="O11" s="11">
        <f t="shared" si="10"/>
        <v>5.9602649006622554</v>
      </c>
    </row>
    <row r="12" spans="2:15" x14ac:dyDescent="0.25">
      <c r="B12" s="9">
        <v>5</v>
      </c>
      <c r="C12" s="10">
        <v>7.5500000000000012E-2</v>
      </c>
      <c r="D12" s="10">
        <v>0.08</v>
      </c>
      <c r="E12" s="18">
        <f t="shared" si="0"/>
        <v>7.7750000000000014E-2</v>
      </c>
      <c r="F12" s="10">
        <f t="shared" si="1"/>
        <v>8839.4701986754953</v>
      </c>
      <c r="G12" s="10">
        <f t="shared" si="2"/>
        <v>1.1025416123441101E-2</v>
      </c>
      <c r="H12" s="10">
        <f t="shared" si="3"/>
        <v>8342.25</v>
      </c>
      <c r="I12" s="10">
        <f t="shared" si="4"/>
        <v>1.1678708230771329E-2</v>
      </c>
      <c r="J12" s="10">
        <f t="shared" si="5"/>
        <v>8583.6655948553034</v>
      </c>
      <c r="K12" s="10">
        <f t="shared" si="6"/>
        <v>1.1352116138502955E-2</v>
      </c>
      <c r="L12" s="10">
        <f t="shared" si="8"/>
        <v>57.458837251153923</v>
      </c>
      <c r="M12" s="10">
        <f t="shared" si="9"/>
        <v>57.426703738152113</v>
      </c>
      <c r="N12" s="11">
        <f t="shared" si="7"/>
        <v>57.44276872686946</v>
      </c>
      <c r="O12" s="11">
        <f t="shared" si="10"/>
        <v>2.8938906752411597</v>
      </c>
    </row>
    <row r="13" spans="2:15" x14ac:dyDescent="0.25">
      <c r="B13" s="9">
        <v>6</v>
      </c>
      <c r="C13" s="10">
        <v>7.7750000000000014E-2</v>
      </c>
      <c r="D13" s="10">
        <v>0.08</v>
      </c>
      <c r="E13" s="18">
        <f t="shared" si="0"/>
        <v>7.8875000000000001E-2</v>
      </c>
      <c r="F13" s="10">
        <f t="shared" si="1"/>
        <v>8583.6655948553034</v>
      </c>
      <c r="G13" s="10">
        <f t="shared" si="2"/>
        <v>1.1352116138502955E-2</v>
      </c>
      <c r="H13" s="10">
        <f t="shared" si="3"/>
        <v>8342.25</v>
      </c>
      <c r="I13" s="10">
        <f t="shared" si="4"/>
        <v>1.1678708230771329E-2</v>
      </c>
      <c r="J13" s="10">
        <f t="shared" si="5"/>
        <v>8461.2361331220291</v>
      </c>
      <c r="K13" s="10">
        <f t="shared" si="6"/>
        <v>1.1515425672757873E-2</v>
      </c>
      <c r="L13" s="10">
        <f t="shared" si="8"/>
        <v>57.44276872686946</v>
      </c>
      <c r="M13" s="10">
        <f t="shared" si="9"/>
        <v>57.426703738152113</v>
      </c>
      <c r="N13" s="11">
        <f t="shared" si="7"/>
        <v>57.434735790619968</v>
      </c>
      <c r="O13" s="11">
        <f t="shared" si="10"/>
        <v>1.4263074484944369</v>
      </c>
    </row>
    <row r="14" spans="2:15" x14ac:dyDescent="0.25">
      <c r="B14" s="9">
        <v>7</v>
      </c>
      <c r="C14" s="10">
        <v>7.8875000000000001E-2</v>
      </c>
      <c r="D14" s="10">
        <v>0.08</v>
      </c>
      <c r="E14" s="18">
        <f t="shared" si="0"/>
        <v>7.9437499999999994E-2</v>
      </c>
      <c r="F14" s="10">
        <f t="shared" si="1"/>
        <v>8461.2361331220291</v>
      </c>
      <c r="G14" s="10">
        <f t="shared" si="2"/>
        <v>1.1515425672757873E-2</v>
      </c>
      <c r="H14" s="10">
        <f t="shared" si="3"/>
        <v>8342.25</v>
      </c>
      <c r="I14" s="10">
        <f t="shared" si="4"/>
        <v>1.1678708230771329E-2</v>
      </c>
      <c r="J14" s="10">
        <f t="shared" si="5"/>
        <v>8401.3217938631005</v>
      </c>
      <c r="K14" s="10">
        <f t="shared" si="6"/>
        <v>1.1597070323516201E-2</v>
      </c>
      <c r="L14" s="10">
        <f t="shared" si="8"/>
        <v>57.434735790619968</v>
      </c>
      <c r="M14" s="10">
        <f t="shared" si="9"/>
        <v>57.426703738152113</v>
      </c>
      <c r="N14" s="11">
        <f t="shared" si="7"/>
        <v>57.430719653919653</v>
      </c>
      <c r="O14" s="11">
        <f t="shared" si="10"/>
        <v>0.70810385523209263</v>
      </c>
    </row>
    <row r="15" spans="2:15" s="1" customFormat="1" x14ac:dyDescent="0.25">
      <c r="B15" s="12">
        <v>8</v>
      </c>
      <c r="C15" s="13">
        <v>7.9437499999999994E-2</v>
      </c>
      <c r="D15" s="13">
        <v>0.08</v>
      </c>
      <c r="E15" s="19">
        <f t="shared" si="0"/>
        <v>7.9718750000000005E-2</v>
      </c>
      <c r="F15" s="13">
        <f t="shared" si="1"/>
        <v>8401.3217938631005</v>
      </c>
      <c r="G15" s="13">
        <f t="shared" si="2"/>
        <v>1.1597070323516201E-2</v>
      </c>
      <c r="H15" s="13">
        <f t="shared" si="3"/>
        <v>8342.25</v>
      </c>
      <c r="I15" s="13">
        <f t="shared" si="4"/>
        <v>1.1678708230771329E-2</v>
      </c>
      <c r="J15" s="13">
        <f t="shared" si="5"/>
        <v>8371.6816934535473</v>
      </c>
      <c r="K15" s="13">
        <f t="shared" si="6"/>
        <v>1.1637890120046901E-2</v>
      </c>
      <c r="L15" s="13">
        <f t="shared" si="8"/>
        <v>57.430719653919653</v>
      </c>
      <c r="M15" s="13">
        <f t="shared" si="9"/>
        <v>57.426703738152113</v>
      </c>
      <c r="N15" s="14">
        <f t="shared" si="7"/>
        <v>57.428711668420547</v>
      </c>
      <c r="O15" s="14">
        <f t="shared" si="10"/>
        <v>0.3528028224225927</v>
      </c>
    </row>
    <row r="16" spans="2:15" x14ac:dyDescent="0.25">
      <c r="B16" s="9">
        <v>9</v>
      </c>
      <c r="C16" s="10">
        <v>7.9718750000000005E-2</v>
      </c>
      <c r="D16" s="10">
        <v>0.08</v>
      </c>
      <c r="E16" s="18">
        <f t="shared" si="0"/>
        <v>7.985937500000001E-2</v>
      </c>
      <c r="F16" s="10">
        <f t="shared" si="1"/>
        <v>8371.6816934535473</v>
      </c>
      <c r="G16" s="10">
        <f t="shared" si="2"/>
        <v>1.1637890120046901E-2</v>
      </c>
      <c r="H16" s="10">
        <f t="shared" si="3"/>
        <v>8342.25</v>
      </c>
      <c r="I16" s="10">
        <f t="shared" si="4"/>
        <v>1.1678708230771329E-2</v>
      </c>
      <c r="J16" s="10">
        <f t="shared" si="5"/>
        <v>8356.9399334768132</v>
      </c>
      <c r="K16" s="10">
        <f t="shared" si="6"/>
        <v>1.16582993861305E-2</v>
      </c>
      <c r="L16" s="10">
        <f t="shared" si="8"/>
        <v>57.428711668420547</v>
      </c>
      <c r="M16" s="10">
        <f t="shared" si="9"/>
        <v>57.426703738152113</v>
      </c>
      <c r="N16" s="11">
        <f t="shared" si="7"/>
        <v>57.427707696382186</v>
      </c>
      <c r="O16" s="11">
        <f t="shared" si="10"/>
        <v>0.17609078458228017</v>
      </c>
    </row>
    <row r="17" spans="2:15" x14ac:dyDescent="0.25">
      <c r="B17" s="15">
        <v>10</v>
      </c>
      <c r="C17" s="16">
        <v>7.985937500000001E-2</v>
      </c>
      <c r="D17" s="16">
        <v>0.08</v>
      </c>
      <c r="E17" s="20">
        <f t="shared" si="0"/>
        <v>7.9929687500000013E-2</v>
      </c>
      <c r="F17" s="16">
        <f t="shared" si="1"/>
        <v>8356.9399334768132</v>
      </c>
      <c r="G17" s="16">
        <f t="shared" si="2"/>
        <v>1.16582993861305E-2</v>
      </c>
      <c r="H17" s="16">
        <f t="shared" si="3"/>
        <v>8342.25</v>
      </c>
      <c r="I17" s="16">
        <f t="shared" si="4"/>
        <v>1.1678708230771329E-2</v>
      </c>
      <c r="J17" s="16">
        <f t="shared" si="5"/>
        <v>8349.5885055224298</v>
      </c>
      <c r="K17" s="16">
        <f t="shared" si="6"/>
        <v>1.1668503861130719E-2</v>
      </c>
      <c r="L17" s="16">
        <f t="shared" si="8"/>
        <v>57.427707696382186</v>
      </c>
      <c r="M17" s="16">
        <f t="shared" si="9"/>
        <v>57.426703738152113</v>
      </c>
      <c r="N17" s="17">
        <f t="shared" si="7"/>
        <v>57.427205715541149</v>
      </c>
      <c r="O17" s="17">
        <f t="shared" si="10"/>
        <v>8.7967940572772352E-2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41C7-F17F-4238-A54A-335BA5B65693}">
  <dimension ref="B2:O40"/>
  <sheetViews>
    <sheetView workbookViewId="0">
      <selection activeCell="K8" sqref="K8"/>
    </sheetView>
  </sheetViews>
  <sheetFormatPr defaultRowHeight="15" x14ac:dyDescent="0.25"/>
  <cols>
    <col min="2" max="2" width="3.42578125" bestFit="1" customWidth="1"/>
    <col min="3" max="3" width="13.42578125" bestFit="1" customWidth="1"/>
    <col min="4" max="4" width="14.42578125" customWidth="1"/>
    <col min="5" max="5" width="35.28515625" customWidth="1"/>
    <col min="6" max="6" width="13.42578125" bestFit="1" customWidth="1"/>
    <col min="7" max="7" width="15.28515625" customWidth="1"/>
    <col min="8" max="8" width="15.140625" customWidth="1"/>
    <col min="9" max="11" width="18" customWidth="1"/>
    <col min="12" max="13" width="13.42578125" bestFit="1" customWidth="1"/>
    <col min="14" max="14" width="13.42578125" customWidth="1"/>
    <col min="15" max="15" width="13.42578125" bestFit="1" customWidth="1"/>
    <col min="25" max="25" width="16.85546875" customWidth="1"/>
  </cols>
  <sheetData>
    <row r="2" spans="2:15" x14ac:dyDescent="0.25">
      <c r="B2" t="s">
        <v>0</v>
      </c>
    </row>
    <row r="4" spans="2:15" x14ac:dyDescent="0.25">
      <c r="F4" t="s">
        <v>19</v>
      </c>
    </row>
    <row r="6" spans="2:15" x14ac:dyDescent="0.25">
      <c r="G6">
        <f>0.0000015/3.7*0.005</f>
        <v>2.0270270270270272E-9</v>
      </c>
    </row>
    <row r="7" spans="2:15" x14ac:dyDescent="0.25">
      <c r="B7" s="4" t="s">
        <v>1</v>
      </c>
      <c r="C7" s="5" t="s">
        <v>5</v>
      </c>
      <c r="D7" s="5" t="s">
        <v>6</v>
      </c>
      <c r="E7" s="5" t="s">
        <v>7</v>
      </c>
      <c r="F7" s="6" t="s">
        <v>25</v>
      </c>
      <c r="G7" s="7" t="s">
        <v>4</v>
      </c>
      <c r="H7" s="6" t="s">
        <v>26</v>
      </c>
      <c r="I7" s="7" t="s">
        <v>13</v>
      </c>
      <c r="J7" s="6" t="s">
        <v>27</v>
      </c>
      <c r="K7" s="7" t="s">
        <v>22</v>
      </c>
      <c r="L7" s="5" t="s">
        <v>2</v>
      </c>
      <c r="M7" s="5" t="s">
        <v>11</v>
      </c>
      <c r="N7" s="8" t="s">
        <v>20</v>
      </c>
      <c r="O7" s="8" t="s">
        <v>9</v>
      </c>
    </row>
    <row r="8" spans="2:15" x14ac:dyDescent="0.25">
      <c r="B8" s="9">
        <v>1</v>
      </c>
      <c r="C8" s="10">
        <v>8.0000000000000002E-3</v>
      </c>
      <c r="D8" s="10">
        <v>0.08</v>
      </c>
      <c r="E8" s="18">
        <f t="shared" ref="E8:E17" si="0">(C8+D8)/2</f>
        <v>4.3999999999999997E-2</v>
      </c>
      <c r="F8" s="10">
        <f>1/SQRT(Table13[[#This Row],[xl]])</f>
        <v>11.180339887498949</v>
      </c>
      <c r="G8" s="10">
        <f t="shared" ref="G8:G40" si="1">2*LOG((0.0000015/3.7*(0.005))+(2.51/13743*F8))</f>
        <v>-5.3799047747847686</v>
      </c>
      <c r="H8" s="10">
        <f>1/SQRT(Table13[[#This Row],[xu]])</f>
        <v>3.5355339059327378</v>
      </c>
      <c r="I8" s="10">
        <f t="shared" ref="I8:I40" si="2">2*LOG((0.0000015/3.7*(0.005))+(2.51/13743*H8))</f>
        <v>-6.3799029103927758</v>
      </c>
      <c r="J8" s="10">
        <f>1/SQRT(Table13[[#This Row],[xr]])</f>
        <v>4.7673129462279613</v>
      </c>
      <c r="K8" s="10">
        <v>4.3999999999999997E-2</v>
      </c>
      <c r="L8" s="10">
        <f>Table13[[#This Row],[1/root(xl)]]+Table13[[#This Row],[1-e^-0,146843.xl]]</f>
        <v>5.8004351127141804</v>
      </c>
      <c r="M8" s="10">
        <f>Table13[[#This Row],[1/root(xu)]]+Table13[[#This Row],[1-e^-0,146843.xu]]</f>
        <v>-2.844369004460038</v>
      </c>
      <c r="N8" s="10">
        <f>Table13[[#This Row],[1/root(xr)]]+Table13[[#This Row],[1-e^-0,146843.xr]]</f>
        <v>4.8113129462279609</v>
      </c>
      <c r="O8" s="11" t="s">
        <v>10</v>
      </c>
    </row>
    <row r="9" spans="2:15" x14ac:dyDescent="0.25">
      <c r="B9" s="9">
        <v>2</v>
      </c>
      <c r="C9" s="10">
        <v>4.3999999999999997E-2</v>
      </c>
      <c r="D9" s="10">
        <v>0.08</v>
      </c>
      <c r="E9" s="18">
        <f t="shared" si="0"/>
        <v>2.5999999999999999E-2</v>
      </c>
      <c r="F9" s="10">
        <f>1/SQRT(Table13[[#This Row],[xl]])</f>
        <v>11.180339887498949</v>
      </c>
      <c r="G9" s="10">
        <f t="shared" si="1"/>
        <v>-5.3799047747847686</v>
      </c>
      <c r="H9" s="10">
        <f>1/SQRT(Table13[[#This Row],[xu]])</f>
        <v>4.7673129462279613</v>
      </c>
      <c r="I9" s="10">
        <f t="shared" si="2"/>
        <v>-6.1202663043929055</v>
      </c>
      <c r="J9" s="10">
        <f>1/SQRT(Table13[[#This Row],[xr]])</f>
        <v>6.2017367294604222</v>
      </c>
      <c r="K9" s="10">
        <f t="shared" ref="K8:K40" si="3">2*LOG((0.0000015/3.7*(0.005))+(2.51/13.743*J9))</f>
        <v>0.10821100355418584</v>
      </c>
      <c r="L9" s="10">
        <f>Table13[[#This Row],[1/root(xl)]]+Table13[[#This Row],[1-e^-0,146843.xl]]</f>
        <v>5.8004351127141804</v>
      </c>
      <c r="M9" s="10">
        <f>Table13[[#This Row],[1/root(xu)]]+Table13[[#This Row],[1-e^-0,146843.xu]]</f>
        <v>-1.3529533581649442</v>
      </c>
      <c r="N9" s="10">
        <f>Table13[[#This Row],[1/root(xr)]]+Table13[[#This Row],[1-e^-0,146843.xr]]</f>
        <v>0.3099492858786892</v>
      </c>
      <c r="O9" s="11">
        <f>ABS((E9-E8)/E9)*100</f>
        <v>69.230769230769226</v>
      </c>
    </row>
    <row r="10" spans="2:15" x14ac:dyDescent="0.25">
      <c r="B10" s="9">
        <v>3</v>
      </c>
      <c r="C10" s="10">
        <v>6.2E-2</v>
      </c>
      <c r="D10" s="10">
        <v>0.08</v>
      </c>
      <c r="E10" s="18">
        <f t="shared" si="0"/>
        <v>3.4999999999999996E-2</v>
      </c>
      <c r="F10" s="10">
        <f>1/SQRT(Table13[[#This Row],[xl]])</f>
        <v>6.2017367294604222</v>
      </c>
      <c r="G10" s="10">
        <f t="shared" si="1"/>
        <v>-5.891787443581733</v>
      </c>
      <c r="H10" s="10">
        <f>1/SQRT(Table13[[#This Row],[xu]])</f>
        <v>4.7673129462279613</v>
      </c>
      <c r="I10" s="10">
        <f t="shared" si="2"/>
        <v>-6.1202663043929055</v>
      </c>
      <c r="J10" s="10">
        <f>1/SQRT(Table13[[#This Row],[xr]])</f>
        <v>5.3452248382484884</v>
      </c>
      <c r="K10" s="10">
        <f t="shared" si="3"/>
        <v>-2.0883692576193394E-2</v>
      </c>
      <c r="L10" s="10">
        <f>Table13[[#This Row],[1/root(xl)]]+Table13[[#This Row],[1-e^-0,146843.xl]]</f>
        <v>0.3099492858786892</v>
      </c>
      <c r="M10" s="10">
        <f>Table13[[#This Row],[1/root(xu)]]+Table13[[#This Row],[1-e^-0,146843.xu]]</f>
        <v>-1.3529533581649442</v>
      </c>
      <c r="N10" s="10">
        <f>Table13[[#This Row],[1/root(xr)]]+Table13[[#This Row],[1-e^-0,146843.xr]]</f>
        <v>-0.67565705263495701</v>
      </c>
      <c r="O10" s="11">
        <f t="shared" ref="O10:O17" si="4">ABS((E10-E9)/E10)*100</f>
        <v>25.714285714285712</v>
      </c>
    </row>
    <row r="11" spans="2:15" x14ac:dyDescent="0.25">
      <c r="B11" s="9">
        <v>4</v>
      </c>
      <c r="C11" s="10">
        <v>7.1000000000000008E-2</v>
      </c>
      <c r="D11" s="10">
        <v>0.08</v>
      </c>
      <c r="E11" s="18">
        <f t="shared" si="0"/>
        <v>3.0499999999999999E-2</v>
      </c>
      <c r="F11" s="10">
        <f>1/SQRT(Table13[[#This Row],[xl]])</f>
        <v>6.2017367294604222</v>
      </c>
      <c r="G11" s="10">
        <f t="shared" si="1"/>
        <v>-5.891787443581733</v>
      </c>
      <c r="H11" s="10">
        <f>1/SQRT(Table13[[#This Row],[xu]])</f>
        <v>5.3452248382484884</v>
      </c>
      <c r="I11" s="10">
        <f t="shared" si="2"/>
        <v>-6.0208818908834454</v>
      </c>
      <c r="J11" s="10">
        <f>1/SQRT(Table13[[#This Row],[xr]])</f>
        <v>5.7259833431386822</v>
      </c>
      <c r="K11" s="10">
        <f t="shared" si="3"/>
        <v>3.8884512307369813E-2</v>
      </c>
      <c r="L11" s="10">
        <f>Table13[[#This Row],[1/root(xl)]]+Table13[[#This Row],[1-e^-0,146843.xl]]</f>
        <v>0.3099492858786892</v>
      </c>
      <c r="M11" s="10">
        <f>Table13[[#This Row],[1/root(xu)]]+Table13[[#This Row],[1-e^-0,146843.xu]]</f>
        <v>-0.67565705263495701</v>
      </c>
      <c r="N11" s="10">
        <f>Table13[[#This Row],[1/root(xr)]]+Table13[[#This Row],[1-e^-0,146843.xr]]</f>
        <v>-0.23513046266755122</v>
      </c>
      <c r="O11" s="11">
        <f t="shared" si="4"/>
        <v>14.754098360655728</v>
      </c>
    </row>
    <row r="12" spans="2:15" x14ac:dyDescent="0.25">
      <c r="B12" s="9">
        <v>5</v>
      </c>
      <c r="C12" s="10">
        <v>7.5500000000000012E-2</v>
      </c>
      <c r="D12" s="10">
        <v>0.08</v>
      </c>
      <c r="E12" s="18">
        <f t="shared" si="0"/>
        <v>2.8249999999999997E-2</v>
      </c>
      <c r="F12" s="10">
        <f>1/SQRT(Table13[[#This Row],[xl]])</f>
        <v>6.2017367294604222</v>
      </c>
      <c r="G12" s="10">
        <f t="shared" si="1"/>
        <v>-5.891787443581733</v>
      </c>
      <c r="H12" s="10">
        <f>1/SQRT(Table13[[#This Row],[xu]])</f>
        <v>5.7259833431386822</v>
      </c>
      <c r="I12" s="10">
        <f t="shared" si="2"/>
        <v>-5.9611138058062334</v>
      </c>
      <c r="J12" s="10">
        <f>1/SQRT(Table13[[#This Row],[xr]])</f>
        <v>5.9496411730872962</v>
      </c>
      <c r="K12" s="10">
        <f t="shared" si="3"/>
        <v>7.216589943540988E-2</v>
      </c>
      <c r="L12" s="10">
        <f>Table13[[#This Row],[1/root(xl)]]+Table13[[#This Row],[1-e^-0,146843.xl]]</f>
        <v>0.3099492858786892</v>
      </c>
      <c r="M12" s="10">
        <f>Table13[[#This Row],[1/root(xu)]]+Table13[[#This Row],[1-e^-0,146843.xu]]</f>
        <v>-0.23513046266755122</v>
      </c>
      <c r="N12" s="10">
        <f>Table13[[#This Row],[1/root(xr)]]+Table13[[#This Row],[1-e^-0,146843.xr]]</f>
        <v>2.1808691183993645E-2</v>
      </c>
      <c r="O12" s="11">
        <f t="shared" si="4"/>
        <v>7.9646017699115124</v>
      </c>
    </row>
    <row r="13" spans="2:15" x14ac:dyDescent="0.25">
      <c r="B13" s="9">
        <v>6</v>
      </c>
      <c r="C13" s="10">
        <v>7.7750000000000014E-2</v>
      </c>
      <c r="D13" s="10">
        <v>0.08</v>
      </c>
      <c r="E13" s="18">
        <f t="shared" si="0"/>
        <v>2.9374999999999998E-2</v>
      </c>
      <c r="F13" s="10">
        <f>1/SQRT(Table13[[#This Row],[xl]])</f>
        <v>5.9496411730872962</v>
      </c>
      <c r="G13" s="10">
        <f t="shared" si="1"/>
        <v>-5.9278324819033026</v>
      </c>
      <c r="H13" s="10">
        <f>1/SQRT(Table13[[#This Row],[xu]])</f>
        <v>5.7259833431386822</v>
      </c>
      <c r="I13" s="10">
        <f t="shared" si="2"/>
        <v>-5.9611138058062334</v>
      </c>
      <c r="J13" s="10">
        <f>1/SQRT(Table13[[#This Row],[xr]])</f>
        <v>5.8345996599157823</v>
      </c>
      <c r="K13" s="10">
        <f t="shared" si="3"/>
        <v>5.5206476343021831E-2</v>
      </c>
      <c r="L13" s="10">
        <f>Table13[[#This Row],[1/root(xl)]]+Table13[[#This Row],[1-e^-0,146843.xl]]</f>
        <v>2.1808691183993645E-2</v>
      </c>
      <c r="M13" s="10">
        <f>Table13[[#This Row],[1/root(xu)]]+Table13[[#This Row],[1-e^-0,146843.xu]]</f>
        <v>-0.23513046266755122</v>
      </c>
      <c r="N13" s="10">
        <f>Table13[[#This Row],[1/root(xr)]]+Table13[[#This Row],[1-e^-0,146843.xr]]</f>
        <v>-0.11019221316459671</v>
      </c>
      <c r="O13" s="11">
        <f t="shared" si="4"/>
        <v>3.8297872340425565</v>
      </c>
    </row>
    <row r="14" spans="2:15" x14ac:dyDescent="0.25">
      <c r="B14" s="9">
        <v>7</v>
      </c>
      <c r="C14" s="10">
        <v>7.8875000000000001E-2</v>
      </c>
      <c r="D14" s="10">
        <v>0.08</v>
      </c>
      <c r="E14" s="18">
        <f t="shared" si="0"/>
        <v>2.8812499999999998E-2</v>
      </c>
      <c r="F14" s="10">
        <f>1/SQRT(Table13[[#This Row],[xl]])</f>
        <v>5.9496411730872962</v>
      </c>
      <c r="G14" s="10">
        <f t="shared" si="1"/>
        <v>-5.9278324819033026</v>
      </c>
      <c r="H14" s="10">
        <f>1/SQRT(Table13[[#This Row],[xu]])</f>
        <v>5.8345996599157823</v>
      </c>
      <c r="I14" s="10">
        <f t="shared" si="2"/>
        <v>-5.944791873080379</v>
      </c>
      <c r="J14" s="10">
        <f>1/SQRT(Table13[[#This Row],[xr]])</f>
        <v>5.8912781593988575</v>
      </c>
      <c r="K14" s="10">
        <f t="shared" si="3"/>
        <v>6.3603408873195585E-2</v>
      </c>
      <c r="L14" s="10">
        <f>Table13[[#This Row],[1/root(xl)]]+Table13[[#This Row],[1-e^-0,146843.xl]]</f>
        <v>2.1808691183993645E-2</v>
      </c>
      <c r="M14" s="10">
        <f>Table13[[#This Row],[1/root(xu)]]+Table13[[#This Row],[1-e^-0,146843.xu]]</f>
        <v>-0.11019221316459671</v>
      </c>
      <c r="N14" s="10">
        <f>Table13[[#This Row],[1/root(xr)]]+Table13[[#This Row],[1-e^-0,146843.xr]]</f>
        <v>-4.5116797031113265E-2</v>
      </c>
      <c r="O14" s="11">
        <f t="shared" si="4"/>
        <v>1.952277657266813</v>
      </c>
    </row>
    <row r="15" spans="2:15" s="1" customFormat="1" x14ac:dyDescent="0.25">
      <c r="B15" s="12">
        <v>8</v>
      </c>
      <c r="C15" s="13">
        <v>7.9437499999999994E-2</v>
      </c>
      <c r="D15" s="13">
        <v>0.08</v>
      </c>
      <c r="E15" s="19">
        <f t="shared" si="0"/>
        <v>2.8531249999999998E-2</v>
      </c>
      <c r="F15" s="13">
        <f>1/SQRT(Table13[[#This Row],[xl]])</f>
        <v>5.9496411730872962</v>
      </c>
      <c r="G15" s="13">
        <f t="shared" si="1"/>
        <v>-5.9278324819033026</v>
      </c>
      <c r="H15" s="13">
        <f>1/SQRT(Table13[[#This Row],[xu]])</f>
        <v>5.8912781593988575</v>
      </c>
      <c r="I15" s="13">
        <f t="shared" si="2"/>
        <v>-5.9363949564299707</v>
      </c>
      <c r="J15" s="13">
        <f>1/SQRT(Table13[[#This Row],[xr]])</f>
        <v>5.9202439190743021</v>
      </c>
      <c r="K15" s="13">
        <f t="shared" si="3"/>
        <v>6.7863552384519618E-2</v>
      </c>
      <c r="L15" s="10">
        <f>Table13[[#This Row],[1/root(xl)]]+Table13[[#This Row],[1-e^-0,146843.xl]]</f>
        <v>2.1808691183993645E-2</v>
      </c>
      <c r="M15" s="10">
        <f>Table13[[#This Row],[1/root(xu)]]+Table13[[#This Row],[1-e^-0,146843.xu]]</f>
        <v>-4.5116797031113265E-2</v>
      </c>
      <c r="N15" s="10">
        <f>Table13[[#This Row],[1/root(xr)]]+Table13[[#This Row],[1-e^-0,146843.xr]]</f>
        <v>-1.1890901842358303E-2</v>
      </c>
      <c r="O15" s="14">
        <f t="shared" si="4"/>
        <v>0.98576122672508304</v>
      </c>
    </row>
    <row r="16" spans="2:15" x14ac:dyDescent="0.25">
      <c r="B16" s="9">
        <v>9</v>
      </c>
      <c r="C16" s="10">
        <v>7.9718750000000005E-2</v>
      </c>
      <c r="D16" s="10">
        <v>0.08</v>
      </c>
      <c r="E16" s="18">
        <f t="shared" si="0"/>
        <v>2.8390624999999996E-2</v>
      </c>
      <c r="F16" s="10">
        <f>1/SQRT(Table13[[#This Row],[xl]])</f>
        <v>5.9496411730872962</v>
      </c>
      <c r="G16" s="10">
        <f t="shared" si="1"/>
        <v>-5.9278324819033026</v>
      </c>
      <c r="H16" s="10">
        <f>1/SQRT(Table13[[#This Row],[xu]])</f>
        <v>5.9202439190743021</v>
      </c>
      <c r="I16" s="10">
        <f t="shared" si="2"/>
        <v>-5.9321348209166604</v>
      </c>
      <c r="J16" s="10">
        <f>1/SQRT(Table13[[#This Row],[xr]])</f>
        <v>5.9348879417957923</v>
      </c>
      <c r="K16" s="10">
        <f t="shared" si="3"/>
        <v>7.0009398270747814E-2</v>
      </c>
      <c r="L16" s="10">
        <f>Table13[[#This Row],[1/root(xl)]]+Table13[[#This Row],[1-e^-0,146843.xl]]</f>
        <v>2.1808691183993645E-2</v>
      </c>
      <c r="M16" s="10">
        <f>Table13[[#This Row],[1/root(xu)]]+Table13[[#This Row],[1-e^-0,146843.xu]]</f>
        <v>-1.1890901842358303E-2</v>
      </c>
      <c r="N16" s="10">
        <f>Table13[[#This Row],[1/root(xr)]]+Table13[[#This Row],[1-e^-0,146843.xr]]</f>
        <v>4.8989627515707568E-3</v>
      </c>
      <c r="O16" s="11">
        <f t="shared" si="4"/>
        <v>0.49532195927353445</v>
      </c>
    </row>
    <row r="17" spans="2:15" x14ac:dyDescent="0.25">
      <c r="B17" s="15">
        <v>10</v>
      </c>
      <c r="C17" s="16">
        <v>7.985937500000001E-2</v>
      </c>
      <c r="D17" s="16">
        <v>0.08</v>
      </c>
      <c r="E17" s="20">
        <f t="shared" si="0"/>
        <v>2.8460937499999998E-2</v>
      </c>
      <c r="F17" s="16">
        <f>1/SQRT(Table13[[#This Row],[xl]])</f>
        <v>5.9348879417957923</v>
      </c>
      <c r="G17" s="16">
        <f t="shared" si="1"/>
        <v>-5.9299889790442215</v>
      </c>
      <c r="H17" s="16">
        <f>1/SQRT(Table13[[#This Row],[xu]])</f>
        <v>5.9202439190743021</v>
      </c>
      <c r="I17" s="16">
        <f t="shared" si="2"/>
        <v>-5.9321348209166604</v>
      </c>
      <c r="J17" s="16">
        <f>1/SQRT(Table13[[#This Row],[xr]])</f>
        <v>5.9275523637021053</v>
      </c>
      <c r="K17" s="16">
        <f t="shared" si="3"/>
        <v>6.8935150002857506E-2</v>
      </c>
      <c r="L17" s="10">
        <f>Table13[[#This Row],[1/root(xl)]]+Table13[[#This Row],[1-e^-0,146843.xl]]</f>
        <v>4.8989627515707568E-3</v>
      </c>
      <c r="M17" s="10">
        <f>Table13[[#This Row],[1/root(xu)]]+Table13[[#This Row],[1-e^-0,146843.xu]]</f>
        <v>-1.1890901842358303E-2</v>
      </c>
      <c r="N17" s="10">
        <f>Table13[[#This Row],[1/root(xr)]]+Table13[[#This Row],[1-e^-0,146843.xr]]</f>
        <v>-3.5108616018728611E-3</v>
      </c>
      <c r="O17" s="17">
        <f t="shared" si="4"/>
        <v>0.24704913532803571</v>
      </c>
    </row>
    <row r="18" spans="2:15" x14ac:dyDescent="0.25">
      <c r="B18" s="12">
        <v>11</v>
      </c>
      <c r="C18" s="10">
        <v>7.9929687500000013E-2</v>
      </c>
      <c r="D18" s="16">
        <v>0.08</v>
      </c>
      <c r="E18" s="18">
        <f t="shared" ref="E18:E19" si="5">(C18+D18)/2</f>
        <v>2.8425781249999997E-2</v>
      </c>
      <c r="F18" s="22">
        <f>1/SQRT(Table13[[#This Row],[xl]])</f>
        <v>5.9348879417957923</v>
      </c>
      <c r="G18" s="22">
        <f t="shared" si="1"/>
        <v>-5.9299889790442215</v>
      </c>
      <c r="H18" s="22">
        <f>1/SQRT(Table13[[#This Row],[xu]])</f>
        <v>5.9275523637021053</v>
      </c>
      <c r="I18" s="22">
        <f t="shared" si="2"/>
        <v>-5.9310632253039781</v>
      </c>
      <c r="J18" s="22">
        <f>1/SQRT(Table13[[#This Row],[xr]])</f>
        <v>5.9312167505804707</v>
      </c>
      <c r="K18" s="22">
        <f t="shared" si="3"/>
        <v>6.9471941986298094E-2</v>
      </c>
      <c r="L18" s="22">
        <f>Table13[[#This Row],[1/root(xl)]]+Table13[[#This Row],[1-e^-0,146843.xl]]</f>
        <v>4.8989627515707568E-3</v>
      </c>
      <c r="M18" s="22">
        <f>Table13[[#This Row],[1/root(xu)]]+Table13[[#This Row],[1-e^-0,146843.xu]]</f>
        <v>-3.5108616018728611E-3</v>
      </c>
      <c r="N18" s="23">
        <f>Table13[[#This Row],[1/root(xr)]]+Table13[[#This Row],[1-e^-0,146843.xr]]</f>
        <v>6.9031625617732573E-4</v>
      </c>
      <c r="O18" s="11">
        <f t="shared" ref="O18:O19" si="6">ABS((E18-E17)/E18)*100</f>
        <v>0.12367733956301144</v>
      </c>
    </row>
    <row r="19" spans="2:15" x14ac:dyDescent="0.25">
      <c r="B19" s="9">
        <v>12</v>
      </c>
      <c r="C19" s="16">
        <v>7.9964843750000014E-2</v>
      </c>
      <c r="D19" s="16">
        <v>0.08</v>
      </c>
      <c r="E19" s="20">
        <f t="shared" si="5"/>
        <v>2.8443359374999998E-2</v>
      </c>
      <c r="F19" s="24">
        <f>1/SQRT(Table13[[#This Row],[xl]])</f>
        <v>5.9312167505804707</v>
      </c>
      <c r="G19" s="24">
        <f t="shared" si="1"/>
        <v>-5.9305264343242934</v>
      </c>
      <c r="H19" s="24">
        <f>1/SQRT(Table13[[#This Row],[xu]])</f>
        <v>5.9275523637021053</v>
      </c>
      <c r="I19" s="24">
        <f t="shared" si="2"/>
        <v>-5.9310632253039781</v>
      </c>
      <c r="J19" s="24">
        <f>1/SQRT(Table13[[#This Row],[xr]])</f>
        <v>5.9293837079133676</v>
      </c>
      <c r="K19" s="24">
        <f t="shared" si="3"/>
        <v>6.9203463059602885E-2</v>
      </c>
      <c r="L19" s="24">
        <f>Table13[[#This Row],[1/root(xl)]]+Table13[[#This Row],[1-e^-0,146843.xl]]</f>
        <v>6.9031625617732573E-4</v>
      </c>
      <c r="M19" s="24">
        <f>Table13[[#This Row],[1/root(xu)]]+Table13[[#This Row],[1-e^-0,146843.xu]]</f>
        <v>-3.5108616018728611E-3</v>
      </c>
      <c r="N19" s="25">
        <f>Table13[[#This Row],[1/root(xr)]]+Table13[[#This Row],[1-e^-0,146843.xr]]</f>
        <v>-1.4112048356658136E-3</v>
      </c>
      <c r="O19" s="17">
        <f t="shared" si="6"/>
        <v>6.1800453203325841E-2</v>
      </c>
    </row>
    <row r="20" spans="2:15" x14ac:dyDescent="0.25">
      <c r="B20" s="15">
        <v>13</v>
      </c>
      <c r="C20" s="10">
        <v>7.9982421875000015E-2</v>
      </c>
      <c r="D20" s="16">
        <v>0.08</v>
      </c>
      <c r="E20" s="18">
        <f t="shared" ref="E20:E37" si="7">(C20+D20)/2</f>
        <v>2.8460937499999998E-2</v>
      </c>
      <c r="F20" s="22">
        <f>1/SQRT(Table13[[#This Row],[xl]])</f>
        <v>5.9348879417957923</v>
      </c>
      <c r="G20" s="22">
        <f t="shared" si="1"/>
        <v>-5.9299889790442215</v>
      </c>
      <c r="H20" s="22">
        <f>1/SQRT(Table13[[#This Row],[xu]])</f>
        <v>5.9202439190743021</v>
      </c>
      <c r="I20" s="22">
        <f t="shared" si="2"/>
        <v>-5.9321348209166604</v>
      </c>
      <c r="J20" s="22">
        <f>1/SQRT(Table13[[#This Row],[xr]])</f>
        <v>5.9275523637021053</v>
      </c>
      <c r="K20" s="22">
        <f t="shared" si="3"/>
        <v>6.8935150002857506E-2</v>
      </c>
      <c r="L20" s="22">
        <f>Table13[[#This Row],[1/root(xl)]]+Table13[[#This Row],[1-e^-0,146843.xl]]</f>
        <v>4.8989627515707568E-3</v>
      </c>
      <c r="M20" s="22">
        <f>Table13[[#This Row],[1/root(xu)]]+Table13[[#This Row],[1-e^-0,146843.xu]]</f>
        <v>-1.1890901842358303E-2</v>
      </c>
      <c r="N20" s="23">
        <f>Table13[[#This Row],[1/root(xr)]]+Table13[[#This Row],[1-e^-0,146843.xr]]</f>
        <v>-3.5108616018728611E-3</v>
      </c>
      <c r="O20" s="11">
        <f t="shared" ref="O20:O37" si="8">ABS((E20-E19)/E20)*100</f>
        <v>6.1762283832008928E-2</v>
      </c>
    </row>
    <row r="21" spans="2:15" x14ac:dyDescent="0.25">
      <c r="B21" s="12">
        <v>14</v>
      </c>
      <c r="C21" s="10">
        <v>7.9991210937500001E-2</v>
      </c>
      <c r="D21" s="16">
        <v>0.08</v>
      </c>
      <c r="E21" s="18">
        <f t="shared" si="7"/>
        <v>2.8460937499999998E-2</v>
      </c>
      <c r="F21" s="22">
        <f>1/SQRT(Table13[[#This Row],[xl]])</f>
        <v>5.9348879417957923</v>
      </c>
      <c r="G21" s="22">
        <f t="shared" si="1"/>
        <v>-5.9299889790442215</v>
      </c>
      <c r="H21" s="22">
        <f>1/SQRT(Table13[[#This Row],[xu]])</f>
        <v>5.9202439190743021</v>
      </c>
      <c r="I21" s="22">
        <f t="shared" si="2"/>
        <v>-5.9321348209166604</v>
      </c>
      <c r="J21" s="22">
        <f>1/SQRT(Table13[[#This Row],[xr]])</f>
        <v>5.9275523637021053</v>
      </c>
      <c r="K21" s="22">
        <f t="shared" si="3"/>
        <v>6.8935150002857506E-2</v>
      </c>
      <c r="L21" s="22">
        <f>Table13[[#This Row],[1/root(xl)]]+Table13[[#This Row],[1-e^-0,146843.xl]]</f>
        <v>4.8989627515707568E-3</v>
      </c>
      <c r="M21" s="22">
        <f>Table13[[#This Row],[1/root(xu)]]+Table13[[#This Row],[1-e^-0,146843.xu]]</f>
        <v>-1.1890901842358303E-2</v>
      </c>
      <c r="N21" s="23">
        <f>Table13[[#This Row],[1/root(xr)]]+Table13[[#This Row],[1-e^-0,146843.xr]]</f>
        <v>-3.5108616018728611E-3</v>
      </c>
      <c r="O21" s="11">
        <f t="shared" si="8"/>
        <v>0</v>
      </c>
    </row>
    <row r="22" spans="2:15" x14ac:dyDescent="0.25">
      <c r="B22" s="9">
        <v>15</v>
      </c>
      <c r="C22" s="10">
        <v>7.9995605468750008E-2</v>
      </c>
      <c r="D22" s="16">
        <v>0.08</v>
      </c>
      <c r="E22" s="18">
        <f t="shared" si="7"/>
        <v>2.8460937499999998E-2</v>
      </c>
      <c r="F22" s="22">
        <f>1/SQRT(Table13[[#This Row],[xl]])</f>
        <v>5.9348879417957923</v>
      </c>
      <c r="G22" s="22">
        <f t="shared" si="1"/>
        <v>-5.9299889790442215</v>
      </c>
      <c r="H22" s="22">
        <f>1/SQRT(Table13[[#This Row],[xu]])</f>
        <v>5.9202439190743021</v>
      </c>
      <c r="I22" s="22">
        <f t="shared" si="2"/>
        <v>-5.9321348209166604</v>
      </c>
      <c r="J22" s="22">
        <f>1/SQRT(Table13[[#This Row],[xr]])</f>
        <v>5.9275523637021053</v>
      </c>
      <c r="K22" s="22">
        <f t="shared" si="3"/>
        <v>6.8935150002857506E-2</v>
      </c>
      <c r="L22" s="22">
        <f>Table13[[#This Row],[1/root(xl)]]+Table13[[#This Row],[1-e^-0,146843.xl]]</f>
        <v>4.8989627515707568E-3</v>
      </c>
      <c r="M22" s="22">
        <f>Table13[[#This Row],[1/root(xu)]]+Table13[[#This Row],[1-e^-0,146843.xu]]</f>
        <v>-1.1890901842358303E-2</v>
      </c>
      <c r="N22" s="23">
        <f>Table13[[#This Row],[1/root(xr)]]+Table13[[#This Row],[1-e^-0,146843.xr]]</f>
        <v>-3.5108616018728611E-3</v>
      </c>
      <c r="O22" s="11">
        <f t="shared" si="8"/>
        <v>0</v>
      </c>
    </row>
    <row r="23" spans="2:15" x14ac:dyDescent="0.25">
      <c r="B23" s="15">
        <v>16</v>
      </c>
      <c r="C23" s="10">
        <v>7.9997802734375012E-2</v>
      </c>
      <c r="D23" s="16">
        <v>0.08</v>
      </c>
      <c r="E23" s="18">
        <f t="shared" si="7"/>
        <v>2.8460937499999998E-2</v>
      </c>
      <c r="F23" s="22">
        <f>1/SQRT(Table13[[#This Row],[xl]])</f>
        <v>5.9348879417957923</v>
      </c>
      <c r="G23" s="22">
        <f t="shared" si="1"/>
        <v>-5.9299889790442215</v>
      </c>
      <c r="H23" s="22">
        <f>1/SQRT(Table13[[#This Row],[xu]])</f>
        <v>5.9202439190743021</v>
      </c>
      <c r="I23" s="22">
        <f t="shared" si="2"/>
        <v>-5.9321348209166604</v>
      </c>
      <c r="J23" s="22">
        <f>1/SQRT(Table13[[#This Row],[xr]])</f>
        <v>5.9275523637021053</v>
      </c>
      <c r="K23" s="22">
        <f t="shared" si="3"/>
        <v>6.8935150002857506E-2</v>
      </c>
      <c r="L23" s="22">
        <f>Table13[[#This Row],[1/root(xl)]]+Table13[[#This Row],[1-e^-0,146843.xl]]</f>
        <v>4.8989627515707568E-3</v>
      </c>
      <c r="M23" s="22">
        <f>Table13[[#This Row],[1/root(xu)]]+Table13[[#This Row],[1-e^-0,146843.xu]]</f>
        <v>-1.1890901842358303E-2</v>
      </c>
      <c r="N23" s="23">
        <f>Table13[[#This Row],[1/root(xr)]]+Table13[[#This Row],[1-e^-0,146843.xr]]</f>
        <v>-3.5108616018728611E-3</v>
      </c>
      <c r="O23" s="11">
        <f t="shared" si="8"/>
        <v>0</v>
      </c>
    </row>
    <row r="24" spans="2:15" x14ac:dyDescent="0.25">
      <c r="B24" s="12">
        <v>17</v>
      </c>
      <c r="C24" s="10">
        <v>7.9998901367187514E-2</v>
      </c>
      <c r="D24" s="16">
        <v>0.08</v>
      </c>
      <c r="E24" s="18">
        <f t="shared" si="7"/>
        <v>2.8460937499999998E-2</v>
      </c>
      <c r="F24" s="22">
        <f>1/SQRT(Table13[[#This Row],[xl]])</f>
        <v>5.9348879417957923</v>
      </c>
      <c r="G24" s="22">
        <f t="shared" si="1"/>
        <v>-5.9299889790442215</v>
      </c>
      <c r="H24" s="22">
        <f>1/SQRT(Table13[[#This Row],[xu]])</f>
        <v>5.9202439190743021</v>
      </c>
      <c r="I24" s="22">
        <f t="shared" si="2"/>
        <v>-5.9321348209166604</v>
      </c>
      <c r="J24" s="22">
        <f>1/SQRT(Table13[[#This Row],[xr]])</f>
        <v>5.9275523637021053</v>
      </c>
      <c r="K24" s="22">
        <f t="shared" si="3"/>
        <v>6.8935150002857506E-2</v>
      </c>
      <c r="L24" s="22">
        <f>Table13[[#This Row],[1/root(xl)]]+Table13[[#This Row],[1-e^-0,146843.xl]]</f>
        <v>4.8989627515707568E-3</v>
      </c>
      <c r="M24" s="22">
        <f>Table13[[#This Row],[1/root(xu)]]+Table13[[#This Row],[1-e^-0,146843.xu]]</f>
        <v>-1.1890901842358303E-2</v>
      </c>
      <c r="N24" s="23">
        <f>Table13[[#This Row],[1/root(xr)]]+Table13[[#This Row],[1-e^-0,146843.xr]]</f>
        <v>-3.5108616018728611E-3</v>
      </c>
      <c r="O24" s="11">
        <f t="shared" si="8"/>
        <v>0</v>
      </c>
    </row>
    <row r="25" spans="2:15" x14ac:dyDescent="0.25">
      <c r="B25" s="9">
        <v>18</v>
      </c>
      <c r="C25" s="10">
        <v>7.9999450683593765E-2</v>
      </c>
      <c r="D25" s="16">
        <v>0.08</v>
      </c>
      <c r="E25" s="18">
        <f t="shared" si="7"/>
        <v>2.8460937499999998E-2</v>
      </c>
      <c r="F25" s="22">
        <f>1/SQRT(Table13[[#This Row],[xl]])</f>
        <v>5.9348879417957923</v>
      </c>
      <c r="G25" s="22">
        <f t="shared" si="1"/>
        <v>-5.9299889790442215</v>
      </c>
      <c r="H25" s="22">
        <f>1/SQRT(Table13[[#This Row],[xu]])</f>
        <v>5.9202439190743021</v>
      </c>
      <c r="I25" s="22">
        <f t="shared" si="2"/>
        <v>-5.9321348209166604</v>
      </c>
      <c r="J25" s="22">
        <f>1/SQRT(Table13[[#This Row],[xr]])</f>
        <v>5.9275523637021053</v>
      </c>
      <c r="K25" s="22">
        <f t="shared" si="3"/>
        <v>6.8935150002857506E-2</v>
      </c>
      <c r="L25" s="22">
        <f>Table13[[#This Row],[1/root(xl)]]+Table13[[#This Row],[1-e^-0,146843.xl]]</f>
        <v>4.8989627515707568E-3</v>
      </c>
      <c r="M25" s="22">
        <f>Table13[[#This Row],[1/root(xu)]]+Table13[[#This Row],[1-e^-0,146843.xu]]</f>
        <v>-1.1890901842358303E-2</v>
      </c>
      <c r="N25" s="23">
        <f>Table13[[#This Row],[1/root(xr)]]+Table13[[#This Row],[1-e^-0,146843.xr]]</f>
        <v>-3.5108616018728611E-3</v>
      </c>
      <c r="O25" s="11">
        <f t="shared" si="8"/>
        <v>0</v>
      </c>
    </row>
    <row r="26" spans="2:15" x14ac:dyDescent="0.25">
      <c r="B26" s="15">
        <v>19</v>
      </c>
      <c r="C26" s="10">
        <v>7.999972534179689E-2</v>
      </c>
      <c r="D26" s="16">
        <v>0.08</v>
      </c>
      <c r="E26" s="18">
        <f t="shared" si="7"/>
        <v>2.8460937499999998E-2</v>
      </c>
      <c r="F26" s="22">
        <f>1/SQRT(Table13[[#This Row],[xl]])</f>
        <v>5.9348879417957923</v>
      </c>
      <c r="G26" s="22">
        <f t="shared" si="1"/>
        <v>-5.9299889790442215</v>
      </c>
      <c r="H26" s="22">
        <f>1/SQRT(Table13[[#This Row],[xu]])</f>
        <v>5.9202439190743021</v>
      </c>
      <c r="I26" s="22">
        <f t="shared" si="2"/>
        <v>-5.9321348209166604</v>
      </c>
      <c r="J26" s="22">
        <f>1/SQRT(Table13[[#This Row],[xr]])</f>
        <v>5.9275523637021053</v>
      </c>
      <c r="K26" s="22">
        <f t="shared" si="3"/>
        <v>6.8935150002857506E-2</v>
      </c>
      <c r="L26" s="22">
        <f>Table13[[#This Row],[1/root(xl)]]+Table13[[#This Row],[1-e^-0,146843.xl]]</f>
        <v>4.8989627515707568E-3</v>
      </c>
      <c r="M26" s="22">
        <f>Table13[[#This Row],[1/root(xu)]]+Table13[[#This Row],[1-e^-0,146843.xu]]</f>
        <v>-1.1890901842358303E-2</v>
      </c>
      <c r="N26" s="23">
        <f>Table13[[#This Row],[1/root(xr)]]+Table13[[#This Row],[1-e^-0,146843.xr]]</f>
        <v>-3.5108616018728611E-3</v>
      </c>
      <c r="O26" s="11">
        <f t="shared" si="8"/>
        <v>0</v>
      </c>
    </row>
    <row r="27" spans="2:15" x14ac:dyDescent="0.25">
      <c r="B27" s="12">
        <v>20</v>
      </c>
      <c r="C27" s="10">
        <v>7.9999862670898453E-2</v>
      </c>
      <c r="D27" s="16">
        <v>0.08</v>
      </c>
      <c r="E27" s="18">
        <f t="shared" si="7"/>
        <v>2.8460937499999998E-2</v>
      </c>
      <c r="F27" s="22">
        <f>1/SQRT(Table13[[#This Row],[xl]])</f>
        <v>5.9348879417957923</v>
      </c>
      <c r="G27" s="22">
        <f t="shared" si="1"/>
        <v>-5.9299889790442215</v>
      </c>
      <c r="H27" s="22">
        <f>1/SQRT(Table13[[#This Row],[xu]])</f>
        <v>5.9202439190743021</v>
      </c>
      <c r="I27" s="22">
        <f t="shared" si="2"/>
        <v>-5.9321348209166604</v>
      </c>
      <c r="J27" s="22">
        <f>1/SQRT(Table13[[#This Row],[xr]])</f>
        <v>5.9275523637021053</v>
      </c>
      <c r="K27" s="22">
        <f t="shared" si="3"/>
        <v>6.8935150002857506E-2</v>
      </c>
      <c r="L27" s="22">
        <f>Table13[[#This Row],[1/root(xl)]]+Table13[[#This Row],[1-e^-0,146843.xl]]</f>
        <v>4.8989627515707568E-3</v>
      </c>
      <c r="M27" s="22">
        <f>Table13[[#This Row],[1/root(xu)]]+Table13[[#This Row],[1-e^-0,146843.xu]]</f>
        <v>-1.1890901842358303E-2</v>
      </c>
      <c r="N27" s="23">
        <f>Table13[[#This Row],[1/root(xr)]]+Table13[[#This Row],[1-e^-0,146843.xr]]</f>
        <v>-3.5108616018728611E-3</v>
      </c>
      <c r="O27" s="11">
        <f t="shared" si="8"/>
        <v>0</v>
      </c>
    </row>
    <row r="28" spans="2:15" x14ac:dyDescent="0.25">
      <c r="B28" s="9">
        <v>21</v>
      </c>
      <c r="C28" s="10">
        <v>7.999993133544922E-2</v>
      </c>
      <c r="D28" s="16">
        <v>0.08</v>
      </c>
      <c r="E28" s="18">
        <f t="shared" si="7"/>
        <v>2.8460937499999998E-2</v>
      </c>
      <c r="F28" s="22">
        <f>1/SQRT(Table13[[#This Row],[xl]])</f>
        <v>5.9348879417957923</v>
      </c>
      <c r="G28" s="22">
        <f t="shared" si="1"/>
        <v>-5.9299889790442215</v>
      </c>
      <c r="H28" s="22">
        <f>1/SQRT(Table13[[#This Row],[xu]])</f>
        <v>5.9202439190743021</v>
      </c>
      <c r="I28" s="22">
        <f t="shared" si="2"/>
        <v>-5.9321348209166604</v>
      </c>
      <c r="J28" s="22">
        <f>1/SQRT(Table13[[#This Row],[xr]])</f>
        <v>5.9275523637021053</v>
      </c>
      <c r="K28" s="22">
        <f t="shared" si="3"/>
        <v>6.8935150002857506E-2</v>
      </c>
      <c r="L28" s="22">
        <f>Table13[[#This Row],[1/root(xl)]]+Table13[[#This Row],[1-e^-0,146843.xl]]</f>
        <v>4.8989627515707568E-3</v>
      </c>
      <c r="M28" s="22">
        <f>Table13[[#This Row],[1/root(xu)]]+Table13[[#This Row],[1-e^-0,146843.xu]]</f>
        <v>-1.1890901842358303E-2</v>
      </c>
      <c r="N28" s="23">
        <f>Table13[[#This Row],[1/root(xr)]]+Table13[[#This Row],[1-e^-0,146843.xr]]</f>
        <v>-3.5108616018728611E-3</v>
      </c>
      <c r="O28" s="11">
        <f t="shared" si="8"/>
        <v>0</v>
      </c>
    </row>
    <row r="29" spans="2:15" x14ac:dyDescent="0.25">
      <c r="B29" s="26">
        <v>22</v>
      </c>
      <c r="C29" s="13">
        <v>7.9999965667724604E-2</v>
      </c>
      <c r="D29" s="27">
        <v>0.08</v>
      </c>
      <c r="E29" s="19">
        <f t="shared" si="7"/>
        <v>2.8460937499999998E-2</v>
      </c>
      <c r="F29" s="28">
        <f>1/SQRT(Table13[[#This Row],[xl]])</f>
        <v>5.9348879417957923</v>
      </c>
      <c r="G29" s="28">
        <f t="shared" si="1"/>
        <v>-5.9299889790442215</v>
      </c>
      <c r="H29" s="28">
        <f>1/SQRT(Table13[[#This Row],[xu]])</f>
        <v>5.9202439190743021</v>
      </c>
      <c r="I29" s="28">
        <f t="shared" si="2"/>
        <v>-5.9321348209166604</v>
      </c>
      <c r="J29" s="28">
        <f>1/SQRT(Table13[[#This Row],[xr]])</f>
        <v>5.9275523637021053</v>
      </c>
      <c r="K29" s="28">
        <f t="shared" si="3"/>
        <v>6.8935150002857506E-2</v>
      </c>
      <c r="L29" s="28">
        <f>Table13[[#This Row],[1/root(xl)]]+Table13[[#This Row],[1-e^-0,146843.xl]]</f>
        <v>4.8989627515707568E-3</v>
      </c>
      <c r="M29" s="28">
        <f>Table13[[#This Row],[1/root(xu)]]+Table13[[#This Row],[1-e^-0,146843.xu]]</f>
        <v>-1.1890901842358303E-2</v>
      </c>
      <c r="N29" s="29">
        <f>Table13[[#This Row],[1/root(xr)]]+Table13[[#This Row],[1-e^-0,146843.xr]]</f>
        <v>-3.5108616018728611E-3</v>
      </c>
      <c r="O29" s="14">
        <f t="shared" si="8"/>
        <v>0</v>
      </c>
    </row>
    <row r="30" spans="2:15" x14ac:dyDescent="0.25">
      <c r="B30" s="12">
        <v>23</v>
      </c>
      <c r="C30" s="10"/>
      <c r="D30" s="16">
        <v>0.08</v>
      </c>
      <c r="E30" s="18">
        <f t="shared" si="7"/>
        <v>1.4265624999999999E-2</v>
      </c>
      <c r="F30" s="22" t="e">
        <f>1/SQRT(Table13[[#This Row],[xl]])</f>
        <v>#DIV/0!</v>
      </c>
      <c r="G30" s="22" t="e">
        <f t="shared" si="1"/>
        <v>#DIV/0!</v>
      </c>
      <c r="H30" s="22">
        <f>1/SQRT(Table13[[#This Row],[xu]])</f>
        <v>5.9202439190743021</v>
      </c>
      <c r="I30" s="22">
        <f t="shared" si="2"/>
        <v>-5.9321348209166604</v>
      </c>
      <c r="J30" s="22">
        <f>1/SQRT(Table13[[#This Row],[xr]])</f>
        <v>8.3724892429117226</v>
      </c>
      <c r="K30" s="22">
        <f t="shared" si="3"/>
        <v>0.36889354757157444</v>
      </c>
      <c r="L30" s="22" t="e">
        <f>Table13[[#This Row],[1/root(xl)]]+Table13[[#This Row],[1-e^-0,146843.xl]]</f>
        <v>#DIV/0!</v>
      </c>
      <c r="M30" s="22">
        <f>Table13[[#This Row],[1/root(xu)]]+Table13[[#This Row],[1-e^-0,146843.xu]]</f>
        <v>-1.1890901842358303E-2</v>
      </c>
      <c r="N30" s="23">
        <f>Table13[[#This Row],[1/root(xr)]]+Table13[[#This Row],[1-e^-0,146843.xr]]</f>
        <v>2.74138394073338</v>
      </c>
      <c r="O30" s="11">
        <f t="shared" si="8"/>
        <v>99.50711938663747</v>
      </c>
    </row>
    <row r="31" spans="2:15" x14ac:dyDescent="0.25">
      <c r="B31" s="9">
        <v>24</v>
      </c>
      <c r="C31" s="10"/>
      <c r="D31" s="16">
        <v>0.08</v>
      </c>
      <c r="E31" s="18">
        <f t="shared" si="7"/>
        <v>1.4265624999999999E-2</v>
      </c>
      <c r="F31" s="22" t="e">
        <f>1/SQRT(Table13[[#This Row],[xl]])</f>
        <v>#DIV/0!</v>
      </c>
      <c r="G31" s="22" t="e">
        <f t="shared" si="1"/>
        <v>#DIV/0!</v>
      </c>
      <c r="H31" s="22">
        <f>1/SQRT(Table13[[#This Row],[xu]])</f>
        <v>5.9202439190743021</v>
      </c>
      <c r="I31" s="22">
        <f t="shared" si="2"/>
        <v>-5.9321348209166604</v>
      </c>
      <c r="J31" s="22">
        <f>1/SQRT(Table13[[#This Row],[xr]])</f>
        <v>8.3724892429117226</v>
      </c>
      <c r="K31" s="22">
        <f t="shared" si="3"/>
        <v>0.36889354757157444</v>
      </c>
      <c r="L31" s="22" t="e">
        <f>Table13[[#This Row],[1/root(xl)]]+Table13[[#This Row],[1-e^-0,146843.xl]]</f>
        <v>#DIV/0!</v>
      </c>
      <c r="M31" s="22">
        <f>Table13[[#This Row],[1/root(xu)]]+Table13[[#This Row],[1-e^-0,146843.xu]]</f>
        <v>-1.1890901842358303E-2</v>
      </c>
      <c r="N31" s="23">
        <f>Table13[[#This Row],[1/root(xr)]]+Table13[[#This Row],[1-e^-0,146843.xr]]</f>
        <v>2.74138394073338</v>
      </c>
      <c r="O31" s="11">
        <f t="shared" si="8"/>
        <v>0</v>
      </c>
    </row>
    <row r="32" spans="2:15" x14ac:dyDescent="0.25">
      <c r="B32" s="15">
        <v>25</v>
      </c>
      <c r="C32" s="10"/>
      <c r="D32" s="16">
        <v>0.08</v>
      </c>
      <c r="E32" s="18">
        <f t="shared" si="7"/>
        <v>1.4265624999999999E-2</v>
      </c>
      <c r="F32" s="22" t="e">
        <f>1/SQRT(Table13[[#This Row],[xl]])</f>
        <v>#DIV/0!</v>
      </c>
      <c r="G32" s="22" t="e">
        <f t="shared" si="1"/>
        <v>#DIV/0!</v>
      </c>
      <c r="H32" s="22">
        <f>1/SQRT(Table13[[#This Row],[xu]])</f>
        <v>5.9202439190743021</v>
      </c>
      <c r="I32" s="22">
        <f t="shared" si="2"/>
        <v>-5.9321348209166604</v>
      </c>
      <c r="J32" s="22">
        <f>1/SQRT(Table13[[#This Row],[xr]])</f>
        <v>8.3724892429117226</v>
      </c>
      <c r="K32" s="22">
        <f t="shared" si="3"/>
        <v>0.36889354757157444</v>
      </c>
      <c r="L32" s="22" t="e">
        <f>Table13[[#This Row],[1/root(xl)]]+Table13[[#This Row],[1-e^-0,146843.xl]]</f>
        <v>#DIV/0!</v>
      </c>
      <c r="M32" s="22">
        <f>Table13[[#This Row],[1/root(xu)]]+Table13[[#This Row],[1-e^-0,146843.xu]]</f>
        <v>-1.1890901842358303E-2</v>
      </c>
      <c r="N32" s="23">
        <f>Table13[[#This Row],[1/root(xr)]]+Table13[[#This Row],[1-e^-0,146843.xr]]</f>
        <v>2.74138394073338</v>
      </c>
      <c r="O32" s="11">
        <f t="shared" si="8"/>
        <v>0</v>
      </c>
    </row>
    <row r="33" spans="2:15" x14ac:dyDescent="0.25">
      <c r="B33" s="12">
        <v>26</v>
      </c>
      <c r="C33" s="10"/>
      <c r="D33" s="16">
        <v>0.08</v>
      </c>
      <c r="E33" s="18">
        <f t="shared" si="7"/>
        <v>1.4265624999999999E-2</v>
      </c>
      <c r="F33" s="22" t="e">
        <f>1/SQRT(Table13[[#This Row],[xl]])</f>
        <v>#DIV/0!</v>
      </c>
      <c r="G33" s="22" t="e">
        <f t="shared" si="1"/>
        <v>#DIV/0!</v>
      </c>
      <c r="H33" s="22">
        <f>1/SQRT(Table13[[#This Row],[xu]])</f>
        <v>5.9202439190743021</v>
      </c>
      <c r="I33" s="22">
        <f t="shared" si="2"/>
        <v>-5.9321348209166604</v>
      </c>
      <c r="J33" s="22">
        <f>1/SQRT(Table13[[#This Row],[xr]])</f>
        <v>8.3724892429117226</v>
      </c>
      <c r="K33" s="22">
        <f t="shared" si="3"/>
        <v>0.36889354757157444</v>
      </c>
      <c r="L33" s="22" t="e">
        <f>Table13[[#This Row],[1/root(xl)]]+Table13[[#This Row],[1-e^-0,146843.xl]]</f>
        <v>#DIV/0!</v>
      </c>
      <c r="M33" s="22">
        <f>Table13[[#This Row],[1/root(xu)]]+Table13[[#This Row],[1-e^-0,146843.xu]]</f>
        <v>-1.1890901842358303E-2</v>
      </c>
      <c r="N33" s="23">
        <f>Table13[[#This Row],[1/root(xr)]]+Table13[[#This Row],[1-e^-0,146843.xr]]</f>
        <v>2.74138394073338</v>
      </c>
      <c r="O33" s="11">
        <f t="shared" si="8"/>
        <v>0</v>
      </c>
    </row>
    <row r="34" spans="2:15" x14ac:dyDescent="0.25">
      <c r="B34" s="9">
        <v>27</v>
      </c>
      <c r="C34" s="10"/>
      <c r="D34" s="16">
        <v>0.08</v>
      </c>
      <c r="E34" s="18">
        <f t="shared" si="7"/>
        <v>1.4265624999999999E-2</v>
      </c>
      <c r="F34" s="22" t="e">
        <f>1/SQRT(Table13[[#This Row],[xl]])</f>
        <v>#DIV/0!</v>
      </c>
      <c r="G34" s="22" t="e">
        <f t="shared" si="1"/>
        <v>#DIV/0!</v>
      </c>
      <c r="H34" s="22">
        <f>1/SQRT(Table13[[#This Row],[xu]])</f>
        <v>5.9202439190743021</v>
      </c>
      <c r="I34" s="22">
        <f t="shared" si="2"/>
        <v>-5.9321348209166604</v>
      </c>
      <c r="J34" s="22">
        <f>1/SQRT(Table13[[#This Row],[xr]])</f>
        <v>8.3724892429117226</v>
      </c>
      <c r="K34" s="22">
        <f t="shared" si="3"/>
        <v>0.36889354757157444</v>
      </c>
      <c r="L34" s="22" t="e">
        <f>Table13[[#This Row],[1/root(xl)]]+Table13[[#This Row],[1-e^-0,146843.xl]]</f>
        <v>#DIV/0!</v>
      </c>
      <c r="M34" s="22">
        <f>Table13[[#This Row],[1/root(xu)]]+Table13[[#This Row],[1-e^-0,146843.xu]]</f>
        <v>-1.1890901842358303E-2</v>
      </c>
      <c r="N34" s="23">
        <f>Table13[[#This Row],[1/root(xr)]]+Table13[[#This Row],[1-e^-0,146843.xr]]</f>
        <v>2.74138394073338</v>
      </c>
      <c r="O34" s="11">
        <f t="shared" si="8"/>
        <v>0</v>
      </c>
    </row>
    <row r="35" spans="2:15" x14ac:dyDescent="0.25">
      <c r="B35" s="15">
        <v>28</v>
      </c>
      <c r="C35" s="10"/>
      <c r="D35" s="16">
        <v>0.08</v>
      </c>
      <c r="E35" s="18">
        <f t="shared" si="7"/>
        <v>1.4265624999999999E-2</v>
      </c>
      <c r="F35" s="22" t="e">
        <f>1/SQRT(Table13[[#This Row],[xl]])</f>
        <v>#DIV/0!</v>
      </c>
      <c r="G35" s="22" t="e">
        <f t="shared" si="1"/>
        <v>#DIV/0!</v>
      </c>
      <c r="H35" s="22">
        <f>1/SQRT(Table13[[#This Row],[xu]])</f>
        <v>5.9202439190743021</v>
      </c>
      <c r="I35" s="22">
        <f t="shared" si="2"/>
        <v>-5.9321348209166604</v>
      </c>
      <c r="J35" s="22">
        <f>1/SQRT(Table13[[#This Row],[xr]])</f>
        <v>8.3724892429117226</v>
      </c>
      <c r="K35" s="22">
        <f t="shared" si="3"/>
        <v>0.36889354757157444</v>
      </c>
      <c r="L35" s="22" t="e">
        <f>Table13[[#This Row],[1/root(xl)]]+Table13[[#This Row],[1-e^-0,146843.xl]]</f>
        <v>#DIV/0!</v>
      </c>
      <c r="M35" s="22">
        <f>Table13[[#This Row],[1/root(xu)]]+Table13[[#This Row],[1-e^-0,146843.xu]]</f>
        <v>-1.1890901842358303E-2</v>
      </c>
      <c r="N35" s="23">
        <f>Table13[[#This Row],[1/root(xr)]]+Table13[[#This Row],[1-e^-0,146843.xr]]</f>
        <v>2.74138394073338</v>
      </c>
      <c r="O35" s="11">
        <f t="shared" si="8"/>
        <v>0</v>
      </c>
    </row>
    <row r="36" spans="2:15" x14ac:dyDescent="0.25">
      <c r="B36" s="12">
        <v>29</v>
      </c>
      <c r="C36" s="10"/>
      <c r="D36" s="16">
        <v>0.08</v>
      </c>
      <c r="E36" s="18">
        <f t="shared" si="7"/>
        <v>1.4265624999999999E-2</v>
      </c>
      <c r="F36" s="22" t="e">
        <f>1/SQRT(Table13[[#This Row],[xl]])</f>
        <v>#DIV/0!</v>
      </c>
      <c r="G36" s="22" t="e">
        <f t="shared" si="1"/>
        <v>#DIV/0!</v>
      </c>
      <c r="H36" s="22">
        <f>1/SQRT(Table13[[#This Row],[xu]])</f>
        <v>5.9202439190743021</v>
      </c>
      <c r="I36" s="22">
        <f t="shared" si="2"/>
        <v>-5.9321348209166604</v>
      </c>
      <c r="J36" s="22">
        <f>1/SQRT(Table13[[#This Row],[xr]])</f>
        <v>8.3724892429117226</v>
      </c>
      <c r="K36" s="22">
        <f t="shared" si="3"/>
        <v>0.36889354757157444</v>
      </c>
      <c r="L36" s="22" t="e">
        <f>Table13[[#This Row],[1/root(xl)]]+Table13[[#This Row],[1-e^-0,146843.xl]]</f>
        <v>#DIV/0!</v>
      </c>
      <c r="M36" s="22">
        <f>Table13[[#This Row],[1/root(xu)]]+Table13[[#This Row],[1-e^-0,146843.xu]]</f>
        <v>-1.1890901842358303E-2</v>
      </c>
      <c r="N36" s="23">
        <f>Table13[[#This Row],[1/root(xr)]]+Table13[[#This Row],[1-e^-0,146843.xr]]</f>
        <v>2.74138394073338</v>
      </c>
      <c r="O36" s="11">
        <f t="shared" si="8"/>
        <v>0</v>
      </c>
    </row>
    <row r="37" spans="2:15" x14ac:dyDescent="0.25">
      <c r="B37" s="9">
        <v>30</v>
      </c>
      <c r="C37" s="16"/>
      <c r="D37" s="16">
        <v>0.08</v>
      </c>
      <c r="E37" s="20">
        <f t="shared" si="7"/>
        <v>1.4265624999999999E-2</v>
      </c>
      <c r="F37" s="24" t="e">
        <f>1/SQRT(Table13[[#This Row],[xl]])</f>
        <v>#DIV/0!</v>
      </c>
      <c r="G37" s="24" t="e">
        <f t="shared" si="1"/>
        <v>#DIV/0!</v>
      </c>
      <c r="H37" s="24">
        <f>1/SQRT(Table13[[#This Row],[xu]])</f>
        <v>5.9202439190743021</v>
      </c>
      <c r="I37" s="24">
        <f t="shared" si="2"/>
        <v>-5.9321348209166604</v>
      </c>
      <c r="J37" s="24">
        <f>1/SQRT(Table13[[#This Row],[xr]])</f>
        <v>8.3724892429117226</v>
      </c>
      <c r="K37" s="24">
        <f t="shared" si="3"/>
        <v>0.36889354757157444</v>
      </c>
      <c r="L37" s="24" t="e">
        <f>Table13[[#This Row],[1/root(xl)]]+Table13[[#This Row],[1-e^-0,146843.xl]]</f>
        <v>#DIV/0!</v>
      </c>
      <c r="M37" s="24">
        <f>Table13[[#This Row],[1/root(xu)]]+Table13[[#This Row],[1-e^-0,146843.xu]]</f>
        <v>-1.1890901842358303E-2</v>
      </c>
      <c r="N37" s="25">
        <f>Table13[[#This Row],[1/root(xr)]]+Table13[[#This Row],[1-e^-0,146843.xr]]</f>
        <v>2.74138394073338</v>
      </c>
      <c r="O37" s="17">
        <f t="shared" si="8"/>
        <v>0</v>
      </c>
    </row>
    <row r="38" spans="2:15" x14ac:dyDescent="0.25">
      <c r="B38" s="15">
        <v>31</v>
      </c>
      <c r="C38" s="10"/>
      <c r="D38" s="16">
        <v>0.08</v>
      </c>
      <c r="E38" s="18">
        <f t="shared" ref="E38:E40" si="9">(C38+D38)/2</f>
        <v>1.4265624999999999E-2</v>
      </c>
      <c r="F38" s="22" t="e">
        <f>1/SQRT(Table13[[#This Row],[xl]])</f>
        <v>#DIV/0!</v>
      </c>
      <c r="G38" s="22" t="e">
        <f t="shared" si="1"/>
        <v>#DIV/0!</v>
      </c>
      <c r="H38" s="22">
        <f>1/SQRT(Table13[[#This Row],[xu]])</f>
        <v>5.9202439190743021</v>
      </c>
      <c r="I38" s="22">
        <f t="shared" si="2"/>
        <v>-5.9321348209166604</v>
      </c>
      <c r="J38" s="22">
        <f>1/SQRT(Table13[[#This Row],[xr]])</f>
        <v>8.3724892429117226</v>
      </c>
      <c r="K38" s="22">
        <f t="shared" si="3"/>
        <v>0.36889354757157444</v>
      </c>
      <c r="L38" s="22" t="e">
        <f>Table13[[#This Row],[1/root(xl)]]+Table13[[#This Row],[1-e^-0,146843.xl]]</f>
        <v>#DIV/0!</v>
      </c>
      <c r="M38" s="22">
        <f>Table13[[#This Row],[1/root(xu)]]+Table13[[#This Row],[1-e^-0,146843.xu]]</f>
        <v>-1.1890901842358303E-2</v>
      </c>
      <c r="N38" s="23">
        <f>Table13[[#This Row],[1/root(xr)]]+Table13[[#This Row],[1-e^-0,146843.xr]]</f>
        <v>2.74138394073338</v>
      </c>
      <c r="O38" s="11">
        <f t="shared" ref="O38:O40" si="10">ABS((E38-E37)/E38)*100</f>
        <v>0</v>
      </c>
    </row>
    <row r="39" spans="2:15" x14ac:dyDescent="0.25">
      <c r="B39" s="12">
        <v>32</v>
      </c>
      <c r="C39" s="10"/>
      <c r="D39" s="16">
        <v>0.08</v>
      </c>
      <c r="E39" s="18">
        <f t="shared" si="9"/>
        <v>1.4265624999999999E-2</v>
      </c>
      <c r="F39" s="22" t="e">
        <f>1/SQRT(Table13[[#This Row],[xl]])</f>
        <v>#DIV/0!</v>
      </c>
      <c r="G39" s="22" t="e">
        <f t="shared" si="1"/>
        <v>#DIV/0!</v>
      </c>
      <c r="H39" s="22">
        <f>1/SQRT(Table13[[#This Row],[xu]])</f>
        <v>5.9202439190743021</v>
      </c>
      <c r="I39" s="22">
        <f t="shared" si="2"/>
        <v>-5.9321348209166604</v>
      </c>
      <c r="J39" s="22">
        <f>1/SQRT(Table13[[#This Row],[xr]])</f>
        <v>8.3724892429117226</v>
      </c>
      <c r="K39" s="22">
        <f t="shared" si="3"/>
        <v>0.36889354757157444</v>
      </c>
      <c r="L39" s="22" t="e">
        <f>Table13[[#This Row],[1/root(xl)]]+Table13[[#This Row],[1-e^-0,146843.xl]]</f>
        <v>#DIV/0!</v>
      </c>
      <c r="M39" s="22">
        <f>Table13[[#This Row],[1/root(xu)]]+Table13[[#This Row],[1-e^-0,146843.xu]]</f>
        <v>-1.1890901842358303E-2</v>
      </c>
      <c r="N39" s="23">
        <f>Table13[[#This Row],[1/root(xr)]]+Table13[[#This Row],[1-e^-0,146843.xr]]</f>
        <v>2.74138394073338</v>
      </c>
      <c r="O39" s="11">
        <f t="shared" si="10"/>
        <v>0</v>
      </c>
    </row>
    <row r="40" spans="2:15" x14ac:dyDescent="0.25">
      <c r="B40" s="9">
        <v>33</v>
      </c>
      <c r="C40" s="16"/>
      <c r="D40" s="16">
        <v>0.08</v>
      </c>
      <c r="E40" s="20">
        <f t="shared" si="9"/>
        <v>1.4265624999999999E-2</v>
      </c>
      <c r="F40" s="24" t="e">
        <f>1/SQRT(Table13[[#This Row],[xl]])</f>
        <v>#DIV/0!</v>
      </c>
      <c r="G40" s="24" t="e">
        <f t="shared" si="1"/>
        <v>#DIV/0!</v>
      </c>
      <c r="H40" s="24">
        <f>1/SQRT(Table13[[#This Row],[xu]])</f>
        <v>5.9202439190743021</v>
      </c>
      <c r="I40" s="24">
        <f t="shared" si="2"/>
        <v>-5.9321348209166604</v>
      </c>
      <c r="J40" s="24">
        <f>1/SQRT(Table13[[#This Row],[xr]])</f>
        <v>8.3724892429117226</v>
      </c>
      <c r="K40" s="24">
        <f t="shared" si="3"/>
        <v>0.36889354757157444</v>
      </c>
      <c r="L40" s="24" t="e">
        <f>Table13[[#This Row],[1/root(xl)]]+Table13[[#This Row],[1-e^-0,146843.xl]]</f>
        <v>#DIV/0!</v>
      </c>
      <c r="M40" s="24">
        <f>Table13[[#This Row],[1/root(xu)]]+Table13[[#This Row],[1-e^-0,146843.xu]]</f>
        <v>-1.1890901842358303E-2</v>
      </c>
      <c r="N40" s="25">
        <f>Table13[[#This Row],[1/root(xr)]]+Table13[[#This Row],[1-e^-0,146843.xr]]</f>
        <v>2.74138394073338</v>
      </c>
      <c r="O40" s="17">
        <f t="shared" si="10"/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985F-CFE0-4EFA-AA74-50383F116520}">
  <dimension ref="B2:P20"/>
  <sheetViews>
    <sheetView tabSelected="1" workbookViewId="0">
      <selection activeCell="G7" sqref="G7"/>
    </sheetView>
  </sheetViews>
  <sheetFormatPr defaultRowHeight="15" x14ac:dyDescent="0.25"/>
  <cols>
    <col min="5" max="5" width="13.140625" customWidth="1"/>
    <col min="6" max="6" width="17.42578125" customWidth="1"/>
    <col min="7" max="7" width="14.5703125" customWidth="1"/>
    <col min="8" max="8" width="12.140625" customWidth="1"/>
    <col min="9" max="9" width="15.85546875" customWidth="1"/>
    <col min="10" max="12" width="21.140625" customWidth="1"/>
    <col min="26" max="26" width="16.85546875" customWidth="1"/>
  </cols>
  <sheetData>
    <row r="2" spans="2:16" x14ac:dyDescent="0.25">
      <c r="B2" t="s">
        <v>18</v>
      </c>
    </row>
    <row r="9" spans="2:16" x14ac:dyDescent="0.25">
      <c r="B9" s="2" t="s">
        <v>1</v>
      </c>
      <c r="C9" s="2" t="s">
        <v>5</v>
      </c>
      <c r="D9" s="2" t="s">
        <v>6</v>
      </c>
      <c r="E9" s="2" t="s">
        <v>8</v>
      </c>
      <c r="F9" s="2" t="s">
        <v>7</v>
      </c>
      <c r="G9" s="3" t="s">
        <v>25</v>
      </c>
      <c r="H9" s="21" t="s">
        <v>28</v>
      </c>
      <c r="I9" s="3" t="s">
        <v>26</v>
      </c>
      <c r="J9" s="21" t="s">
        <v>29</v>
      </c>
      <c r="K9" s="3" t="s">
        <v>27</v>
      </c>
      <c r="L9" s="21" t="s">
        <v>30</v>
      </c>
      <c r="M9" s="2" t="s">
        <v>2</v>
      </c>
      <c r="N9" s="2" t="s">
        <v>11</v>
      </c>
      <c r="O9" s="2" t="s">
        <v>20</v>
      </c>
      <c r="P9" s="2" t="s">
        <v>9</v>
      </c>
    </row>
    <row r="10" spans="2:16" x14ac:dyDescent="0.25">
      <c r="B10" s="2">
        <v>1</v>
      </c>
      <c r="C10" s="2">
        <v>8.0000000000000002E-3</v>
      </c>
      <c r="D10" s="2">
        <v>0.08</v>
      </c>
      <c r="E10" s="2">
        <f>C10-D10</f>
        <v>-7.2000000000000008E-2</v>
      </c>
      <c r="F10" s="2">
        <f>D10-((N10*E10)/(M10-N10))</f>
        <v>5.6310097308709728E-2</v>
      </c>
      <c r="G10" s="2">
        <f xml:space="preserve"> 1/SQRT(C10)</f>
        <v>11.180339887498949</v>
      </c>
      <c r="H10" s="2">
        <f>2*LOG((0.0000015/3.7*(0.005))+(2.51/13743*G10))</f>
        <v>-5.3799047747847686</v>
      </c>
      <c r="I10" s="2">
        <f xml:space="preserve"> 1/SQRT(D10)</f>
        <v>3.5355339059327378</v>
      </c>
      <c r="J10" s="2">
        <f>2*LOG((0.0000015/3.7*(0.005))+(2.51/13743*I10))</f>
        <v>-6.3799029103927758</v>
      </c>
      <c r="K10" s="2">
        <f xml:space="preserve"> 1/SQRT(F10)</f>
        <v>4.2141196389782909</v>
      </c>
      <c r="L10" s="2">
        <f>2*LOG((0.0000015/3.7*(0.005))+(2.51/13743*K10))</f>
        <v>-6.227399640300245</v>
      </c>
      <c r="M10" s="2">
        <f>G10+H10</f>
        <v>5.8004351127141804</v>
      </c>
      <c r="N10" s="2">
        <f>I10+J10</f>
        <v>-2.844369004460038</v>
      </c>
      <c r="O10" s="2">
        <f>K10+L10</f>
        <v>-2.0132800013219541</v>
      </c>
      <c r="P10" s="2" t="s">
        <v>10</v>
      </c>
    </row>
    <row r="11" spans="2:16" x14ac:dyDescent="0.25">
      <c r="B11" s="2">
        <v>2</v>
      </c>
      <c r="C11" s="2">
        <v>8.0000000000000002E-3</v>
      </c>
      <c r="D11" s="2">
        <v>5.6310097308709728E-2</v>
      </c>
      <c r="E11" s="2">
        <f>C11-D11</f>
        <v>-4.8310097308709728E-2</v>
      </c>
      <c r="F11" s="2">
        <f t="shared" ref="D11:F16" si="0">D11-((N11*E11)/(M11-N11))</f>
        <v>4.3862528981215024E-2</v>
      </c>
      <c r="G11" s="2">
        <f t="shared" ref="G11:G19" si="1" xml:space="preserve"> 1/SQRT(C11)</f>
        <v>11.180339887498949</v>
      </c>
      <c r="H11" s="2">
        <f t="shared" ref="H11:H19" si="2">2*LOG((0.0000015/3.7*(0.005))+(2.51/13743*G11))</f>
        <v>-5.3799047747847686</v>
      </c>
      <c r="I11" s="2">
        <f t="shared" ref="I11:I15" si="3" xml:space="preserve"> 1/SQRT(D11)</f>
        <v>4.2141196389782909</v>
      </c>
      <c r="J11" s="2">
        <f t="shared" ref="J11:J20" si="4">2*LOG((0.0000015/3.7*(0.005))+(2.51/13743*I11))</f>
        <v>-6.227399640300245</v>
      </c>
      <c r="K11" s="2">
        <f t="shared" ref="K11:K15" si="5" xml:space="preserve"> 1/SQRT(F11)</f>
        <v>4.7747777993009484</v>
      </c>
      <c r="L11" s="2">
        <f t="shared" ref="L11:L20" si="6">2*LOG((0.0000015/3.7*(0.005))+(2.51/13743*K11))</f>
        <v>-6.1189072992423066</v>
      </c>
      <c r="M11" s="2">
        <f t="shared" ref="M11:M15" si="7">G11+H11</f>
        <v>5.8004351127141804</v>
      </c>
      <c r="N11" s="2">
        <f t="shared" ref="N11:N15" si="8">I11+J11</f>
        <v>-2.0132800013219541</v>
      </c>
      <c r="O11" s="2">
        <f t="shared" ref="O11:O15" si="9">K11+L11</f>
        <v>-1.3441294999413582</v>
      </c>
      <c r="P11" s="2">
        <f>ABS((F11-F10)/F11)*100</f>
        <v>28.378592426409377</v>
      </c>
    </row>
    <row r="12" spans="2:16" x14ac:dyDescent="0.25">
      <c r="B12" s="2">
        <v>3</v>
      </c>
      <c r="C12" s="2">
        <v>8.0000000000000002E-3</v>
      </c>
      <c r="D12" s="2">
        <v>4.3862528981215024E-2</v>
      </c>
      <c r="E12" s="2">
        <f t="shared" ref="E12:E15" si="10">C12-D12</f>
        <v>-3.5862528981215024E-2</v>
      </c>
      <c r="F12" s="2">
        <f t="shared" si="0"/>
        <v>3.7115598166037433E-2</v>
      </c>
      <c r="G12" s="2">
        <f t="shared" si="1"/>
        <v>11.180339887498949</v>
      </c>
      <c r="H12" s="2">
        <f t="shared" si="2"/>
        <v>-5.3799047747847686</v>
      </c>
      <c r="I12" s="2">
        <f t="shared" si="3"/>
        <v>4.7747777993009484</v>
      </c>
      <c r="J12" s="2">
        <f t="shared" si="4"/>
        <v>-6.1189072992423066</v>
      </c>
      <c r="K12" s="2">
        <f t="shared" si="5"/>
        <v>5.1906502637308023</v>
      </c>
      <c r="L12" s="2">
        <f t="shared" si="6"/>
        <v>-6.0463702569905076</v>
      </c>
      <c r="M12" s="2">
        <f t="shared" si="7"/>
        <v>5.8004351127141804</v>
      </c>
      <c r="N12" s="2">
        <f t="shared" si="8"/>
        <v>-1.3441294999413582</v>
      </c>
      <c r="O12" s="2">
        <f t="shared" si="9"/>
        <v>-0.85571999325970527</v>
      </c>
      <c r="P12" s="2">
        <f t="shared" ref="P12:P15" si="11">ABS((F12-F11)/F12)*100</f>
        <v>18.178154599570373</v>
      </c>
    </row>
    <row r="13" spans="2:16" x14ac:dyDescent="0.25">
      <c r="B13" s="2">
        <v>4</v>
      </c>
      <c r="C13" s="2">
        <v>8.0000000000000002E-3</v>
      </c>
      <c r="D13" s="2">
        <v>3.7115598166037433E-2</v>
      </c>
      <c r="E13" s="2">
        <f t="shared" si="10"/>
        <v>-2.9115598166037433E-2</v>
      </c>
      <c r="F13" s="2">
        <f t="shared" si="0"/>
        <v>3.3372476338237346E-2</v>
      </c>
      <c r="G13" s="2">
        <f t="shared" si="1"/>
        <v>11.180339887498949</v>
      </c>
      <c r="H13" s="2">
        <f t="shared" si="2"/>
        <v>-5.3799047747847686</v>
      </c>
      <c r="I13" s="2">
        <f t="shared" si="3"/>
        <v>5.1906502637308023</v>
      </c>
      <c r="J13" s="2">
        <f t="shared" si="4"/>
        <v>-6.0463702569905076</v>
      </c>
      <c r="K13" s="2">
        <f t="shared" si="5"/>
        <v>5.4740124785923694</v>
      </c>
      <c r="L13" s="2">
        <f t="shared" si="6"/>
        <v>-6.0002023227729762</v>
      </c>
      <c r="M13" s="2">
        <f t="shared" si="7"/>
        <v>5.8004351127141804</v>
      </c>
      <c r="N13" s="2">
        <f t="shared" si="8"/>
        <v>-0.85571999325970527</v>
      </c>
      <c r="O13" s="2">
        <f t="shared" si="9"/>
        <v>-0.52618984418060677</v>
      </c>
      <c r="P13" s="2">
        <f t="shared" si="11"/>
        <v>11.216194416808417</v>
      </c>
    </row>
    <row r="14" spans="2:16" x14ac:dyDescent="0.25">
      <c r="B14" s="2">
        <v>5</v>
      </c>
      <c r="C14" s="2">
        <v>8.0000000000000002E-3</v>
      </c>
      <c r="D14" s="2">
        <v>3.3372476338237346E-2</v>
      </c>
      <c r="E14" s="2">
        <f t="shared" si="10"/>
        <v>-2.5372476338237346E-2</v>
      </c>
      <c r="F14" s="2">
        <f t="shared" si="0"/>
        <v>3.1262229648753477E-2</v>
      </c>
      <c r="G14" s="2">
        <f t="shared" si="1"/>
        <v>11.180339887498949</v>
      </c>
      <c r="H14" s="2">
        <f t="shared" si="2"/>
        <v>-5.3799047747847686</v>
      </c>
      <c r="I14" s="2">
        <f t="shared" si="3"/>
        <v>5.4740124785923694</v>
      </c>
      <c r="J14" s="2">
        <f t="shared" si="4"/>
        <v>-6.0002023227729762</v>
      </c>
      <c r="K14" s="2">
        <f t="shared" si="5"/>
        <v>5.6557476728265099</v>
      </c>
      <c r="L14" s="2">
        <f t="shared" si="6"/>
        <v>-5.9718338945909712</v>
      </c>
      <c r="M14" s="2">
        <f t="shared" si="7"/>
        <v>5.8004351127141804</v>
      </c>
      <c r="N14" s="2">
        <f t="shared" si="8"/>
        <v>-0.52618984418060677</v>
      </c>
      <c r="O14" s="2">
        <f t="shared" si="9"/>
        <v>-0.31608622176446133</v>
      </c>
      <c r="P14" s="2">
        <f t="shared" si="11"/>
        <v>6.7501477443980429</v>
      </c>
    </row>
    <row r="15" spans="2:16" x14ac:dyDescent="0.25">
      <c r="B15" s="3">
        <v>6</v>
      </c>
      <c r="C15" s="2">
        <v>8.0000000000000002E-3</v>
      </c>
      <c r="D15" s="2">
        <v>3.1262229648753477E-2</v>
      </c>
      <c r="E15" s="3">
        <f t="shared" si="10"/>
        <v>-2.3262229648753477E-2</v>
      </c>
      <c r="F15" s="2">
        <f t="shared" si="0"/>
        <v>3.0060096953156746E-2</v>
      </c>
      <c r="G15" s="2">
        <f t="shared" si="1"/>
        <v>11.180339887498949</v>
      </c>
      <c r="H15" s="2">
        <f t="shared" si="2"/>
        <v>-5.3799047747847686</v>
      </c>
      <c r="I15" s="2">
        <f t="shared" si="3"/>
        <v>5.6557476728265099</v>
      </c>
      <c r="J15" s="2">
        <f t="shared" si="4"/>
        <v>-5.9718338945909712</v>
      </c>
      <c r="K15" s="2">
        <f t="shared" si="5"/>
        <v>5.7677285336686568</v>
      </c>
      <c r="L15" s="2">
        <f t="shared" si="6"/>
        <v>-5.9548043556324917</v>
      </c>
      <c r="M15" s="2">
        <f t="shared" si="7"/>
        <v>5.8004351127141804</v>
      </c>
      <c r="N15" s="2">
        <f t="shared" si="8"/>
        <v>-0.31608622176446133</v>
      </c>
      <c r="O15" s="2">
        <f t="shared" si="9"/>
        <v>-0.18707582196383488</v>
      </c>
      <c r="P15" s="3">
        <f t="shared" si="11"/>
        <v>3.9990978654195248</v>
      </c>
    </row>
    <row r="16" spans="2:16" x14ac:dyDescent="0.25">
      <c r="B16" s="2">
        <v>7</v>
      </c>
      <c r="C16" s="2">
        <v>8.0000000000000002E-3</v>
      </c>
      <c r="D16" s="2">
        <v>3.0060096953156746E-2</v>
      </c>
      <c r="E16" s="3">
        <f t="shared" ref="E16:E20" si="12">C16-D16</f>
        <v>-2.2060096953156746E-2</v>
      </c>
      <c r="F16" s="2">
        <f t="shared" ref="D16:F20" si="13">D16-((N16*E16)/(M16-N16))</f>
        <v>2.9370843803536301E-2</v>
      </c>
      <c r="G16" s="2">
        <f t="shared" si="1"/>
        <v>11.180339887498949</v>
      </c>
      <c r="H16" s="2">
        <f t="shared" si="2"/>
        <v>-5.3799047747847686</v>
      </c>
      <c r="I16" s="2">
        <f t="shared" ref="I16:I20" si="14" xml:space="preserve"> 1/SQRT(D16)</f>
        <v>5.7677285336686568</v>
      </c>
      <c r="J16" s="2">
        <f t="shared" si="4"/>
        <v>-5.9548043556324917</v>
      </c>
      <c r="K16" s="2">
        <f t="shared" ref="K16:K20" si="15" xml:space="preserve"> 1/SQRT(F16)</f>
        <v>5.8350124652954314</v>
      </c>
      <c r="L16" s="2">
        <f t="shared" si="6"/>
        <v>-5.9447304215923191</v>
      </c>
      <c r="M16" s="2">
        <f t="shared" ref="M16:M20" si="16">G16+H16</f>
        <v>5.8004351127141804</v>
      </c>
      <c r="N16" s="2">
        <f t="shared" ref="N16:N20" si="17">I16+J16</f>
        <v>-0.18707582196383488</v>
      </c>
      <c r="O16" s="2">
        <f t="shared" ref="O16:O20" si="18">K16+L16</f>
        <v>-0.10971795629688774</v>
      </c>
      <c r="P16" s="3">
        <f t="shared" ref="P16:P20" si="19">ABS((F16-F15)/F16)*100</f>
        <v>2.346725733284714</v>
      </c>
    </row>
    <row r="17" spans="2:16" x14ac:dyDescent="0.25">
      <c r="B17" s="2">
        <v>8</v>
      </c>
      <c r="C17" s="2">
        <v>8.0000000000000002E-3</v>
      </c>
      <c r="D17" s="3">
        <v>2.9370843803536301E-2</v>
      </c>
      <c r="E17" s="3">
        <f t="shared" si="12"/>
        <v>-2.13708438035363E-2</v>
      </c>
      <c r="F17" s="2">
        <f t="shared" si="13"/>
        <v>2.897410868025186E-2</v>
      </c>
      <c r="G17" s="2">
        <f t="shared" si="1"/>
        <v>11.180339887498949</v>
      </c>
      <c r="H17" s="2">
        <f t="shared" si="2"/>
        <v>-5.3799047747847686</v>
      </c>
      <c r="I17" s="2">
        <f t="shared" si="14"/>
        <v>5.8350124652954314</v>
      </c>
      <c r="J17" s="2">
        <f t="shared" si="4"/>
        <v>-5.9447304215923191</v>
      </c>
      <c r="K17" s="2">
        <f t="shared" si="15"/>
        <v>5.874825314910689</v>
      </c>
      <c r="L17" s="2">
        <f t="shared" si="6"/>
        <v>-5.9388240939148078</v>
      </c>
      <c r="M17" s="2">
        <f t="shared" si="16"/>
        <v>5.8004351127141804</v>
      </c>
      <c r="N17" s="2">
        <f t="shared" si="17"/>
        <v>-0.10971795629688774</v>
      </c>
      <c r="O17" s="2">
        <f t="shared" si="18"/>
        <v>-6.3998779004118767E-2</v>
      </c>
      <c r="P17" s="3">
        <f t="shared" si="19"/>
        <v>1.3692746433123124</v>
      </c>
    </row>
    <row r="18" spans="2:16" x14ac:dyDescent="0.25">
      <c r="B18" s="30">
        <v>9</v>
      </c>
      <c r="C18" s="2">
        <v>8.0000000000000002E-3</v>
      </c>
      <c r="D18" s="3">
        <v>3.0312622296487501</v>
      </c>
      <c r="E18" s="3">
        <f t="shared" si="12"/>
        <v>-3.0232622296487501</v>
      </c>
      <c r="F18" s="2">
        <f t="shared" si="13"/>
        <v>1.3380653702638412</v>
      </c>
      <c r="G18" s="2">
        <f t="shared" si="1"/>
        <v>11.180339887498949</v>
      </c>
      <c r="H18" s="2">
        <f t="shared" si="2"/>
        <v>-5.3799047747847686</v>
      </c>
      <c r="I18" s="2">
        <f t="shared" si="14"/>
        <v>0.57436536825012896</v>
      </c>
      <c r="J18" s="2">
        <f t="shared" si="4"/>
        <v>-7.958422374384635</v>
      </c>
      <c r="K18" s="2">
        <f t="shared" si="15"/>
        <v>0.86449270819178226</v>
      </c>
      <c r="L18" s="2">
        <f t="shared" si="6"/>
        <v>-7.6032818300420226</v>
      </c>
      <c r="M18" s="2">
        <f t="shared" si="16"/>
        <v>5.8004351127141804</v>
      </c>
      <c r="N18" s="2">
        <f t="shared" si="17"/>
        <v>-7.3840570061345057</v>
      </c>
      <c r="O18" s="2">
        <f t="shared" si="18"/>
        <v>-6.7387891218502407</v>
      </c>
      <c r="P18" s="3">
        <f t="shared" si="19"/>
        <v>97.834626818378922</v>
      </c>
    </row>
    <row r="19" spans="2:16" x14ac:dyDescent="0.25">
      <c r="B19" s="2">
        <v>10</v>
      </c>
      <c r="C19" s="2">
        <v>8.0000000000000002E-3</v>
      </c>
      <c r="D19" s="3">
        <v>4.0312622296487497</v>
      </c>
      <c r="E19" s="3">
        <f t="shared" si="12"/>
        <v>-4.0232622296487497</v>
      </c>
      <c r="F19" s="2">
        <f t="shared" si="13"/>
        <v>1.751544477093125</v>
      </c>
      <c r="G19" s="2">
        <f t="shared" si="1"/>
        <v>11.180339887498949</v>
      </c>
      <c r="H19" s="2">
        <f t="shared" si="2"/>
        <v>-5.3799047747847686</v>
      </c>
      <c r="I19" s="2">
        <f t="shared" si="14"/>
        <v>0.49805748961100366</v>
      </c>
      <c r="J19" s="2">
        <f t="shared" si="4"/>
        <v>-8.0822373443444846</v>
      </c>
      <c r="K19" s="2">
        <f t="shared" si="15"/>
        <v>0.75559559095872608</v>
      </c>
      <c r="L19" s="2">
        <f t="shared" si="6"/>
        <v>-7.7202240617036937</v>
      </c>
      <c r="M19" s="2">
        <f t="shared" si="16"/>
        <v>5.8004351127141804</v>
      </c>
      <c r="N19" s="2">
        <f t="shared" si="17"/>
        <v>-7.5841798547334811</v>
      </c>
      <c r="O19" s="2">
        <f t="shared" si="18"/>
        <v>-6.9646284707449677</v>
      </c>
      <c r="P19" s="3">
        <f t="shared" si="19"/>
        <v>23.606543381387411</v>
      </c>
    </row>
    <row r="20" spans="2:16" x14ac:dyDescent="0.25">
      <c r="D20" s="3">
        <v>5.0312622296487497</v>
      </c>
      <c r="E20" s="3">
        <f t="shared" si="12"/>
        <v>-5.0312622296487497</v>
      </c>
      <c r="F20" s="2">
        <f t="shared" si="13"/>
        <v>0</v>
      </c>
      <c r="I20" s="2">
        <f t="shared" si="14"/>
        <v>0.44582202822241918</v>
      </c>
      <c r="J20" s="2">
        <f t="shared" si="4"/>
        <v>-8.1784709804560691</v>
      </c>
      <c r="K20" s="2" t="e">
        <f t="shared" si="15"/>
        <v>#DIV/0!</v>
      </c>
      <c r="L20" s="2" t="e">
        <f t="shared" si="6"/>
        <v>#DIV/0!</v>
      </c>
      <c r="M20" s="2">
        <f t="shared" si="16"/>
        <v>0</v>
      </c>
      <c r="N20" s="2">
        <f t="shared" si="17"/>
        <v>-7.7326489522336503</v>
      </c>
      <c r="O20" s="2" t="e">
        <f t="shared" si="18"/>
        <v>#DIV/0!</v>
      </c>
      <c r="P20" s="3" t="e">
        <f t="shared" si="19"/>
        <v>#DIV/0!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28C6-326D-4C1A-AF1C-44CDA4E8163E}">
  <dimension ref="B2:P15"/>
  <sheetViews>
    <sheetView showGridLines="0" zoomScale="115" zoomScaleNormal="115" workbookViewId="0">
      <selection activeCell="F14" sqref="A1:XFD1048576"/>
    </sheetView>
  </sheetViews>
  <sheetFormatPr defaultRowHeight="15" x14ac:dyDescent="0.25"/>
  <cols>
    <col min="5" max="5" width="13.140625" customWidth="1"/>
    <col min="6" max="6" width="17.42578125" customWidth="1"/>
    <col min="7" max="7" width="14.5703125" customWidth="1"/>
    <col min="8" max="8" width="12.140625" customWidth="1"/>
    <col min="9" max="9" width="15.85546875" customWidth="1"/>
    <col min="10" max="12" width="21.140625" customWidth="1"/>
    <col min="26" max="26" width="16.85546875" customWidth="1"/>
  </cols>
  <sheetData>
    <row r="2" spans="2:16" x14ac:dyDescent="0.25">
      <c r="B2" t="s">
        <v>18</v>
      </c>
    </row>
    <row r="9" spans="2:16" x14ac:dyDescent="0.25">
      <c r="B9" s="2" t="s">
        <v>1</v>
      </c>
      <c r="C9" s="2" t="s">
        <v>5</v>
      </c>
      <c r="D9" s="2" t="s">
        <v>6</v>
      </c>
      <c r="E9" s="2" t="s">
        <v>8</v>
      </c>
      <c r="F9" s="2" t="s">
        <v>7</v>
      </c>
      <c r="G9" s="3" t="s">
        <v>3</v>
      </c>
      <c r="H9" s="21" t="s">
        <v>4</v>
      </c>
      <c r="I9" s="3" t="s">
        <v>12</v>
      </c>
      <c r="J9" s="21" t="s">
        <v>13</v>
      </c>
      <c r="K9" s="3" t="s">
        <v>21</v>
      </c>
      <c r="L9" s="21" t="s">
        <v>22</v>
      </c>
      <c r="M9" s="2" t="s">
        <v>2</v>
      </c>
      <c r="N9" s="2" t="s">
        <v>11</v>
      </c>
      <c r="O9" s="2" t="s">
        <v>20</v>
      </c>
      <c r="P9" s="2" t="s">
        <v>9</v>
      </c>
    </row>
    <row r="10" spans="2:16" x14ac:dyDescent="0.25">
      <c r="B10" s="2">
        <v>1</v>
      </c>
      <c r="C10" s="2">
        <v>8.0000000000000002E-3</v>
      </c>
      <c r="D10" s="2">
        <v>0.08</v>
      </c>
      <c r="E10" s="2">
        <f>C10-D10</f>
        <v>-7.2000000000000008E-2</v>
      </c>
      <c r="F10" s="2">
        <f>D10-((N10*E10)/(M10-N10))</f>
        <v>8.0955506574939911</v>
      </c>
      <c r="G10" s="2">
        <f xml:space="preserve"> 667.38/C10</f>
        <v>83422.5</v>
      </c>
      <c r="H10" s="2">
        <f xml:space="preserve"> 1-EXP(-0.146843*C10)</f>
        <v>1.1740542583835722E-3</v>
      </c>
      <c r="I10" s="2">
        <f xml:space="preserve"> 667.38/D10</f>
        <v>8342.25</v>
      </c>
      <c r="J10" s="2">
        <f xml:space="preserve"> 1-EXP(-0.146843*D10)</f>
        <v>1.1678708230771329E-2</v>
      </c>
      <c r="K10" s="2">
        <f xml:space="preserve"> 667.38/F10</f>
        <v>82.437875845074387</v>
      </c>
      <c r="L10" s="2">
        <f xml:space="preserve"> 1-EXP(-0.146843*F10)</f>
        <v>0.69540581983831096</v>
      </c>
      <c r="M10" s="2">
        <f>G10*H10-40</f>
        <v>57.942541370003553</v>
      </c>
      <c r="N10" s="2">
        <f>I10*J10-40</f>
        <v>57.426703738152113</v>
      </c>
      <c r="O10" s="2">
        <f>K10*L10-40</f>
        <v>17.327778637772845</v>
      </c>
      <c r="P10" s="2" t="s">
        <v>10</v>
      </c>
    </row>
    <row r="11" spans="2:16" x14ac:dyDescent="0.25">
      <c r="B11" s="2">
        <v>2</v>
      </c>
      <c r="C11" s="2">
        <v>8.0955506574939911</v>
      </c>
      <c r="D11" s="2">
        <v>0.08</v>
      </c>
      <c r="E11" s="2">
        <f>C11-D11</f>
        <v>8.015550657493991</v>
      </c>
      <c r="F11" s="2">
        <f>D11-((N11*E11)/(M11-N11))</f>
        <v>11.55927660788354</v>
      </c>
      <c r="G11" s="2">
        <f xml:space="preserve"> 667.38/C11</f>
        <v>82.437875845074387</v>
      </c>
      <c r="H11" s="2">
        <f xml:space="preserve"> 1-EXP(-0.146843*C11)</f>
        <v>0.69540581983831096</v>
      </c>
      <c r="I11" s="2">
        <f xml:space="preserve"> 667.38/D11</f>
        <v>8342.25</v>
      </c>
      <c r="J11" s="2">
        <f xml:space="preserve"> 1-EXP(-0.146843*D11)</f>
        <v>1.1678708230771329E-2</v>
      </c>
      <c r="K11" s="2">
        <f t="shared" ref="K11:K15" si="0" xml:space="preserve"> 667.38/F11</f>
        <v>57.735446831062106</v>
      </c>
      <c r="L11" s="2">
        <f t="shared" ref="L11:L15" si="1" xml:space="preserve"> 1-EXP(-0.146843*F11)</f>
        <v>0.81684067104905944</v>
      </c>
      <c r="M11" s="2">
        <f>G11*H11-40</f>
        <v>17.327778637772845</v>
      </c>
      <c r="N11" s="2">
        <f>I11*J11-40</f>
        <v>57.426703738152113</v>
      </c>
      <c r="O11" s="2">
        <f t="shared" ref="O11:O14" si="2">K11*L11-40</f>
        <v>7.160661132802062</v>
      </c>
      <c r="P11" s="2">
        <f>ABS((F11-F10)/F11)*100</f>
        <v>29.964902371375501</v>
      </c>
    </row>
    <row r="12" spans="2:16" x14ac:dyDescent="0.25">
      <c r="B12" s="2">
        <v>3</v>
      </c>
      <c r="C12" s="2">
        <v>8.0955506574939911</v>
      </c>
      <c r="D12" s="2">
        <v>11.55927660788354</v>
      </c>
      <c r="E12" s="2">
        <f t="shared" ref="E12:E15" si="3">C12-D12</f>
        <v>-3.4637259503895486</v>
      </c>
      <c r="F12" s="2">
        <f t="shared" ref="F12:F15" si="4">D12-((N12*E12)/(M12-N12))</f>
        <v>13.998765260936498</v>
      </c>
      <c r="G12" s="2">
        <f t="shared" ref="G12:G15" si="5" xml:space="preserve"> 667.38/C12</f>
        <v>82.437875845074387</v>
      </c>
      <c r="H12" s="2">
        <f t="shared" ref="H12:H15" si="6" xml:space="preserve"> 1-EXP(-0.146843*C12)</f>
        <v>0.69540581983831096</v>
      </c>
      <c r="I12" s="2">
        <f t="shared" ref="I12:I15" si="7" xml:space="preserve"> 667.38/D12</f>
        <v>57.735446831062106</v>
      </c>
      <c r="J12" s="2">
        <f t="shared" ref="J12:J15" si="8" xml:space="preserve"> 1-EXP(-0.146843*D12)</f>
        <v>0.81684067104905944</v>
      </c>
      <c r="K12" s="2">
        <f t="shared" si="0"/>
        <v>47.674204657343701</v>
      </c>
      <c r="L12" s="2">
        <f t="shared" si="1"/>
        <v>0.87198664533847536</v>
      </c>
      <c r="M12" s="2">
        <f t="shared" ref="M12:M15" si="9">G12*H12-40</f>
        <v>17.327778637772845</v>
      </c>
      <c r="N12" s="2">
        <f t="shared" ref="N12:N15" si="10">I12*J12-40</f>
        <v>7.160661132802062</v>
      </c>
      <c r="O12" s="2">
        <f t="shared" si="2"/>
        <v>1.5712697883370552</v>
      </c>
      <c r="P12" s="2">
        <f t="shared" ref="P12:P15" si="11">ABS((F12-F11)/F12)*100</f>
        <v>17.426455887937074</v>
      </c>
    </row>
    <row r="13" spans="2:16" x14ac:dyDescent="0.25">
      <c r="B13" s="2">
        <v>4</v>
      </c>
      <c r="C13" s="2">
        <v>13.998765260936498</v>
      </c>
      <c r="D13" s="2">
        <v>11.55927660788354</v>
      </c>
      <c r="E13" s="2">
        <f t="shared" si="3"/>
        <v>2.4394886530529583</v>
      </c>
      <c r="F13" s="2">
        <f t="shared" si="4"/>
        <v>14.684545622930466</v>
      </c>
      <c r="G13" s="2">
        <f t="shared" si="5"/>
        <v>47.674204657343701</v>
      </c>
      <c r="H13" s="2">
        <f t="shared" si="6"/>
        <v>0.87198664533847536</v>
      </c>
      <c r="I13" s="2">
        <f t="shared" si="7"/>
        <v>57.735446831062106</v>
      </c>
      <c r="J13" s="2">
        <f t="shared" si="8"/>
        <v>0.81684067104905944</v>
      </c>
      <c r="K13" s="2">
        <f t="shared" si="0"/>
        <v>45.447780076889899</v>
      </c>
      <c r="L13" s="2">
        <f t="shared" si="1"/>
        <v>0.88425001700276917</v>
      </c>
      <c r="M13" s="2">
        <f t="shared" si="9"/>
        <v>1.5712697883370552</v>
      </c>
      <c r="N13" s="2">
        <f t="shared" si="10"/>
        <v>7.160661132802062</v>
      </c>
      <c r="O13" s="2">
        <f t="shared" si="2"/>
        <v>0.18720030572800539</v>
      </c>
      <c r="P13" s="2">
        <f t="shared" si="11"/>
        <v>4.6700822729107578</v>
      </c>
    </row>
    <row r="14" spans="2:16" x14ac:dyDescent="0.25">
      <c r="B14" s="2">
        <v>5</v>
      </c>
      <c r="C14" s="2">
        <v>13.998765260936498</v>
      </c>
      <c r="D14" s="2">
        <v>14.684545622930466</v>
      </c>
      <c r="E14" s="2">
        <f t="shared" si="3"/>
        <v>-0.68578036199396841</v>
      </c>
      <c r="F14" s="2">
        <f t="shared" si="4"/>
        <v>14.777299848813355</v>
      </c>
      <c r="G14" s="2">
        <f t="shared" si="5"/>
        <v>47.674204657343701</v>
      </c>
      <c r="H14" s="2">
        <f t="shared" si="6"/>
        <v>0.87198664533847536</v>
      </c>
      <c r="I14" s="2">
        <f t="shared" si="7"/>
        <v>45.447780076889899</v>
      </c>
      <c r="J14" s="2">
        <f t="shared" si="8"/>
        <v>0.88425001700276917</v>
      </c>
      <c r="K14" s="2">
        <f t="shared" si="0"/>
        <v>45.162513235027298</v>
      </c>
      <c r="L14" s="2">
        <f t="shared" si="1"/>
        <v>0.88581587954091245</v>
      </c>
      <c r="M14" s="2">
        <f t="shared" si="9"/>
        <v>1.5712697883370552</v>
      </c>
      <c r="N14" s="2">
        <f t="shared" si="10"/>
        <v>0.18720030572800539</v>
      </c>
      <c r="O14" s="2">
        <f t="shared" si="2"/>
        <v>5.6713835638078081E-3</v>
      </c>
      <c r="P14" s="2">
        <f t="shared" si="11"/>
        <v>0.62768047499785262</v>
      </c>
    </row>
    <row r="15" spans="2:16" x14ac:dyDescent="0.25">
      <c r="B15" s="3">
        <v>6</v>
      </c>
      <c r="C15" s="3">
        <v>14.777299848813355</v>
      </c>
      <c r="D15" s="3">
        <v>14.684545622930466</v>
      </c>
      <c r="E15" s="3">
        <f t="shared" si="3"/>
        <v>9.2754225882888619E-2</v>
      </c>
      <c r="F15" s="3">
        <f t="shared" si="4"/>
        <v>14.780197705451704</v>
      </c>
      <c r="G15" s="3">
        <f t="shared" si="5"/>
        <v>45.162513235027298</v>
      </c>
      <c r="H15" s="3">
        <f t="shared" si="6"/>
        <v>0.88581587954091245</v>
      </c>
      <c r="I15" s="3">
        <f t="shared" si="7"/>
        <v>45.447780076889899</v>
      </c>
      <c r="J15" s="3">
        <f t="shared" si="8"/>
        <v>0.88425001700276917</v>
      </c>
      <c r="K15" s="3">
        <f t="shared" si="0"/>
        <v>45.153658516613454</v>
      </c>
      <c r="L15" s="3">
        <f t="shared" si="1"/>
        <v>0.88586445796887048</v>
      </c>
      <c r="M15" s="3">
        <f t="shared" si="9"/>
        <v>5.6713835638078081E-3</v>
      </c>
      <c r="N15" s="3">
        <f t="shared" si="10"/>
        <v>0.18720030572800539</v>
      </c>
      <c r="O15" s="3">
        <f>K15*L15-40</f>
        <v>2.1227131249190734E-5</v>
      </c>
      <c r="P15" s="3">
        <f t="shared" si="11"/>
        <v>1.960634557195232E-2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08DB-C1B0-4529-9F10-3C257FC3BE94}">
  <dimension ref="B2:U28"/>
  <sheetViews>
    <sheetView showGridLines="0" workbookViewId="0">
      <selection activeCell="G11" sqref="G11"/>
    </sheetView>
  </sheetViews>
  <sheetFormatPr defaultRowHeight="15" x14ac:dyDescent="0.25"/>
  <cols>
    <col min="4" max="4" width="25.85546875" customWidth="1"/>
    <col min="5" max="5" width="14.85546875" customWidth="1"/>
    <col min="6" max="6" width="13.140625" customWidth="1"/>
    <col min="7" max="8" width="21.140625" customWidth="1"/>
    <col min="21" max="21" width="16.85546875" customWidth="1"/>
  </cols>
  <sheetData>
    <row r="2" spans="2:21" x14ac:dyDescent="0.25">
      <c r="B2" t="s">
        <v>17</v>
      </c>
    </row>
    <row r="4" spans="2:21" x14ac:dyDescent="0.25">
      <c r="T4" t="s">
        <v>3</v>
      </c>
      <c r="U4" t="s">
        <v>4</v>
      </c>
    </row>
    <row r="5" spans="2:21" x14ac:dyDescent="0.25">
      <c r="T5" t="e">
        <f xml:space="preserve"> 667.38/C4</f>
        <v>#DIV/0!</v>
      </c>
      <c r="U5">
        <f xml:space="preserve"> 1-EXP(-0.146843*C4)</f>
        <v>0</v>
      </c>
    </row>
    <row r="7" spans="2:21" x14ac:dyDescent="0.25">
      <c r="B7" t="s">
        <v>1</v>
      </c>
      <c r="C7" t="s">
        <v>5</v>
      </c>
      <c r="D7" t="s">
        <v>14</v>
      </c>
      <c r="E7" t="s">
        <v>15</v>
      </c>
      <c r="F7" t="s">
        <v>16</v>
      </c>
      <c r="T7" t="s">
        <v>3</v>
      </c>
      <c r="U7" t="s">
        <v>4</v>
      </c>
    </row>
    <row r="8" spans="2:21" x14ac:dyDescent="0.25">
      <c r="B8">
        <v>0</v>
      </c>
      <c r="C8">
        <v>8.0000000000000002E-3</v>
      </c>
      <c r="D8">
        <f>EXP(-C8)-C8</f>
        <v>0.98403191483706065</v>
      </c>
      <c r="E8">
        <f>-EXP(-C8)-1</f>
        <v>-1.9920319148370607</v>
      </c>
      <c r="F8">
        <v>100</v>
      </c>
      <c r="T8" t="e">
        <f xml:space="preserve"> 667.38/C5</f>
        <v>#DIV/0!</v>
      </c>
      <c r="U8">
        <f xml:space="preserve"> 1-EXP(-0.146843*C5)</f>
        <v>0</v>
      </c>
    </row>
    <row r="9" spans="2:21" x14ac:dyDescent="0.25">
      <c r="B9">
        <v>1</v>
      </c>
      <c r="C9">
        <f>C8-(D8/E8)</f>
        <v>0.50198401075193122</v>
      </c>
      <c r="D9">
        <f t="shared" ref="D9:D28" si="0">EXP(-C9)-C9</f>
        <v>0.1033444785642943</v>
      </c>
      <c r="E9">
        <f t="shared" ref="E9:E28" si="1">-EXP(-C9)-1</f>
        <v>-1.6053284893162254</v>
      </c>
      <c r="F9">
        <f>ABS((C9-C8)/C9)*100</f>
        <v>98.406323741663272</v>
      </c>
    </row>
    <row r="10" spans="2:21" x14ac:dyDescent="0.25">
      <c r="B10">
        <v>2</v>
      </c>
      <c r="C10">
        <f t="shared" ref="C10:C28" si="2">C9-(D9/E9)</f>
        <v>0.56635991839455513</v>
      </c>
      <c r="D10">
        <f t="shared" si="0"/>
        <v>1.2278302629078475E-3</v>
      </c>
      <c r="E10">
        <f t="shared" si="1"/>
        <v>-1.567587748657463</v>
      </c>
      <c r="F10">
        <f t="shared" ref="F10:F28" si="3">ABS((C10-C9)/C10)*100</f>
        <v>11.366607267178885</v>
      </c>
    </row>
    <row r="11" spans="2:21" x14ac:dyDescent="0.25">
      <c r="B11" s="1">
        <v>3</v>
      </c>
      <c r="C11" s="1">
        <f t="shared" si="2"/>
        <v>0.56714317934052727</v>
      </c>
      <c r="D11" s="1">
        <f>EXP(-C11)-C11</f>
        <v>1.7406144370291088E-7</v>
      </c>
      <c r="E11" s="1">
        <f t="shared" si="1"/>
        <v>-1.567143353401971</v>
      </c>
      <c r="F11" s="1">
        <f t="shared" si="3"/>
        <v>0.13810638556614854</v>
      </c>
    </row>
    <row r="12" spans="2:21" x14ac:dyDescent="0.25">
      <c r="B12">
        <v>4</v>
      </c>
      <c r="C12">
        <f t="shared" si="2"/>
        <v>0.56714329040978162</v>
      </c>
      <c r="D12">
        <f t="shared" si="0"/>
        <v>3.5527136788005009E-15</v>
      </c>
      <c r="E12">
        <f t="shared" si="1"/>
        <v>-1.5671432904097853</v>
      </c>
      <c r="F12">
        <f>ABS((C12-C11)/C12)*100</f>
        <v>1.9583984546319324E-5</v>
      </c>
    </row>
    <row r="13" spans="2:21" x14ac:dyDescent="0.25">
      <c r="B13">
        <v>5</v>
      </c>
      <c r="C13">
        <f t="shared" si="2"/>
        <v>0.56714329040978384</v>
      </c>
      <c r="D13">
        <f t="shared" si="0"/>
        <v>0</v>
      </c>
      <c r="E13">
        <f t="shared" si="1"/>
        <v>-1.567143290409784</v>
      </c>
      <c r="F13">
        <f t="shared" si="3"/>
        <v>3.9151411764846085E-13</v>
      </c>
    </row>
    <row r="14" spans="2:21" x14ac:dyDescent="0.25">
      <c r="B14">
        <v>6</v>
      </c>
      <c r="C14">
        <f t="shared" si="2"/>
        <v>0.56714329040978384</v>
      </c>
      <c r="D14">
        <f t="shared" si="0"/>
        <v>0</v>
      </c>
      <c r="E14">
        <f t="shared" si="1"/>
        <v>-1.567143290409784</v>
      </c>
      <c r="F14">
        <f t="shared" si="3"/>
        <v>0</v>
      </c>
    </row>
    <row r="15" spans="2:21" x14ac:dyDescent="0.25">
      <c r="B15">
        <v>7</v>
      </c>
      <c r="C15">
        <f t="shared" si="2"/>
        <v>0.56714329040978384</v>
      </c>
      <c r="D15">
        <f t="shared" si="0"/>
        <v>0</v>
      </c>
      <c r="E15">
        <f t="shared" si="1"/>
        <v>-1.567143290409784</v>
      </c>
      <c r="F15">
        <f t="shared" si="3"/>
        <v>0</v>
      </c>
    </row>
    <row r="16" spans="2:21" x14ac:dyDescent="0.25">
      <c r="B16">
        <v>8</v>
      </c>
      <c r="C16">
        <f t="shared" si="2"/>
        <v>0.56714329040978384</v>
      </c>
      <c r="D16">
        <f t="shared" si="0"/>
        <v>0</v>
      </c>
      <c r="E16">
        <f t="shared" si="1"/>
        <v>-1.567143290409784</v>
      </c>
      <c r="F16">
        <f t="shared" si="3"/>
        <v>0</v>
      </c>
    </row>
    <row r="17" spans="2:6" x14ac:dyDescent="0.25">
      <c r="B17">
        <v>9</v>
      </c>
      <c r="C17">
        <f t="shared" si="2"/>
        <v>0.56714329040978384</v>
      </c>
      <c r="D17">
        <f t="shared" si="0"/>
        <v>0</v>
      </c>
      <c r="E17">
        <f t="shared" si="1"/>
        <v>-1.567143290409784</v>
      </c>
      <c r="F17">
        <f t="shared" si="3"/>
        <v>0</v>
      </c>
    </row>
    <row r="18" spans="2:6" x14ac:dyDescent="0.25">
      <c r="B18">
        <v>10</v>
      </c>
      <c r="C18">
        <f t="shared" si="2"/>
        <v>0.56714329040978384</v>
      </c>
      <c r="D18">
        <f t="shared" si="0"/>
        <v>0</v>
      </c>
      <c r="E18">
        <f t="shared" si="1"/>
        <v>-1.567143290409784</v>
      </c>
      <c r="F18">
        <f t="shared" si="3"/>
        <v>0</v>
      </c>
    </row>
    <row r="19" spans="2:6" x14ac:dyDescent="0.25">
      <c r="B19">
        <v>11</v>
      </c>
      <c r="C19">
        <f t="shared" si="2"/>
        <v>0.56714329040978384</v>
      </c>
      <c r="D19">
        <f t="shared" si="0"/>
        <v>0</v>
      </c>
      <c r="E19">
        <f t="shared" si="1"/>
        <v>-1.567143290409784</v>
      </c>
      <c r="F19">
        <f t="shared" si="3"/>
        <v>0</v>
      </c>
    </row>
    <row r="20" spans="2:6" x14ac:dyDescent="0.25">
      <c r="B20">
        <v>12</v>
      </c>
      <c r="C20">
        <f t="shared" si="2"/>
        <v>0.56714329040978384</v>
      </c>
      <c r="D20">
        <f t="shared" si="0"/>
        <v>0</v>
      </c>
      <c r="E20">
        <f t="shared" si="1"/>
        <v>-1.567143290409784</v>
      </c>
      <c r="F20">
        <f t="shared" si="3"/>
        <v>0</v>
      </c>
    </row>
    <row r="21" spans="2:6" x14ac:dyDescent="0.25">
      <c r="B21">
        <v>13</v>
      </c>
      <c r="C21">
        <f t="shared" si="2"/>
        <v>0.56714329040978384</v>
      </c>
      <c r="D21">
        <f t="shared" si="0"/>
        <v>0</v>
      </c>
      <c r="E21">
        <f t="shared" si="1"/>
        <v>-1.567143290409784</v>
      </c>
      <c r="F21">
        <f t="shared" si="3"/>
        <v>0</v>
      </c>
    </row>
    <row r="22" spans="2:6" x14ac:dyDescent="0.25">
      <c r="B22">
        <v>14</v>
      </c>
      <c r="C22">
        <f t="shared" si="2"/>
        <v>0.56714329040978384</v>
      </c>
      <c r="D22">
        <f t="shared" si="0"/>
        <v>0</v>
      </c>
      <c r="E22">
        <f t="shared" si="1"/>
        <v>-1.567143290409784</v>
      </c>
      <c r="F22">
        <f t="shared" si="3"/>
        <v>0</v>
      </c>
    </row>
    <row r="23" spans="2:6" x14ac:dyDescent="0.25">
      <c r="B23">
        <v>15</v>
      </c>
      <c r="C23">
        <f t="shared" si="2"/>
        <v>0.56714329040978384</v>
      </c>
      <c r="D23">
        <f t="shared" si="0"/>
        <v>0</v>
      </c>
      <c r="E23">
        <f t="shared" si="1"/>
        <v>-1.567143290409784</v>
      </c>
      <c r="F23">
        <f t="shared" si="3"/>
        <v>0</v>
      </c>
    </row>
    <row r="24" spans="2:6" x14ac:dyDescent="0.25">
      <c r="B24">
        <v>16</v>
      </c>
      <c r="C24">
        <f t="shared" si="2"/>
        <v>0.56714329040978384</v>
      </c>
      <c r="D24">
        <f t="shared" si="0"/>
        <v>0</v>
      </c>
      <c r="E24">
        <f t="shared" si="1"/>
        <v>-1.567143290409784</v>
      </c>
      <c r="F24">
        <f t="shared" si="3"/>
        <v>0</v>
      </c>
    </row>
    <row r="25" spans="2:6" x14ac:dyDescent="0.25">
      <c r="B25">
        <v>17</v>
      </c>
      <c r="C25">
        <f t="shared" si="2"/>
        <v>0.56714329040978384</v>
      </c>
      <c r="D25">
        <f t="shared" si="0"/>
        <v>0</v>
      </c>
      <c r="E25">
        <f t="shared" si="1"/>
        <v>-1.567143290409784</v>
      </c>
      <c r="F25">
        <f t="shared" si="3"/>
        <v>0</v>
      </c>
    </row>
    <row r="26" spans="2:6" x14ac:dyDescent="0.25">
      <c r="B26">
        <v>18</v>
      </c>
      <c r="C26">
        <f t="shared" si="2"/>
        <v>0.56714329040978384</v>
      </c>
      <c r="D26">
        <f t="shared" si="0"/>
        <v>0</v>
      </c>
      <c r="E26">
        <f t="shared" si="1"/>
        <v>-1.567143290409784</v>
      </c>
      <c r="F26">
        <f t="shared" si="3"/>
        <v>0</v>
      </c>
    </row>
    <row r="27" spans="2:6" x14ac:dyDescent="0.25">
      <c r="B27">
        <v>19</v>
      </c>
      <c r="C27">
        <f t="shared" si="2"/>
        <v>0.56714329040978384</v>
      </c>
      <c r="D27">
        <f t="shared" si="0"/>
        <v>0</v>
      </c>
      <c r="E27">
        <f t="shared" si="1"/>
        <v>-1.567143290409784</v>
      </c>
      <c r="F27">
        <f t="shared" si="3"/>
        <v>0</v>
      </c>
    </row>
    <row r="28" spans="2:6" x14ac:dyDescent="0.25">
      <c r="B28">
        <v>20</v>
      </c>
      <c r="C28">
        <f t="shared" si="2"/>
        <v>0.56714329040978384</v>
      </c>
      <c r="D28">
        <f t="shared" si="0"/>
        <v>0</v>
      </c>
      <c r="E28">
        <f t="shared" si="1"/>
        <v>-1.567143290409784</v>
      </c>
      <c r="F28">
        <f t="shared" si="3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</vt:lpstr>
      <vt:lpstr>Bisection Methode</vt:lpstr>
      <vt:lpstr>Sheet1</vt:lpstr>
      <vt:lpstr>Sheet2</vt:lpstr>
      <vt:lpstr>False Posistion</vt:lpstr>
      <vt:lpstr>Newthon Raphson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TOBIAS MIKHA SULISTIYO 12024002503</cp:lastModifiedBy>
  <dcterms:created xsi:type="dcterms:W3CDTF">2024-09-29T07:25:22Z</dcterms:created>
  <dcterms:modified xsi:type="dcterms:W3CDTF">2024-10-04T08:13:45Z</dcterms:modified>
</cp:coreProperties>
</file>