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hburgenlandat-my.sharepoint.com/personal/2210781003_fh-burgenland_at/Documents/Masterarbeit/Use-Case/"/>
    </mc:Choice>
  </mc:AlternateContent>
  <xr:revisionPtr revIDLastSave="447" documentId="8_{A4C4FA03-C516-4219-9F99-656F328E9CA0}" xr6:coauthVersionLast="47" xr6:coauthVersionMax="47" xr10:uidLastSave="{E138F377-703B-423E-80D7-686231CFA8DD}"/>
  <bookViews>
    <workbookView xWindow="-28995" yWindow="-195" windowWidth="29190" windowHeight="15870" activeTab="2" xr2:uid="{C2668D9B-22E3-4AC3-9241-9D51560B049A}"/>
  </bookViews>
  <sheets>
    <sheet name="Creality" sheetId="2" r:id="rId1"/>
    <sheet name="Prusa" sheetId="3" r:id="rId2"/>
    <sheet name="Ultimaker" sheetId="1" r:id="rId3"/>
    <sheet name="Vergleich" sheetId="4" r:id="rId4"/>
    <sheet name="Kostenberechnu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2" i="5"/>
  <c r="H3" i="5"/>
  <c r="H4" i="5"/>
  <c r="H2" i="5"/>
  <c r="G3" i="5"/>
  <c r="G4" i="5"/>
  <c r="G2" i="5"/>
  <c r="B2" i="5"/>
  <c r="P4" i="5"/>
  <c r="P3" i="5"/>
  <c r="P2" i="5"/>
  <c r="O4" i="5"/>
  <c r="O3" i="5"/>
  <c r="O2" i="5"/>
  <c r="L2" i="5"/>
  <c r="B4" i="5" s="1"/>
  <c r="N4" i="5"/>
  <c r="N3" i="5"/>
  <c r="N2" i="5"/>
  <c r="X3" i="5"/>
  <c r="E3" i="5" s="1"/>
  <c r="X4" i="5"/>
  <c r="E4" i="5" s="1"/>
  <c r="X2" i="5"/>
  <c r="E2" i="5" s="1"/>
  <c r="U3" i="5"/>
  <c r="D3" i="5" s="1"/>
  <c r="U4" i="5"/>
  <c r="D4" i="5" s="1"/>
  <c r="U2" i="5"/>
  <c r="D2" i="5" s="1"/>
  <c r="R3" i="5"/>
  <c r="C3" i="5" s="1"/>
  <c r="R4" i="5"/>
  <c r="C4" i="5" s="1"/>
  <c r="R2" i="5"/>
  <c r="C2" i="5" s="1"/>
  <c r="O7" i="4"/>
  <c r="O10" i="4"/>
  <c r="O4" i="4"/>
  <c r="M7" i="4"/>
  <c r="M10" i="4"/>
  <c r="M4" i="4"/>
  <c r="B3" i="5" l="1"/>
  <c r="F3" i="5" s="1"/>
  <c r="F2" i="5"/>
  <c r="F4" i="5"/>
  <c r="N3" i="4" l="1"/>
  <c r="N4" i="4"/>
  <c r="N5" i="4"/>
  <c r="N6" i="4"/>
  <c r="N7" i="4"/>
  <c r="N8" i="4"/>
  <c r="N9" i="4"/>
  <c r="N10" i="4"/>
  <c r="N2" i="4"/>
  <c r="L3" i="4"/>
  <c r="L4" i="4"/>
  <c r="L5" i="4"/>
  <c r="L6" i="4"/>
  <c r="L7" i="4"/>
  <c r="L8" i="4"/>
  <c r="L9" i="4"/>
  <c r="L10" i="4"/>
  <c r="L2" i="4"/>
</calcChain>
</file>

<file path=xl/sharedStrings.xml><?xml version="1.0" encoding="utf-8"?>
<sst xmlns="http://schemas.openxmlformats.org/spreadsheetml/2006/main" count="146" uniqueCount="51">
  <si>
    <t>-</t>
  </si>
  <si>
    <t>Pre-Print (Wh)</t>
  </si>
  <si>
    <t>Pre-Print (g)</t>
  </si>
  <si>
    <t>U1</t>
  </si>
  <si>
    <t>U2</t>
  </si>
  <si>
    <t>U3</t>
  </si>
  <si>
    <t>Print (g)</t>
  </si>
  <si>
    <t>Print (Wh)</t>
  </si>
  <si>
    <t>Post-Print (g)</t>
  </si>
  <si>
    <t>Post-Print (Wh)</t>
  </si>
  <si>
    <t>Workload</t>
  </si>
  <si>
    <t>Pre-Print (s)</t>
  </si>
  <si>
    <t>C1</t>
  </si>
  <si>
    <t>C2</t>
  </si>
  <si>
    <t>C3</t>
  </si>
  <si>
    <t>Print (s)</t>
  </si>
  <si>
    <t>Post-Print (s)</t>
  </si>
  <si>
    <t>P1</t>
  </si>
  <si>
    <t>P2</t>
  </si>
  <si>
    <t>P3</t>
  </si>
  <si>
    <t>Zeit</t>
  </si>
  <si>
    <t>Wh</t>
  </si>
  <si>
    <t>Anzahl Drucker</t>
  </si>
  <si>
    <t>Energiekosten</t>
  </si>
  <si>
    <t>UltiMaker</t>
  </si>
  <si>
    <t>Creality</t>
  </si>
  <si>
    <t>Prusa</t>
  </si>
  <si>
    <t>Zeit MW</t>
  </si>
  <si>
    <t>Wh MW</t>
  </si>
  <si>
    <t>Strompreis kWh</t>
  </si>
  <si>
    <t>Materialpreis kg</t>
  </si>
  <si>
    <t>Materialkosten</t>
  </si>
  <si>
    <t>Arbeitskosten</t>
  </si>
  <si>
    <t>Arbeitskosten h</t>
  </si>
  <si>
    <t>Betriebskosten pro Stück</t>
  </si>
  <si>
    <t>Kosten Web-Shop monatl.</t>
  </si>
  <si>
    <t>Wh gemittelt</t>
  </si>
  <si>
    <t>kWh gemittelt</t>
  </si>
  <si>
    <t>g gemittelt</t>
  </si>
  <si>
    <t>kg gemittelt</t>
  </si>
  <si>
    <t>Post-Print s gemittelt</t>
  </si>
  <si>
    <t>Post-Print h gemittelt</t>
  </si>
  <si>
    <t>Stückkosten</t>
  </si>
  <si>
    <t>Kosten Obico monatl.</t>
  </si>
  <si>
    <t>Kosten Azure monatl.</t>
  </si>
  <si>
    <t>Stückzahl monatl.</t>
  </si>
  <si>
    <t>Stückzahl jährlich</t>
  </si>
  <si>
    <t>Stückzahl täglich</t>
  </si>
  <si>
    <t>Tageskosten</t>
  </si>
  <si>
    <t>Monatskosten</t>
  </si>
  <si>
    <t>Jahreskosten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</si>
</sst>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Creality!$D$1</c:f>
              <c:strCache>
                <c:ptCount val="1"/>
                <c:pt idx="0">
                  <c:v>Pre-Print (Wh)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Creality!$A$2:$A$4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Creality!$D$2:$D$4</c:f>
              <c:numCache>
                <c:formatCode>0.000</c:formatCode>
                <c:ptCount val="3"/>
                <c:pt idx="0">
                  <c:v>13</c:v>
                </c:pt>
                <c:pt idx="1">
                  <c:v>15.13</c:v>
                </c:pt>
                <c:pt idx="2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D-451D-96B5-4A34E827D058}"/>
            </c:ext>
          </c:extLst>
        </c:ser>
        <c:ser>
          <c:idx val="1"/>
          <c:order val="1"/>
          <c:tx>
            <c:strRef>
              <c:f>Creality!$G$1</c:f>
              <c:strCache>
                <c:ptCount val="1"/>
                <c:pt idx="0">
                  <c:v>Print (Wh)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Creality!$A$2:$A$4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Creality!$G$2:$G$4</c:f>
              <c:numCache>
                <c:formatCode>0.000</c:formatCode>
                <c:ptCount val="3"/>
                <c:pt idx="0">
                  <c:v>22.79</c:v>
                </c:pt>
                <c:pt idx="1">
                  <c:v>17.59</c:v>
                </c:pt>
                <c:pt idx="2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D-451D-96B5-4A34E827D058}"/>
            </c:ext>
          </c:extLst>
        </c:ser>
        <c:ser>
          <c:idx val="2"/>
          <c:order val="2"/>
          <c:tx>
            <c:strRef>
              <c:f>Creality!$J$1</c:f>
              <c:strCache>
                <c:ptCount val="1"/>
                <c:pt idx="0">
                  <c:v>Post-Print (Wh)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Creality!$A$2:$A$4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Creality!$J$2:$J$4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D-451D-96B5-4A34E827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062176"/>
        <c:axId val="1294063136"/>
      </c:barChart>
      <c:catAx>
        <c:axId val="12940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4063136"/>
        <c:crosses val="autoZero"/>
        <c:auto val="1"/>
        <c:lblAlgn val="ctr"/>
        <c:lblOffset val="100"/>
        <c:noMultiLvlLbl val="0"/>
      </c:catAx>
      <c:valAx>
        <c:axId val="12940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4062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Creality!$B$1</c:f>
              <c:strCache>
                <c:ptCount val="1"/>
                <c:pt idx="0">
                  <c:v>Pre-Print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Creality!$A$2:$A$4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Creality!$B$2:$B$4</c:f>
              <c:numCache>
                <c:formatCode>0</c:formatCode>
                <c:ptCount val="3"/>
                <c:pt idx="0">
                  <c:v>256</c:v>
                </c:pt>
                <c:pt idx="1">
                  <c:v>251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E-415B-B9FB-4EB8CAA7B80C}"/>
            </c:ext>
          </c:extLst>
        </c:ser>
        <c:ser>
          <c:idx val="1"/>
          <c:order val="1"/>
          <c:tx>
            <c:strRef>
              <c:f>Creality!$E$1</c:f>
              <c:strCache>
                <c:ptCount val="1"/>
                <c:pt idx="0">
                  <c:v>Print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Creality!$A$2:$A$4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Creality!$E$2:$E$4</c:f>
              <c:numCache>
                <c:formatCode>0</c:formatCode>
                <c:ptCount val="3"/>
                <c:pt idx="0">
                  <c:v>547</c:v>
                </c:pt>
                <c:pt idx="1">
                  <c:v>545</c:v>
                </c:pt>
                <c:pt idx="2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E-415B-B9FB-4EB8CAA7B80C}"/>
            </c:ext>
          </c:extLst>
        </c:ser>
        <c:ser>
          <c:idx val="2"/>
          <c:order val="2"/>
          <c:tx>
            <c:strRef>
              <c:f>Creality!$H$1</c:f>
              <c:strCache>
                <c:ptCount val="1"/>
                <c:pt idx="0">
                  <c:v>Post-Print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Creality!$A$2:$A$4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Creality!$H$2:$H$4</c:f>
              <c:numCache>
                <c:formatCode>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E-415B-B9FB-4EB8CAA7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777664"/>
        <c:axId val="1317997968"/>
      </c:barChart>
      <c:catAx>
        <c:axId val="124877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7997968"/>
        <c:crosses val="autoZero"/>
        <c:auto val="1"/>
        <c:lblAlgn val="ctr"/>
        <c:lblOffset val="100"/>
        <c:noMultiLvlLbl val="0"/>
      </c:catAx>
      <c:valAx>
        <c:axId val="13179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77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Prusa!$D$1</c:f>
              <c:strCache>
                <c:ptCount val="1"/>
                <c:pt idx="0">
                  <c:v>Pre-Print (Wh)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Prusa!$A$2:$A$4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Prusa!$D$2:$D$4</c:f>
              <c:numCache>
                <c:formatCode>0.000</c:formatCode>
                <c:ptCount val="3"/>
                <c:pt idx="0">
                  <c:v>16.87</c:v>
                </c:pt>
                <c:pt idx="1">
                  <c:v>14.87</c:v>
                </c:pt>
                <c:pt idx="2">
                  <c:v>15.46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C-464A-A77F-865FE696E1EA}"/>
            </c:ext>
          </c:extLst>
        </c:ser>
        <c:ser>
          <c:idx val="1"/>
          <c:order val="1"/>
          <c:tx>
            <c:strRef>
              <c:f>Prusa!$G$1</c:f>
              <c:strCache>
                <c:ptCount val="1"/>
                <c:pt idx="0">
                  <c:v>Print (Wh)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Prusa!$A$2:$A$4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Prusa!$G$2:$G$4</c:f>
              <c:numCache>
                <c:formatCode>0.000</c:formatCode>
                <c:ptCount val="3"/>
                <c:pt idx="0">
                  <c:v>35.82</c:v>
                </c:pt>
                <c:pt idx="1">
                  <c:v>36.24</c:v>
                </c:pt>
                <c:pt idx="2">
                  <c:v>30.81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C-464A-A77F-865FE696E1EA}"/>
            </c:ext>
          </c:extLst>
        </c:ser>
        <c:ser>
          <c:idx val="2"/>
          <c:order val="2"/>
          <c:tx>
            <c:strRef>
              <c:f>Prusa!$J$1</c:f>
              <c:strCache>
                <c:ptCount val="1"/>
                <c:pt idx="0">
                  <c:v>Post-Print (Wh)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Prusa!$A$2:$A$4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Prusa!$J$2:$J$4</c:f>
              <c:numCache>
                <c:formatCode>0.000</c:formatCode>
                <c:ptCount val="3"/>
                <c:pt idx="0">
                  <c:v>4.0000000000000001E-3</c:v>
                </c:pt>
                <c:pt idx="1">
                  <c:v>0.28999999999999998</c:v>
                </c:pt>
                <c:pt idx="2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C-464A-A77F-865FE696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346160"/>
        <c:axId val="1424344240"/>
      </c:barChart>
      <c:catAx>
        <c:axId val="14243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344240"/>
        <c:crosses val="autoZero"/>
        <c:auto val="1"/>
        <c:lblAlgn val="ctr"/>
        <c:lblOffset val="100"/>
        <c:noMultiLvlLbl val="0"/>
      </c:catAx>
      <c:valAx>
        <c:axId val="14243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34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Prusa!$B$1</c:f>
              <c:strCache>
                <c:ptCount val="1"/>
                <c:pt idx="0">
                  <c:v>Pre-Print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Prusa!$A$2:$A$4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Prusa!$B$2:$B$4</c:f>
              <c:numCache>
                <c:formatCode>0</c:formatCode>
                <c:ptCount val="3"/>
                <c:pt idx="0">
                  <c:v>308</c:v>
                </c:pt>
                <c:pt idx="1">
                  <c:v>283</c:v>
                </c:pt>
                <c:pt idx="2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2-4B6C-A789-D2D9A231BB2D}"/>
            </c:ext>
          </c:extLst>
        </c:ser>
        <c:ser>
          <c:idx val="1"/>
          <c:order val="1"/>
          <c:tx>
            <c:strRef>
              <c:f>Prusa!$E$1</c:f>
              <c:strCache>
                <c:ptCount val="1"/>
                <c:pt idx="0">
                  <c:v>Print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Prusa!$A$2:$A$4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Prusa!$E$2:$E$4</c:f>
              <c:numCache>
                <c:formatCode>0</c:formatCode>
                <c:ptCount val="3"/>
                <c:pt idx="0">
                  <c:v>637</c:v>
                </c:pt>
                <c:pt idx="1">
                  <c:v>641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2-4B6C-A789-D2D9A231BB2D}"/>
            </c:ext>
          </c:extLst>
        </c:ser>
        <c:ser>
          <c:idx val="2"/>
          <c:order val="2"/>
          <c:tx>
            <c:strRef>
              <c:f>Prusa!$H$1</c:f>
              <c:strCache>
                <c:ptCount val="1"/>
                <c:pt idx="0">
                  <c:v>Post-Print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Prusa!$A$2:$A$4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Prusa!$H$2:$H$4</c:f>
              <c:numCache>
                <c:formatCode>0</c:formatCode>
                <c:ptCount val="3"/>
                <c:pt idx="0">
                  <c:v>55</c:v>
                </c:pt>
                <c:pt idx="1">
                  <c:v>37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2-4B6C-A789-D2D9A231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200384"/>
        <c:axId val="1292199904"/>
      </c:barChart>
      <c:catAx>
        <c:axId val="129220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199904"/>
        <c:crosses val="autoZero"/>
        <c:auto val="1"/>
        <c:lblAlgn val="ctr"/>
        <c:lblOffset val="100"/>
        <c:noMultiLvlLbl val="0"/>
      </c:catAx>
      <c:valAx>
        <c:axId val="12921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20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Ultimaker!$D$1</c:f>
              <c:strCache>
                <c:ptCount val="1"/>
                <c:pt idx="0">
                  <c:v>Pre-Print (Wh)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Ultimaker!$A$2:$A$4</c:f>
              <c:strCache>
                <c:ptCount val="3"/>
                <c:pt idx="0">
                  <c:v>U1</c:v>
                </c:pt>
                <c:pt idx="1">
                  <c:v>U2</c:v>
                </c:pt>
                <c:pt idx="2">
                  <c:v>U3</c:v>
                </c:pt>
              </c:strCache>
            </c:strRef>
          </c:cat>
          <c:val>
            <c:numRef>
              <c:f>Ultimaker!$D$2:$D$4</c:f>
              <c:numCache>
                <c:formatCode>0.000</c:formatCode>
                <c:ptCount val="3"/>
                <c:pt idx="0">
                  <c:v>13.54</c:v>
                </c:pt>
                <c:pt idx="1">
                  <c:v>6.38</c:v>
                </c:pt>
                <c:pt idx="2">
                  <c:v>16.91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C71-9BD1-7D7F9229DF3F}"/>
            </c:ext>
          </c:extLst>
        </c:ser>
        <c:ser>
          <c:idx val="1"/>
          <c:order val="1"/>
          <c:tx>
            <c:strRef>
              <c:f>Ultimaker!$G$1</c:f>
              <c:strCache>
                <c:ptCount val="1"/>
                <c:pt idx="0">
                  <c:v>Print (Wh)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Ultimaker!$A$2:$A$4</c:f>
              <c:strCache>
                <c:ptCount val="3"/>
                <c:pt idx="0">
                  <c:v>U1</c:v>
                </c:pt>
                <c:pt idx="1">
                  <c:v>U2</c:v>
                </c:pt>
                <c:pt idx="2">
                  <c:v>U3</c:v>
                </c:pt>
              </c:strCache>
            </c:strRef>
          </c:cat>
          <c:val>
            <c:numRef>
              <c:f>Ultimaker!$G$2:$G$4</c:f>
              <c:numCache>
                <c:formatCode>0.000</c:formatCode>
                <c:ptCount val="3"/>
                <c:pt idx="0">
                  <c:v>75.709999999999994</c:v>
                </c:pt>
                <c:pt idx="1">
                  <c:v>78.98</c:v>
                </c:pt>
                <c:pt idx="2">
                  <c:v>79.09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C-4C71-9BD1-7D7F9229DF3F}"/>
            </c:ext>
          </c:extLst>
        </c:ser>
        <c:ser>
          <c:idx val="2"/>
          <c:order val="2"/>
          <c:tx>
            <c:strRef>
              <c:f>Ultimaker!$J$1</c:f>
              <c:strCache>
                <c:ptCount val="1"/>
                <c:pt idx="0">
                  <c:v>Post-Print (Wh)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Ultimaker!$A$2:$A$4</c:f>
              <c:strCache>
                <c:ptCount val="3"/>
                <c:pt idx="0">
                  <c:v>U1</c:v>
                </c:pt>
                <c:pt idx="1">
                  <c:v>U2</c:v>
                </c:pt>
                <c:pt idx="2">
                  <c:v>U3</c:v>
                </c:pt>
              </c:strCache>
            </c:strRef>
          </c:cat>
          <c:val>
            <c:numRef>
              <c:f>Ultimaker!$J$2:$J$4</c:f>
              <c:numCache>
                <c:formatCode>0.000</c:formatCode>
                <c:ptCount val="3"/>
                <c:pt idx="0">
                  <c:v>0.56999999999999995</c:v>
                </c:pt>
                <c:pt idx="1">
                  <c:v>0.99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C-4C71-9BD1-7D7F9229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826112"/>
        <c:axId val="1294061696"/>
      </c:barChart>
      <c:catAx>
        <c:axId val="12918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4061696"/>
        <c:crosses val="autoZero"/>
        <c:auto val="1"/>
        <c:lblAlgn val="ctr"/>
        <c:lblOffset val="100"/>
        <c:noMultiLvlLbl val="0"/>
      </c:catAx>
      <c:valAx>
        <c:axId val="12940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826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Ultimaker!$B$1</c:f>
              <c:strCache>
                <c:ptCount val="1"/>
                <c:pt idx="0">
                  <c:v>Pre-Print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Ultimaker!$A$2:$A$4</c:f>
              <c:strCache>
                <c:ptCount val="3"/>
                <c:pt idx="0">
                  <c:v>U1</c:v>
                </c:pt>
                <c:pt idx="1">
                  <c:v>U2</c:v>
                </c:pt>
                <c:pt idx="2">
                  <c:v>U3</c:v>
                </c:pt>
              </c:strCache>
            </c:strRef>
          </c:cat>
          <c:val>
            <c:numRef>
              <c:f>Ultimaker!$B$2:$B$4</c:f>
              <c:numCache>
                <c:formatCode>0</c:formatCode>
                <c:ptCount val="3"/>
                <c:pt idx="0">
                  <c:v>208</c:v>
                </c:pt>
                <c:pt idx="1">
                  <c:v>160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F-4A43-BC33-0562E3BE00AF}"/>
            </c:ext>
          </c:extLst>
        </c:ser>
        <c:ser>
          <c:idx val="1"/>
          <c:order val="1"/>
          <c:tx>
            <c:strRef>
              <c:f>Ultimaker!$E$1</c:f>
              <c:strCache>
                <c:ptCount val="1"/>
                <c:pt idx="0">
                  <c:v>Print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Ultimaker!$A$2:$A$4</c:f>
              <c:strCache>
                <c:ptCount val="3"/>
                <c:pt idx="0">
                  <c:v>U1</c:v>
                </c:pt>
                <c:pt idx="1">
                  <c:v>U2</c:v>
                </c:pt>
                <c:pt idx="2">
                  <c:v>U3</c:v>
                </c:pt>
              </c:strCache>
            </c:strRef>
          </c:cat>
          <c:val>
            <c:numRef>
              <c:f>Ultimaker!$E$2:$E$4</c:f>
              <c:numCache>
                <c:formatCode>0</c:formatCode>
                <c:ptCount val="3"/>
                <c:pt idx="0">
                  <c:v>2055</c:v>
                </c:pt>
                <c:pt idx="1">
                  <c:v>2204</c:v>
                </c:pt>
                <c:pt idx="2">
                  <c:v>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F-4A43-BC33-0562E3BE00AF}"/>
            </c:ext>
          </c:extLst>
        </c:ser>
        <c:ser>
          <c:idx val="2"/>
          <c:order val="2"/>
          <c:tx>
            <c:strRef>
              <c:f>Ultimaker!$H$1</c:f>
              <c:strCache>
                <c:ptCount val="1"/>
                <c:pt idx="0">
                  <c:v>Post-Print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Ultimaker!$A$2:$A$4</c:f>
              <c:strCache>
                <c:ptCount val="3"/>
                <c:pt idx="0">
                  <c:v>U1</c:v>
                </c:pt>
                <c:pt idx="1">
                  <c:v>U2</c:v>
                </c:pt>
                <c:pt idx="2">
                  <c:v>U3</c:v>
                </c:pt>
              </c:strCache>
            </c:strRef>
          </c:cat>
          <c:val>
            <c:numRef>
              <c:f>Ultimaker!$H$2:$H$4</c:f>
              <c:numCache>
                <c:formatCode>0</c:formatCode>
                <c:ptCount val="3"/>
                <c:pt idx="0">
                  <c:v>9</c:v>
                </c:pt>
                <c:pt idx="1">
                  <c:v>138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F-4A43-BC33-0562E3BE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7930272"/>
        <c:axId val="1287928832"/>
      </c:barChart>
      <c:catAx>
        <c:axId val="128793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928832"/>
        <c:crosses val="autoZero"/>
        <c:auto val="1"/>
        <c:lblAlgn val="ctr"/>
        <c:lblOffset val="100"/>
        <c:noMultiLvlLbl val="0"/>
      </c:catAx>
      <c:valAx>
        <c:axId val="12879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93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Vergleich!$F$1</c:f>
              <c:strCache>
                <c:ptCount val="1"/>
                <c:pt idx="0">
                  <c:v>Print 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D2-418C-8493-74018018279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D2-418C-8493-740180182790}"/>
              </c:ext>
            </c:extLst>
          </c:dPt>
          <c:cat>
            <c:strRef>
              <c:f>(Vergleich!$A$2,Vergleich!$A$5,Vergleich!$A$8)</c:f>
              <c:strCache>
                <c:ptCount val="3"/>
                <c:pt idx="0">
                  <c:v>C1</c:v>
                </c:pt>
                <c:pt idx="1">
                  <c:v>P1</c:v>
                </c:pt>
                <c:pt idx="2">
                  <c:v>U1</c:v>
                </c:pt>
              </c:strCache>
            </c:strRef>
          </c:cat>
          <c:val>
            <c:numRef>
              <c:f>(Vergleich!$F$2,Vergleich!$F$5,Vergleich!$F$8)</c:f>
              <c:numCache>
                <c:formatCode>0.00</c:formatCode>
                <c:ptCount val="3"/>
                <c:pt idx="0">
                  <c:v>7.0000000000000007E-2</c:v>
                </c:pt>
                <c:pt idx="1">
                  <c:v>0.09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2-418C-8493-740180182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96191"/>
        <c:axId val="500893311"/>
      </c:barChart>
      <c:catAx>
        <c:axId val="5008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893311"/>
        <c:crosses val="autoZero"/>
        <c:auto val="1"/>
        <c:lblAlgn val="ctr"/>
        <c:lblOffset val="100"/>
        <c:noMultiLvlLbl val="0"/>
      </c:catAx>
      <c:valAx>
        <c:axId val="5008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89619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Vergleich!$B$13</c:f>
              <c:strCache>
                <c:ptCount val="1"/>
                <c:pt idx="0">
                  <c:v>Pre-Print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Vergleich!$A$14:$A$16</c:f>
              <c:strCache>
                <c:ptCount val="3"/>
                <c:pt idx="0">
                  <c:v>C2</c:v>
                </c:pt>
                <c:pt idx="1">
                  <c:v>P2</c:v>
                </c:pt>
                <c:pt idx="2">
                  <c:v>U1</c:v>
                </c:pt>
              </c:strCache>
            </c:strRef>
          </c:cat>
          <c:val>
            <c:numRef>
              <c:f>Vergleich!$B$14:$B$16</c:f>
              <c:numCache>
                <c:formatCode>0</c:formatCode>
                <c:ptCount val="3"/>
                <c:pt idx="0">
                  <c:v>251</c:v>
                </c:pt>
                <c:pt idx="1">
                  <c:v>283</c:v>
                </c:pt>
                <c:pt idx="2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A-428B-A5D6-3FE7181B1BA9}"/>
            </c:ext>
          </c:extLst>
        </c:ser>
        <c:ser>
          <c:idx val="1"/>
          <c:order val="1"/>
          <c:tx>
            <c:strRef>
              <c:f>Vergleich!$C$13</c:f>
              <c:strCache>
                <c:ptCount val="1"/>
                <c:pt idx="0">
                  <c:v>Print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Vergleich!$A$14:$A$16</c:f>
              <c:strCache>
                <c:ptCount val="3"/>
                <c:pt idx="0">
                  <c:v>C2</c:v>
                </c:pt>
                <c:pt idx="1">
                  <c:v>P2</c:v>
                </c:pt>
                <c:pt idx="2">
                  <c:v>U1</c:v>
                </c:pt>
              </c:strCache>
            </c:strRef>
          </c:cat>
          <c:val>
            <c:numRef>
              <c:f>Vergleich!$C$14:$C$16</c:f>
              <c:numCache>
                <c:formatCode>0</c:formatCode>
                <c:ptCount val="3"/>
                <c:pt idx="0">
                  <c:v>545</c:v>
                </c:pt>
                <c:pt idx="1">
                  <c:v>641</c:v>
                </c:pt>
                <c:pt idx="2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A-428B-A5D6-3FE7181B1BA9}"/>
            </c:ext>
          </c:extLst>
        </c:ser>
        <c:ser>
          <c:idx val="2"/>
          <c:order val="2"/>
          <c:tx>
            <c:strRef>
              <c:f>Vergleich!$D$13</c:f>
              <c:strCache>
                <c:ptCount val="1"/>
                <c:pt idx="0">
                  <c:v>Post-Print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Vergleich!$A$14:$A$16</c:f>
              <c:strCache>
                <c:ptCount val="3"/>
                <c:pt idx="0">
                  <c:v>C2</c:v>
                </c:pt>
                <c:pt idx="1">
                  <c:v>P2</c:v>
                </c:pt>
                <c:pt idx="2">
                  <c:v>U1</c:v>
                </c:pt>
              </c:strCache>
            </c:strRef>
          </c:cat>
          <c:val>
            <c:numRef>
              <c:f>Vergleich!$D$14:$D$16</c:f>
              <c:numCache>
                <c:formatCode>0</c:formatCode>
                <c:ptCount val="3"/>
                <c:pt idx="0">
                  <c:v>10</c:v>
                </c:pt>
                <c:pt idx="1">
                  <c:v>37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A-428B-A5D6-3FE7181B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60191"/>
        <c:axId val="59961151"/>
      </c:barChart>
      <c:catAx>
        <c:axId val="5996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61151"/>
        <c:crosses val="autoZero"/>
        <c:auto val="1"/>
        <c:lblAlgn val="ctr"/>
        <c:lblOffset val="100"/>
        <c:noMultiLvlLbl val="0"/>
      </c:catAx>
      <c:valAx>
        <c:axId val="599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60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Vergleich!$B$19</c:f>
              <c:strCache>
                <c:ptCount val="1"/>
                <c:pt idx="0">
                  <c:v>Pre-Print (Wh)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Vergleich!$A$20:$A$22</c:f>
              <c:strCache>
                <c:ptCount val="3"/>
                <c:pt idx="0">
                  <c:v>C2</c:v>
                </c:pt>
                <c:pt idx="1">
                  <c:v>P3</c:v>
                </c:pt>
                <c:pt idx="2">
                  <c:v>U2</c:v>
                </c:pt>
              </c:strCache>
            </c:strRef>
          </c:cat>
          <c:val>
            <c:numRef>
              <c:f>Vergleich!$B$20:$B$22</c:f>
              <c:numCache>
                <c:formatCode>0.000</c:formatCode>
                <c:ptCount val="3"/>
                <c:pt idx="0">
                  <c:v>15.13</c:v>
                </c:pt>
                <c:pt idx="1">
                  <c:v>15.46</c:v>
                </c:pt>
                <c:pt idx="2">
                  <c:v>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4-4A5E-8F9C-C60A1D35FF80}"/>
            </c:ext>
          </c:extLst>
        </c:ser>
        <c:ser>
          <c:idx val="1"/>
          <c:order val="1"/>
          <c:tx>
            <c:strRef>
              <c:f>Vergleich!$C$19</c:f>
              <c:strCache>
                <c:ptCount val="1"/>
                <c:pt idx="0">
                  <c:v>Print (Wh)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Vergleich!$A$20:$A$22</c:f>
              <c:strCache>
                <c:ptCount val="3"/>
                <c:pt idx="0">
                  <c:v>C2</c:v>
                </c:pt>
                <c:pt idx="1">
                  <c:v>P3</c:v>
                </c:pt>
                <c:pt idx="2">
                  <c:v>U2</c:v>
                </c:pt>
              </c:strCache>
            </c:strRef>
          </c:cat>
          <c:val>
            <c:numRef>
              <c:f>Vergleich!$C$20:$C$22</c:f>
              <c:numCache>
                <c:formatCode>0.000</c:formatCode>
                <c:ptCount val="3"/>
                <c:pt idx="0">
                  <c:v>17.59</c:v>
                </c:pt>
                <c:pt idx="1">
                  <c:v>30.81</c:v>
                </c:pt>
                <c:pt idx="2">
                  <c:v>78.98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4-4A5E-8F9C-C60A1D35FF80}"/>
            </c:ext>
          </c:extLst>
        </c:ser>
        <c:ser>
          <c:idx val="2"/>
          <c:order val="2"/>
          <c:tx>
            <c:strRef>
              <c:f>Vergleich!$D$19</c:f>
              <c:strCache>
                <c:ptCount val="1"/>
                <c:pt idx="0">
                  <c:v>Post-Print (Wh)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Vergleich!$A$20:$A$22</c:f>
              <c:strCache>
                <c:ptCount val="3"/>
                <c:pt idx="0">
                  <c:v>C2</c:v>
                </c:pt>
                <c:pt idx="1">
                  <c:v>P3</c:v>
                </c:pt>
                <c:pt idx="2">
                  <c:v>U2</c:v>
                </c:pt>
              </c:strCache>
            </c:strRef>
          </c:cat>
          <c:val>
            <c:numRef>
              <c:f>Vergleich!$D$20:$D$22</c:f>
              <c:numCache>
                <c:formatCode>0.000</c:formatCode>
                <c:ptCount val="3"/>
                <c:pt idx="0">
                  <c:v>0</c:v>
                </c:pt>
                <c:pt idx="1">
                  <c:v>2.77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4-4A5E-8F9C-C60A1D35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6483727"/>
        <c:axId val="706482287"/>
      </c:barChart>
      <c:catAx>
        <c:axId val="7064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482287"/>
        <c:crosses val="autoZero"/>
        <c:auto val="1"/>
        <c:lblAlgn val="ctr"/>
        <c:lblOffset val="100"/>
        <c:noMultiLvlLbl val="0"/>
      </c:catAx>
      <c:valAx>
        <c:axId val="7064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483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6</xdr:row>
      <xdr:rowOff>85724</xdr:rowOff>
    </xdr:from>
    <xdr:to>
      <xdr:col>7</xdr:col>
      <xdr:colOff>209549</xdr:colOff>
      <xdr:row>21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AC0CF2-E69E-974D-10E8-0BBAA02C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733424</xdr:colOff>
      <xdr:row>6</xdr:row>
      <xdr:rowOff>76199</xdr:rowOff>
    </xdr:from>
    <xdr:to>
      <xdr:col>13</xdr:col>
      <xdr:colOff>304799</xdr:colOff>
      <xdr:row>21</xdr:row>
      <xdr:rowOff>104774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9E42FAF-AE92-5B89-CF57-B8C4F5A3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9524</xdr:rowOff>
    </xdr:from>
    <xdr:to>
      <xdr:col>7</xdr:col>
      <xdr:colOff>333375</xdr:colOff>
      <xdr:row>21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716211-A0D8-EAAA-55E7-F66912B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10</xdr:row>
      <xdr:rowOff>52387</xdr:rowOff>
    </xdr:from>
    <xdr:to>
      <xdr:col>14</xdr:col>
      <xdr:colOff>542925</xdr:colOff>
      <xdr:row>25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EA9D4DD-D468-0A94-3455-E62C8678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5</xdr:row>
      <xdr:rowOff>180974</xdr:rowOff>
    </xdr:from>
    <xdr:to>
      <xdr:col>5</xdr:col>
      <xdr:colOff>581024</xdr:colOff>
      <xdr:row>21</xdr:row>
      <xdr:rowOff>28574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FB333ED-737E-019E-3649-9BD7CF60C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5</xdr:row>
      <xdr:rowOff>180974</xdr:rowOff>
    </xdr:from>
    <xdr:to>
      <xdr:col>11</xdr:col>
      <xdr:colOff>95250</xdr:colOff>
      <xdr:row>21</xdr:row>
      <xdr:rowOff>28574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D06B054-6E21-D1E5-F935-5475D25A7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11</xdr:row>
      <xdr:rowOff>90487</xdr:rowOff>
    </xdr:from>
    <xdr:to>
      <xdr:col>17</xdr:col>
      <xdr:colOff>438150</xdr:colOff>
      <xdr:row>26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C85D48-CCCF-702C-F1F7-1E7AD1ABE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11</xdr:row>
      <xdr:rowOff>180974</xdr:rowOff>
    </xdr:from>
    <xdr:to>
      <xdr:col>10</xdr:col>
      <xdr:colOff>657224</xdr:colOff>
      <xdr:row>27</xdr:row>
      <xdr:rowOff>28574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E8AC70-268C-25F5-A535-BF6F83A5A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19049</xdr:colOff>
      <xdr:row>29</xdr:row>
      <xdr:rowOff>19049</xdr:rowOff>
    </xdr:from>
    <xdr:to>
      <xdr:col>10</xdr:col>
      <xdr:colOff>666749</xdr:colOff>
      <xdr:row>44</xdr:row>
      <xdr:rowOff>47624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4330CB-DEC6-8857-DCB7-0CE577AA6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E6A2-C70B-429F-A9FF-3D6FB0C12A20}">
  <dimension ref="A1:J4"/>
  <sheetViews>
    <sheetView workbookViewId="0">
      <selection activeCell="H27" sqref="H27"/>
    </sheetView>
  </sheetViews>
  <sheetFormatPr baseColWidth="10" defaultRowHeight="14.25" x14ac:dyDescent="0.45"/>
  <cols>
    <col min="1" max="1" width="8.86328125" bestFit="1" customWidth="1"/>
    <col min="2" max="3" width="11" bestFit="1" customWidth="1"/>
    <col min="4" max="4" width="12.86328125" bestFit="1" customWidth="1"/>
    <col min="5" max="5" width="7.6640625" bestFit="1" customWidth="1"/>
    <col min="6" max="6" width="7.53125" bestFit="1" customWidth="1"/>
    <col min="7" max="7" width="9.3984375" bestFit="1" customWidth="1"/>
    <col min="8" max="8" width="12.06640625" bestFit="1" customWidth="1"/>
    <col min="9" max="9" width="11.9296875" bestFit="1" customWidth="1"/>
    <col min="10" max="10" width="13.796875" bestFit="1" customWidth="1"/>
  </cols>
  <sheetData>
    <row r="1" spans="1:10" x14ac:dyDescent="0.45">
      <c r="A1" s="1" t="s">
        <v>10</v>
      </c>
      <c r="B1" s="1" t="s">
        <v>11</v>
      </c>
      <c r="C1" s="1" t="s">
        <v>2</v>
      </c>
      <c r="D1" s="1" t="s">
        <v>1</v>
      </c>
      <c r="E1" s="1" t="s">
        <v>15</v>
      </c>
      <c r="F1" s="1" t="s">
        <v>6</v>
      </c>
      <c r="G1" s="1" t="s">
        <v>7</v>
      </c>
      <c r="H1" s="1" t="s">
        <v>16</v>
      </c>
      <c r="I1" s="1" t="s">
        <v>8</v>
      </c>
      <c r="J1" s="1" t="s">
        <v>9</v>
      </c>
    </row>
    <row r="2" spans="1:10" x14ac:dyDescent="0.45">
      <c r="A2" t="s">
        <v>12</v>
      </c>
      <c r="B2" s="3">
        <v>256</v>
      </c>
      <c r="C2" s="2" t="s">
        <v>0</v>
      </c>
      <c r="D2" s="4">
        <v>13</v>
      </c>
      <c r="E2" s="3">
        <v>547</v>
      </c>
      <c r="F2" s="2">
        <v>7.0000000000000007E-2</v>
      </c>
      <c r="G2" s="4">
        <v>22.79</v>
      </c>
      <c r="H2" s="3">
        <v>10</v>
      </c>
      <c r="I2" s="2" t="s">
        <v>0</v>
      </c>
      <c r="J2" s="4" t="s">
        <v>0</v>
      </c>
    </row>
    <row r="3" spans="1:10" x14ac:dyDescent="0.45">
      <c r="A3" t="s">
        <v>13</v>
      </c>
      <c r="B3" s="3">
        <v>251</v>
      </c>
      <c r="C3" s="2" t="s">
        <v>0</v>
      </c>
      <c r="D3" s="4">
        <v>15.13</v>
      </c>
      <c r="E3" s="3">
        <v>545</v>
      </c>
      <c r="F3" s="2">
        <v>7.0000000000000007E-2</v>
      </c>
      <c r="G3" s="4">
        <v>17.59</v>
      </c>
      <c r="H3" s="3">
        <v>10</v>
      </c>
      <c r="I3" s="2" t="s">
        <v>0</v>
      </c>
      <c r="J3" s="4" t="s">
        <v>0</v>
      </c>
    </row>
    <row r="4" spans="1:10" x14ac:dyDescent="0.45">
      <c r="A4" t="s">
        <v>14</v>
      </c>
      <c r="B4" s="3">
        <v>255</v>
      </c>
      <c r="C4" s="2" t="s">
        <v>0</v>
      </c>
      <c r="D4" s="4">
        <v>14.4</v>
      </c>
      <c r="E4" s="3">
        <v>545</v>
      </c>
      <c r="F4" s="2">
        <v>7.0000000000000007E-2</v>
      </c>
      <c r="G4" s="4">
        <v>25.8</v>
      </c>
      <c r="H4" s="3">
        <v>10</v>
      </c>
      <c r="I4" s="2" t="s">
        <v>0</v>
      </c>
      <c r="J4" s="4" t="s">
        <v>0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46E8-1CDD-47FB-BFBE-ABBBE05B590A}">
  <dimension ref="A1:J4"/>
  <sheetViews>
    <sheetView zoomScale="130" zoomScaleNormal="130" workbookViewId="0">
      <selection activeCell="L8" sqref="L8"/>
    </sheetView>
  </sheetViews>
  <sheetFormatPr baseColWidth="10" defaultRowHeight="14.25" x14ac:dyDescent="0.45"/>
  <cols>
    <col min="1" max="1" width="8.86328125" bestFit="1" customWidth="1"/>
    <col min="2" max="3" width="11" bestFit="1" customWidth="1"/>
    <col min="4" max="4" width="12.86328125" bestFit="1" customWidth="1"/>
    <col min="5" max="6" width="7.53125" bestFit="1" customWidth="1"/>
    <col min="7" max="7" width="9.3984375" bestFit="1" customWidth="1"/>
    <col min="8" max="9" width="11.9296875" bestFit="1" customWidth="1"/>
    <col min="10" max="10" width="13.796875" bestFit="1" customWidth="1"/>
  </cols>
  <sheetData>
    <row r="1" spans="1:10" x14ac:dyDescent="0.45">
      <c r="A1" s="1" t="s">
        <v>10</v>
      </c>
      <c r="B1" s="1" t="s">
        <v>11</v>
      </c>
      <c r="C1" s="1" t="s">
        <v>2</v>
      </c>
      <c r="D1" s="1" t="s">
        <v>1</v>
      </c>
      <c r="E1" s="1" t="s">
        <v>15</v>
      </c>
      <c r="F1" s="1" t="s">
        <v>6</v>
      </c>
      <c r="G1" s="1" t="s">
        <v>7</v>
      </c>
      <c r="H1" s="1" t="s">
        <v>16</v>
      </c>
      <c r="I1" s="1" t="s">
        <v>8</v>
      </c>
      <c r="J1" s="1" t="s">
        <v>9</v>
      </c>
    </row>
    <row r="2" spans="1:10" x14ac:dyDescent="0.45">
      <c r="A2" t="s">
        <v>17</v>
      </c>
      <c r="B2" s="3">
        <v>308</v>
      </c>
      <c r="C2" s="2" t="s">
        <v>0</v>
      </c>
      <c r="D2" s="4">
        <v>16.87</v>
      </c>
      <c r="E2" s="3">
        <v>637</v>
      </c>
      <c r="F2" s="2">
        <v>0.09</v>
      </c>
      <c r="G2" s="4">
        <v>35.82</v>
      </c>
      <c r="H2" s="3">
        <v>55</v>
      </c>
      <c r="I2" s="2" t="s">
        <v>0</v>
      </c>
      <c r="J2" s="4">
        <v>4.0000000000000001E-3</v>
      </c>
    </row>
    <row r="3" spans="1:10" x14ac:dyDescent="0.45">
      <c r="A3" t="s">
        <v>18</v>
      </c>
      <c r="B3" s="3">
        <v>283</v>
      </c>
      <c r="C3" s="2" t="s">
        <v>0</v>
      </c>
      <c r="D3" s="4">
        <v>14.87</v>
      </c>
      <c r="E3" s="3">
        <v>641</v>
      </c>
      <c r="F3" s="2">
        <v>0.09</v>
      </c>
      <c r="G3" s="4">
        <v>36.24</v>
      </c>
      <c r="H3" s="3">
        <v>37</v>
      </c>
      <c r="I3" s="2" t="s">
        <v>0</v>
      </c>
      <c r="J3" s="4">
        <v>0.28999999999999998</v>
      </c>
    </row>
    <row r="4" spans="1:10" x14ac:dyDescent="0.45">
      <c r="A4" t="s">
        <v>19</v>
      </c>
      <c r="B4" s="3">
        <v>301</v>
      </c>
      <c r="C4" s="2" t="s">
        <v>0</v>
      </c>
      <c r="D4" s="4">
        <v>15.46</v>
      </c>
      <c r="E4" s="3">
        <v>643</v>
      </c>
      <c r="F4" s="2">
        <v>0.09</v>
      </c>
      <c r="G4" s="4">
        <v>30.81</v>
      </c>
      <c r="H4" s="3">
        <v>47</v>
      </c>
      <c r="I4" s="2" t="s">
        <v>0</v>
      </c>
      <c r="J4" s="4">
        <v>2.77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9940-5FDC-4D3B-A740-790640210EFF}">
  <dimension ref="A1:J4"/>
  <sheetViews>
    <sheetView tabSelected="1" workbookViewId="0">
      <selection activeCell="G28" sqref="G28"/>
    </sheetView>
  </sheetViews>
  <sheetFormatPr baseColWidth="10" defaultColWidth="13" defaultRowHeight="14.25" x14ac:dyDescent="0.45"/>
  <sheetData>
    <row r="1" spans="1:10" x14ac:dyDescent="0.45">
      <c r="A1" s="1" t="s">
        <v>10</v>
      </c>
      <c r="B1" s="1" t="s">
        <v>11</v>
      </c>
      <c r="C1" s="1" t="s">
        <v>2</v>
      </c>
      <c r="D1" s="1" t="s">
        <v>1</v>
      </c>
      <c r="E1" s="1" t="s">
        <v>15</v>
      </c>
      <c r="F1" s="1" t="s">
        <v>6</v>
      </c>
      <c r="G1" s="1" t="s">
        <v>7</v>
      </c>
      <c r="H1" s="1" t="s">
        <v>16</v>
      </c>
      <c r="I1" s="1" t="s">
        <v>8</v>
      </c>
      <c r="J1" s="1" t="s">
        <v>9</v>
      </c>
    </row>
    <row r="2" spans="1:10" x14ac:dyDescent="0.45">
      <c r="A2" t="s">
        <v>3</v>
      </c>
      <c r="B2" s="3">
        <v>208</v>
      </c>
      <c r="C2" s="2" t="s">
        <v>0</v>
      </c>
      <c r="D2" s="4">
        <v>13.54</v>
      </c>
      <c r="E2" s="3">
        <v>2055</v>
      </c>
      <c r="F2" s="2">
        <v>0.17</v>
      </c>
      <c r="G2" s="4">
        <v>75.709999999999994</v>
      </c>
      <c r="H2" s="3">
        <v>9</v>
      </c>
      <c r="I2" s="2" t="s">
        <v>0</v>
      </c>
      <c r="J2" s="4">
        <v>0.56999999999999995</v>
      </c>
    </row>
    <row r="3" spans="1:10" x14ac:dyDescent="0.45">
      <c r="A3" t="s">
        <v>4</v>
      </c>
      <c r="B3" s="3">
        <v>160</v>
      </c>
      <c r="C3" s="2" t="s">
        <v>0</v>
      </c>
      <c r="D3" s="4">
        <v>6.38</v>
      </c>
      <c r="E3" s="3">
        <v>2204</v>
      </c>
      <c r="F3" s="2">
        <v>0.17</v>
      </c>
      <c r="G3" s="4">
        <v>78.98</v>
      </c>
      <c r="H3" s="3">
        <v>138</v>
      </c>
      <c r="I3" s="2" t="s">
        <v>0</v>
      </c>
      <c r="J3" s="4">
        <v>0.99</v>
      </c>
    </row>
    <row r="4" spans="1:10" x14ac:dyDescent="0.45">
      <c r="A4" t="s">
        <v>5</v>
      </c>
      <c r="B4" s="3">
        <v>225</v>
      </c>
      <c r="C4" s="2" t="s">
        <v>0</v>
      </c>
      <c r="D4" s="4">
        <v>16.91</v>
      </c>
      <c r="E4" s="3">
        <v>2056</v>
      </c>
      <c r="F4" s="2">
        <v>0.17</v>
      </c>
      <c r="G4" s="4">
        <v>79.09</v>
      </c>
      <c r="H4" s="3">
        <v>8</v>
      </c>
      <c r="I4" s="2" t="s">
        <v>0</v>
      </c>
      <c r="J4" s="4">
        <v>0.78</v>
      </c>
    </row>
  </sheetData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6399-751F-4EF6-B7CC-10A98B97DE56}">
  <dimension ref="A1:O22"/>
  <sheetViews>
    <sheetView workbookViewId="0">
      <selection activeCell="P7" sqref="P7"/>
    </sheetView>
  </sheetViews>
  <sheetFormatPr baseColWidth="10" defaultRowHeight="14.25" x14ac:dyDescent="0.45"/>
  <cols>
    <col min="1" max="1" width="8.86328125" bestFit="1" customWidth="1"/>
    <col min="2" max="3" width="11" bestFit="1" customWidth="1"/>
    <col min="4" max="4" width="12.86328125" bestFit="1" customWidth="1"/>
    <col min="5" max="6" width="7.53125" bestFit="1" customWidth="1"/>
    <col min="7" max="7" width="9.3984375" bestFit="1" customWidth="1"/>
    <col min="8" max="9" width="11.9296875" bestFit="1" customWidth="1"/>
    <col min="10" max="10" width="13.796875" bestFit="1" customWidth="1"/>
  </cols>
  <sheetData>
    <row r="1" spans="1:15" x14ac:dyDescent="0.45">
      <c r="A1" s="1" t="s">
        <v>10</v>
      </c>
      <c r="B1" s="1" t="s">
        <v>11</v>
      </c>
      <c r="C1" s="1" t="s">
        <v>2</v>
      </c>
      <c r="D1" s="1" t="s">
        <v>1</v>
      </c>
      <c r="E1" s="1" t="s">
        <v>15</v>
      </c>
      <c r="F1" s="1" t="s">
        <v>6</v>
      </c>
      <c r="G1" s="1" t="s">
        <v>7</v>
      </c>
      <c r="H1" s="1" t="s">
        <v>16</v>
      </c>
      <c r="I1" s="1" t="s">
        <v>8</v>
      </c>
      <c r="J1" s="1" t="s">
        <v>9</v>
      </c>
      <c r="L1" s="1" t="s">
        <v>20</v>
      </c>
      <c r="M1" s="1" t="s">
        <v>27</v>
      </c>
      <c r="N1" s="1" t="s">
        <v>21</v>
      </c>
      <c r="O1" s="1" t="s">
        <v>28</v>
      </c>
    </row>
    <row r="2" spans="1:15" x14ac:dyDescent="0.45">
      <c r="A2" t="s">
        <v>12</v>
      </c>
      <c r="B2" s="3">
        <v>256</v>
      </c>
      <c r="C2" s="2" t="s">
        <v>0</v>
      </c>
      <c r="D2" s="4">
        <v>13</v>
      </c>
      <c r="E2" s="3">
        <v>547</v>
      </c>
      <c r="F2" s="2">
        <v>7.0000000000000007E-2</v>
      </c>
      <c r="G2" s="4">
        <v>22.79</v>
      </c>
      <c r="H2" s="3">
        <v>10</v>
      </c>
      <c r="I2" s="2" t="s">
        <v>0</v>
      </c>
      <c r="J2" s="2" t="s">
        <v>0</v>
      </c>
      <c r="L2" s="3">
        <f>SUM(B2,E2,G2)</f>
        <v>825.79</v>
      </c>
      <c r="N2" s="4">
        <f t="shared" ref="N2:N10" si="0">SUM(D2,G2,J2)</f>
        <v>35.79</v>
      </c>
    </row>
    <row r="3" spans="1:15" x14ac:dyDescent="0.45">
      <c r="A3" t="s">
        <v>13</v>
      </c>
      <c r="B3" s="3">
        <v>251</v>
      </c>
      <c r="C3" s="2" t="s">
        <v>0</v>
      </c>
      <c r="D3" s="4">
        <v>15.13</v>
      </c>
      <c r="E3" s="3">
        <v>545</v>
      </c>
      <c r="F3" s="2">
        <v>7.0000000000000007E-2</v>
      </c>
      <c r="G3" s="4">
        <v>17.59</v>
      </c>
      <c r="H3" s="3">
        <v>10</v>
      </c>
      <c r="I3" s="2" t="s">
        <v>0</v>
      </c>
      <c r="J3" s="2" t="s">
        <v>0</v>
      </c>
      <c r="L3" s="3">
        <f t="shared" ref="L3:L10" si="1">SUM(B3,E3,G3)</f>
        <v>813.59</v>
      </c>
      <c r="N3" s="4">
        <f t="shared" si="0"/>
        <v>32.72</v>
      </c>
    </row>
    <row r="4" spans="1:15" x14ac:dyDescent="0.45">
      <c r="A4" t="s">
        <v>14</v>
      </c>
      <c r="B4" s="3">
        <v>255</v>
      </c>
      <c r="C4" s="2" t="s">
        <v>0</v>
      </c>
      <c r="D4" s="4">
        <v>14.4</v>
      </c>
      <c r="E4" s="3">
        <v>545</v>
      </c>
      <c r="F4" s="2">
        <v>7.0000000000000007E-2</v>
      </c>
      <c r="G4" s="4">
        <v>25.8</v>
      </c>
      <c r="H4" s="3">
        <v>10</v>
      </c>
      <c r="I4" s="2" t="s">
        <v>0</v>
      </c>
      <c r="J4" s="2" t="s">
        <v>0</v>
      </c>
      <c r="L4" s="3">
        <f t="shared" si="1"/>
        <v>825.8</v>
      </c>
      <c r="M4">
        <f>SUM(L2:L4)/3</f>
        <v>821.7266666666668</v>
      </c>
      <c r="N4" s="4">
        <f t="shared" si="0"/>
        <v>40.200000000000003</v>
      </c>
      <c r="O4">
        <f>SUM(N2:N4)/3</f>
        <v>36.236666666666665</v>
      </c>
    </row>
    <row r="5" spans="1:15" x14ac:dyDescent="0.45">
      <c r="A5" t="s">
        <v>17</v>
      </c>
      <c r="B5" s="3">
        <v>308</v>
      </c>
      <c r="C5" s="2" t="s">
        <v>0</v>
      </c>
      <c r="D5" s="4">
        <v>16.87</v>
      </c>
      <c r="E5" s="3">
        <v>637</v>
      </c>
      <c r="F5" s="2">
        <v>0.09</v>
      </c>
      <c r="G5" s="4">
        <v>35.82</v>
      </c>
      <c r="H5" s="3">
        <v>55</v>
      </c>
      <c r="I5" s="2" t="s">
        <v>0</v>
      </c>
      <c r="J5" s="4">
        <v>4.0000000000000001E-3</v>
      </c>
      <c r="L5" s="3">
        <f t="shared" si="1"/>
        <v>980.82</v>
      </c>
      <c r="N5" s="4">
        <f t="shared" si="0"/>
        <v>52.693999999999996</v>
      </c>
    </row>
    <row r="6" spans="1:15" x14ac:dyDescent="0.45">
      <c r="A6" t="s">
        <v>18</v>
      </c>
      <c r="B6" s="3">
        <v>283</v>
      </c>
      <c r="C6" s="2" t="s">
        <v>0</v>
      </c>
      <c r="D6" s="4">
        <v>14.87</v>
      </c>
      <c r="E6" s="3">
        <v>641</v>
      </c>
      <c r="F6" s="2">
        <v>0.09</v>
      </c>
      <c r="G6" s="4">
        <v>36.24</v>
      </c>
      <c r="H6" s="3">
        <v>37</v>
      </c>
      <c r="I6" s="2" t="s">
        <v>0</v>
      </c>
      <c r="J6" s="4">
        <v>0.28999999999999998</v>
      </c>
      <c r="L6" s="3">
        <f t="shared" si="1"/>
        <v>960.24</v>
      </c>
      <c r="N6" s="4">
        <f t="shared" si="0"/>
        <v>51.4</v>
      </c>
    </row>
    <row r="7" spans="1:15" x14ac:dyDescent="0.45">
      <c r="A7" t="s">
        <v>19</v>
      </c>
      <c r="B7" s="3">
        <v>301</v>
      </c>
      <c r="C7" s="2" t="s">
        <v>0</v>
      </c>
      <c r="D7" s="4">
        <v>15.46</v>
      </c>
      <c r="E7" s="3">
        <v>643</v>
      </c>
      <c r="F7" s="2">
        <v>0.09</v>
      </c>
      <c r="G7" s="4">
        <v>30.81</v>
      </c>
      <c r="H7" s="3">
        <v>47</v>
      </c>
      <c r="I7" s="2" t="s">
        <v>0</v>
      </c>
      <c r="J7" s="4">
        <v>2.77</v>
      </c>
      <c r="L7" s="3">
        <f t="shared" si="1"/>
        <v>974.81</v>
      </c>
      <c r="M7">
        <f t="shared" ref="M7:M10" si="2">SUM(L5:L7)/3</f>
        <v>971.95666666666659</v>
      </c>
      <c r="N7" s="4">
        <f t="shared" si="0"/>
        <v>49.04</v>
      </c>
      <c r="O7">
        <f t="shared" ref="O7:O10" si="3">SUM(N5:N7)/3</f>
        <v>51.044666666666664</v>
      </c>
    </row>
    <row r="8" spans="1:15" x14ac:dyDescent="0.45">
      <c r="A8" t="s">
        <v>3</v>
      </c>
      <c r="B8" s="3">
        <v>208</v>
      </c>
      <c r="C8" s="2" t="s">
        <v>0</v>
      </c>
      <c r="D8" s="4">
        <v>13.54</v>
      </c>
      <c r="E8" s="3">
        <v>2055</v>
      </c>
      <c r="F8" s="2">
        <v>0.17</v>
      </c>
      <c r="G8" s="4">
        <v>75.709999999999994</v>
      </c>
      <c r="H8" s="3">
        <v>9</v>
      </c>
      <c r="I8" s="2" t="s">
        <v>0</v>
      </c>
      <c r="J8" s="4">
        <v>0.56999999999999995</v>
      </c>
      <c r="L8" s="3">
        <f t="shared" si="1"/>
        <v>2338.71</v>
      </c>
      <c r="N8" s="4">
        <f t="shared" si="0"/>
        <v>89.82</v>
      </c>
    </row>
    <row r="9" spans="1:15" x14ac:dyDescent="0.45">
      <c r="A9" t="s">
        <v>4</v>
      </c>
      <c r="B9" s="3">
        <v>160</v>
      </c>
      <c r="C9" s="2" t="s">
        <v>0</v>
      </c>
      <c r="D9" s="4">
        <v>6.38</v>
      </c>
      <c r="E9" s="3">
        <v>2204</v>
      </c>
      <c r="F9" s="2">
        <v>0.17</v>
      </c>
      <c r="G9" s="4">
        <v>78.98</v>
      </c>
      <c r="H9" s="3">
        <v>138</v>
      </c>
      <c r="I9" s="2" t="s">
        <v>0</v>
      </c>
      <c r="J9" s="4">
        <v>0.99</v>
      </c>
      <c r="L9" s="3">
        <f t="shared" si="1"/>
        <v>2442.98</v>
      </c>
      <c r="N9" s="4">
        <f t="shared" si="0"/>
        <v>86.35</v>
      </c>
    </row>
    <row r="10" spans="1:15" x14ac:dyDescent="0.45">
      <c r="A10" t="s">
        <v>5</v>
      </c>
      <c r="B10" s="3">
        <v>225</v>
      </c>
      <c r="C10" s="2" t="s">
        <v>0</v>
      </c>
      <c r="D10" s="4">
        <v>16.91</v>
      </c>
      <c r="E10" s="3">
        <v>2056</v>
      </c>
      <c r="F10" s="2">
        <v>0.17</v>
      </c>
      <c r="G10" s="4">
        <v>79.09</v>
      </c>
      <c r="H10" s="3">
        <v>8</v>
      </c>
      <c r="I10" s="2" t="s">
        <v>0</v>
      </c>
      <c r="J10" s="4">
        <v>0.78</v>
      </c>
      <c r="L10" s="3">
        <f t="shared" si="1"/>
        <v>2360.09</v>
      </c>
      <c r="M10">
        <f t="shared" si="2"/>
        <v>2380.5933333333337</v>
      </c>
      <c r="N10" s="4">
        <f t="shared" si="0"/>
        <v>96.78</v>
      </c>
      <c r="O10">
        <f t="shared" si="3"/>
        <v>90.983333333333334</v>
      </c>
    </row>
    <row r="13" spans="1:15" x14ac:dyDescent="0.45">
      <c r="A13" s="1" t="s">
        <v>10</v>
      </c>
      <c r="B13" s="1" t="s">
        <v>11</v>
      </c>
      <c r="C13" s="1" t="s">
        <v>15</v>
      </c>
      <c r="D13" s="1" t="s">
        <v>16</v>
      </c>
      <c r="E13" s="1"/>
      <c r="F13" s="1"/>
      <c r="G13" s="1"/>
      <c r="H13" s="1"/>
      <c r="I13" s="1"/>
      <c r="J13" s="1"/>
    </row>
    <row r="14" spans="1:15" x14ac:dyDescent="0.45">
      <c r="A14" t="s">
        <v>13</v>
      </c>
      <c r="B14" s="3">
        <v>251</v>
      </c>
      <c r="C14" s="3">
        <v>545</v>
      </c>
      <c r="D14" s="3">
        <v>10</v>
      </c>
      <c r="E14" s="3"/>
      <c r="F14" s="2"/>
      <c r="G14" s="2"/>
      <c r="H14" s="3"/>
      <c r="I14" s="2"/>
      <c r="J14" s="2"/>
    </row>
    <row r="15" spans="1:15" x14ac:dyDescent="0.45">
      <c r="A15" t="s">
        <v>18</v>
      </c>
      <c r="B15" s="3">
        <v>283</v>
      </c>
      <c r="C15" s="3">
        <v>641</v>
      </c>
      <c r="D15" s="3">
        <v>37</v>
      </c>
      <c r="E15" s="3"/>
      <c r="F15" s="2"/>
      <c r="G15" s="4"/>
      <c r="H15" s="3"/>
      <c r="I15" s="2"/>
      <c r="J15" s="4"/>
    </row>
    <row r="16" spans="1:15" x14ac:dyDescent="0.45">
      <c r="A16" t="s">
        <v>3</v>
      </c>
      <c r="B16" s="3">
        <v>208</v>
      </c>
      <c r="C16" s="3">
        <v>2055</v>
      </c>
      <c r="D16" s="3">
        <v>9</v>
      </c>
      <c r="E16" s="3"/>
      <c r="F16" s="2"/>
      <c r="G16" s="2"/>
      <c r="H16" s="3"/>
      <c r="I16" s="2"/>
      <c r="J16" s="4"/>
    </row>
    <row r="19" spans="1:4" x14ac:dyDescent="0.45">
      <c r="A19" s="1" t="s">
        <v>10</v>
      </c>
      <c r="B19" s="1" t="s">
        <v>1</v>
      </c>
      <c r="C19" s="1" t="s">
        <v>7</v>
      </c>
      <c r="D19" s="1" t="s">
        <v>9</v>
      </c>
    </row>
    <row r="20" spans="1:4" x14ac:dyDescent="0.45">
      <c r="A20" t="s">
        <v>13</v>
      </c>
      <c r="B20" s="4">
        <v>15.13</v>
      </c>
      <c r="C20" s="4">
        <v>17.59</v>
      </c>
      <c r="D20" s="4" t="s">
        <v>0</v>
      </c>
    </row>
    <row r="21" spans="1:4" x14ac:dyDescent="0.45">
      <c r="A21" t="s">
        <v>19</v>
      </c>
      <c r="B21" s="4">
        <v>15.46</v>
      </c>
      <c r="C21" s="4">
        <v>30.81</v>
      </c>
      <c r="D21" s="4">
        <v>2.77</v>
      </c>
    </row>
    <row r="22" spans="1:4" x14ac:dyDescent="0.45">
      <c r="A22" t="s">
        <v>4</v>
      </c>
      <c r="B22" s="4">
        <v>6.38</v>
      </c>
      <c r="C22" s="4">
        <v>78.98</v>
      </c>
      <c r="D22" s="4">
        <v>0.99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C8BA-95BE-43DB-A4D2-436D2D4D7B44}">
  <dimension ref="A1:Y4"/>
  <sheetViews>
    <sheetView workbookViewId="0">
      <selection activeCell="I12" sqref="I12"/>
    </sheetView>
  </sheetViews>
  <sheetFormatPr baseColWidth="10" defaultRowHeight="14.25" x14ac:dyDescent="0.45"/>
  <cols>
    <col min="1" max="1" width="8.19921875" bestFit="1" customWidth="1"/>
    <col min="2" max="2" width="20.73046875" bestFit="1" customWidth="1"/>
    <col min="3" max="3" width="12.1328125" bestFit="1" customWidth="1"/>
    <col min="4" max="4" width="12.6640625" bestFit="1" customWidth="1"/>
    <col min="5" max="5" width="11.796875" bestFit="1" customWidth="1"/>
    <col min="6" max="6" width="10.6640625" bestFit="1" customWidth="1"/>
    <col min="8" max="8" width="11.9296875" bestFit="1" customWidth="1"/>
    <col min="9" max="9" width="11.265625" bestFit="1" customWidth="1"/>
    <col min="10" max="10" width="12.796875" bestFit="1" customWidth="1"/>
    <col min="11" max="11" width="21.46484375" bestFit="1" customWidth="1"/>
    <col min="12" max="12" width="17.796875" bestFit="1" customWidth="1"/>
    <col min="13" max="13" width="17.6640625" bestFit="1" customWidth="1"/>
    <col min="14" max="14" width="14.19921875" bestFit="1" customWidth="1"/>
    <col min="15" max="15" width="15" bestFit="1" customWidth="1"/>
    <col min="16" max="16" width="14.86328125" bestFit="1" customWidth="1"/>
    <col min="17" max="17" width="10.86328125" bestFit="1" customWidth="1"/>
    <col min="18" max="18" width="11.796875" bestFit="1" customWidth="1"/>
    <col min="19" max="19" width="13.46484375" bestFit="1" customWidth="1"/>
    <col min="20" max="20" width="9.1328125" bestFit="1" customWidth="1"/>
    <col min="21" max="21" width="10.06640625" bestFit="1" customWidth="1"/>
    <col min="22" max="22" width="13.3984375" bestFit="1" customWidth="1"/>
    <col min="23" max="23" width="17.46484375" bestFit="1" customWidth="1"/>
    <col min="24" max="24" width="17.59765625" bestFit="1" customWidth="1"/>
    <col min="25" max="25" width="13.1328125" bestFit="1" customWidth="1"/>
  </cols>
  <sheetData>
    <row r="1" spans="1:25" s="1" customFormat="1" x14ac:dyDescent="0.45">
      <c r="B1" s="1" t="s">
        <v>34</v>
      </c>
      <c r="C1" s="1" t="s">
        <v>23</v>
      </c>
      <c r="D1" s="1" t="s">
        <v>31</v>
      </c>
      <c r="E1" s="1" t="s">
        <v>32</v>
      </c>
      <c r="F1" s="1" t="s">
        <v>42</v>
      </c>
      <c r="G1" s="1" t="s">
        <v>48</v>
      </c>
      <c r="H1" s="1" t="s">
        <v>49</v>
      </c>
      <c r="I1" s="1" t="s">
        <v>50</v>
      </c>
      <c r="J1" s="1" t="s">
        <v>22</v>
      </c>
      <c r="K1" s="1" t="s">
        <v>35</v>
      </c>
      <c r="L1" s="1" t="s">
        <v>43</v>
      </c>
      <c r="M1" s="1" t="s">
        <v>44</v>
      </c>
      <c r="N1" s="1" t="s">
        <v>47</v>
      </c>
      <c r="O1" s="1" t="s">
        <v>45</v>
      </c>
      <c r="P1" s="1" t="s">
        <v>46</v>
      </c>
      <c r="Q1" s="1" t="s">
        <v>36</v>
      </c>
      <c r="R1" s="1" t="s">
        <v>37</v>
      </c>
      <c r="S1" s="1" t="s">
        <v>29</v>
      </c>
      <c r="T1" s="1" t="s">
        <v>38</v>
      </c>
      <c r="U1" s="1" t="s">
        <v>39</v>
      </c>
      <c r="V1" s="1" t="s">
        <v>30</v>
      </c>
      <c r="W1" s="1" t="s">
        <v>40</v>
      </c>
      <c r="X1" s="1" t="s">
        <v>41</v>
      </c>
      <c r="Y1" s="1" t="s">
        <v>33</v>
      </c>
    </row>
    <row r="2" spans="1:25" x14ac:dyDescent="0.45">
      <c r="A2" t="s">
        <v>25</v>
      </c>
      <c r="B2" s="5">
        <f>SUM(K2,L2,M2)/(J2*O2)</f>
        <v>2.8084619341563789E-3</v>
      </c>
      <c r="C2" s="5">
        <f>R2*S2</f>
        <v>1.0799999999999999E-2</v>
      </c>
      <c r="D2" s="5">
        <f>U2*V2</f>
        <v>2.1000000000000003E-3</v>
      </c>
      <c r="E2" s="5">
        <f>X2*Y2</f>
        <v>4.1666666666666671E-2</v>
      </c>
      <c r="F2" s="5">
        <f>SUM(B2:E2)</f>
        <v>5.7375128600823048E-2</v>
      </c>
      <c r="G2" s="6">
        <f>F2*N2</f>
        <v>6.0380159696846665</v>
      </c>
      <c r="H2" s="6">
        <f>F2*O2</f>
        <v>181.14047909054</v>
      </c>
      <c r="I2" s="6">
        <f>F2*P2</f>
        <v>2203.8758289349034</v>
      </c>
      <c r="J2">
        <v>3</v>
      </c>
      <c r="K2">
        <v>5</v>
      </c>
      <c r="L2">
        <f>3*J2</f>
        <v>9</v>
      </c>
      <c r="M2">
        <v>12.6</v>
      </c>
      <c r="N2" s="3">
        <f>86400/821</f>
        <v>105.23751522533496</v>
      </c>
      <c r="O2" s="3">
        <f>2592000/821</f>
        <v>3157.1254567600486</v>
      </c>
      <c r="P2" s="3">
        <f>31536000/821</f>
        <v>38411.693057247263</v>
      </c>
      <c r="Q2">
        <v>36</v>
      </c>
      <c r="R2">
        <f>Q2/1000</f>
        <v>3.5999999999999997E-2</v>
      </c>
      <c r="S2">
        <v>0.3</v>
      </c>
      <c r="T2">
        <v>7.0000000000000007E-2</v>
      </c>
      <c r="U2">
        <f>T2/1000</f>
        <v>7.0000000000000007E-5</v>
      </c>
      <c r="V2">
        <v>30</v>
      </c>
      <c r="W2">
        <v>10</v>
      </c>
      <c r="X2">
        <f>W2/3600</f>
        <v>2.7777777777777779E-3</v>
      </c>
      <c r="Y2">
        <v>15</v>
      </c>
    </row>
    <row r="3" spans="1:25" x14ac:dyDescent="0.45">
      <c r="A3" t="s">
        <v>26</v>
      </c>
      <c r="B3" s="5">
        <f>SUM(K2,L2,M2)/(J2*O3)</f>
        <v>3.3250000000000003E-3</v>
      </c>
      <c r="C3" s="5">
        <f t="shared" ref="C3:C4" si="0">R3*S3</f>
        <v>1.5299999999999998E-2</v>
      </c>
      <c r="D3" s="5">
        <f>U3*V3</f>
        <v>2.6999999999999997E-3</v>
      </c>
      <c r="E3" s="5">
        <f t="shared" ref="E3:E4" si="1">X3*Y3</f>
        <v>0.19166666666666668</v>
      </c>
      <c r="F3" s="5">
        <f t="shared" ref="F3:F4" si="2">SUM(B3:E3)</f>
        <v>0.21299166666666669</v>
      </c>
      <c r="G3" s="6">
        <f t="shared" ref="G3:G4" si="3">F3*N3</f>
        <v>18.932592592592595</v>
      </c>
      <c r="H3" s="6">
        <f t="shared" ref="H3:H4" si="4">F3*O3</f>
        <v>567.97777777777776</v>
      </c>
      <c r="I3" s="6">
        <f t="shared" ref="I3:I4" si="5">F3*P3</f>
        <v>6910.3962962962969</v>
      </c>
      <c r="N3" s="3">
        <f>86400/972</f>
        <v>88.888888888888886</v>
      </c>
      <c r="O3" s="3">
        <f>2592000/972</f>
        <v>2666.6666666666665</v>
      </c>
      <c r="P3" s="3">
        <f>31536000/972</f>
        <v>32444.444444444445</v>
      </c>
      <c r="Q3">
        <v>51</v>
      </c>
      <c r="R3">
        <f t="shared" ref="R3:R4" si="6">Q3/1000</f>
        <v>5.0999999999999997E-2</v>
      </c>
      <c r="S3">
        <v>0.3</v>
      </c>
      <c r="T3">
        <v>0.09</v>
      </c>
      <c r="U3">
        <f t="shared" ref="U3:U4" si="7">T3/1000</f>
        <v>8.9999999999999992E-5</v>
      </c>
      <c r="V3">
        <v>30</v>
      </c>
      <c r="W3">
        <v>46</v>
      </c>
      <c r="X3">
        <f t="shared" ref="X3:X4" si="8">W3/3600</f>
        <v>1.2777777777777779E-2</v>
      </c>
      <c r="Y3">
        <v>15</v>
      </c>
    </row>
    <row r="4" spans="1:25" x14ac:dyDescent="0.45">
      <c r="A4" t="s">
        <v>24</v>
      </c>
      <c r="B4" s="5">
        <f>SUM(K2,L2,M2)/(J2*O4)</f>
        <v>8.1448816872427988E-3</v>
      </c>
      <c r="C4" s="5">
        <f t="shared" si="0"/>
        <v>2.7299999999999998E-2</v>
      </c>
      <c r="D4" s="5">
        <f>U4*V4</f>
        <v>5.1000000000000004E-3</v>
      </c>
      <c r="E4" s="5">
        <f t="shared" si="1"/>
        <v>0.21666666666666665</v>
      </c>
      <c r="F4" s="5">
        <f t="shared" si="2"/>
        <v>0.25721154835390947</v>
      </c>
      <c r="G4" s="6">
        <f t="shared" si="3"/>
        <v>9.3335059965467373</v>
      </c>
      <c r="H4" s="6">
        <f t="shared" si="4"/>
        <v>280.00517989640207</v>
      </c>
      <c r="I4" s="6">
        <f t="shared" si="5"/>
        <v>3406.7296887395587</v>
      </c>
      <c r="N4" s="3">
        <f>86400/2381</f>
        <v>36.287274254514912</v>
      </c>
      <c r="O4" s="3">
        <f>2592000/2381</f>
        <v>1088.6182276354473</v>
      </c>
      <c r="P4" s="3">
        <f>31536000/2381</f>
        <v>13244.855102897942</v>
      </c>
      <c r="Q4">
        <v>91</v>
      </c>
      <c r="R4">
        <f t="shared" si="6"/>
        <v>9.0999999999999998E-2</v>
      </c>
      <c r="S4">
        <v>0.3</v>
      </c>
      <c r="T4">
        <v>0.17</v>
      </c>
      <c r="U4">
        <f t="shared" si="7"/>
        <v>1.7000000000000001E-4</v>
      </c>
      <c r="V4">
        <v>30</v>
      </c>
      <c r="W4">
        <v>52</v>
      </c>
      <c r="X4">
        <f t="shared" si="8"/>
        <v>1.4444444444444444E-2</v>
      </c>
      <c r="Y4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Creality</vt:lpstr>
      <vt:lpstr>Prusa</vt:lpstr>
      <vt:lpstr>Ultimaker</vt:lpstr>
      <vt:lpstr>Vergleich</vt:lpstr>
      <vt:lpstr>Kostenberechnung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Buhmann Tobias</dc:creator>
  <cp:lastModifiedBy>Buhmann Tobias</cp:lastModifiedBy>
  <dcterms:created xsi:type="dcterms:W3CDTF">2024-07-29T15:54:11Z</dcterms:created>
  <dcterms:modified xsi:type="dcterms:W3CDTF">2024-08-13T19:55:09Z</dcterms:modified>
</cp:coreProperties>
</file>