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a0aea3186ce866d/University/Year 2/BSX2030/"/>
    </mc:Choice>
  </mc:AlternateContent>
  <xr:revisionPtr revIDLastSave="149" documentId="8_{098040EB-73D9-4F80-9E3E-B30232C324B0}" xr6:coauthVersionLast="47" xr6:coauthVersionMax="47" xr10:uidLastSave="{E44A3AB4-21F8-496D-8438-0CA17332BDE7}"/>
  <bookViews>
    <workbookView xWindow="-103" yWindow="-103" windowWidth="33120" windowHeight="18000" xr2:uid="{A6D58913-2E30-498A-A7BD-C7D30C886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N11" i="1"/>
  <c r="O3" i="1"/>
  <c r="O11" i="1"/>
  <c r="O12" i="1"/>
  <c r="D12" i="1"/>
  <c r="D13" i="1"/>
  <c r="C13" i="1"/>
  <c r="C12" i="1"/>
  <c r="E4" i="1"/>
  <c r="F4" i="1" s="1"/>
  <c r="G4" i="1" s="1"/>
  <c r="O4" i="1" s="1"/>
  <c r="P4" i="1" s="1"/>
  <c r="Q4" i="1" s="1"/>
  <c r="E6" i="1"/>
  <c r="F6" i="1" s="1"/>
  <c r="G6" i="1" s="1"/>
  <c r="O6" i="1" s="1"/>
  <c r="P6" i="1" s="1"/>
  <c r="Q6" i="1" s="1"/>
  <c r="E7" i="1"/>
  <c r="F7" i="1" s="1"/>
  <c r="G7" i="1" s="1"/>
  <c r="O7" i="1" s="1"/>
  <c r="P7" i="1" s="1"/>
  <c r="Q7" i="1" s="1"/>
  <c r="E3" i="1"/>
  <c r="F3" i="1" s="1"/>
  <c r="G3" i="1" s="1"/>
  <c r="Q3" i="1" l="1"/>
  <c r="E13" i="1"/>
  <c r="E12" i="1"/>
  <c r="P12" i="1"/>
  <c r="P11" i="1"/>
  <c r="F13" i="1"/>
  <c r="F12" i="1"/>
  <c r="N12" i="1"/>
</calcChain>
</file>

<file path=xl/sharedStrings.xml><?xml version="1.0" encoding="utf-8"?>
<sst xmlns="http://schemas.openxmlformats.org/spreadsheetml/2006/main" count="56" uniqueCount="25">
  <si>
    <t>Crab Number</t>
  </si>
  <si>
    <t>A1</t>
  </si>
  <si>
    <t>A2</t>
  </si>
  <si>
    <t>Treatment</t>
  </si>
  <si>
    <t>Submerged</t>
  </si>
  <si>
    <t>Resubmerged</t>
  </si>
  <si>
    <t>A</t>
  </si>
  <si>
    <t>B</t>
  </si>
  <si>
    <t>C</t>
  </si>
  <si>
    <t>D</t>
  </si>
  <si>
    <t>E</t>
  </si>
  <si>
    <t>Difference in time (min)</t>
  </si>
  <si>
    <r>
      <t>A x solubility coefficient (3.87x10</t>
    </r>
    <r>
      <rPr>
        <vertAlign val="superscript"/>
        <sz val="11"/>
        <color theme="1"/>
        <rFont val="Aptos Narrow"/>
        <family val="2"/>
        <scheme val="minor"/>
      </rPr>
      <t>-5</t>
    </r>
    <r>
      <rPr>
        <sz val="11"/>
        <color theme="1"/>
        <rFont val="Aptos Narrow"/>
        <family val="2"/>
        <scheme val="minor"/>
      </rPr>
      <t>)</t>
    </r>
  </si>
  <si>
    <r>
      <t>Difference in PO</t>
    </r>
    <r>
      <rPr>
        <vertAlign val="subscript"/>
        <sz val="8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(mmHg)</t>
    </r>
  </si>
  <si>
    <t xml:space="preserve">C x vol of water (ml)   </t>
  </si>
  <si>
    <r>
      <t>D x (60/B) ml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0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h</t>
    </r>
    <r>
      <rPr>
        <vertAlign val="superscript"/>
        <sz val="11"/>
        <color theme="1"/>
        <rFont val="Aptos Narrow"/>
        <family val="2"/>
        <scheme val="minor"/>
      </rPr>
      <t>-1</t>
    </r>
  </si>
  <si>
    <r>
      <t>Oxygen uptake ml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0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h</t>
    </r>
    <r>
      <rPr>
        <vertAlign val="superscript"/>
        <sz val="11"/>
        <color theme="1"/>
        <rFont val="Aptos Narrow"/>
        <family val="2"/>
        <scheme val="minor"/>
      </rPr>
      <t>-1</t>
    </r>
  </si>
  <si>
    <r>
      <t>A/body mass in Kg  (ml 0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kg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h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)</t>
    </r>
  </si>
  <si>
    <r>
      <t>B/ 22.414 (mmol 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Kg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h</t>
    </r>
    <r>
      <rPr>
        <vertAlign val="superscript"/>
        <sz val="11"/>
        <color theme="1"/>
        <rFont val="Aptos Narrow"/>
        <family val="2"/>
        <scheme val="minor"/>
      </rPr>
      <t>-1)</t>
    </r>
  </si>
  <si>
    <t>Aerial exposure</t>
  </si>
  <si>
    <t>R x T (62.36x288.15)</t>
  </si>
  <si>
    <r>
      <t>Change in PO</t>
    </r>
    <r>
      <rPr>
        <vertAlign val="subscript"/>
        <sz val="11"/>
        <color theme="1"/>
        <rFont val="Aptos Narrow"/>
        <family val="2"/>
        <scheme val="minor"/>
      </rPr>
      <t xml:space="preserve">2 </t>
    </r>
    <r>
      <rPr>
        <sz val="11"/>
        <color theme="1"/>
        <rFont val="Aptos Narrow"/>
        <family val="2"/>
        <scheme val="minor"/>
      </rPr>
      <t>(mmHg)</t>
    </r>
  </si>
  <si>
    <r>
      <t>B/A x vol of air (litres) (mmol 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</si>
  <si>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r>
      <t>C x (60/time interval) (mmol 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h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)</t>
    </r>
  </si>
  <si>
    <t>Aerial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</si>
</sst>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vertAlign val="subscript"/>
      <sz val="8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1" fontId="0" fillId="0" borderId="0" xfId="0" applyNumberFormat="1"/>
    <xf numFmtId="0" fontId="1" fillId="2" borderId="3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3" borderId="5" xfId="0" applyFill="1" applyBorder="1"/>
    <xf numFmtId="0" fontId="0" fillId="0" borderId="6" xfId="0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7E69B7-EC5B-4A3F-BA42-E2B6F61AD5FE}" name="Table1" displayName="Table1" ref="A1:G7" totalsRowShown="0">
  <autoFilter ref="A1:G7" xr:uid="{707E69B7-EC5B-4A3F-BA42-E2B6F61AD5F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9A46389-64C3-4EF1-A044-1A99E40D65B2}" name="Crab Number"/>
    <tableColumn id="2" xr3:uid="{36B4215E-A1A9-4FA5-AC43-EF3EDCDDE2BA}" name="Treatment"/>
    <tableColumn id="3" xr3:uid="{7080B1FE-5A2B-47A6-B62A-7C0428D7B4E2}" name="Difference in PO2 (mmHg)"/>
    <tableColumn id="4" xr3:uid="{845BD7F2-4FCD-4A1E-ADFE-F3133821F3CF}" name="Difference in time (min)"/>
    <tableColumn id="5" xr3:uid="{8F981387-40E7-4602-9157-61D35DE5EA6C}" name="A x solubility coefficient (3.87x10-5)"/>
    <tableColumn id="6" xr3:uid="{5A93A07B-E00E-4701-BCC1-EB1F793D1097}" name="C x vol of water (ml)   "/>
    <tableColumn id="7" xr3:uid="{D8B5D2EA-9EF6-4E96-966B-F91EE4E27E1C}" name="D x (60/B) ml-1 02 h-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A0610B-A8B1-482C-BBC4-521782EDD5D4}" name="Table13" displayName="Table13" ref="M1:Q7" totalsRowShown="0">
  <autoFilter ref="M1:Q7" xr:uid="{9AA0610B-A8B1-482C-BBC4-521782EDD5D4}"/>
  <tableColumns count="5">
    <tableColumn id="1" xr3:uid="{A315BE78-AFFF-4A4B-880F-99BB539C88D4}" name="Crab Number"/>
    <tableColumn id="2" xr3:uid="{BE27A2CC-0332-4A89-A26F-E86E81DB904A}" name="Treatment"/>
    <tableColumn id="7" xr3:uid="{0BDA5219-83AD-4A8A-B8EB-E4963AAA128F}" name="Oxygen uptake ml-1 02 h-1"/>
    <tableColumn id="8" xr3:uid="{1045AF05-FE21-464E-8297-AB34CF0DDB89}" name="A/body mass in Kg  (ml 02 kg-1 h-1)"/>
    <tableColumn id="9" xr3:uid="{36F9E656-A911-4026-8652-16869D11D39C}" name="B/ 22.414 (mmol O2 Kg-1 h-1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6207B3-3383-4527-A2FE-9BCEEBC3E775}" name="Table135" displayName="Table135" ref="A10:F13" totalsRowShown="0">
  <autoFilter ref="A10:F13" xr:uid="{406207B3-3383-4527-A2FE-9BCEEBC3E775}"/>
  <tableColumns count="6">
    <tableColumn id="1" xr3:uid="{4CB804E9-9CFC-419D-9ED1-98FCC25150B8}" name="Crab Number"/>
    <tableColumn id="2" xr3:uid="{0677C254-97E7-46E7-B295-ECDF489EABF0}" name="Treatment"/>
    <tableColumn id="7" xr3:uid="{5C6ECE5E-2AED-4E09-B05C-957EC3351603}" name="R x T (62.36x288.15)"/>
    <tableColumn id="8" xr3:uid="{D89E5152-8A89-4E80-AC67-83B410CD4245}" name="Change in PO2 (mmHg)"/>
    <tableColumn id="9" xr3:uid="{A73C75D4-5AA6-49A6-878C-90101552C1E4}" name="B/A x vol of air (litres) (mmol O2)"/>
    <tableColumn id="10" xr3:uid="{8770E848-39F5-43C8-84F3-63AD0D785E5F}" name="C x (60/time interval) (mmol O2 h-1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F2A098-91AC-485C-ADE6-E62EF93C641B}" name="Table5" displayName="Table5" ref="M10:P12" totalsRowShown="0" headerRowBorderDxfId="4" tableBorderDxfId="3" totalsRowBorderDxfId="2">
  <autoFilter ref="M10:P12" xr:uid="{95F2A098-91AC-485C-ADE6-E62EF93C641B}"/>
  <tableColumns count="4">
    <tableColumn id="1" xr3:uid="{822BC30F-8FC7-4832-9EC1-113335600CA4}" name="Crab Number"/>
    <tableColumn id="2" xr3:uid="{E45BBE2F-ECC9-4D0E-8C5F-BF2551AA574C}" name="Submerged">
      <calculatedColumnFormula>G2</calculatedColumnFormula>
    </tableColumn>
    <tableColumn id="3" xr3:uid="{20ACD0BF-7294-42D4-8CFB-E03A3ADAD942}" name="Aerial Exposure" dataDxfId="1">
      <calculatedColumnFormula>F12</calculatedColumnFormula>
    </tableColumn>
    <tableColumn id="4" xr3:uid="{D4A4E185-198B-44F1-BE57-A5B47F6BBB0B}" name="Resubmerged" dataDxfId="0">
      <calculatedColumnFormula>G5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AC63D-58FD-43E8-9ABE-1A2EFBB25D34}">
  <dimension ref="A1:Q13"/>
  <sheetViews>
    <sheetView tabSelected="1" workbookViewId="0">
      <selection activeCell="Q1" sqref="Q1"/>
    </sheetView>
  </sheetViews>
  <sheetFormatPr defaultRowHeight="14.6" x14ac:dyDescent="0.4"/>
  <cols>
    <col min="1" max="1" width="14.3046875" bestFit="1" customWidth="1"/>
    <col min="2" max="2" width="12.07421875" bestFit="1" customWidth="1"/>
    <col min="3" max="3" width="10.53515625" customWidth="1"/>
    <col min="4" max="7" width="10.3046875" customWidth="1"/>
    <col min="13" max="13" width="14.3046875" bestFit="1" customWidth="1"/>
    <col min="14" max="14" width="18.84375" customWidth="1"/>
    <col min="15" max="15" width="31.4609375" customWidth="1"/>
  </cols>
  <sheetData>
    <row r="1" spans="1:17" ht="61.85" customHeight="1" x14ac:dyDescent="0.55000000000000004">
      <c r="A1" t="s">
        <v>0</v>
      </c>
      <c r="B1" t="s">
        <v>3</v>
      </c>
      <c r="C1" s="3" t="s">
        <v>13</v>
      </c>
      <c r="D1" s="3" t="s">
        <v>11</v>
      </c>
      <c r="E1" s="3" t="s">
        <v>12</v>
      </c>
      <c r="F1" s="3" t="s">
        <v>14</v>
      </c>
      <c r="G1" s="3" t="s">
        <v>15</v>
      </c>
      <c r="M1" t="s">
        <v>0</v>
      </c>
      <c r="N1" t="s">
        <v>3</v>
      </c>
      <c r="O1" s="3" t="s">
        <v>16</v>
      </c>
      <c r="P1" s="3" t="s">
        <v>17</v>
      </c>
      <c r="Q1" s="3" t="s">
        <v>18</v>
      </c>
    </row>
    <row r="2" spans="1:17" x14ac:dyDescent="0.4">
      <c r="C2" t="s">
        <v>6</v>
      </c>
      <c r="D2" t="s">
        <v>7</v>
      </c>
      <c r="E2" t="s">
        <v>8</v>
      </c>
      <c r="F2" t="s">
        <v>9</v>
      </c>
      <c r="G2" t="s">
        <v>10</v>
      </c>
      <c r="O2" t="s">
        <v>6</v>
      </c>
      <c r="P2" t="s">
        <v>7</v>
      </c>
      <c r="Q2" t="s">
        <v>8</v>
      </c>
    </row>
    <row r="3" spans="1:17" x14ac:dyDescent="0.4">
      <c r="A3" t="s">
        <v>1</v>
      </c>
      <c r="B3" t="s">
        <v>4</v>
      </c>
      <c r="C3">
        <v>13.3</v>
      </c>
      <c r="D3">
        <v>19</v>
      </c>
      <c r="E3">
        <f>Table1[[#This Row],[Difference in PO2 (mmHg)]]*0.0000387</f>
        <v>5.1471000000000004E-4</v>
      </c>
      <c r="F3">
        <f>Table1[[#This Row],[A x solubility coefficient (3.87x10-5)]]*795</f>
        <v>0.40919445000000004</v>
      </c>
      <c r="G3">
        <f>Table1[[#This Row],[C x vol of water (ml)   ]]*(60/Table1[[#This Row],[Difference in time (min)]])</f>
        <v>1.2921930000000001</v>
      </c>
      <c r="M3" t="s">
        <v>1</v>
      </c>
      <c r="N3" t="s">
        <v>4</v>
      </c>
      <c r="O3">
        <f>Table1[[#This Row],[D x (60/B) ml-1 02 h-1]]</f>
        <v>1.2921930000000001</v>
      </c>
      <c r="P3">
        <f>Table13[[#This Row],[Oxygen uptake ml-1 02 h-1]]/0.02691</f>
        <v>48.019063545150509</v>
      </c>
      <c r="Q3">
        <f>Table13[[#This Row],[A/body mass in Kg  (ml 02 kg-1 h-1)]]/22.414</f>
        <v>2.1423692132216696</v>
      </c>
    </row>
    <row r="4" spans="1:17" x14ac:dyDescent="0.4">
      <c r="A4" t="s">
        <v>2</v>
      </c>
      <c r="B4" t="s">
        <v>4</v>
      </c>
      <c r="C4">
        <v>14.3</v>
      </c>
      <c r="D4">
        <v>19</v>
      </c>
      <c r="E4">
        <f>Table1[[#This Row],[Difference in PO2 (mmHg)]]*0.0000387</f>
        <v>5.5341000000000006E-4</v>
      </c>
      <c r="F4">
        <f>Table1[[#This Row],[A x solubility coefficient (3.87x10-5)]]*800</f>
        <v>0.44272800000000007</v>
      </c>
      <c r="G4">
        <f>Table1[[#This Row],[C x vol of water (ml)   ]]*(60/Table1[[#This Row],[Difference in time (min)]])</f>
        <v>1.3980884210526319</v>
      </c>
      <c r="M4" t="s">
        <v>2</v>
      </c>
      <c r="N4" t="s">
        <v>4</v>
      </c>
      <c r="O4">
        <f>Table1[[#This Row],[D x (60/B) ml-1 02 h-1]]</f>
        <v>1.3980884210526319</v>
      </c>
      <c r="P4">
        <f>Table13[[#This Row],[Oxygen uptake ml-1 02 h-1]]/0.02773</f>
        <v>50.417901949247451</v>
      </c>
      <c r="Q4">
        <f>Table13[[#This Row],[A/body mass in Kg  (ml 02 kg-1 h-1)]]/22.414</f>
        <v>2.2493933233357475</v>
      </c>
    </row>
    <row r="6" spans="1:17" x14ac:dyDescent="0.4">
      <c r="A6" t="s">
        <v>1</v>
      </c>
      <c r="B6" t="s">
        <v>5</v>
      </c>
      <c r="C6">
        <v>15.2</v>
      </c>
      <c r="D6">
        <v>15</v>
      </c>
      <c r="E6">
        <f>Table1[[#This Row],[Difference in PO2 (mmHg)]]*0.0000387</f>
        <v>5.8823999999999997E-4</v>
      </c>
      <c r="F6">
        <f>Table1[[#This Row],[A x solubility coefficient (3.87x10-5)]]*795</f>
        <v>0.46765079999999998</v>
      </c>
      <c r="G6">
        <f>Table1[[#This Row],[C x vol of water (ml)   ]]*(60/Table1[[#This Row],[Difference in time (min)]])</f>
        <v>1.8706031999999999</v>
      </c>
      <c r="M6" t="s">
        <v>1</v>
      </c>
      <c r="N6" t="s">
        <v>5</v>
      </c>
      <c r="O6">
        <f>Table1[[#This Row],[D x (60/B) ml-1 02 h-1]]</f>
        <v>1.8706031999999999</v>
      </c>
      <c r="P6">
        <f>Table13[[#This Row],[Oxygen uptake ml-1 02 h-1]]/0.02691</f>
        <v>69.51331103678929</v>
      </c>
      <c r="Q6">
        <f>Table13[[#This Row],[A/body mass in Kg  (ml 02 kg-1 h-1)]]/22.414</f>
        <v>3.101334480092321</v>
      </c>
    </row>
    <row r="7" spans="1:17" x14ac:dyDescent="0.4">
      <c r="A7" t="s">
        <v>2</v>
      </c>
      <c r="B7" t="s">
        <v>5</v>
      </c>
      <c r="C7">
        <v>7.8</v>
      </c>
      <c r="D7">
        <v>15</v>
      </c>
      <c r="E7">
        <f>Table1[[#This Row],[Difference in PO2 (mmHg)]]*0.0000387</f>
        <v>3.0185999999999999E-4</v>
      </c>
      <c r="F7">
        <f>Table1[[#This Row],[A x solubility coefficient (3.87x10-5)]]*800</f>
        <v>0.24148799999999998</v>
      </c>
      <c r="G7">
        <f>Table1[[#This Row],[C x vol of water (ml)   ]]*(60/Table1[[#This Row],[Difference in time (min)]])</f>
        <v>0.96595199999999992</v>
      </c>
      <c r="M7" t="s">
        <v>2</v>
      </c>
      <c r="N7" t="s">
        <v>5</v>
      </c>
      <c r="O7">
        <f>Table1[[#This Row],[D x (60/B) ml-1 02 h-1]]</f>
        <v>0.96595199999999992</v>
      </c>
      <c r="P7">
        <f>Table13[[#This Row],[Oxygen uptake ml-1 02 h-1]]/0.02773</f>
        <v>34.83418680129823</v>
      </c>
      <c r="Q7">
        <f>Table13[[#This Row],[A/body mass in Kg  (ml 02 kg-1 h-1)]]/22.414</f>
        <v>1.5541262961228799</v>
      </c>
    </row>
    <row r="10" spans="1:17" ht="78.900000000000006" x14ac:dyDescent="0.55000000000000004">
      <c r="A10" t="s">
        <v>0</v>
      </c>
      <c r="B10" t="s">
        <v>3</v>
      </c>
      <c r="C10" s="3" t="s">
        <v>20</v>
      </c>
      <c r="D10" s="3" t="s">
        <v>21</v>
      </c>
      <c r="E10" s="3" t="s">
        <v>22</v>
      </c>
      <c r="F10" s="3" t="s">
        <v>23</v>
      </c>
      <c r="M10" s="5" t="s">
        <v>0</v>
      </c>
      <c r="N10" s="6" t="s">
        <v>4</v>
      </c>
      <c r="O10" s="7" t="s">
        <v>24</v>
      </c>
      <c r="P10" s="7" t="s">
        <v>5</v>
      </c>
    </row>
    <row r="11" spans="1:17" x14ac:dyDescent="0.4">
      <c r="C11" t="s">
        <v>6</v>
      </c>
      <c r="D11" t="s">
        <v>7</v>
      </c>
      <c r="E11" t="s">
        <v>8</v>
      </c>
      <c r="F11" t="s">
        <v>9</v>
      </c>
      <c r="M11" s="1" t="s">
        <v>1</v>
      </c>
      <c r="N11" s="2">
        <f>G3</f>
        <v>1.2921930000000001</v>
      </c>
      <c r="O11" s="1">
        <f t="shared" ref="O11:O12" si="0">F12</f>
        <v>3.9165738781688469E-5</v>
      </c>
      <c r="P11">
        <f>G6</f>
        <v>1.8706031999999999</v>
      </c>
    </row>
    <row r="12" spans="1:17" x14ac:dyDescent="0.4">
      <c r="A12" t="s">
        <v>1</v>
      </c>
      <c r="B12" t="s">
        <v>19</v>
      </c>
      <c r="C12" s="4">
        <f>62.36*288.15</f>
        <v>17969.034</v>
      </c>
      <c r="D12">
        <f>0.9</f>
        <v>0.9</v>
      </c>
      <c r="E12">
        <f>Table135[[#This Row],[Change in PO2 (mmHg)]]/Table135[[#This Row],[R x T (62.36x288.15)]] * 0.795</f>
        <v>3.9818501094716614E-5</v>
      </c>
      <c r="F12">
        <f>Table135[[#This Row],[B/A x vol of air (litres) (mmol O2)]] * (60/61)</f>
        <v>3.9165738781688469E-5</v>
      </c>
      <c r="M12" s="8" t="s">
        <v>2</v>
      </c>
      <c r="N12" s="9">
        <f>G4</f>
        <v>1.3980884210526319</v>
      </c>
      <c r="O12" s="8">
        <f t="shared" si="0"/>
        <v>-4.3791182425367965E-5</v>
      </c>
      <c r="P12">
        <f>G7</f>
        <v>0.96595199999999992</v>
      </c>
    </row>
    <row r="13" spans="1:17" x14ac:dyDescent="0.4">
      <c r="A13" t="s">
        <v>2</v>
      </c>
      <c r="B13" t="s">
        <v>19</v>
      </c>
      <c r="C13" s="4">
        <f>62.36*288.15</f>
        <v>17969.034</v>
      </c>
      <c r="D13">
        <f>-1</f>
        <v>-1</v>
      </c>
      <c r="E13">
        <f>Table135[[#This Row],[Change in PO2 (mmHg)]]/Table135[[#This Row],[R x T (62.36x288.15)]] * 0.8</f>
        <v>-4.4521035465790762E-5</v>
      </c>
      <c r="F13">
        <f>Table135[[#This Row],[B/A x vol of air (litres) (mmol O2)]] * (60/61)</f>
        <v>-4.3791182425367965E-5</v>
      </c>
    </row>
  </sheetData>
  <phoneticPr fontId="5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Nunn</dc:creator>
  <cp:lastModifiedBy>Toby Nunn</cp:lastModifiedBy>
  <dcterms:created xsi:type="dcterms:W3CDTF">2025-02-02T20:29:10Z</dcterms:created>
  <dcterms:modified xsi:type="dcterms:W3CDTF">2025-02-09T14:36:30Z</dcterms:modified>
</cp:coreProperties>
</file>