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o1" sheetId="1" r:id="rId4"/>
    <sheet state="visible" name="PUNTO1.2" sheetId="2" r:id="rId5"/>
    <sheet state="visible" name="K1" sheetId="3" r:id="rId6"/>
    <sheet state="visible" name="K2" sheetId="4" r:id="rId7"/>
    <sheet state="visible" name="K3" sheetId="5" r:id="rId8"/>
    <sheet state="visible" name="K4" sheetId="6" r:id="rId9"/>
  </sheets>
  <definedNames/>
  <calcPr/>
</workbook>
</file>

<file path=xl/sharedStrings.xml><?xml version="1.0" encoding="utf-8"?>
<sst xmlns="http://schemas.openxmlformats.org/spreadsheetml/2006/main" count="367" uniqueCount="121">
  <si>
    <t>DEPARTAENTO</t>
  </si>
  <si>
    <t>PIB MILLONES(X1)</t>
  </si>
  <si>
    <t>Poblacion(X_2)</t>
  </si>
  <si>
    <t>PIB MILLONES(X3)</t>
  </si>
  <si>
    <t>Dato</t>
  </si>
  <si>
    <t>Procedimiento</t>
  </si>
  <si>
    <t>Formula</t>
  </si>
  <si>
    <t>X1</t>
  </si>
  <si>
    <t>X2</t>
  </si>
  <si>
    <t>X3</t>
  </si>
  <si>
    <t>Amazonas</t>
  </si>
  <si>
    <t>Media</t>
  </si>
  <si>
    <t>La media o promedio resulta de la suma de los datos divididos por la poblacion</t>
  </si>
  <si>
    <t>"=PROMEDIO(número1;número2)"</t>
  </si>
  <si>
    <t>Antioquia</t>
  </si>
  <si>
    <t>Mediana</t>
  </si>
  <si>
    <t>La mediana es el dato central, si los datos se ordenan de menor a mayor la mediana seria el dato central, varia si la poblacion es par o impar.</t>
  </si>
  <si>
    <t>"=MEDIANA(número1;número2)"</t>
  </si>
  <si>
    <t>Arauca</t>
  </si>
  <si>
    <t>Moda</t>
  </si>
  <si>
    <t>Es el dato que mas se repite dentro de la tabla</t>
  </si>
  <si>
    <t>"=MODA(número1;número2)"</t>
  </si>
  <si>
    <t>No hay datos repetidos</t>
  </si>
  <si>
    <t>Atlántico</t>
  </si>
  <si>
    <t>STDEV</t>
  </si>
  <si>
    <t>Cada uno de los datos se le resta la media y se eleva al cuadrado, luego los datos se dividen por la poblacion, todo esto luego dentro de una raiz</t>
  </si>
  <si>
    <t>"=DESVEST.M(número1;número2)"</t>
  </si>
  <si>
    <t>Bogotá D.C.</t>
  </si>
  <si>
    <t>x1-Media</t>
  </si>
  <si>
    <t>x2-Media</t>
  </si>
  <si>
    <t>(x1-Media)*(x2-Media)</t>
  </si>
  <si>
    <t>Bolívar</t>
  </si>
  <si>
    <t>(X1i - MediaX)</t>
  </si>
  <si>
    <t>Cada valor de X1 restandole la media de X1</t>
  </si>
  <si>
    <t>Columna 1</t>
  </si>
  <si>
    <t>Boyacá</t>
  </si>
  <si>
    <t>(X2i - MediaX2)</t>
  </si>
  <si>
    <t>Cada valor de X2 restandole la media de X2</t>
  </si>
  <si>
    <t>Columna 2</t>
  </si>
  <si>
    <t>Caldas</t>
  </si>
  <si>
    <t>N</t>
  </si>
  <si>
    <t>Poblacion</t>
  </si>
  <si>
    <t>Caquetá</t>
  </si>
  <si>
    <t>Valores de las columnas multiplicados</t>
  </si>
  <si>
    <t>Columna3</t>
  </si>
  <si>
    <t>Casanare</t>
  </si>
  <si>
    <t>E((x1-Media)*(x2-Media))</t>
  </si>
  <si>
    <t>Sumatoria de las multiplicaciones</t>
  </si>
  <si>
    <t>Cauca</t>
  </si>
  <si>
    <t>COV(X1,X2)</t>
  </si>
  <si>
    <t xml:space="preserve">Sumatoria de las multiplicaciones dividido por la poblacion 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</si>
  <si>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</si>
  <si>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</si>
  <si>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</si>
  <si>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</si>
  <si>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</si>
  <si>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</si>
  <si>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</si>
  <si>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</si>
  <si>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</si>
  <si>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</si>
  <si>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</si>
  <si>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</si>
  <si>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</si>
  <si>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</si>
  <si>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</si>
  <si>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Andrés, Providencia y Santa Catalina
(Archipiélago)</t>
  </si>
  <si>
    <t>Santander</t>
  </si>
  <si>
    <t>Sucre</t>
  </si>
  <si>
    <t>Tolima</t>
  </si>
  <si>
    <t>Valle del Cauca</t>
  </si>
  <si>
    <t>Vaupés</t>
  </si>
  <si>
    <t>Vichada</t>
  </si>
  <si>
    <t>MAX</t>
  </si>
  <si>
    <t>MIN</t>
  </si>
  <si>
    <t>Sumatoria</t>
  </si>
  <si>
    <t>EX1*EX2</t>
  </si>
  <si>
    <t>EX1*X2</t>
  </si>
  <si>
    <t>Sumatoria Multiplicacion</t>
  </si>
  <si>
    <t>Y=X2</t>
  </si>
  <si>
    <t>E(X^2)</t>
  </si>
  <si>
    <t>E(Y^2)</t>
  </si>
  <si>
    <t>(EX)^2</t>
  </si>
  <si>
    <t>(EY)^2</t>
  </si>
  <si>
    <t>Sumatoria Cuadrada</t>
  </si>
  <si>
    <t>Numerador</t>
  </si>
  <si>
    <t>n(EX1X2)</t>
  </si>
  <si>
    <t>EX1</t>
  </si>
  <si>
    <t>EX2</t>
  </si>
  <si>
    <t>n(EX1X2) - (EX1*EX2)</t>
  </si>
  <si>
    <t>Denominador</t>
  </si>
  <si>
    <t>n*EX1^2</t>
  </si>
  <si>
    <t>(EX1)^2</t>
  </si>
  <si>
    <t>n*EX2^2</t>
  </si>
  <si>
    <t>(EX2)^2</t>
  </si>
  <si>
    <t>(n*EX1^2 - (EX1)^2)</t>
  </si>
  <si>
    <t>(n*EX2^2 - (EX2)^2)</t>
  </si>
  <si>
    <t>(n*EX1^2 - (EX1)^2)*(n*EX2^2 - (EX2)^2)</t>
  </si>
  <si>
    <t>|(n*EX1^2 - (EX1)^2)*(n*EX2^2 - (EX2)^2)|^0.5</t>
  </si>
  <si>
    <t xml:space="preserve">Correclacion </t>
  </si>
  <si>
    <t>LOWER OUTLIER LIMIT</t>
  </si>
  <si>
    <t>UPPER OUTLIER LIMIT</t>
  </si>
  <si>
    <t>Q1</t>
  </si>
  <si>
    <t>MEDIANA</t>
  </si>
  <si>
    <t>Q3</t>
  </si>
  <si>
    <t>IQR</t>
  </si>
  <si>
    <t>Q1-(IQR*1.5)</t>
  </si>
  <si>
    <t>Q3+(1.5*IQR)</t>
  </si>
  <si>
    <t>STDV</t>
  </si>
  <si>
    <t>STDV*0.6754</t>
  </si>
  <si>
    <t>Grupos</t>
  </si>
  <si>
    <t>G1</t>
  </si>
  <si>
    <t>G2</t>
  </si>
  <si>
    <t>G3</t>
  </si>
  <si>
    <t>G4</t>
  </si>
  <si>
    <t>G</t>
  </si>
  <si>
    <t>K1</t>
  </si>
  <si>
    <t>G anterior</t>
  </si>
  <si>
    <t>Convergencia</t>
  </si>
  <si>
    <t>K2</t>
  </si>
  <si>
    <t>K3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</si>
</sst>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</font>
    <font>
      <sz val="9.0"/>
      <color rgb="FF1F1F1F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1" fillId="3" fontId="1" numFmtId="0" xfId="0" applyBorder="1" applyFont="1"/>
    <xf borderId="0" fillId="3" fontId="1" numFmtId="0" xfId="0" applyFont="1"/>
    <xf borderId="1" fillId="2" fontId="2" numFmtId="4" xfId="0" applyAlignment="1" applyBorder="1" applyFont="1" applyNumberFormat="1">
      <alignment readingOrder="0"/>
    </xf>
    <xf borderId="1" fillId="2" fontId="3" numFmtId="4" xfId="0" applyAlignment="1" applyBorder="1" applyFont="1" applyNumberFormat="1">
      <alignment readingOrder="0"/>
    </xf>
    <xf borderId="0" fillId="4" fontId="1" numFmtId="0" xfId="0" applyFill="1" applyFont="1"/>
    <xf borderId="1" fillId="3" fontId="1" numFmtId="0" xfId="0" applyAlignment="1" applyBorder="1" applyFont="1">
      <alignment horizontal="center" shrinkToFit="0" vertical="center" wrapText="1"/>
    </xf>
    <xf borderId="1" fillId="3" fontId="1" numFmtId="4" xfId="0" applyAlignment="1" applyBorder="1" applyFont="1" applyNumberFormat="1">
      <alignment horizontal="center" shrinkToFit="0" vertical="center" wrapText="1"/>
    </xf>
    <xf borderId="0" fillId="5" fontId="1" numFmtId="0" xfId="0" applyAlignment="1" applyFill="1" applyFont="1">
      <alignment readingOrder="0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readingOrder="0"/>
    </xf>
    <xf borderId="1" fillId="5" fontId="1" numFmtId="4" xfId="0" applyAlignment="1" applyBorder="1" applyFont="1" applyNumberFormat="1">
      <alignment horizontal="center" readingOrder="0" shrinkToFit="0" vertical="center" wrapText="1"/>
    </xf>
    <xf borderId="1" fillId="5" fontId="1" numFmtId="4" xfId="0" applyBorder="1" applyFont="1" applyNumberFormat="1"/>
    <xf borderId="1" fillId="5" fontId="1" numFmtId="0" xfId="0" applyBorder="1" applyFont="1"/>
    <xf borderId="1" fillId="5" fontId="1" numFmtId="0" xfId="0" applyAlignment="1" applyBorder="1" applyFont="1">
      <alignment horizontal="center" shrinkToFit="0" vertical="center" wrapText="1"/>
    </xf>
    <xf borderId="0" fillId="5" fontId="1" numFmtId="0" xfId="0" applyFont="1"/>
    <xf borderId="0" fillId="6" fontId="1" numFmtId="0" xfId="0" applyFill="1" applyFont="1"/>
    <xf borderId="1" fillId="2" fontId="1" numFmtId="0" xfId="0" applyAlignment="1" applyBorder="1" applyFont="1">
      <alignment readingOrder="0" shrinkToFit="0" wrapText="1"/>
    </xf>
    <xf borderId="1" fillId="2" fontId="1" numFmtId="4" xfId="0" applyBorder="1" applyFont="1" applyNumberFormat="1"/>
    <xf borderId="1" fillId="2" fontId="1" numFmtId="0" xfId="0" applyBorder="1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7" fontId="1" numFmtId="0" xfId="0" applyFont="1"/>
    <xf borderId="0" fillId="7" fontId="1" numFmtId="4" xfId="0" applyFont="1" applyNumberFormat="1"/>
    <xf borderId="0" fillId="8" fontId="1" numFmtId="0" xfId="0" applyAlignment="1" applyFont="1">
      <alignment horizontal="center" readingOrder="0"/>
    </xf>
    <xf borderId="0" fillId="9" fontId="1" numFmtId="0" xfId="0" applyFill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" xfId="0" applyBorder="1" applyFont="1" applyNumberForma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6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PUNTO1.2!$F$3</c:f>
            </c:strRef>
          </c:cat>
          <c:val>
            <c:numRef>
              <c:f>PUNTO1.2!$H$3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PUNTO1.2!$F$3</c:f>
            </c:strRef>
          </c:cat>
          <c:val>
            <c:numRef>
              <c:f>PUNTO1.2!$K$3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PUNTO1.2!$F$3</c:f>
            </c:strRef>
          </c:cat>
          <c:val>
            <c:numRef>
              <c:f>PUNTO1.2!$G$3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PUNTO1.2!$F$3</c:f>
            </c:strRef>
          </c:cat>
          <c:val>
            <c:numRef>
              <c:f>PUNTO1.2!$J$3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57112078"/>
        <c:axId val="952308800"/>
      </c:stockChart>
      <c:dateAx>
        <c:axId val="65711207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308800"/>
      </c:dateAx>
      <c:valAx>
        <c:axId val="952308800"/>
        <c:scaling>
          <c:orientation val="minMax"/>
          <c:max val="1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112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PUNTO1.2!$F$4</c:f>
            </c:strRef>
          </c:cat>
          <c:val>
            <c:numRef>
              <c:f>PUNTO1.2!$H$4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PUNTO1.2!$F$4</c:f>
            </c:strRef>
          </c:cat>
          <c:val>
            <c:numRef>
              <c:f>PUNTO1.2!$K$4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PUNTO1.2!$F$4</c:f>
            </c:strRef>
          </c:cat>
          <c:val>
            <c:numRef>
              <c:f>PUNTO1.2!$G$4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PUNTO1.2!$F$4</c:f>
            </c:strRef>
          </c:cat>
          <c:val>
            <c:numRef>
              <c:f>PUNTO1.2!$J$4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817114898"/>
        <c:axId val="473224526"/>
      </c:stockChart>
      <c:dateAx>
        <c:axId val="81711489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224526"/>
      </c:dateAx>
      <c:valAx>
        <c:axId val="473224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1148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PUNTO1.2!$F$5</c:f>
            </c:strRef>
          </c:cat>
          <c:val>
            <c:numRef>
              <c:f>PUNTO1.2!$H$5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PUNTO1.2!$F$5</c:f>
            </c:strRef>
          </c:cat>
          <c:val>
            <c:numRef>
              <c:f>PUNTO1.2!$K$5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PUNTO1.2!$F$5</c:f>
            </c:strRef>
          </c:cat>
          <c:val>
            <c:numRef>
              <c:f>PUNTO1.2!$G$5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PUNTO1.2!$F$5</c:f>
            </c:strRef>
          </c:cat>
          <c:val>
            <c:numRef>
              <c:f>PUNTO1.2!$J$5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06638576"/>
        <c:axId val="1538695326"/>
      </c:stockChart>
      <c:dateAx>
        <c:axId val="200663857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695326"/>
      </c:dateAx>
      <c:valAx>
        <c:axId val="153869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638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1381125</xdr:colOff>
      <xdr:row>0</xdr:row>
      <xdr:rowOff>28575</xdr:rowOff>
    </xdr:from>
    <xdr:ext cx="3829050" cy="39719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923925</xdr:colOff>
      <xdr:row>11</xdr:row>
      <xdr:rowOff>342900</xdr:rowOff>
    </xdr:from>
    <xdr:ext cx="6115050" cy="12573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123825</xdr:rowOff>
    </xdr:from>
    <xdr:ext cx="4686300" cy="866775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190500</xdr:rowOff>
    </xdr:from>
    <xdr:ext cx="4686300" cy="1304925"/>
    <xdr:pic>
      <xdr:nvPicPr>
        <xdr:cNvPr id="0" name="image4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923925</xdr:colOff>
      <xdr:row>57</xdr:row>
      <xdr:rowOff>9525</xdr:rowOff>
    </xdr:from>
    <xdr:ext cx="5981700" cy="1752600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533400</xdr:colOff>
      <xdr:row>6</xdr:row>
      <xdr:rowOff>180975</xdr:rowOff>
    </xdr:from>
    <xdr:ext cx="36766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6</xdr:row>
      <xdr:rowOff>180975</xdr:rowOff>
    </xdr:from>
    <xdr:ext cx="3990975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1457325</xdr:colOff>
      <xdr:row>6</xdr:row>
      <xdr:rowOff>180975</xdr:rowOff>
    </xdr:from>
    <xdr:ext cx="35718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790575</xdr:colOff>
      <xdr:row>0</xdr:row>
      <xdr:rowOff>28575</xdr:rowOff>
    </xdr:from>
    <xdr:ext cx="9791700" cy="2952750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6</xdr:row>
      <xdr:rowOff>200025</xdr:rowOff>
    </xdr:from>
    <xdr:ext cx="4867275" cy="582930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7</xdr:row>
      <xdr:rowOff>76200</xdr:rowOff>
    </xdr:from>
    <xdr:ext cx="4524375" cy="5429250"/>
    <xdr:pic>
      <xdr:nvPicPr>
        <xdr:cNvPr id="0" name="image9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6</xdr:row>
      <xdr:rowOff>171450</xdr:rowOff>
    </xdr:from>
    <xdr:ext cx="4924425" cy="5915025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30.88"/>
    <col customWidth="1" min="3" max="3" width="16.38"/>
    <col customWidth="1" min="4" max="4" width="25.0"/>
    <col customWidth="1" min="6" max="6" width="20.75"/>
    <col customWidth="1" min="7" max="7" width="27.63"/>
    <col customWidth="1" min="8" max="8" width="31.38"/>
    <col customWidth="1" min="9" max="9" width="36.13"/>
    <col customWidth="1" min="10" max="10" width="19.5"/>
    <col customWidth="1" min="11" max="11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1.1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  <c r="M1" s="4"/>
      <c r="N1" s="4"/>
      <c r="O1" s="4"/>
    </row>
    <row r="2" ht="66.75" customHeight="1">
      <c r="A2" s="1" t="s">
        <v>10</v>
      </c>
      <c r="B2" s="5">
        <v>1067855.672</v>
      </c>
      <c r="C2" s="6">
        <v>76589.0</v>
      </c>
      <c r="D2" s="5">
        <v>1.394267678E9</v>
      </c>
      <c r="E2" s="7"/>
      <c r="F2" s="8" t="s">
        <v>11</v>
      </c>
      <c r="G2" s="8" t="s">
        <v>12</v>
      </c>
      <c r="H2" s="8" t="s">
        <v>13</v>
      </c>
      <c r="I2" s="9">
        <f t="shared" ref="I2:K2" si="1">AVERAGE(B2:B34)</f>
        <v>44318861.81</v>
      </c>
      <c r="J2" s="9">
        <f t="shared" si="1"/>
        <v>1462378.606</v>
      </c>
      <c r="K2" s="9">
        <f t="shared" si="1"/>
        <v>2546936527</v>
      </c>
      <c r="L2" s="4"/>
      <c r="M2" s="4"/>
      <c r="N2" s="4"/>
      <c r="O2" s="4"/>
    </row>
    <row r="3" ht="83.25" customHeight="1">
      <c r="A3" s="1" t="s">
        <v>14</v>
      </c>
      <c r="B3" s="5">
        <v>2.125149574E8</v>
      </c>
      <c r="C3" s="5">
        <v>6407102.0</v>
      </c>
      <c r="D3" s="5">
        <v>3.316865524E9</v>
      </c>
      <c r="E3" s="7"/>
      <c r="F3" s="8" t="s">
        <v>15</v>
      </c>
      <c r="G3" s="8" t="s">
        <v>16</v>
      </c>
      <c r="H3" s="8" t="s">
        <v>17</v>
      </c>
      <c r="I3" s="9">
        <f t="shared" ref="I3:K3" si="2">MEDIAN(B2:B34)</f>
        <v>23660657.37</v>
      </c>
      <c r="J3" s="9">
        <f t="shared" si="2"/>
        <v>1039722</v>
      </c>
      <c r="K3" s="9">
        <f t="shared" si="2"/>
        <v>2182108466</v>
      </c>
      <c r="L3" s="4"/>
      <c r="M3" s="4"/>
      <c r="N3" s="4"/>
      <c r="O3" s="4"/>
    </row>
    <row r="4" ht="63.75" customHeight="1">
      <c r="A4" s="1" t="s">
        <v>18</v>
      </c>
      <c r="B4" s="5">
        <v>8548114.653</v>
      </c>
      <c r="C4" s="5">
        <v>262174.0</v>
      </c>
      <c r="D4" s="5">
        <v>3.260473828E9</v>
      </c>
      <c r="E4" s="7"/>
      <c r="F4" s="8" t="s">
        <v>19</v>
      </c>
      <c r="G4" s="8" t="s">
        <v>20</v>
      </c>
      <c r="H4" s="8" t="s">
        <v>21</v>
      </c>
      <c r="I4" s="8" t="s">
        <v>22</v>
      </c>
      <c r="J4" s="8" t="s">
        <v>22</v>
      </c>
      <c r="K4" s="8" t="s">
        <v>22</v>
      </c>
      <c r="L4" s="4"/>
      <c r="M4" s="4"/>
      <c r="N4" s="4"/>
      <c r="O4" s="4"/>
    </row>
    <row r="5" ht="89.25" customHeight="1">
      <c r="A5" s="1" t="s">
        <v>23</v>
      </c>
      <c r="B5" s="5">
        <v>6.376477077E7</v>
      </c>
      <c r="C5" s="6">
        <v>2535517.0</v>
      </c>
      <c r="D5" s="5">
        <v>2.51486268E8</v>
      </c>
      <c r="E5" s="7"/>
      <c r="F5" s="8" t="s">
        <v>24</v>
      </c>
      <c r="G5" s="8" t="s">
        <v>25</v>
      </c>
      <c r="H5" s="8" t="s">
        <v>26</v>
      </c>
      <c r="I5" s="8">
        <f t="shared" ref="I5:K5" si="3">STDEV(B2:B34)</f>
        <v>71673456.54</v>
      </c>
      <c r="J5" s="8">
        <f t="shared" si="3"/>
        <v>1705549.033</v>
      </c>
      <c r="K5" s="8">
        <f t="shared" si="3"/>
        <v>2288084285</v>
      </c>
      <c r="L5" s="4"/>
      <c r="M5" s="4"/>
      <c r="N5" s="4"/>
      <c r="O5" s="4"/>
    </row>
    <row r="6">
      <c r="A6" s="1" t="s">
        <v>27</v>
      </c>
      <c r="B6" s="5">
        <v>3.572586208E8</v>
      </c>
      <c r="C6" s="5">
        <v>7412566.0</v>
      </c>
      <c r="D6" s="5">
        <v>4.819634938E9</v>
      </c>
      <c r="E6" s="10">
        <v>1.3</v>
      </c>
      <c r="F6" s="11" t="s">
        <v>4</v>
      </c>
      <c r="G6" s="11" t="s">
        <v>5</v>
      </c>
      <c r="H6" s="11"/>
      <c r="I6" s="12" t="s">
        <v>28</v>
      </c>
      <c r="J6" s="12" t="s">
        <v>29</v>
      </c>
      <c r="K6" s="12" t="s">
        <v>30</v>
      </c>
    </row>
    <row r="7" ht="34.5" customHeight="1">
      <c r="A7" s="1" t="s">
        <v>31</v>
      </c>
      <c r="B7" s="5">
        <v>5.140435237E7</v>
      </c>
      <c r="C7" s="6">
        <v>2070110.0</v>
      </c>
      <c r="D7" s="5">
        <v>2.483170091E9</v>
      </c>
      <c r="E7" s="7"/>
      <c r="F7" s="11" t="s">
        <v>32</v>
      </c>
      <c r="G7" s="11" t="s">
        <v>33</v>
      </c>
      <c r="H7" s="13" t="s">
        <v>34</v>
      </c>
      <c r="I7" s="14">
        <f t="shared" ref="I7:J7" si="4">B2-I2</f>
        <v>-43251006.13</v>
      </c>
      <c r="J7" s="14">
        <f t="shared" si="4"/>
        <v>-1385789.606</v>
      </c>
      <c r="K7" s="15">
        <f t="shared" ref="K7:K39" si="6">I7*J7</f>
        <v>59936794752148</v>
      </c>
    </row>
    <row r="8">
      <c r="A8" s="1" t="s">
        <v>35</v>
      </c>
      <c r="B8" s="5">
        <v>3.885816212E7</v>
      </c>
      <c r="C8" s="5">
        <v>1217376.0</v>
      </c>
      <c r="D8" s="5">
        <v>3.191960588E9</v>
      </c>
      <c r="E8" s="7"/>
      <c r="F8" s="11" t="s">
        <v>36</v>
      </c>
      <c r="G8" s="11" t="s">
        <v>37</v>
      </c>
      <c r="H8" s="11" t="s">
        <v>38</v>
      </c>
      <c r="I8" s="14">
        <f t="shared" ref="I8:J8" si="5">B3-I2</f>
        <v>168196095.6</v>
      </c>
      <c r="J8" s="14">
        <f t="shared" si="5"/>
        <v>4944723.394</v>
      </c>
      <c r="K8" s="15">
        <f t="shared" si="6"/>
        <v>831683168652964</v>
      </c>
    </row>
    <row r="9">
      <c r="A9" s="1" t="s">
        <v>39</v>
      </c>
      <c r="B9" s="5">
        <v>2.395311245E7</v>
      </c>
      <c r="C9" s="5">
        <v>998255.0</v>
      </c>
      <c r="D9" s="5">
        <v>2.39949837E8</v>
      </c>
      <c r="E9" s="7"/>
      <c r="F9" s="11" t="s">
        <v>40</v>
      </c>
      <c r="G9" s="11" t="s">
        <v>41</v>
      </c>
      <c r="H9" s="11">
        <v>33.0</v>
      </c>
      <c r="I9" s="14">
        <f t="shared" ref="I9:J9" si="7">B4-I2</f>
        <v>-35770747.15</v>
      </c>
      <c r="J9" s="14">
        <f t="shared" si="7"/>
        <v>-1200204.606</v>
      </c>
      <c r="K9" s="15">
        <f t="shared" si="6"/>
        <v>42932215495249</v>
      </c>
    </row>
    <row r="10" ht="47.25" customHeight="1">
      <c r="A10" s="1" t="s">
        <v>42</v>
      </c>
      <c r="B10" s="5">
        <v>5461366.78</v>
      </c>
      <c r="C10" s="5">
        <v>401849.0</v>
      </c>
      <c r="D10" s="5">
        <v>1.359059443E9</v>
      </c>
      <c r="E10" s="7"/>
      <c r="F10" s="11" t="s">
        <v>30</v>
      </c>
      <c r="G10" s="11" t="s">
        <v>43</v>
      </c>
      <c r="H10" s="11" t="s">
        <v>44</v>
      </c>
      <c r="I10" s="14">
        <f t="shared" ref="I10:J10" si="8">B5-I2</f>
        <v>19445908.96</v>
      </c>
      <c r="J10" s="14">
        <f t="shared" si="8"/>
        <v>1073138.394</v>
      </c>
      <c r="K10" s="15">
        <f t="shared" si="6"/>
        <v>20868151514328</v>
      </c>
    </row>
    <row r="11">
      <c r="A11" s="1" t="s">
        <v>45</v>
      </c>
      <c r="B11" s="5">
        <v>2.366065737E7</v>
      </c>
      <c r="C11" s="5">
        <v>420504.0</v>
      </c>
      <c r="D11" s="5">
        <v>5.626737766E9</v>
      </c>
      <c r="E11" s="7"/>
      <c r="F11" s="11" t="s">
        <v>46</v>
      </c>
      <c r="G11" s="11" t="s">
        <v>47</v>
      </c>
      <c r="H11" s="16">
        <f>SUM(K7:K39)</f>
        <v>3.73671E+15</v>
      </c>
      <c r="I11" s="14">
        <f t="shared" ref="I11:J11" si="9">B6-I2</f>
        <v>312939759</v>
      </c>
      <c r="J11" s="14">
        <f t="shared" si="9"/>
        <v>5950187.394</v>
      </c>
      <c r="K11" s="15">
        <f t="shared" si="6"/>
        <v>1.86205E+15</v>
      </c>
    </row>
    <row r="12" ht="31.5" customHeight="1">
      <c r="A12" s="1" t="s">
        <v>48</v>
      </c>
      <c r="B12" s="5">
        <v>2.575815171E7</v>
      </c>
      <c r="C12" s="5">
        <v>1464488.0</v>
      </c>
      <c r="D12" s="6">
        <v>1.758850309E9</v>
      </c>
      <c r="E12" s="7"/>
      <c r="F12" s="11" t="s">
        <v>49</v>
      </c>
      <c r="G12" s="11" t="s">
        <v>50</v>
      </c>
      <c r="H12" s="16">
        <f>H11/H9</f>
        <v>113233718703629</v>
      </c>
      <c r="I12" s="14">
        <f t="shared" ref="I12:J12" si="10">B7-I2</f>
        <v>7085490.564</v>
      </c>
      <c r="J12" s="14">
        <f t="shared" si="10"/>
        <v>607731.3939</v>
      </c>
      <c r="K12" s="15">
        <f t="shared" si="6"/>
        <v>4306075057210</v>
      </c>
    </row>
    <row r="13">
      <c r="A13" s="1" t="s">
        <v>51</v>
      </c>
      <c r="B13" s="5">
        <v>3.752391898E7</v>
      </c>
      <c r="C13" s="5">
        <v>1200574.0</v>
      </c>
      <c r="D13" s="5">
        <v>3.125498218E9</v>
      </c>
      <c r="E13" s="7"/>
      <c r="F13" s="17"/>
      <c r="G13" s="17"/>
      <c r="H13" s="17"/>
      <c r="I13" s="14">
        <f t="shared" ref="I13:J13" si="11">B8-I2</f>
        <v>-5460699.686</v>
      </c>
      <c r="J13" s="14">
        <f t="shared" si="11"/>
        <v>-245002.6061</v>
      </c>
      <c r="K13" s="15">
        <f t="shared" si="6"/>
        <v>1337885653982</v>
      </c>
    </row>
    <row r="14">
      <c r="A14" s="1" t="s">
        <v>52</v>
      </c>
      <c r="B14" s="5">
        <v>6001844.915</v>
      </c>
      <c r="C14" s="5">
        <v>534826.0</v>
      </c>
      <c r="D14" s="5">
        <v>1.12220515E8</v>
      </c>
      <c r="E14" s="7"/>
      <c r="F14" s="17"/>
      <c r="G14" s="17"/>
      <c r="H14" s="17"/>
      <c r="I14" s="14">
        <f t="shared" ref="I14:J14" si="12">B9-I2</f>
        <v>-20365749.36</v>
      </c>
      <c r="J14" s="14">
        <f t="shared" si="12"/>
        <v>-464123.6061</v>
      </c>
      <c r="K14" s="15">
        <f t="shared" si="6"/>
        <v>9452225031229</v>
      </c>
    </row>
    <row r="15">
      <c r="A15" s="1" t="s">
        <v>53</v>
      </c>
      <c r="B15" s="5">
        <v>2.499195376E7</v>
      </c>
      <c r="C15" s="5">
        <v>1784783.0</v>
      </c>
      <c r="D15" s="5">
        <v>1.400279685E9</v>
      </c>
      <c r="E15" s="7"/>
      <c r="F15" s="17"/>
      <c r="G15" s="17"/>
      <c r="H15" s="17"/>
      <c r="I15" s="14">
        <f t="shared" ref="I15:J15" si="13">B10-I2</f>
        <v>-38857495.03</v>
      </c>
      <c r="J15" s="14">
        <f t="shared" si="13"/>
        <v>-1060529.606</v>
      </c>
      <c r="K15" s="15">
        <f t="shared" si="6"/>
        <v>41209523892416</v>
      </c>
    </row>
    <row r="16">
      <c r="A16" s="1" t="s">
        <v>54</v>
      </c>
      <c r="B16" s="5">
        <v>9.194594228E7</v>
      </c>
      <c r="C16" s="5">
        <v>2919060.0</v>
      </c>
      <c r="D16" s="6">
        <v>3.149847632E9</v>
      </c>
      <c r="E16" s="7"/>
      <c r="F16" s="17"/>
      <c r="G16" s="17"/>
      <c r="H16" s="17"/>
      <c r="I16" s="14">
        <f t="shared" ref="I16:J16" si="14">B11-I2</f>
        <v>-20658204.44</v>
      </c>
      <c r="J16" s="14">
        <f t="shared" si="14"/>
        <v>-1041874.606</v>
      </c>
      <c r="K16" s="15">
        <f t="shared" si="6"/>
        <v>21523258608668</v>
      </c>
    </row>
    <row r="17">
      <c r="A17" s="1" t="s">
        <v>55</v>
      </c>
      <c r="B17" s="5">
        <v>497704.0127</v>
      </c>
      <c r="C17" s="5">
        <v>48114.0</v>
      </c>
      <c r="D17" s="6">
        <v>1.034426597E9</v>
      </c>
      <c r="E17" s="7"/>
      <c r="F17" s="17"/>
      <c r="G17" s="17"/>
      <c r="H17" s="17"/>
      <c r="I17" s="14">
        <f t="shared" ref="I17:J17" si="15">B12-I2</f>
        <v>-18560710.1</v>
      </c>
      <c r="J17" s="14">
        <f t="shared" si="15"/>
        <v>2109.393939</v>
      </c>
      <c r="K17" s="15">
        <f t="shared" si="6"/>
        <v>-39151849387</v>
      </c>
    </row>
    <row r="18">
      <c r="A18" s="1" t="s">
        <v>56</v>
      </c>
      <c r="B18" s="5">
        <v>1123857.696</v>
      </c>
      <c r="C18" s="6">
        <v>82767.0</v>
      </c>
      <c r="D18" s="6">
        <v>1.357857232E9</v>
      </c>
      <c r="E18" s="7"/>
      <c r="F18" s="17"/>
      <c r="G18" s="17"/>
      <c r="H18" s="17"/>
      <c r="I18" s="14">
        <f t="shared" ref="I18:J18" si="16">B13-I2</f>
        <v>-6794942.826</v>
      </c>
      <c r="J18" s="14">
        <f t="shared" si="16"/>
        <v>-261804.6061</v>
      </c>
      <c r="K18" s="15">
        <f t="shared" si="6"/>
        <v>1778947329763</v>
      </c>
    </row>
    <row r="19">
      <c r="A19" s="1" t="s">
        <v>57</v>
      </c>
      <c r="B19" s="5">
        <v>2.401161606E7</v>
      </c>
      <c r="C19" s="6">
        <v>1100386.0</v>
      </c>
      <c r="D19" s="6">
        <v>2.182108466E9</v>
      </c>
      <c r="E19" s="7"/>
      <c r="F19" s="18"/>
      <c r="G19" s="18"/>
      <c r="H19" s="18"/>
      <c r="I19" s="14">
        <f t="shared" ref="I19:J19" si="17">B14-I2</f>
        <v>-38317016.89</v>
      </c>
      <c r="J19" s="14">
        <f t="shared" si="17"/>
        <v>-927552.6061</v>
      </c>
      <c r="K19" s="15">
        <f t="shared" si="6"/>
        <v>35541048873707</v>
      </c>
    </row>
    <row r="20">
      <c r="A20" s="1" t="s">
        <v>58</v>
      </c>
      <c r="B20" s="5">
        <v>2.226257588E7</v>
      </c>
      <c r="C20" s="5">
        <v>880560.0</v>
      </c>
      <c r="D20" s="6">
        <v>2.528229295E9</v>
      </c>
      <c r="E20" s="7"/>
      <c r="F20" s="18"/>
      <c r="G20" s="18"/>
      <c r="H20" s="18"/>
      <c r="I20" s="14">
        <f t="shared" ref="I20:J20" si="18">B15-I2</f>
        <v>-19326908.05</v>
      </c>
      <c r="J20" s="14">
        <f t="shared" si="18"/>
        <v>322404.3939</v>
      </c>
      <c r="K20" s="15">
        <f t="shared" si="6"/>
        <v>-6231080075290</v>
      </c>
    </row>
    <row r="21">
      <c r="A21" s="1" t="s">
        <v>59</v>
      </c>
      <c r="B21" s="5">
        <v>1.973841736E7</v>
      </c>
      <c r="C21" s="6">
        <v>1341746.0</v>
      </c>
      <c r="D21" s="5">
        <v>1.4710994E7</v>
      </c>
      <c r="E21" s="7"/>
      <c r="F21" s="18"/>
      <c r="G21" s="18"/>
      <c r="H21" s="18"/>
      <c r="I21" s="14">
        <f t="shared" ref="I21:J21" si="19">B16-I2</f>
        <v>47627080.47</v>
      </c>
      <c r="J21" s="14">
        <f t="shared" si="19"/>
        <v>1456681.394</v>
      </c>
      <c r="K21" s="15">
        <f t="shared" si="6"/>
        <v>69377481974143</v>
      </c>
    </row>
    <row r="22">
      <c r="A22" s="1" t="s">
        <v>60</v>
      </c>
      <c r="B22" s="5">
        <v>5.843950007E7</v>
      </c>
      <c r="C22" s="6">
        <v>1039722.0</v>
      </c>
      <c r="D22" s="6">
        <v>5.620685151E9</v>
      </c>
      <c r="E22" s="7"/>
      <c r="F22" s="18"/>
      <c r="G22" s="18"/>
      <c r="H22" s="18"/>
      <c r="I22" s="14">
        <f t="shared" ref="I22:J22" si="20">B17-I2</f>
        <v>-43821157.79</v>
      </c>
      <c r="J22" s="14">
        <f t="shared" si="20"/>
        <v>-1414264.606</v>
      </c>
      <c r="K22" s="15">
        <f t="shared" si="6"/>
        <v>61974712463648</v>
      </c>
    </row>
    <row r="23">
      <c r="A23" s="1" t="s">
        <v>61</v>
      </c>
      <c r="B23" s="5">
        <v>2.177542615E7</v>
      </c>
      <c r="C23" s="6">
        <v>1630592.0</v>
      </c>
      <c r="D23" s="6">
        <v>1.335430699E9</v>
      </c>
      <c r="E23" s="7"/>
      <c r="F23" s="18"/>
      <c r="G23" s="18"/>
      <c r="H23" s="18"/>
      <c r="I23" s="14">
        <f t="shared" ref="I23:J23" si="21">B18-I2</f>
        <v>-43195004.11</v>
      </c>
      <c r="J23" s="14">
        <f t="shared" si="21"/>
        <v>-1379611.606</v>
      </c>
      <c r="K23" s="15">
        <f t="shared" si="6"/>
        <v>59592328993979</v>
      </c>
    </row>
    <row r="24">
      <c r="A24" s="1" t="s">
        <v>62</v>
      </c>
      <c r="B24" s="5">
        <v>2.305687423E7</v>
      </c>
      <c r="C24" s="6">
        <v>1491689.0</v>
      </c>
      <c r="D24" s="6">
        <v>1.545689097E9</v>
      </c>
      <c r="E24" s="7"/>
      <c r="F24" s="18"/>
      <c r="G24" s="18"/>
      <c r="H24" s="18"/>
      <c r="I24" s="14">
        <f t="shared" ref="I24:J24" si="22">B19-I2</f>
        <v>-20307245.75</v>
      </c>
      <c r="J24" s="14">
        <f t="shared" si="22"/>
        <v>-361992.6061</v>
      </c>
      <c r="K24" s="15">
        <f t="shared" si="6"/>
        <v>7351072809504</v>
      </c>
    </row>
    <row r="25">
      <c r="A25" s="1" t="s">
        <v>63</v>
      </c>
      <c r="B25" s="5">
        <v>5616558.269</v>
      </c>
      <c r="C25" s="6">
        <v>348182.0</v>
      </c>
      <c r="D25" s="6">
        <v>1.613109888E9</v>
      </c>
      <c r="E25" s="7"/>
      <c r="F25" s="18"/>
      <c r="G25" s="18"/>
      <c r="H25" s="18"/>
      <c r="I25" s="14">
        <f t="shared" ref="I25:J25" si="23">B20-I2</f>
        <v>-22056285.93</v>
      </c>
      <c r="J25" s="14">
        <f t="shared" si="23"/>
        <v>-581818.6061</v>
      </c>
      <c r="K25" s="15">
        <f t="shared" si="6"/>
        <v>12832757532334</v>
      </c>
    </row>
    <row r="26">
      <c r="A26" s="1" t="s">
        <v>64</v>
      </c>
      <c r="B26" s="5">
        <v>1.194164416E7</v>
      </c>
      <c r="C26" s="6">
        <v>539904.0</v>
      </c>
      <c r="D26" s="6">
        <v>2.211808795E9</v>
      </c>
      <c r="E26" s="7"/>
      <c r="F26" s="18"/>
      <c r="G26" s="18"/>
      <c r="H26" s="18"/>
      <c r="I26" s="14">
        <f t="shared" ref="I26:J26" si="24">B21-I2</f>
        <v>-24580444.45</v>
      </c>
      <c r="J26" s="14">
        <f t="shared" si="24"/>
        <v>-120632.6061</v>
      </c>
      <c r="K26" s="15">
        <f t="shared" si="6"/>
        <v>2965203071648</v>
      </c>
    </row>
    <row r="27">
      <c r="A27" s="1" t="s">
        <v>65</v>
      </c>
      <c r="B27" s="5">
        <v>2.378636242E7</v>
      </c>
      <c r="C27" s="6">
        <v>943401.0</v>
      </c>
      <c r="D27" s="5">
        <v>2.521341659E9</v>
      </c>
      <c r="E27" s="7"/>
      <c r="F27" s="18"/>
      <c r="G27" s="18"/>
      <c r="H27" s="18"/>
      <c r="I27" s="14">
        <f t="shared" ref="I27:J27" si="25">B22-I2</f>
        <v>14120638.26</v>
      </c>
      <c r="J27" s="14">
        <f t="shared" si="25"/>
        <v>-422656.6061</v>
      </c>
      <c r="K27" s="15">
        <f t="shared" si="6"/>
        <v>-5968181044076</v>
      </c>
    </row>
    <row r="28">
      <c r="A28" s="19" t="s">
        <v>66</v>
      </c>
      <c r="B28" s="5">
        <v>2125410.333</v>
      </c>
      <c r="C28" s="5">
        <v>61280.0</v>
      </c>
      <c r="D28" s="6">
        <v>3.468358898E9</v>
      </c>
      <c r="E28" s="7"/>
      <c r="F28" s="18"/>
      <c r="G28" s="18"/>
      <c r="H28" s="18"/>
      <c r="I28" s="14">
        <f t="shared" ref="I28:J28" si="26">B23-I2</f>
        <v>-22543435.66</v>
      </c>
      <c r="J28" s="14">
        <f t="shared" si="26"/>
        <v>168213.3939</v>
      </c>
      <c r="K28" s="15">
        <f t="shared" si="6"/>
        <v>-3792107822749</v>
      </c>
    </row>
    <row r="29">
      <c r="A29" s="1" t="s">
        <v>67</v>
      </c>
      <c r="B29" s="5">
        <v>9.227667816E7</v>
      </c>
      <c r="C29" s="5">
        <v>2184837.0</v>
      </c>
      <c r="D29" s="6">
        <v>4.223504003E9</v>
      </c>
      <c r="E29" s="7"/>
      <c r="F29" s="18"/>
      <c r="G29" s="18"/>
      <c r="H29" s="18"/>
      <c r="I29" s="14">
        <f t="shared" ref="I29:J29" si="27">B24-I2</f>
        <v>-21261987.58</v>
      </c>
      <c r="J29" s="14">
        <f t="shared" si="27"/>
        <v>29310.39394</v>
      </c>
      <c r="K29" s="15">
        <f t="shared" si="6"/>
        <v>-623197231787</v>
      </c>
    </row>
    <row r="30">
      <c r="A30" s="1" t="s">
        <v>68</v>
      </c>
      <c r="B30" s="5">
        <v>1.151627076E7</v>
      </c>
      <c r="C30" s="6">
        <v>904863.0</v>
      </c>
      <c r="D30" s="6">
        <v>1.27270877E8</v>
      </c>
      <c r="E30" s="7"/>
      <c r="F30" s="18"/>
      <c r="G30" s="18"/>
      <c r="H30" s="18"/>
      <c r="I30" s="14">
        <f t="shared" ref="I30:J30" si="28">B25-I2</f>
        <v>-38702303.54</v>
      </c>
      <c r="J30" s="14">
        <f t="shared" si="28"/>
        <v>-1114196.606</v>
      </c>
      <c r="K30" s="15">
        <f t="shared" si="6"/>
        <v>43121975247643</v>
      </c>
    </row>
    <row r="31">
      <c r="A31" s="1" t="s">
        <v>69</v>
      </c>
      <c r="B31" s="5">
        <v>3.043818015E7</v>
      </c>
      <c r="C31" s="6">
        <v>1330187.0</v>
      </c>
      <c r="D31" s="6">
        <v>2.28826324E8</v>
      </c>
      <c r="E31" s="7"/>
      <c r="F31" s="18"/>
      <c r="G31" s="18"/>
      <c r="H31" s="18"/>
      <c r="I31" s="14">
        <f t="shared" ref="I31:J31" si="29">B26-I2</f>
        <v>-32377217.65</v>
      </c>
      <c r="J31" s="14">
        <f t="shared" si="29"/>
        <v>-922474.6061</v>
      </c>
      <c r="K31" s="15">
        <f t="shared" si="6"/>
        <v>29867161093324</v>
      </c>
    </row>
    <row r="32">
      <c r="A32" s="1" t="s">
        <v>70</v>
      </c>
      <c r="B32" s="5">
        <v>1.398631535E8</v>
      </c>
      <c r="C32" s="5">
        <v>4475886.0</v>
      </c>
      <c r="D32" s="6">
        <v>3.12481492E8</v>
      </c>
      <c r="E32" s="7"/>
      <c r="F32" s="18"/>
      <c r="G32" s="18"/>
      <c r="H32" s="18"/>
      <c r="I32" s="14">
        <f t="shared" ref="I32:J32" si="30">B27-I2</f>
        <v>-20532499.39</v>
      </c>
      <c r="J32" s="14">
        <f t="shared" si="30"/>
        <v>-518977.6061</v>
      </c>
      <c r="K32" s="15">
        <f t="shared" si="6"/>
        <v>10655907377782</v>
      </c>
    </row>
    <row r="33">
      <c r="A33" s="1" t="s">
        <v>71</v>
      </c>
      <c r="B33" s="5">
        <v>381851.6785</v>
      </c>
      <c r="C33" s="6">
        <v>40797.0</v>
      </c>
      <c r="D33" s="6">
        <v>9.359797989E9</v>
      </c>
      <c r="E33" s="7"/>
      <c r="F33" s="18"/>
      <c r="G33" s="18"/>
      <c r="H33" s="18"/>
      <c r="I33" s="14">
        <f t="shared" ref="I33:J33" si="31">B28-I2</f>
        <v>-42193451.47</v>
      </c>
      <c r="J33" s="14">
        <f t="shared" si="31"/>
        <v>-1401098.606</v>
      </c>
      <c r="K33" s="15">
        <f t="shared" si="6"/>
        <v>59117186043693</v>
      </c>
    </row>
    <row r="34">
      <c r="A34" s="1" t="s">
        <v>72</v>
      </c>
      <c r="B34" s="5">
        <v>956576.6785</v>
      </c>
      <c r="C34" s="6">
        <v>107808.0</v>
      </c>
      <c r="D34" s="6">
        <v>8.872965629E9</v>
      </c>
      <c r="E34" s="7"/>
      <c r="F34" s="18"/>
      <c r="G34" s="18"/>
      <c r="H34" s="18"/>
      <c r="I34" s="14">
        <f t="shared" ref="I34:J34" si="32">B29-I2</f>
        <v>47957816.35</v>
      </c>
      <c r="J34" s="14">
        <f t="shared" si="32"/>
        <v>722458.3939</v>
      </c>
      <c r="K34" s="15">
        <f t="shared" si="6"/>
        <v>34647526979958</v>
      </c>
    </row>
    <row r="35">
      <c r="E35" s="7"/>
      <c r="F35" s="18"/>
      <c r="G35" s="18"/>
      <c r="H35" s="18"/>
      <c r="I35" s="14">
        <f t="shared" ref="I35:J35" si="33">B30-I2</f>
        <v>-32802591.05</v>
      </c>
      <c r="J35" s="14">
        <f t="shared" si="33"/>
        <v>-557515.6061</v>
      </c>
      <c r="K35" s="15">
        <f t="shared" si="6"/>
        <v>18287956427364</v>
      </c>
    </row>
    <row r="36">
      <c r="A36" s="1" t="s">
        <v>73</v>
      </c>
      <c r="B36" s="20">
        <f t="shared" ref="B36:D36" si="34">MAX(B2:B34)</f>
        <v>357258620.8</v>
      </c>
      <c r="C36" s="20">
        <f t="shared" si="34"/>
        <v>7412566</v>
      </c>
      <c r="D36" s="20">
        <f t="shared" si="34"/>
        <v>9359797989</v>
      </c>
      <c r="E36" s="7"/>
      <c r="F36" s="18"/>
      <c r="G36" s="18"/>
      <c r="H36" s="18"/>
      <c r="I36" s="14">
        <f t="shared" ref="I36:J36" si="35">B31-I2</f>
        <v>-13880681.66</v>
      </c>
      <c r="J36" s="14">
        <f t="shared" si="35"/>
        <v>-132191.6061</v>
      </c>
      <c r="K36" s="15">
        <f t="shared" si="6"/>
        <v>1834909601321</v>
      </c>
    </row>
    <row r="37">
      <c r="A37" s="1" t="s">
        <v>74</v>
      </c>
      <c r="B37" s="20">
        <f t="shared" ref="B37:D37" si="36">MIN(B2:B34)</f>
        <v>381851.6785</v>
      </c>
      <c r="C37" s="20">
        <f t="shared" si="36"/>
        <v>40797</v>
      </c>
      <c r="D37" s="20">
        <f t="shared" si="36"/>
        <v>14710994</v>
      </c>
      <c r="E37" s="7"/>
      <c r="F37" s="18"/>
      <c r="G37" s="18"/>
      <c r="H37" s="18"/>
      <c r="I37" s="14">
        <f t="shared" ref="I37:J37" si="37">B32-I2</f>
        <v>95544291.69</v>
      </c>
      <c r="J37" s="14">
        <f t="shared" si="37"/>
        <v>3013507.394</v>
      </c>
      <c r="K37" s="15">
        <f t="shared" si="6"/>
        <v>287923429468599</v>
      </c>
    </row>
    <row r="38">
      <c r="A38" s="21"/>
      <c r="B38" s="1" t="s">
        <v>7</v>
      </c>
      <c r="C38" s="1" t="s">
        <v>8</v>
      </c>
      <c r="D38" s="1" t="s">
        <v>9</v>
      </c>
      <c r="E38" s="7"/>
      <c r="F38" s="18"/>
      <c r="G38" s="18"/>
      <c r="H38" s="18"/>
      <c r="I38" s="14">
        <f t="shared" ref="I38:J38" si="38">B33-I2</f>
        <v>-43937010.13</v>
      </c>
      <c r="J38" s="14">
        <f t="shared" si="38"/>
        <v>-1421581.606</v>
      </c>
      <c r="K38" s="15">
        <f t="shared" si="6"/>
        <v>62460045422540</v>
      </c>
    </row>
    <row r="39">
      <c r="A39" s="1" t="s">
        <v>75</v>
      </c>
      <c r="B39" s="20">
        <f t="shared" ref="B39:D39" si="39">SUM(B2:B34)</f>
        <v>1462522440</v>
      </c>
      <c r="C39" s="20">
        <f t="shared" si="39"/>
        <v>48258494</v>
      </c>
      <c r="D39" s="20">
        <f t="shared" si="39"/>
        <v>84048905405</v>
      </c>
      <c r="E39" s="7"/>
      <c r="F39" s="18"/>
      <c r="G39" s="18"/>
      <c r="H39" s="18"/>
      <c r="I39" s="14">
        <f t="shared" ref="I39:J39" si="40">B34-I2</f>
        <v>-43362285.13</v>
      </c>
      <c r="J39" s="14">
        <f t="shared" si="40"/>
        <v>-1354570.606</v>
      </c>
      <c r="K39" s="15">
        <f t="shared" si="6"/>
        <v>58737276845318</v>
      </c>
    </row>
    <row r="40">
      <c r="A40" s="21"/>
      <c r="B40" s="1" t="s">
        <v>76</v>
      </c>
      <c r="C40" s="1" t="s">
        <v>77</v>
      </c>
      <c r="E40" s="7"/>
    </row>
    <row r="41">
      <c r="A41" s="1" t="s">
        <v>78</v>
      </c>
      <c r="B41" s="21">
        <f>(B39*C39)</f>
        <v>7.05791E+16</v>
      </c>
      <c r="C41" s="21">
        <f>SUMPRODUCT(B2:B34*C2:C34)</f>
        <v>5.87547E+15</v>
      </c>
      <c r="E41" s="7"/>
    </row>
    <row r="42">
      <c r="A42" s="1" t="s">
        <v>79</v>
      </c>
      <c r="B42" s="1" t="s">
        <v>80</v>
      </c>
      <c r="C42" s="1" t="s">
        <v>81</v>
      </c>
      <c r="D42" s="1" t="s">
        <v>82</v>
      </c>
      <c r="E42" s="1" t="s">
        <v>83</v>
      </c>
    </row>
    <row r="43">
      <c r="A43" s="1" t="s">
        <v>84</v>
      </c>
      <c r="B43" s="20">
        <f t="shared" ref="B43:C43" si="41">SUMSQ(B2:B34)</f>
        <v>2.29204E+17</v>
      </c>
      <c r="C43" s="20">
        <f t="shared" si="41"/>
        <v>163656909308932</v>
      </c>
      <c r="D43" s="21">
        <f t="shared" ref="D43:E43" si="42">B39^2</f>
        <v>2.13897E+18</v>
      </c>
      <c r="E43" s="21">
        <f t="shared" si="42"/>
        <v>2.32888E+15</v>
      </c>
    </row>
    <row r="47">
      <c r="E47" s="22">
        <v>1.4</v>
      </c>
      <c r="F47" s="23" t="s">
        <v>85</v>
      </c>
    </row>
    <row r="48">
      <c r="E48" s="24"/>
      <c r="F48" s="22" t="s">
        <v>86</v>
      </c>
      <c r="G48" s="22" t="s">
        <v>87</v>
      </c>
      <c r="H48" s="22" t="s">
        <v>88</v>
      </c>
      <c r="I48" s="22" t="s">
        <v>89</v>
      </c>
    </row>
    <row r="49">
      <c r="F49" s="25">
        <f>C41*33</f>
        <v>1.93891E+17</v>
      </c>
      <c r="G49" s="26">
        <f t="shared" ref="G49:H49" si="43">B39</f>
        <v>1462522440</v>
      </c>
      <c r="H49" s="26">
        <f t="shared" si="43"/>
        <v>48258494</v>
      </c>
      <c r="I49" s="25">
        <f>F49-(G49*H49)</f>
        <v>1.23312E+17</v>
      </c>
    </row>
    <row r="50">
      <c r="F50" s="23" t="s">
        <v>90</v>
      </c>
    </row>
    <row r="51">
      <c r="F51" s="22" t="s">
        <v>91</v>
      </c>
      <c r="G51" s="22" t="s">
        <v>92</v>
      </c>
      <c r="H51" s="22" t="s">
        <v>93</v>
      </c>
      <c r="I51" s="22" t="s">
        <v>94</v>
      </c>
    </row>
    <row r="52">
      <c r="F52" s="25">
        <f>33*B43</f>
        <v>7.56373E+18</v>
      </c>
      <c r="G52" s="25">
        <f>D43</f>
        <v>2.13897E+18</v>
      </c>
      <c r="H52" s="25">
        <f>33*C43</f>
        <v>5.40068E+15</v>
      </c>
      <c r="I52" s="25">
        <f>E43</f>
        <v>2.32888E+15</v>
      </c>
    </row>
    <row r="53">
      <c r="F53" s="22" t="s">
        <v>95</v>
      </c>
      <c r="G53" s="22" t="s">
        <v>96</v>
      </c>
      <c r="H53" s="22" t="s">
        <v>97</v>
      </c>
      <c r="I53" s="22" t="s">
        <v>98</v>
      </c>
    </row>
    <row r="54">
      <c r="F54" s="25">
        <f>F52-G52</f>
        <v>5.42476E+18</v>
      </c>
      <c r="G54" s="25">
        <f>H52-I52</f>
        <v>3.0718E+15</v>
      </c>
      <c r="H54" s="25">
        <f>G54*F54</f>
        <v>1.66638E+34</v>
      </c>
      <c r="I54" s="25">
        <f>SQRT(H54)</f>
        <v>1.29088E+17</v>
      </c>
    </row>
    <row r="55">
      <c r="F55" s="27" t="s">
        <v>99</v>
      </c>
    </row>
    <row r="56">
      <c r="F56" s="22" t="s">
        <v>85</v>
      </c>
      <c r="H56" s="25">
        <v>1.2331151966825203E17</v>
      </c>
      <c r="I56" s="28">
        <f>H56/H57</f>
        <v>0.9552502784</v>
      </c>
    </row>
    <row r="57">
      <c r="F57" s="22" t="s">
        <v>90</v>
      </c>
      <c r="H57" s="25">
        <v>1.2908817978092085E17</v>
      </c>
    </row>
  </sheetData>
  <mergeCells count="6">
    <mergeCell ref="F47:I47"/>
    <mergeCell ref="F50:I50"/>
    <mergeCell ref="F55:I55"/>
    <mergeCell ref="F56:G56"/>
    <mergeCell ref="I56:I57"/>
    <mergeCell ref="F57:G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6.63"/>
    <col customWidth="1" min="13" max="13" width="20.63"/>
    <col customWidth="1" min="14" max="14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M1" s="24" t="s">
        <v>100</v>
      </c>
      <c r="N1" s="24" t="s">
        <v>101</v>
      </c>
    </row>
    <row r="2">
      <c r="A2" s="1" t="s">
        <v>10</v>
      </c>
      <c r="B2" s="5">
        <v>1067855.672</v>
      </c>
      <c r="C2" s="6">
        <v>76589.0</v>
      </c>
      <c r="D2" s="5">
        <v>1.394267678E9</v>
      </c>
      <c r="F2" s="29"/>
      <c r="G2" s="30" t="s">
        <v>74</v>
      </c>
      <c r="H2" s="30" t="s">
        <v>102</v>
      </c>
      <c r="I2" s="30" t="s">
        <v>103</v>
      </c>
      <c r="J2" s="30" t="s">
        <v>104</v>
      </c>
      <c r="K2" s="30" t="s">
        <v>73</v>
      </c>
      <c r="L2" s="30" t="s">
        <v>105</v>
      </c>
      <c r="M2" s="30" t="s">
        <v>106</v>
      </c>
      <c r="N2" s="30" t="s">
        <v>107</v>
      </c>
      <c r="O2" s="30" t="s">
        <v>108</v>
      </c>
      <c r="P2" s="30" t="s">
        <v>109</v>
      </c>
    </row>
    <row r="3">
      <c r="A3" s="1" t="s">
        <v>14</v>
      </c>
      <c r="B3" s="5">
        <v>2.125149574E8</v>
      </c>
      <c r="C3" s="5">
        <v>6407102.0</v>
      </c>
      <c r="D3" s="5">
        <v>3.316865524E9</v>
      </c>
      <c r="F3" s="30" t="s">
        <v>7</v>
      </c>
      <c r="G3" s="31">
        <f>MIN(B2:B34)</f>
        <v>381851.6785</v>
      </c>
      <c r="H3" s="31">
        <f>QUARTILE(B2:B34,1)</f>
        <v>6001844.915</v>
      </c>
      <c r="I3" s="31">
        <f>MEDIAN(B2:B34)</f>
        <v>23660657.37</v>
      </c>
      <c r="J3" s="31">
        <f t="shared" ref="J3:J4" si="1">QUARTILE(B2:B34,3)</f>
        <v>38858162.12</v>
      </c>
      <c r="K3" s="31">
        <f>MAX(B2:B34)</f>
        <v>357258620.8</v>
      </c>
      <c r="L3" s="31">
        <f t="shared" ref="L3:L5" si="2">J3-H3</f>
        <v>32856317.21</v>
      </c>
      <c r="M3" s="31">
        <f t="shared" ref="M3:M5" si="3">(H3-(L3*1.5))</f>
        <v>-43282630.89</v>
      </c>
      <c r="N3" s="31">
        <f t="shared" ref="N3:N5" si="4">J3+(L3*1.5)</f>
        <v>88142637.93</v>
      </c>
      <c r="O3" s="31">
        <f>STDEV(B2:B34)</f>
        <v>71673456.54</v>
      </c>
      <c r="P3" s="31">
        <f t="shared" ref="P3:P5" si="5">0.6745*O3</f>
        <v>48343746.44</v>
      </c>
    </row>
    <row r="4">
      <c r="A4" s="1" t="s">
        <v>18</v>
      </c>
      <c r="B4" s="5">
        <v>8548114.653</v>
      </c>
      <c r="C4" s="5">
        <v>262174.0</v>
      </c>
      <c r="D4" s="5">
        <v>3.260473828E9</v>
      </c>
      <c r="F4" s="30" t="s">
        <v>8</v>
      </c>
      <c r="G4" s="31">
        <f>MIN(C2:C34)</f>
        <v>40797</v>
      </c>
      <c r="H4" s="31">
        <f>QUARTILE(C2:C34,1)</f>
        <v>401849</v>
      </c>
      <c r="I4" s="31">
        <f>MEDIAN(C2:C34)</f>
        <v>1039722</v>
      </c>
      <c r="J4" s="31">
        <f t="shared" si="1"/>
        <v>41994709.68</v>
      </c>
      <c r="K4" s="31">
        <f>MAX(C2:C34)</f>
        <v>7412566</v>
      </c>
      <c r="L4" s="31">
        <f t="shared" si="2"/>
        <v>41592860.68</v>
      </c>
      <c r="M4" s="31">
        <f t="shared" si="3"/>
        <v>-61987442.02</v>
      </c>
      <c r="N4" s="31">
        <f t="shared" si="4"/>
        <v>104384000.7</v>
      </c>
      <c r="O4" s="31">
        <f>STDEV(C2:C34)</f>
        <v>1705549.033</v>
      </c>
      <c r="P4" s="31">
        <f t="shared" si="5"/>
        <v>1150392.823</v>
      </c>
    </row>
    <row r="5">
      <c r="A5" s="1" t="s">
        <v>23</v>
      </c>
      <c r="B5" s="5">
        <v>6.376477077E7</v>
      </c>
      <c r="C5" s="6">
        <v>2535517.0</v>
      </c>
      <c r="D5" s="5">
        <v>2.51486268E8</v>
      </c>
      <c r="F5" s="30" t="s">
        <v>9</v>
      </c>
      <c r="G5" s="31">
        <f>MIN(D2:D34)</f>
        <v>14710994</v>
      </c>
      <c r="H5" s="31">
        <f>QUARTILE(D2:D34,1)</f>
        <v>1335430699</v>
      </c>
      <c r="I5" s="31">
        <f>MEDIAN(D2:D34)</f>
        <v>2182108466</v>
      </c>
      <c r="J5" s="31">
        <f>QUARTILE(D2:D34,3)</f>
        <v>3260473828</v>
      </c>
      <c r="K5" s="31">
        <f>MAX(D2:D34)</f>
        <v>9359797989</v>
      </c>
      <c r="L5" s="31">
        <f t="shared" si="2"/>
        <v>1925043129</v>
      </c>
      <c r="M5" s="31">
        <f t="shared" si="3"/>
        <v>-1552133995</v>
      </c>
      <c r="N5" s="31">
        <f t="shared" si="4"/>
        <v>6148038522</v>
      </c>
      <c r="O5" s="31">
        <f>STDEV(D2:D34)</f>
        <v>2288084285</v>
      </c>
      <c r="P5" s="31">
        <f t="shared" si="5"/>
        <v>1543312851</v>
      </c>
    </row>
    <row r="6">
      <c r="A6" s="1" t="s">
        <v>27</v>
      </c>
      <c r="B6" s="5">
        <v>3.572586208E8</v>
      </c>
      <c r="C6" s="5">
        <v>7412566.0</v>
      </c>
      <c r="D6" s="5">
        <v>4.819634938E9</v>
      </c>
    </row>
    <row r="7">
      <c r="A7" s="1" t="s">
        <v>31</v>
      </c>
      <c r="B7" s="5">
        <v>5.140435237E7</v>
      </c>
      <c r="C7" s="6">
        <v>2070110.0</v>
      </c>
      <c r="D7" s="5">
        <v>2.483170091E9</v>
      </c>
    </row>
    <row r="8">
      <c r="A8" s="1" t="s">
        <v>35</v>
      </c>
      <c r="B8" s="5">
        <v>3.885816212E7</v>
      </c>
      <c r="C8" s="5">
        <v>1217376.0</v>
      </c>
      <c r="D8" s="5">
        <v>3.191960588E9</v>
      </c>
    </row>
    <row r="9">
      <c r="A9" s="1" t="s">
        <v>39</v>
      </c>
      <c r="B9" s="5">
        <v>2.395311245E7</v>
      </c>
      <c r="C9" s="5">
        <v>998255.0</v>
      </c>
      <c r="D9" s="5">
        <v>2.39949837E8</v>
      </c>
    </row>
    <row r="10">
      <c r="A10" s="1" t="s">
        <v>42</v>
      </c>
      <c r="B10" s="5">
        <v>5461366.78</v>
      </c>
      <c r="C10" s="5">
        <v>401849.0</v>
      </c>
      <c r="D10" s="5">
        <v>1.359059443E9</v>
      </c>
    </row>
    <row r="11">
      <c r="A11" s="1" t="s">
        <v>45</v>
      </c>
      <c r="B11" s="5">
        <v>2.366065737E7</v>
      </c>
      <c r="C11" s="5">
        <v>420504.0</v>
      </c>
      <c r="D11" s="5">
        <v>5.626737766E9</v>
      </c>
    </row>
    <row r="12">
      <c r="A12" s="1" t="s">
        <v>48</v>
      </c>
      <c r="B12" s="5">
        <v>2.575815171E7</v>
      </c>
      <c r="C12" s="5">
        <v>1464488.0</v>
      </c>
      <c r="D12" s="6">
        <v>1.758850309E9</v>
      </c>
    </row>
    <row r="13">
      <c r="A13" s="1" t="s">
        <v>51</v>
      </c>
      <c r="B13" s="5">
        <v>3.752391898E7</v>
      </c>
      <c r="C13" s="5">
        <v>1200574.0</v>
      </c>
      <c r="D13" s="5">
        <v>3.125498218E9</v>
      </c>
    </row>
    <row r="14">
      <c r="A14" s="1" t="s">
        <v>52</v>
      </c>
      <c r="B14" s="5">
        <v>6001844.915</v>
      </c>
      <c r="C14" s="5">
        <v>534826.0</v>
      </c>
      <c r="D14" s="5">
        <v>1.12220515E8</v>
      </c>
    </row>
    <row r="15">
      <c r="A15" s="1" t="s">
        <v>53</v>
      </c>
      <c r="B15" s="5">
        <v>2.499195376E7</v>
      </c>
      <c r="C15" s="5">
        <v>1784783.0</v>
      </c>
      <c r="D15" s="5">
        <v>1.400279685E9</v>
      </c>
    </row>
    <row r="16">
      <c r="A16" s="1" t="s">
        <v>54</v>
      </c>
      <c r="B16" s="5">
        <v>9.194594228E7</v>
      </c>
      <c r="C16" s="5">
        <v>2919060.0</v>
      </c>
      <c r="D16" s="6">
        <v>3.149847632E9</v>
      </c>
    </row>
    <row r="17">
      <c r="A17" s="1" t="s">
        <v>55</v>
      </c>
      <c r="B17" s="5">
        <v>497704.0127</v>
      </c>
      <c r="C17" s="5">
        <v>48114.0</v>
      </c>
      <c r="D17" s="6">
        <v>1.034426597E9</v>
      </c>
    </row>
    <row r="18">
      <c r="A18" s="1" t="s">
        <v>56</v>
      </c>
      <c r="B18" s="5">
        <v>1123857.696</v>
      </c>
      <c r="C18" s="6">
        <v>82767.0</v>
      </c>
      <c r="D18" s="6">
        <v>1.357857232E9</v>
      </c>
    </row>
    <row r="19">
      <c r="A19" s="1" t="s">
        <v>57</v>
      </c>
      <c r="B19" s="5">
        <v>2.401161606E7</v>
      </c>
      <c r="C19" s="6">
        <v>1100386.0</v>
      </c>
      <c r="D19" s="6">
        <v>2.182108466E9</v>
      </c>
    </row>
    <row r="20">
      <c r="A20" s="1" t="s">
        <v>58</v>
      </c>
      <c r="B20" s="5">
        <v>2.226257588E7</v>
      </c>
      <c r="C20" s="5">
        <v>880560.0</v>
      </c>
      <c r="D20" s="6">
        <v>2.528229295E9</v>
      </c>
    </row>
    <row r="21">
      <c r="A21" s="1" t="s">
        <v>59</v>
      </c>
      <c r="B21" s="5">
        <v>1.973841736E7</v>
      </c>
      <c r="C21" s="6">
        <v>1341746.0</v>
      </c>
      <c r="D21" s="5">
        <v>1.4710994E7</v>
      </c>
    </row>
    <row r="22">
      <c r="A22" s="1" t="s">
        <v>60</v>
      </c>
      <c r="B22" s="5">
        <v>5.843950007E7</v>
      </c>
      <c r="C22" s="6">
        <v>1039722.0</v>
      </c>
      <c r="D22" s="6">
        <v>5.620685151E9</v>
      </c>
    </row>
    <row r="23">
      <c r="A23" s="1" t="s">
        <v>61</v>
      </c>
      <c r="B23" s="5">
        <v>2.177542615E7</v>
      </c>
      <c r="C23" s="6">
        <v>1630592.0</v>
      </c>
      <c r="D23" s="6">
        <v>1.335430699E9</v>
      </c>
    </row>
    <row r="24">
      <c r="A24" s="1" t="s">
        <v>62</v>
      </c>
      <c r="B24" s="5">
        <v>2.305687423E7</v>
      </c>
      <c r="C24" s="6">
        <v>1491689.0</v>
      </c>
      <c r="D24" s="6">
        <v>1.545689097E9</v>
      </c>
    </row>
    <row r="25">
      <c r="A25" s="1" t="s">
        <v>63</v>
      </c>
      <c r="B25" s="5">
        <v>5616558.269</v>
      </c>
      <c r="C25" s="6">
        <v>348182.0</v>
      </c>
      <c r="D25" s="6">
        <v>1.613109888E9</v>
      </c>
    </row>
    <row r="26">
      <c r="A26" s="1" t="s">
        <v>64</v>
      </c>
      <c r="B26" s="5">
        <v>1.194164416E7</v>
      </c>
      <c r="C26" s="6">
        <v>539904.0</v>
      </c>
      <c r="D26" s="6">
        <v>2.211808795E9</v>
      </c>
    </row>
    <row r="27">
      <c r="A27" s="1" t="s">
        <v>65</v>
      </c>
      <c r="B27" s="5">
        <v>2.378636242E7</v>
      </c>
      <c r="C27" s="6">
        <v>943401.0</v>
      </c>
      <c r="D27" s="5">
        <v>2.521341659E9</v>
      </c>
    </row>
    <row r="28">
      <c r="A28" s="19" t="s">
        <v>66</v>
      </c>
      <c r="B28" s="5">
        <v>2125410.333</v>
      </c>
      <c r="C28" s="5">
        <v>61280.0</v>
      </c>
      <c r="D28" s="6">
        <v>3.468358898E9</v>
      </c>
    </row>
    <row r="29">
      <c r="A29" s="1" t="s">
        <v>67</v>
      </c>
      <c r="B29" s="5">
        <v>9.227667816E7</v>
      </c>
      <c r="C29" s="5">
        <v>2184837.0</v>
      </c>
      <c r="D29" s="6">
        <v>4.223504003E9</v>
      </c>
    </row>
    <row r="30">
      <c r="A30" s="1" t="s">
        <v>68</v>
      </c>
      <c r="B30" s="5">
        <v>1.151627076E7</v>
      </c>
      <c r="C30" s="6">
        <v>904863.0</v>
      </c>
      <c r="D30" s="6">
        <v>1.27270877E8</v>
      </c>
    </row>
    <row r="31">
      <c r="A31" s="1" t="s">
        <v>69</v>
      </c>
      <c r="B31" s="5">
        <v>3.043818015E7</v>
      </c>
      <c r="C31" s="6">
        <v>1330187.0</v>
      </c>
      <c r="D31" s="6">
        <v>2.28826324E8</v>
      </c>
    </row>
    <row r="32">
      <c r="A32" s="1" t="s">
        <v>70</v>
      </c>
      <c r="B32" s="5">
        <v>1.398631535E8</v>
      </c>
      <c r="C32" s="5">
        <v>4475886.0</v>
      </c>
      <c r="D32" s="6">
        <v>3.12481492E8</v>
      </c>
    </row>
    <row r="33">
      <c r="A33" s="1" t="s">
        <v>71</v>
      </c>
      <c r="B33" s="5">
        <v>381851.6785</v>
      </c>
      <c r="C33" s="6">
        <v>40797.0</v>
      </c>
      <c r="D33" s="6">
        <v>9.359797989E9</v>
      </c>
    </row>
    <row r="34">
      <c r="A34" s="1" t="s">
        <v>72</v>
      </c>
      <c r="B34" s="5">
        <v>956576.6785</v>
      </c>
      <c r="C34" s="6">
        <v>107808.0</v>
      </c>
      <c r="D34" s="6">
        <v>8.872965629E9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15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</row>
    <row r="2">
      <c r="A2" s="24" t="s">
        <v>10</v>
      </c>
      <c r="B2" s="32">
        <v>1067855.672</v>
      </c>
      <c r="C2" s="32">
        <v>76589.0</v>
      </c>
      <c r="D2" s="32">
        <v>1.394267678E9</v>
      </c>
      <c r="F2" s="24" t="s">
        <v>7</v>
      </c>
      <c r="G2" s="33">
        <f>_xlfn.PERCENTILE.EXC($B2:$B34,0.2)</f>
        <v>4794175.491</v>
      </c>
      <c r="H2" s="33">
        <f>_xlfn.PERCENTILE.EXC($B2:$B34,0.4)</f>
        <v>20960622.63</v>
      </c>
      <c r="I2" s="33">
        <f>_xlfn.PERCENTILE.EXC($B2:$B34,0.6)</f>
        <v>24403751.14</v>
      </c>
      <c r="J2" s="33">
        <f>_xlfn.PERCENTILE.EXC($B2:$B34,0.8)</f>
        <v>59504554.21</v>
      </c>
      <c r="K2" s="33">
        <f t="shared" ref="K2:N2" si="1">SQRT(($B2-G$2)^2+($C2-G$3)^2)</f>
        <v>3729530.149</v>
      </c>
      <c r="L2" s="33">
        <f t="shared" si="1"/>
        <v>19909600.85</v>
      </c>
      <c r="M2" s="33">
        <f t="shared" si="1"/>
        <v>23366009.57</v>
      </c>
      <c r="N2" s="33">
        <f t="shared" si="1"/>
        <v>58471479.14</v>
      </c>
      <c r="O2" s="34" t="str">
        <f t="shared" ref="O2:O34" si="3">INDEX($K$1:$N$1,1,MATCH(MIN(K2:N2),K2:N2,0))</f>
        <v>G1</v>
      </c>
    </row>
    <row r="3">
      <c r="A3" s="24" t="s">
        <v>14</v>
      </c>
      <c r="B3" s="32">
        <v>2.125149574E8</v>
      </c>
      <c r="C3" s="32">
        <v>6407102.0</v>
      </c>
      <c r="D3" s="32">
        <v>3.316865524E9</v>
      </c>
      <c r="F3" s="24" t="s">
        <v>8</v>
      </c>
      <c r="G3" s="33">
        <f>_xlfn.PERCENTILE.EXC($C2:$C34,0.2)</f>
        <v>231300.8</v>
      </c>
      <c r="H3" s="33">
        <f>_xlfn.PERCENTILE.EXC($C2:$C34,0.4)</f>
        <v>895141.8</v>
      </c>
      <c r="I3" s="33">
        <f>_xlfn.PERCENTILE.EXC($C2:$C34,0.6)</f>
        <v>1262500.4</v>
      </c>
      <c r="J3" s="33">
        <f>_xlfn.PERCENTILE.EXC($C2:$C34,0.8)</f>
        <v>2093055.4</v>
      </c>
      <c r="K3" s="33">
        <f t="shared" ref="K3:N3" si="2">SQRT(($B3-G$2)^2+($C3-G$3)^2)</f>
        <v>207812568.8</v>
      </c>
      <c r="L3" s="33">
        <f t="shared" si="2"/>
        <v>191633621.5</v>
      </c>
      <c r="M3" s="33">
        <f t="shared" si="2"/>
        <v>188181542.3</v>
      </c>
      <c r="N3" s="33">
        <f t="shared" si="2"/>
        <v>153071207.2</v>
      </c>
      <c r="O3" s="34" t="str">
        <f t="shared" si="3"/>
        <v>G4</v>
      </c>
      <c r="P3" s="35"/>
      <c r="Q3" s="35"/>
    </row>
    <row r="4">
      <c r="A4" s="24" t="s">
        <v>18</v>
      </c>
      <c r="B4" s="32">
        <v>8548114.653</v>
      </c>
      <c r="C4" s="32">
        <v>262174.0</v>
      </c>
      <c r="D4" s="32">
        <v>3.260473828E9</v>
      </c>
      <c r="K4" s="33">
        <f t="shared" ref="K4:N4" si="4">SQRT(($B4-G$2)^2+($C4-G$3)^2)</f>
        <v>3754066.114</v>
      </c>
      <c r="L4" s="33">
        <f t="shared" si="4"/>
        <v>12428636.39</v>
      </c>
      <c r="M4" s="33">
        <f t="shared" si="4"/>
        <v>15887160.27</v>
      </c>
      <c r="N4" s="33">
        <f t="shared" si="4"/>
        <v>50989321.03</v>
      </c>
      <c r="O4" s="34" t="str">
        <f t="shared" si="3"/>
        <v>G1</v>
      </c>
    </row>
    <row r="5">
      <c r="A5" s="24" t="s">
        <v>23</v>
      </c>
      <c r="B5" s="32">
        <v>6.376477077E7</v>
      </c>
      <c r="C5" s="32">
        <v>2535517.0</v>
      </c>
      <c r="D5" s="32">
        <v>2.51486268E8</v>
      </c>
      <c r="K5" s="33">
        <f t="shared" ref="K5:N5" si="5">SQRT(($B5-G$2)^2+($C5-G$3)^2)</f>
        <v>59015595.57</v>
      </c>
      <c r="L5" s="33">
        <f t="shared" si="5"/>
        <v>42835568.5</v>
      </c>
      <c r="M5" s="33">
        <f t="shared" si="5"/>
        <v>39381600.24</v>
      </c>
      <c r="N5" s="33">
        <f t="shared" si="5"/>
        <v>4283131.729</v>
      </c>
      <c r="O5" s="34" t="str">
        <f t="shared" si="3"/>
        <v>G4</v>
      </c>
    </row>
    <row r="6">
      <c r="A6" s="24" t="s">
        <v>27</v>
      </c>
      <c r="B6" s="32">
        <v>3.572586208E8</v>
      </c>
      <c r="C6" s="32">
        <v>7412566.0</v>
      </c>
      <c r="D6" s="32">
        <v>4.819634938E9</v>
      </c>
      <c r="K6" s="33">
        <f t="shared" ref="K6:N6" si="6">SQRT(($B6-G$2)^2+($C6-G$3)^2)</f>
        <v>352537594.8</v>
      </c>
      <c r="L6" s="33">
        <f t="shared" si="6"/>
        <v>336361145.8</v>
      </c>
      <c r="M6" s="33">
        <f t="shared" si="6"/>
        <v>332911681.3</v>
      </c>
      <c r="N6" s="33">
        <f t="shared" si="6"/>
        <v>297801580.5</v>
      </c>
      <c r="O6" s="34" t="str">
        <f t="shared" si="3"/>
        <v>G4</v>
      </c>
    </row>
    <row r="7">
      <c r="A7" s="24" t="s">
        <v>31</v>
      </c>
      <c r="B7" s="32">
        <v>5.140435237E7</v>
      </c>
      <c r="C7" s="32">
        <v>2070110.0</v>
      </c>
      <c r="D7" s="32">
        <v>2.483170091E9</v>
      </c>
      <c r="K7" s="33">
        <f t="shared" ref="K7:N7" si="7">SQRT(($B7-G$2)^2+($C7-G$3)^2)</f>
        <v>46646434.03</v>
      </c>
      <c r="L7" s="33">
        <f t="shared" si="7"/>
        <v>30466395.1</v>
      </c>
      <c r="M7" s="33">
        <f t="shared" si="7"/>
        <v>27012676.65</v>
      </c>
      <c r="N7" s="33">
        <f t="shared" si="7"/>
        <v>8100234.339</v>
      </c>
      <c r="O7" s="34" t="str">
        <f t="shared" si="3"/>
        <v>G4</v>
      </c>
    </row>
    <row r="8">
      <c r="A8" s="24" t="s">
        <v>35</v>
      </c>
      <c r="B8" s="32">
        <v>3.885816212E7</v>
      </c>
      <c r="C8" s="32">
        <v>1217376.0</v>
      </c>
      <c r="D8" s="32">
        <v>3.191960588E9</v>
      </c>
      <c r="K8" s="33">
        <f t="shared" ref="K8:N8" si="8">SQRT(($B8-G$2)^2+($C8-G$3)^2)</f>
        <v>34078255.96</v>
      </c>
      <c r="L8" s="33">
        <f t="shared" si="8"/>
        <v>17900440.07</v>
      </c>
      <c r="M8" s="33">
        <f t="shared" si="8"/>
        <v>14454481.42</v>
      </c>
      <c r="N8" s="33">
        <f t="shared" si="8"/>
        <v>20664953.93</v>
      </c>
      <c r="O8" s="34" t="str">
        <f t="shared" si="3"/>
        <v>G3</v>
      </c>
    </row>
    <row r="9">
      <c r="A9" s="24" t="s">
        <v>39</v>
      </c>
      <c r="B9" s="32">
        <v>2.395311245E7</v>
      </c>
      <c r="C9" s="32">
        <v>998255.0</v>
      </c>
      <c r="D9" s="32">
        <v>2.39949837E8</v>
      </c>
      <c r="K9" s="33">
        <f t="shared" ref="K9:N9" si="9">SQRT(($B9-G$2)^2+($C9-G$3)^2)</f>
        <v>19174281.84</v>
      </c>
      <c r="L9" s="33">
        <f t="shared" si="9"/>
        <v>2994265.792</v>
      </c>
      <c r="M9" s="33">
        <f t="shared" si="9"/>
        <v>522399.1389</v>
      </c>
      <c r="N9" s="33">
        <f t="shared" si="9"/>
        <v>35568294.86</v>
      </c>
      <c r="O9" s="34" t="str">
        <f t="shared" si="3"/>
        <v>G3</v>
      </c>
    </row>
    <row r="10">
      <c r="A10" s="24" t="s">
        <v>42</v>
      </c>
      <c r="B10" s="32">
        <v>5461366.78</v>
      </c>
      <c r="C10" s="32">
        <v>401849.0</v>
      </c>
      <c r="D10" s="32">
        <v>1.359059443E9</v>
      </c>
      <c r="K10" s="33">
        <f t="shared" ref="K10:N10" si="10">SQRT(($B10-G$2)^2+($C10-G$3)^2)</f>
        <v>688644.2515</v>
      </c>
      <c r="L10" s="33">
        <f t="shared" si="10"/>
        <v>15507103.85</v>
      </c>
      <c r="M10" s="33">
        <f t="shared" si="10"/>
        <v>18961926.22</v>
      </c>
      <c r="N10" s="33">
        <f t="shared" si="10"/>
        <v>54069642.93</v>
      </c>
      <c r="O10" s="34" t="str">
        <f t="shared" si="3"/>
        <v>G1</v>
      </c>
    </row>
    <row r="11">
      <c r="A11" s="24" t="s">
        <v>45</v>
      </c>
      <c r="B11" s="32">
        <v>2.366065737E7</v>
      </c>
      <c r="C11" s="32">
        <v>420504.0</v>
      </c>
      <c r="D11" s="32">
        <v>5.626737766E9</v>
      </c>
      <c r="K11" s="33">
        <f t="shared" ref="K11:N11" si="11">SQRT(($B11-G$2)^2+($C11-G$3)^2)</f>
        <v>18867430.57</v>
      </c>
      <c r="L11" s="33">
        <f t="shared" si="11"/>
        <v>2741435.503</v>
      </c>
      <c r="M11" s="33">
        <f t="shared" si="11"/>
        <v>1123007.697</v>
      </c>
      <c r="N11" s="33">
        <f t="shared" si="11"/>
        <v>35882898</v>
      </c>
      <c r="O11" s="34" t="str">
        <f t="shared" si="3"/>
        <v>G3</v>
      </c>
    </row>
    <row r="12">
      <c r="A12" s="24" t="s">
        <v>48</v>
      </c>
      <c r="B12" s="32">
        <v>2.575815171E7</v>
      </c>
      <c r="C12" s="32">
        <v>1464488.0</v>
      </c>
      <c r="D12" s="32">
        <v>1.758850309E9</v>
      </c>
      <c r="K12" s="33">
        <f t="shared" ref="K12:N12" si="12">SQRT(($B12-G$2)^2+($C12-G$3)^2)</f>
        <v>21000215.47</v>
      </c>
      <c r="L12" s="33">
        <f t="shared" si="12"/>
        <v>4831194.503</v>
      </c>
      <c r="M12" s="33">
        <f t="shared" si="12"/>
        <v>1369379.383</v>
      </c>
      <c r="N12" s="33">
        <f t="shared" si="12"/>
        <v>33752255.9</v>
      </c>
      <c r="O12" s="34" t="str">
        <f t="shared" si="3"/>
        <v>G3</v>
      </c>
    </row>
    <row r="13">
      <c r="A13" s="24" t="s">
        <v>51</v>
      </c>
      <c r="B13" s="32">
        <v>3.752391898E7</v>
      </c>
      <c r="C13" s="32">
        <v>1200574.0</v>
      </c>
      <c r="D13" s="32">
        <v>3.125498218E9</v>
      </c>
      <c r="K13" s="33">
        <f t="shared" ref="K13:N13" si="13">SQRT(($B13-G$2)^2+($C13-G$3)^2)</f>
        <v>32744092.59</v>
      </c>
      <c r="L13" s="33">
        <f t="shared" si="13"/>
        <v>16566112.24</v>
      </c>
      <c r="M13" s="33">
        <f t="shared" si="13"/>
        <v>13120313.98</v>
      </c>
      <c r="N13" s="33">
        <f t="shared" si="13"/>
        <v>21998746.51</v>
      </c>
      <c r="O13" s="34" t="str">
        <f t="shared" si="3"/>
        <v>G3</v>
      </c>
    </row>
    <row r="14">
      <c r="A14" s="24" t="s">
        <v>52</v>
      </c>
      <c r="B14" s="32">
        <v>6001844.915</v>
      </c>
      <c r="C14" s="32">
        <v>534826.0</v>
      </c>
      <c r="D14" s="32">
        <v>1.12220515E8</v>
      </c>
      <c r="K14" s="33">
        <f t="shared" ref="K14:N14" si="14">SQRT(($B14-G$2)^2+($C14-G$3)^2)</f>
        <v>1245228.086</v>
      </c>
      <c r="L14" s="33">
        <f t="shared" si="14"/>
        <v>14963116.6</v>
      </c>
      <c r="M14" s="33">
        <f t="shared" si="14"/>
        <v>18416287.97</v>
      </c>
      <c r="N14" s="33">
        <f t="shared" si="14"/>
        <v>53525395.66</v>
      </c>
      <c r="O14" s="34" t="str">
        <f t="shared" si="3"/>
        <v>G1</v>
      </c>
    </row>
    <row r="15">
      <c r="A15" s="24" t="s">
        <v>53</v>
      </c>
      <c r="B15" s="32">
        <v>2.499195376E7</v>
      </c>
      <c r="C15" s="32">
        <v>1784783.0</v>
      </c>
      <c r="D15" s="32">
        <v>1.400279685E9</v>
      </c>
      <c r="K15" s="33">
        <f t="shared" ref="K15:N15" si="15">SQRT(($B15-G$2)^2+($C15-G$3)^2)</f>
        <v>20257432.07</v>
      </c>
      <c r="L15" s="33">
        <f t="shared" si="15"/>
        <v>4128328.004</v>
      </c>
      <c r="M15" s="33">
        <f t="shared" si="15"/>
        <v>786613.9056</v>
      </c>
      <c r="N15" s="33">
        <f t="shared" si="15"/>
        <v>34513977.19</v>
      </c>
      <c r="O15" s="34" t="str">
        <f t="shared" si="3"/>
        <v>G3</v>
      </c>
    </row>
    <row r="16">
      <c r="A16" s="24" t="s">
        <v>54</v>
      </c>
      <c r="B16" s="32">
        <v>9.194594228E7</v>
      </c>
      <c r="C16" s="32">
        <v>2919060.0</v>
      </c>
      <c r="D16" s="32">
        <v>3.149847632E9</v>
      </c>
      <c r="K16" s="33">
        <f t="shared" ref="K16:N16" si="16">SQRT(($B16-G$2)^2+($C16-G$3)^2)</f>
        <v>87193202.17</v>
      </c>
      <c r="L16" s="33">
        <f t="shared" si="16"/>
        <v>71014166.55</v>
      </c>
      <c r="M16" s="33">
        <f t="shared" si="16"/>
        <v>67562502.72</v>
      </c>
      <c r="N16" s="33">
        <f t="shared" si="16"/>
        <v>32451902</v>
      </c>
      <c r="O16" s="34" t="str">
        <f t="shared" si="3"/>
        <v>G4</v>
      </c>
    </row>
    <row r="17">
      <c r="A17" s="24" t="s">
        <v>55</v>
      </c>
      <c r="B17" s="32">
        <v>497704.0127</v>
      </c>
      <c r="C17" s="32">
        <v>48114.0</v>
      </c>
      <c r="D17" s="32">
        <v>1.034426597E9</v>
      </c>
      <c r="K17" s="33">
        <f t="shared" ref="K17:N17" si="17">SQRT(($B17-G$2)^2+($C17-G$3)^2)</f>
        <v>4300374.933</v>
      </c>
      <c r="L17" s="33">
        <f t="shared" si="17"/>
        <v>20480441.76</v>
      </c>
      <c r="M17" s="33">
        <f t="shared" si="17"/>
        <v>23936871.63</v>
      </c>
      <c r="N17" s="33">
        <f t="shared" si="17"/>
        <v>59042274.31</v>
      </c>
      <c r="O17" s="34" t="str">
        <f t="shared" si="3"/>
        <v>G1</v>
      </c>
    </row>
    <row r="18">
      <c r="A18" s="24" t="s">
        <v>56</v>
      </c>
      <c r="B18" s="32">
        <v>1123857.696</v>
      </c>
      <c r="C18" s="32">
        <v>82767.0</v>
      </c>
      <c r="D18" s="32">
        <v>1.357857232E9</v>
      </c>
      <c r="K18" s="33">
        <f t="shared" ref="K18:N18" si="18">SQRT(($B18-G$2)^2+($C18-G$3)^2)</f>
        <v>3673322.066</v>
      </c>
      <c r="L18" s="33">
        <f t="shared" si="18"/>
        <v>19853392.56</v>
      </c>
      <c r="M18" s="33">
        <f t="shared" si="18"/>
        <v>23309766.4</v>
      </c>
      <c r="N18" s="33">
        <f t="shared" si="18"/>
        <v>58415297.52</v>
      </c>
      <c r="O18" s="34" t="str">
        <f t="shared" si="3"/>
        <v>G1</v>
      </c>
    </row>
    <row r="19">
      <c r="A19" s="24" t="s">
        <v>57</v>
      </c>
      <c r="B19" s="32">
        <v>2.401161606E7</v>
      </c>
      <c r="C19" s="32">
        <v>1100386.0</v>
      </c>
      <c r="D19" s="32">
        <v>2.182108466E9</v>
      </c>
      <c r="K19" s="33">
        <f t="shared" ref="K19:N19" si="19">SQRT(($B19-G$2)^2+($C19-G$3)^2)</f>
        <v>19237082.19</v>
      </c>
      <c r="L19" s="33">
        <f t="shared" si="19"/>
        <v>3057889.152</v>
      </c>
      <c r="M19" s="33">
        <f t="shared" si="19"/>
        <v>424324.1681</v>
      </c>
      <c r="N19" s="33">
        <f t="shared" si="19"/>
        <v>35506816.97</v>
      </c>
      <c r="O19" s="34" t="str">
        <f t="shared" si="3"/>
        <v>G3</v>
      </c>
    </row>
    <row r="20">
      <c r="A20" s="24" t="s">
        <v>58</v>
      </c>
      <c r="B20" s="32">
        <v>2.226257588E7</v>
      </c>
      <c r="C20" s="32">
        <v>880560.0</v>
      </c>
      <c r="D20" s="32">
        <v>2.528229295E9</v>
      </c>
      <c r="K20" s="33">
        <f t="shared" ref="K20:N20" si="20">SQRT(($B20-G$2)^2+($C20-G$3)^2)</f>
        <v>17480461.94</v>
      </c>
      <c r="L20" s="33">
        <f t="shared" si="20"/>
        <v>1302034.901</v>
      </c>
      <c r="M20" s="33">
        <f t="shared" si="20"/>
        <v>2174973.555</v>
      </c>
      <c r="N20" s="33">
        <f t="shared" si="20"/>
        <v>37261710.84</v>
      </c>
      <c r="O20" s="34" t="str">
        <f t="shared" si="3"/>
        <v>G2</v>
      </c>
    </row>
    <row r="21">
      <c r="A21" s="24" t="s">
        <v>59</v>
      </c>
      <c r="B21" s="32">
        <v>1.973841736E7</v>
      </c>
      <c r="C21" s="32">
        <v>1341746.0</v>
      </c>
      <c r="D21" s="32">
        <v>1.4710994E7</v>
      </c>
      <c r="K21" s="33">
        <f t="shared" ref="K21:N21" si="21">SQRT(($B21-G$2)^2+($C21-G$3)^2)</f>
        <v>14985441.39</v>
      </c>
      <c r="L21" s="33">
        <f t="shared" si="21"/>
        <v>1301245.958</v>
      </c>
      <c r="M21" s="33">
        <f t="shared" si="21"/>
        <v>4666006.766</v>
      </c>
      <c r="N21" s="33">
        <f t="shared" si="21"/>
        <v>39773233.53</v>
      </c>
      <c r="O21" s="34" t="str">
        <f t="shared" si="3"/>
        <v>G2</v>
      </c>
    </row>
    <row r="22">
      <c r="A22" s="24" t="s">
        <v>60</v>
      </c>
      <c r="B22" s="32">
        <v>5.843950007E7</v>
      </c>
      <c r="C22" s="32">
        <v>1039722.0</v>
      </c>
      <c r="D22" s="32">
        <v>5.620685151E9</v>
      </c>
      <c r="K22" s="33">
        <f t="shared" ref="K22:N22" si="22">SQRT(($B22-G$2)^2+($C22-G$3)^2)</f>
        <v>53651415.58</v>
      </c>
      <c r="L22" s="33">
        <f t="shared" si="22"/>
        <v>37479156.3</v>
      </c>
      <c r="M22" s="33">
        <f t="shared" si="22"/>
        <v>34036478.01</v>
      </c>
      <c r="N22" s="33">
        <f t="shared" si="22"/>
        <v>1497949.122</v>
      </c>
      <c r="O22" s="34" t="str">
        <f t="shared" si="3"/>
        <v>G4</v>
      </c>
    </row>
    <row r="23">
      <c r="A23" s="24" t="s">
        <v>61</v>
      </c>
      <c r="B23" s="32">
        <v>2.177542615E7</v>
      </c>
      <c r="C23" s="32">
        <v>1630592.0</v>
      </c>
      <c r="D23" s="32">
        <v>1.335430699E9</v>
      </c>
      <c r="K23" s="33">
        <f t="shared" ref="K23:N23" si="23">SQRT(($B23-G$2)^2+($C23-G$3)^2)</f>
        <v>17038805.41</v>
      </c>
      <c r="L23" s="33">
        <f t="shared" si="23"/>
        <v>1097630.068</v>
      </c>
      <c r="M23" s="33">
        <f t="shared" si="23"/>
        <v>2653975.071</v>
      </c>
      <c r="N23" s="33">
        <f t="shared" si="23"/>
        <v>37731962.27</v>
      </c>
      <c r="O23" s="34" t="str">
        <f t="shared" si="3"/>
        <v>G2</v>
      </c>
    </row>
    <row r="24">
      <c r="A24" s="24" t="s">
        <v>62</v>
      </c>
      <c r="B24" s="32">
        <v>2.305687423E7</v>
      </c>
      <c r="C24" s="32">
        <v>1491689.0</v>
      </c>
      <c r="D24" s="32">
        <v>1.545689097E9</v>
      </c>
      <c r="K24" s="33">
        <f t="shared" ref="K24:N24" si="24">SQRT(($B24-G$2)^2+($C24-G$3)^2)</f>
        <v>18306139.51</v>
      </c>
      <c r="L24" s="33">
        <f t="shared" si="24"/>
        <v>2179481.433</v>
      </c>
      <c r="M24" s="33">
        <f t="shared" si="24"/>
        <v>1366237.47</v>
      </c>
      <c r="N24" s="33">
        <f t="shared" si="24"/>
        <v>36452640.75</v>
      </c>
      <c r="O24" s="34" t="str">
        <f t="shared" si="3"/>
        <v>G3</v>
      </c>
    </row>
    <row r="25">
      <c r="A25" s="24" t="s">
        <v>63</v>
      </c>
      <c r="B25" s="32">
        <v>5616558.269</v>
      </c>
      <c r="C25" s="32">
        <v>348182.0</v>
      </c>
      <c r="D25" s="32">
        <v>1.613109888E9</v>
      </c>
      <c r="K25" s="33">
        <f t="shared" ref="K25:N25" si="25">SQRT(($B25-G$2)^2+($C25-G$3)^2)</f>
        <v>830647.1267</v>
      </c>
      <c r="L25" s="33">
        <f t="shared" si="25"/>
        <v>15353809.83</v>
      </c>
      <c r="M25" s="33">
        <f t="shared" si="25"/>
        <v>18809428.33</v>
      </c>
      <c r="N25" s="33">
        <f t="shared" si="25"/>
        <v>53916237.72</v>
      </c>
      <c r="O25" s="34" t="str">
        <f t="shared" si="3"/>
        <v>G1</v>
      </c>
    </row>
    <row r="26">
      <c r="A26" s="24" t="s">
        <v>64</v>
      </c>
      <c r="B26" s="32">
        <v>1.194164416E7</v>
      </c>
      <c r="C26" s="32">
        <v>539904.0</v>
      </c>
      <c r="D26" s="32">
        <v>2.211808795E9</v>
      </c>
      <c r="K26" s="33">
        <f t="shared" ref="K26:N26" si="26">SQRT(($B26-G$2)^2+($C26-G$3)^2)</f>
        <v>7154127.782</v>
      </c>
      <c r="L26" s="33">
        <f t="shared" si="26"/>
        <v>9025971.782</v>
      </c>
      <c r="M26" s="33">
        <f t="shared" si="26"/>
        <v>12483038.73</v>
      </c>
      <c r="N26" s="33">
        <f t="shared" si="26"/>
        <v>47588262.12</v>
      </c>
      <c r="O26" s="34" t="str">
        <f t="shared" si="3"/>
        <v>G1</v>
      </c>
    </row>
    <row r="27">
      <c r="A27" s="24" t="s">
        <v>65</v>
      </c>
      <c r="B27" s="32">
        <v>2.378636242E7</v>
      </c>
      <c r="C27" s="32">
        <v>943401.0</v>
      </c>
      <c r="D27" s="32">
        <v>2.521341659E9</v>
      </c>
      <c r="K27" s="33">
        <f t="shared" ref="K27:N27" si="27">SQRT(($B27-G$2)^2+($C27-G$3)^2)</f>
        <v>19005532.12</v>
      </c>
      <c r="L27" s="33">
        <f t="shared" si="27"/>
        <v>2826151.852</v>
      </c>
      <c r="M27" s="33">
        <f t="shared" si="27"/>
        <v>694977.1641</v>
      </c>
      <c r="N27" s="33">
        <f t="shared" si="27"/>
        <v>35736688.85</v>
      </c>
      <c r="O27" s="34" t="str">
        <f t="shared" si="3"/>
        <v>G3</v>
      </c>
    </row>
    <row r="28">
      <c r="A28" s="24" t="s">
        <v>66</v>
      </c>
      <c r="B28" s="32">
        <v>2125410.333</v>
      </c>
      <c r="C28" s="32">
        <v>61280.0</v>
      </c>
      <c r="D28" s="32">
        <v>3.468358898E9</v>
      </c>
      <c r="K28" s="33">
        <f t="shared" ref="K28:N28" si="28">SQRT(($B28-G$2)^2+($C28-G$3)^2)</f>
        <v>2674175.488</v>
      </c>
      <c r="L28" s="33">
        <f t="shared" si="28"/>
        <v>18853661.39</v>
      </c>
      <c r="M28" s="33">
        <f t="shared" si="28"/>
        <v>22310701.46</v>
      </c>
      <c r="N28" s="33">
        <f t="shared" si="28"/>
        <v>57415104.84</v>
      </c>
      <c r="O28" s="34" t="str">
        <f t="shared" si="3"/>
        <v>G1</v>
      </c>
    </row>
    <row r="29">
      <c r="A29" s="24" t="s">
        <v>67</v>
      </c>
      <c r="B29" s="32">
        <v>9.227667816E7</v>
      </c>
      <c r="C29" s="32">
        <v>2184837.0</v>
      </c>
      <c r="D29" s="32">
        <v>4.223504003E9</v>
      </c>
      <c r="K29" s="33">
        <f t="shared" ref="K29:N29" si="29">SQRT(($B29-G$2)^2+($C29-G$3)^2)</f>
        <v>87504311.76</v>
      </c>
      <c r="L29" s="33">
        <f t="shared" si="29"/>
        <v>71327716.14</v>
      </c>
      <c r="M29" s="33">
        <f t="shared" si="29"/>
        <v>67879193.62</v>
      </c>
      <c r="N29" s="33">
        <f t="shared" si="29"/>
        <v>32772252.47</v>
      </c>
      <c r="O29" s="34" t="str">
        <f t="shared" si="3"/>
        <v>G4</v>
      </c>
    </row>
    <row r="30">
      <c r="A30" s="24" t="s">
        <v>68</v>
      </c>
      <c r="B30" s="32">
        <v>1.151627076E7</v>
      </c>
      <c r="C30" s="32">
        <v>904863.0</v>
      </c>
      <c r="D30" s="32">
        <v>1.27270877E8</v>
      </c>
      <c r="K30" s="33">
        <f t="shared" ref="K30:N30" si="30">SQRT(($B30-G$2)^2+($C30-G$3)^2)</f>
        <v>6755756.867</v>
      </c>
      <c r="L30" s="33">
        <f t="shared" si="30"/>
        <v>9444356.877</v>
      </c>
      <c r="M30" s="33">
        <f t="shared" si="30"/>
        <v>12892441.78</v>
      </c>
      <c r="N30" s="33">
        <f t="shared" si="30"/>
        <v>48002991.05</v>
      </c>
      <c r="O30" s="34" t="str">
        <f t="shared" si="3"/>
        <v>G1</v>
      </c>
    </row>
    <row r="31">
      <c r="A31" s="24" t="s">
        <v>69</v>
      </c>
      <c r="B31" s="32">
        <v>3.043818015E7</v>
      </c>
      <c r="C31" s="32">
        <v>1330187.0</v>
      </c>
      <c r="D31" s="32">
        <v>2.28826324E8</v>
      </c>
      <c r="K31" s="33">
        <f t="shared" ref="K31:N31" si="31">SQRT(($B31-G$2)^2+($C31-G$3)^2)</f>
        <v>25667538.37</v>
      </c>
      <c r="L31" s="33">
        <f t="shared" si="31"/>
        <v>9487537.13</v>
      </c>
      <c r="M31" s="33">
        <f t="shared" si="31"/>
        <v>6034808.609</v>
      </c>
      <c r="N31" s="33">
        <f t="shared" si="31"/>
        <v>29076383.36</v>
      </c>
      <c r="O31" s="34" t="str">
        <f t="shared" si="3"/>
        <v>G3</v>
      </c>
    </row>
    <row r="32">
      <c r="A32" s="24" t="s">
        <v>70</v>
      </c>
      <c r="B32" s="32">
        <v>1.398631535E8</v>
      </c>
      <c r="C32" s="32">
        <v>4475886.0</v>
      </c>
      <c r="D32" s="32">
        <v>3.12481492E8</v>
      </c>
      <c r="K32" s="33">
        <f t="shared" ref="K32:N32" si="32">SQRT(($B32-G$2)^2+($C32-G$3)^2)</f>
        <v>135135655.3</v>
      </c>
      <c r="L32" s="33">
        <f t="shared" si="32"/>
        <v>118956435.6</v>
      </c>
      <c r="M32" s="33">
        <f t="shared" si="32"/>
        <v>115504110.1</v>
      </c>
      <c r="N32" s="33">
        <f t="shared" si="32"/>
        <v>80393919.93</v>
      </c>
      <c r="O32" s="34" t="str">
        <f t="shared" si="3"/>
        <v>G4</v>
      </c>
    </row>
    <row r="33">
      <c r="A33" s="24" t="s">
        <v>71</v>
      </c>
      <c r="B33" s="32">
        <v>381851.6785</v>
      </c>
      <c r="C33" s="32">
        <v>40797.0</v>
      </c>
      <c r="D33" s="32">
        <v>9.359797989E9</v>
      </c>
      <c r="K33" s="33">
        <f t="shared" ref="K33:N33" si="33">SQRT(($B33-G$2)^2+($C33-G$3)^2)</f>
        <v>4416434.435</v>
      </c>
      <c r="L33" s="33">
        <f t="shared" si="33"/>
        <v>20596497.74</v>
      </c>
      <c r="M33" s="33">
        <f t="shared" si="33"/>
        <v>24052946.03</v>
      </c>
      <c r="N33" s="33">
        <f t="shared" si="33"/>
        <v>59158310.65</v>
      </c>
      <c r="O33" s="34" t="str">
        <f t="shared" si="3"/>
        <v>G1</v>
      </c>
    </row>
    <row r="34">
      <c r="A34" s="24" t="s">
        <v>72</v>
      </c>
      <c r="B34" s="32">
        <v>956576.6785</v>
      </c>
      <c r="C34" s="32">
        <v>107808.0</v>
      </c>
      <c r="D34" s="32">
        <v>8.872965629E9</v>
      </c>
      <c r="K34" s="33">
        <f t="shared" ref="K34:N34" si="34">SQRT(($B34-G$2)^2+($C34-G$3)^2)</f>
        <v>3839585.279</v>
      </c>
      <c r="L34" s="33">
        <f t="shared" si="34"/>
        <v>20019534.19</v>
      </c>
      <c r="M34" s="33">
        <f t="shared" si="34"/>
        <v>23475589.55</v>
      </c>
      <c r="N34" s="33">
        <f t="shared" si="34"/>
        <v>58581625.79</v>
      </c>
      <c r="O34" s="34" t="str">
        <f t="shared" si="3"/>
        <v>G1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15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116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Q1" s="36" t="s">
        <v>117</v>
      </c>
    </row>
    <row r="2">
      <c r="A2" s="24" t="s">
        <v>10</v>
      </c>
      <c r="B2" s="32">
        <v>1067855.672</v>
      </c>
      <c r="C2" s="32">
        <v>76589.0</v>
      </c>
      <c r="D2" s="32">
        <v>1.394267678E9</v>
      </c>
      <c r="E2" s="24">
        <v>2.0</v>
      </c>
      <c r="F2" s="24" t="s">
        <v>7</v>
      </c>
      <c r="G2" s="34">
        <f t="shared" ref="G2:J2" si="1">AVERAGEIFS(INDIRECT($E$1&amp;"!"&amp;ADDRESS(2,$E2,1)):INDIRECT($E$1&amp;"!"&amp;ADDRESS(1001,$E2,1)),INDIRECT($E$1&amp;"!O2"):INDIRECT($E$1&amp;"!O1001"),G$1)</f>
        <v>4603254.634</v>
      </c>
      <c r="H2" s="34">
        <f t="shared" si="1"/>
        <v>21258806.46</v>
      </c>
      <c r="I2" s="34">
        <f t="shared" si="1"/>
        <v>27603898.93</v>
      </c>
      <c r="J2" s="34">
        <f t="shared" si="1"/>
        <v>133433496.9</v>
      </c>
      <c r="K2" s="34">
        <f t="shared" ref="K2:N2" si="2">SQRT(($B2-G$2)^2+($C2-G$3)^2)</f>
        <v>3541483.448</v>
      </c>
      <c r="L2" s="34">
        <f t="shared" si="2"/>
        <v>20227037.8</v>
      </c>
      <c r="M2" s="34">
        <f t="shared" si="2"/>
        <v>26559608.47</v>
      </c>
      <c r="N2" s="34">
        <f t="shared" si="2"/>
        <v>132413345.2</v>
      </c>
      <c r="O2" s="34" t="str">
        <f t="shared" ref="O2:O34" si="5">INDEX($K$1:$N$1,1,MATCH(MIN(K2:N2),K2:N2,0))</f>
        <v>G1</v>
      </c>
      <c r="Q2" s="34" t="str">
        <f t="shared" ref="Q2:Q34" si="6">INDIRECT($E$1&amp;"!O"&amp;ROW(O2))</f>
        <v>G1</v>
      </c>
    </row>
    <row r="3">
      <c r="A3" s="24" t="s">
        <v>14</v>
      </c>
      <c r="B3" s="32">
        <v>2.125149574E8</v>
      </c>
      <c r="C3" s="32">
        <v>6407102.0</v>
      </c>
      <c r="D3" s="32">
        <v>3.316865524E9</v>
      </c>
      <c r="E3" s="24">
        <v>3.0</v>
      </c>
      <c r="F3" s="24" t="s">
        <v>8</v>
      </c>
      <c r="G3" s="34">
        <f t="shared" ref="G3:J3" si="3">AVERAGEIFS(INDIRECT($E$1&amp;"!"&amp;ADDRESS(2,$E3,1)):INDIRECT($E$1&amp;"!"&amp;ADDRESS(1001,$E3,1)),INDIRECT($E$1&amp;"!O2"):INDIRECT($E$1&amp;"!O1001"),G$1)</f>
        <v>284096.0833</v>
      </c>
      <c r="H3" s="34">
        <f t="shared" si="3"/>
        <v>1284299.333</v>
      </c>
      <c r="I3" s="34">
        <f t="shared" si="3"/>
        <v>1195164.3</v>
      </c>
      <c r="J3" s="34">
        <f t="shared" si="3"/>
        <v>3630600</v>
      </c>
      <c r="K3" s="34">
        <f t="shared" ref="K3:N3" si="4">SQRT(($B3-G$2)^2+($C3-G$3)^2)</f>
        <v>208001844.6</v>
      </c>
      <c r="L3" s="34">
        <f t="shared" si="4"/>
        <v>191324745.9</v>
      </c>
      <c r="M3" s="34">
        <f t="shared" si="4"/>
        <v>184984496.2</v>
      </c>
      <c r="N3" s="34">
        <f t="shared" si="4"/>
        <v>79130186.12</v>
      </c>
      <c r="O3" s="34" t="str">
        <f t="shared" si="5"/>
        <v>G4</v>
      </c>
      <c r="P3" s="35"/>
      <c r="Q3" s="34" t="str">
        <f t="shared" si="6"/>
        <v>G4</v>
      </c>
    </row>
    <row r="4">
      <c r="A4" s="24" t="s">
        <v>18</v>
      </c>
      <c r="B4" s="32">
        <v>8548114.653</v>
      </c>
      <c r="C4" s="32">
        <v>262174.0</v>
      </c>
      <c r="D4" s="32">
        <v>3.260473828E9</v>
      </c>
      <c r="K4" s="34">
        <f t="shared" ref="K4:N4" si="7">SQRT(($B4-G$2)^2+($C4-G$3)^2)</f>
        <v>3944920.93</v>
      </c>
      <c r="L4" s="34">
        <f t="shared" si="7"/>
        <v>12751722.49</v>
      </c>
      <c r="M4" s="34">
        <f t="shared" si="7"/>
        <v>19078610.67</v>
      </c>
      <c r="N4" s="34">
        <f t="shared" si="7"/>
        <v>124930800.8</v>
      </c>
      <c r="O4" s="34" t="str">
        <f t="shared" si="5"/>
        <v>G1</v>
      </c>
      <c r="Q4" s="34" t="str">
        <f t="shared" si="6"/>
        <v>G1</v>
      </c>
    </row>
    <row r="5">
      <c r="A5" s="24" t="s">
        <v>23</v>
      </c>
      <c r="B5" s="32">
        <v>6.376477077E7</v>
      </c>
      <c r="C5" s="32">
        <v>2535517.0</v>
      </c>
      <c r="D5" s="32">
        <v>2.51486268E8</v>
      </c>
      <c r="K5" s="34">
        <f t="shared" ref="K5:N5" si="8">SQRT(($B5-G$2)^2+($C5-G$3)^2)</f>
        <v>59204340.11</v>
      </c>
      <c r="L5" s="34">
        <f t="shared" si="8"/>
        <v>42524375.92</v>
      </c>
      <c r="M5" s="34">
        <f t="shared" si="8"/>
        <v>36185704.33</v>
      </c>
      <c r="N5" s="34">
        <f t="shared" si="8"/>
        <v>69677332.11</v>
      </c>
      <c r="O5" s="34" t="str">
        <f t="shared" si="5"/>
        <v>G3</v>
      </c>
      <c r="Q5" s="34" t="str">
        <f t="shared" si="6"/>
        <v>G4</v>
      </c>
    </row>
    <row r="6">
      <c r="A6" s="24" t="s">
        <v>27</v>
      </c>
      <c r="B6" s="32">
        <v>3.572586208E8</v>
      </c>
      <c r="C6" s="32">
        <v>7412566.0</v>
      </c>
      <c r="D6" s="32">
        <v>4.819634938E9</v>
      </c>
      <c r="F6" s="24" t="s">
        <v>118</v>
      </c>
      <c r="K6" s="34">
        <f t="shared" ref="K6:N6" si="9">SQRT(($B6-G$2)^2+($C6-G$3)^2)</f>
        <v>352727405.2</v>
      </c>
      <c r="L6" s="34">
        <f t="shared" si="9"/>
        <v>336055696.1</v>
      </c>
      <c r="M6" s="34">
        <f t="shared" si="9"/>
        <v>329713347.8</v>
      </c>
      <c r="N6" s="34">
        <f t="shared" si="9"/>
        <v>223857073.5</v>
      </c>
      <c r="O6" s="34" t="str">
        <f t="shared" si="5"/>
        <v>G4</v>
      </c>
      <c r="Q6" s="34" t="str">
        <f t="shared" si="6"/>
        <v>G4</v>
      </c>
    </row>
    <row r="7">
      <c r="A7" s="24" t="s">
        <v>31</v>
      </c>
      <c r="B7" s="32">
        <v>5.140435237E7</v>
      </c>
      <c r="C7" s="32">
        <v>2070110.0</v>
      </c>
      <c r="D7" s="32">
        <v>2.483170091E9</v>
      </c>
      <c r="F7" s="34">
        <f>SUM((O2:O1001&lt;&gt;Q2:Q1001)*1)</f>
        <v>1</v>
      </c>
      <c r="K7" s="34">
        <f t="shared" ref="K7:N7" si="10">SQRT(($B7-G$2)^2+($C7-G$3)^2)</f>
        <v>46835164.09</v>
      </c>
      <c r="L7" s="34">
        <f t="shared" si="10"/>
        <v>30155786.12</v>
      </c>
      <c r="M7" s="34">
        <f t="shared" si="10"/>
        <v>23816530.27</v>
      </c>
      <c r="N7" s="34">
        <f t="shared" si="10"/>
        <v>82043986.28</v>
      </c>
      <c r="O7" s="34" t="str">
        <f t="shared" si="5"/>
        <v>G3</v>
      </c>
      <c r="Q7" s="34" t="str">
        <f t="shared" si="6"/>
        <v>G4</v>
      </c>
    </row>
    <row r="8">
      <c r="A8" s="24" t="s">
        <v>35</v>
      </c>
      <c r="B8" s="32">
        <v>3.885816212E7</v>
      </c>
      <c r="C8" s="32">
        <v>1217376.0</v>
      </c>
      <c r="D8" s="32">
        <v>3.191960588E9</v>
      </c>
      <c r="K8" s="34">
        <f t="shared" ref="K8:N8" si="11">SQRT(($B8-G$2)^2+($C8-G$3)^2)</f>
        <v>34267618.8</v>
      </c>
      <c r="L8" s="34">
        <f t="shared" si="11"/>
        <v>17599482.9</v>
      </c>
      <c r="M8" s="34">
        <f t="shared" si="11"/>
        <v>11254285.11</v>
      </c>
      <c r="N8" s="34">
        <f t="shared" si="11"/>
        <v>94606118.21</v>
      </c>
      <c r="O8" s="34" t="str">
        <f t="shared" si="5"/>
        <v>G3</v>
      </c>
      <c r="Q8" s="34" t="str">
        <f t="shared" si="6"/>
        <v>G3</v>
      </c>
    </row>
    <row r="9">
      <c r="A9" s="24" t="s">
        <v>39</v>
      </c>
      <c r="B9" s="32">
        <v>2.395311245E7</v>
      </c>
      <c r="C9" s="32">
        <v>998255.0</v>
      </c>
      <c r="D9" s="32">
        <v>2.39949837E8</v>
      </c>
      <c r="K9" s="34">
        <f t="shared" ref="K9:N9" si="12">SQRT(($B9-G$2)^2+($C9-G$3)^2)</f>
        <v>19363032.32</v>
      </c>
      <c r="L9" s="34">
        <f t="shared" si="12"/>
        <v>2709447.566</v>
      </c>
      <c r="M9" s="34">
        <f t="shared" si="12"/>
        <v>3656092.882</v>
      </c>
      <c r="N9" s="34">
        <f t="shared" si="12"/>
        <v>109512025.9</v>
      </c>
      <c r="O9" s="34" t="str">
        <f t="shared" si="5"/>
        <v>G2</v>
      </c>
      <c r="Q9" s="34" t="str">
        <f t="shared" si="6"/>
        <v>G3</v>
      </c>
    </row>
    <row r="10">
      <c r="A10" s="24" t="s">
        <v>42</v>
      </c>
      <c r="B10" s="32">
        <v>5461366.78</v>
      </c>
      <c r="C10" s="32">
        <v>401849.0</v>
      </c>
      <c r="D10" s="32">
        <v>1.359059443E9</v>
      </c>
      <c r="K10" s="34">
        <f t="shared" ref="K10:N10" si="13">SQRT(($B10-G$2)^2+($C10-G$3)^2)</f>
        <v>866153.6841</v>
      </c>
      <c r="L10" s="34">
        <f t="shared" si="13"/>
        <v>15822067.47</v>
      </c>
      <c r="M10" s="34">
        <f t="shared" si="13"/>
        <v>22156738.91</v>
      </c>
      <c r="N10" s="34">
        <f t="shared" si="13"/>
        <v>128012854.5</v>
      </c>
      <c r="O10" s="34" t="str">
        <f t="shared" si="5"/>
        <v>G1</v>
      </c>
      <c r="Q10" s="34" t="str">
        <f t="shared" si="6"/>
        <v>G1</v>
      </c>
    </row>
    <row r="11">
      <c r="A11" s="24" t="s">
        <v>45</v>
      </c>
      <c r="B11" s="32">
        <v>2.366065737E7</v>
      </c>
      <c r="C11" s="32">
        <v>420504.0</v>
      </c>
      <c r="D11" s="32">
        <v>5.626737766E9</v>
      </c>
      <c r="K11" s="34">
        <f t="shared" ref="K11:N11" si="14">SQRT(($B11-G$2)^2+($C11-G$3)^2)</f>
        <v>19057890.92</v>
      </c>
      <c r="L11" s="34">
        <f t="shared" si="14"/>
        <v>2552455.711</v>
      </c>
      <c r="M11" s="34">
        <f t="shared" si="14"/>
        <v>4018613.261</v>
      </c>
      <c r="N11" s="34">
        <f t="shared" si="14"/>
        <v>109819766.1</v>
      </c>
      <c r="O11" s="34" t="str">
        <f t="shared" si="5"/>
        <v>G2</v>
      </c>
      <c r="Q11" s="34" t="str">
        <f t="shared" si="6"/>
        <v>G3</v>
      </c>
    </row>
    <row r="12">
      <c r="A12" s="24" t="s">
        <v>48</v>
      </c>
      <c r="B12" s="32">
        <v>2.575815171E7</v>
      </c>
      <c r="C12" s="32">
        <v>1464488.0</v>
      </c>
      <c r="D12" s="32">
        <v>1.758850309E9</v>
      </c>
      <c r="K12" s="34">
        <f t="shared" ref="K12:N12" si="15">SQRT(($B12-G$2)^2+($C12-G$3)^2)</f>
        <v>21187802.99</v>
      </c>
      <c r="L12" s="34">
        <f t="shared" si="15"/>
        <v>4502951.877</v>
      </c>
      <c r="M12" s="34">
        <f t="shared" si="15"/>
        <v>1865293.016</v>
      </c>
      <c r="N12" s="34">
        <f t="shared" si="15"/>
        <v>107697130.9</v>
      </c>
      <c r="O12" s="34" t="str">
        <f t="shared" si="5"/>
        <v>G3</v>
      </c>
      <c r="Q12" s="34" t="str">
        <f t="shared" si="6"/>
        <v>G3</v>
      </c>
    </row>
    <row r="13">
      <c r="A13" s="24" t="s">
        <v>51</v>
      </c>
      <c r="B13" s="32">
        <v>3.752391898E7</v>
      </c>
      <c r="C13" s="32">
        <v>1200574.0</v>
      </c>
      <c r="D13" s="32">
        <v>3.125498218E9</v>
      </c>
      <c r="K13" s="34">
        <f t="shared" ref="K13:N13" si="16">SQRT(($B13-G$2)^2+($C13-G$3)^2)</f>
        <v>32933418.78</v>
      </c>
      <c r="L13" s="34">
        <f t="shared" si="16"/>
        <v>16265328.01</v>
      </c>
      <c r="M13" s="34">
        <f t="shared" si="16"/>
        <v>9920021.53</v>
      </c>
      <c r="N13" s="34">
        <f t="shared" si="16"/>
        <v>95940357.34</v>
      </c>
      <c r="O13" s="34" t="str">
        <f t="shared" si="5"/>
        <v>G3</v>
      </c>
      <c r="Q13" s="34" t="str">
        <f t="shared" si="6"/>
        <v>G3</v>
      </c>
    </row>
    <row r="14">
      <c r="A14" s="24" t="s">
        <v>52</v>
      </c>
      <c r="B14" s="32">
        <v>6001844.915</v>
      </c>
      <c r="C14" s="32">
        <v>534826.0</v>
      </c>
      <c r="D14" s="32">
        <v>1.12220515E8</v>
      </c>
      <c r="K14" s="34">
        <f t="shared" ref="K14:N14" si="17">SQRT(($B14-G$2)^2+($C14-G$3)^2)</f>
        <v>1420887.14</v>
      </c>
      <c r="L14" s="34">
        <f t="shared" si="17"/>
        <v>15275358.78</v>
      </c>
      <c r="M14" s="34">
        <f t="shared" si="17"/>
        <v>21612144.37</v>
      </c>
      <c r="N14" s="34">
        <f t="shared" si="17"/>
        <v>127469250.2</v>
      </c>
      <c r="O14" s="34" t="str">
        <f t="shared" si="5"/>
        <v>G1</v>
      </c>
      <c r="Q14" s="34" t="str">
        <f t="shared" si="6"/>
        <v>G1</v>
      </c>
    </row>
    <row r="15">
      <c r="A15" s="24" t="s">
        <v>53</v>
      </c>
      <c r="B15" s="32">
        <v>2.499195376E7</v>
      </c>
      <c r="C15" s="32">
        <v>1784783.0</v>
      </c>
      <c r="D15" s="32">
        <v>1.400279685E9</v>
      </c>
      <c r="K15" s="34">
        <f t="shared" ref="K15:N15" si="18">SQRT(($B15-G$2)^2+($C15-G$3)^2)</f>
        <v>20443852.7</v>
      </c>
      <c r="L15" s="34">
        <f t="shared" si="18"/>
        <v>3766546.514</v>
      </c>
      <c r="M15" s="34">
        <f t="shared" si="18"/>
        <v>2677668.343</v>
      </c>
      <c r="N15" s="34">
        <f t="shared" si="18"/>
        <v>108457251.1</v>
      </c>
      <c r="O15" s="34" t="str">
        <f t="shared" si="5"/>
        <v>G3</v>
      </c>
      <c r="Q15" s="34" t="str">
        <f t="shared" si="6"/>
        <v>G3</v>
      </c>
    </row>
    <row r="16">
      <c r="A16" s="24" t="s">
        <v>54</v>
      </c>
      <c r="B16" s="32">
        <v>9.194594228E7</v>
      </c>
      <c r="C16" s="32">
        <v>2919060.0</v>
      </c>
      <c r="D16" s="32">
        <v>3.149847632E9</v>
      </c>
      <c r="K16" s="34">
        <f t="shared" ref="K16:N16" si="19">SQRT(($B16-G$2)^2+($C16-G$3)^2)</f>
        <v>87382424.55</v>
      </c>
      <c r="L16" s="34">
        <f t="shared" si="19"/>
        <v>70706036.61</v>
      </c>
      <c r="M16" s="34">
        <f t="shared" si="19"/>
        <v>64365133.1</v>
      </c>
      <c r="N16" s="34">
        <f t="shared" si="19"/>
        <v>41493655.89</v>
      </c>
      <c r="O16" s="34" t="str">
        <f t="shared" si="5"/>
        <v>G4</v>
      </c>
      <c r="Q16" s="34" t="str">
        <f t="shared" si="6"/>
        <v>G4</v>
      </c>
    </row>
    <row r="17">
      <c r="A17" s="24" t="s">
        <v>55</v>
      </c>
      <c r="B17" s="32">
        <v>497704.0127</v>
      </c>
      <c r="C17" s="32">
        <v>48114.0</v>
      </c>
      <c r="D17" s="32">
        <v>1.034426597E9</v>
      </c>
      <c r="K17" s="34">
        <f t="shared" ref="K17:N17" si="20">SQRT(($B17-G$2)^2+($C17-G$3)^2)</f>
        <v>4112327.011</v>
      </c>
      <c r="L17" s="34">
        <f t="shared" si="20"/>
        <v>20797873.19</v>
      </c>
      <c r="M17" s="34">
        <f t="shared" si="20"/>
        <v>27130453.87</v>
      </c>
      <c r="N17" s="34">
        <f t="shared" si="20"/>
        <v>132984056.3</v>
      </c>
      <c r="O17" s="34" t="str">
        <f t="shared" si="5"/>
        <v>G1</v>
      </c>
      <c r="Q17" s="34" t="str">
        <f t="shared" si="6"/>
        <v>G1</v>
      </c>
    </row>
    <row r="18">
      <c r="A18" s="24" t="s">
        <v>56</v>
      </c>
      <c r="B18" s="32">
        <v>1123857.696</v>
      </c>
      <c r="C18" s="32">
        <v>82767.0</v>
      </c>
      <c r="D18" s="32">
        <v>1.357857232E9</v>
      </c>
      <c r="K18" s="34">
        <f t="shared" ref="K18:N18" si="21">SQRT(($B18-G$2)^2+($C18-G$3)^2)</f>
        <v>3485216.844</v>
      </c>
      <c r="L18" s="34">
        <f t="shared" si="21"/>
        <v>20170767.01</v>
      </c>
      <c r="M18" s="34">
        <f t="shared" si="21"/>
        <v>26503396.22</v>
      </c>
      <c r="N18" s="34">
        <f t="shared" si="21"/>
        <v>132357197.6</v>
      </c>
      <c r="O18" s="34" t="str">
        <f t="shared" si="5"/>
        <v>G1</v>
      </c>
      <c r="Q18" s="34" t="str">
        <f t="shared" si="6"/>
        <v>G1</v>
      </c>
    </row>
    <row r="19">
      <c r="A19" s="24" t="s">
        <v>57</v>
      </c>
      <c r="B19" s="32">
        <v>2.401161606E7</v>
      </c>
      <c r="C19" s="32">
        <v>1100386.0</v>
      </c>
      <c r="D19" s="32">
        <v>2.182108466E9</v>
      </c>
      <c r="K19" s="34">
        <f t="shared" ref="K19:N19" si="22">SQRT(($B19-G$2)^2+($C19-G$3)^2)</f>
        <v>19425519.88</v>
      </c>
      <c r="L19" s="34">
        <f t="shared" si="22"/>
        <v>2758946.319</v>
      </c>
      <c r="M19" s="34">
        <f t="shared" si="22"/>
        <v>3593532.956</v>
      </c>
      <c r="N19" s="34">
        <f t="shared" si="22"/>
        <v>109451130.6</v>
      </c>
      <c r="O19" s="34" t="str">
        <f t="shared" si="5"/>
        <v>G2</v>
      </c>
      <c r="Q19" s="34" t="str">
        <f t="shared" si="6"/>
        <v>G3</v>
      </c>
    </row>
    <row r="20">
      <c r="A20" s="24" t="s">
        <v>58</v>
      </c>
      <c r="B20" s="32">
        <v>2.226257588E7</v>
      </c>
      <c r="C20" s="32">
        <v>880560.0</v>
      </c>
      <c r="D20" s="32">
        <v>2.528229295E9</v>
      </c>
      <c r="K20" s="34">
        <f t="shared" ref="K20:N20" si="23">SQRT(($B20-G$2)^2+($C20-G$3)^2)</f>
        <v>17669391.5</v>
      </c>
      <c r="L20" s="34">
        <f t="shared" si="23"/>
        <v>1081923.514</v>
      </c>
      <c r="M20" s="34">
        <f t="shared" si="23"/>
        <v>5350580.131</v>
      </c>
      <c r="N20" s="34">
        <f t="shared" si="23"/>
        <v>111204929.8</v>
      </c>
      <c r="O20" s="34" t="str">
        <f t="shared" si="5"/>
        <v>G2</v>
      </c>
      <c r="Q20" s="34" t="str">
        <f t="shared" si="6"/>
        <v>G2</v>
      </c>
    </row>
    <row r="21">
      <c r="A21" s="24" t="s">
        <v>59</v>
      </c>
      <c r="B21" s="32">
        <v>1.973841736E7</v>
      </c>
      <c r="C21" s="32">
        <v>1341746.0</v>
      </c>
      <c r="D21" s="32">
        <v>1.4710994E7</v>
      </c>
      <c r="K21" s="34">
        <f t="shared" ref="K21:N21" si="24">SQRT(($B21-G$2)^2+($C21-G$3)^2)</f>
        <v>15172072.18</v>
      </c>
      <c r="L21" s="34">
        <f t="shared" si="24"/>
        <v>1521474.004</v>
      </c>
      <c r="M21" s="34">
        <f t="shared" si="24"/>
        <v>7866847.3</v>
      </c>
      <c r="N21" s="34">
        <f t="shared" si="24"/>
        <v>113718116.3</v>
      </c>
      <c r="O21" s="34" t="str">
        <f t="shared" si="5"/>
        <v>G2</v>
      </c>
      <c r="Q21" s="34" t="str">
        <f t="shared" si="6"/>
        <v>G2</v>
      </c>
    </row>
    <row r="22">
      <c r="A22" s="24" t="s">
        <v>60</v>
      </c>
      <c r="B22" s="32">
        <v>5.843950007E7</v>
      </c>
      <c r="C22" s="32">
        <v>1039722.0</v>
      </c>
      <c r="D22" s="32">
        <v>5.620685151E9</v>
      </c>
      <c r="K22" s="34">
        <f t="shared" ref="K22:N22" si="25">SQRT(($B22-G$2)^2+($C22-G$3)^2)</f>
        <v>53841548.02</v>
      </c>
      <c r="L22" s="34">
        <f t="shared" si="25"/>
        <v>37181498.02</v>
      </c>
      <c r="M22" s="34">
        <f t="shared" si="25"/>
        <v>30835992.93</v>
      </c>
      <c r="N22" s="34">
        <f t="shared" si="25"/>
        <v>75038738.08</v>
      </c>
      <c r="O22" s="34" t="str">
        <f t="shared" si="5"/>
        <v>G3</v>
      </c>
      <c r="Q22" s="34" t="str">
        <f t="shared" si="6"/>
        <v>G4</v>
      </c>
    </row>
    <row r="23">
      <c r="A23" s="24" t="s">
        <v>61</v>
      </c>
      <c r="B23" s="32">
        <v>2.177542615E7</v>
      </c>
      <c r="C23" s="32">
        <v>1630592.0</v>
      </c>
      <c r="D23" s="32">
        <v>1.335430699E9</v>
      </c>
      <c r="K23" s="34">
        <f t="shared" ref="K23:N23" si="26">SQRT(($B23-G$2)^2+($C23-G$3)^2)</f>
        <v>17224881.01</v>
      </c>
      <c r="L23" s="34">
        <f t="shared" si="26"/>
        <v>621944.1387</v>
      </c>
      <c r="M23" s="34">
        <f t="shared" si="26"/>
        <v>5844714.892</v>
      </c>
      <c r="N23" s="34">
        <f t="shared" si="26"/>
        <v>111675981.3</v>
      </c>
      <c r="O23" s="34" t="str">
        <f t="shared" si="5"/>
        <v>G2</v>
      </c>
      <c r="Q23" s="34" t="str">
        <f t="shared" si="6"/>
        <v>G2</v>
      </c>
    </row>
    <row r="24">
      <c r="A24" s="24" t="s">
        <v>62</v>
      </c>
      <c r="B24" s="32">
        <v>2.305687423E7</v>
      </c>
      <c r="C24" s="32">
        <v>1491689.0</v>
      </c>
      <c r="D24" s="32">
        <v>1.545689097E9</v>
      </c>
      <c r="K24" s="34">
        <f t="shared" ref="K24:N24" si="27">SQRT(($B24-G$2)^2+($C24-G$3)^2)</f>
        <v>18493089.43</v>
      </c>
      <c r="L24" s="34">
        <f t="shared" si="27"/>
        <v>1809988.444</v>
      </c>
      <c r="M24" s="34">
        <f t="shared" si="27"/>
        <v>4556683.056</v>
      </c>
      <c r="N24" s="34">
        <f t="shared" si="27"/>
        <v>110397345</v>
      </c>
      <c r="O24" s="34" t="str">
        <f t="shared" si="5"/>
        <v>G2</v>
      </c>
      <c r="Q24" s="34" t="str">
        <f t="shared" si="6"/>
        <v>G3</v>
      </c>
    </row>
    <row r="25">
      <c r="A25" s="24" t="s">
        <v>63</v>
      </c>
      <c r="B25" s="32">
        <v>5616558.269</v>
      </c>
      <c r="C25" s="32">
        <v>348182.0</v>
      </c>
      <c r="D25" s="32">
        <v>1.613109888E9</v>
      </c>
      <c r="K25" s="34">
        <f t="shared" ref="K25:N25" si="28">SQRT(($B25-G$2)^2+($C25-G$3)^2)</f>
        <v>1015328.155</v>
      </c>
      <c r="L25" s="34">
        <f t="shared" si="28"/>
        <v>15670234.34</v>
      </c>
      <c r="M25" s="34">
        <f t="shared" si="28"/>
        <v>22003648.06</v>
      </c>
      <c r="N25" s="34">
        <f t="shared" si="28"/>
        <v>127859079</v>
      </c>
      <c r="O25" s="34" t="str">
        <f t="shared" si="5"/>
        <v>G1</v>
      </c>
      <c r="Q25" s="34" t="str">
        <f t="shared" si="6"/>
        <v>G1</v>
      </c>
    </row>
    <row r="26">
      <c r="A26" s="24" t="s">
        <v>64</v>
      </c>
      <c r="B26" s="32">
        <v>1.194164416E7</v>
      </c>
      <c r="C26" s="32">
        <v>539904.0</v>
      </c>
      <c r="D26" s="32">
        <v>2.211808795E9</v>
      </c>
      <c r="K26" s="34">
        <f t="shared" ref="K26:N26" si="29">SQRT(($B26-G$2)^2+($C26-G$3)^2)</f>
        <v>7342846.759</v>
      </c>
      <c r="L26" s="34">
        <f t="shared" si="29"/>
        <v>9346851.759</v>
      </c>
      <c r="M26" s="34">
        <f t="shared" si="29"/>
        <v>15675955.8</v>
      </c>
      <c r="N26" s="34">
        <f t="shared" si="29"/>
        <v>121531159.3</v>
      </c>
      <c r="O26" s="34" t="str">
        <f t="shared" si="5"/>
        <v>G1</v>
      </c>
      <c r="Q26" s="34" t="str">
        <f t="shared" si="6"/>
        <v>G1</v>
      </c>
    </row>
    <row r="27">
      <c r="A27" s="24" t="s">
        <v>65</v>
      </c>
      <c r="B27" s="32">
        <v>2.378636242E7</v>
      </c>
      <c r="C27" s="32">
        <v>943401.0</v>
      </c>
      <c r="D27" s="32">
        <v>2.521341659E9</v>
      </c>
      <c r="K27" s="34">
        <f t="shared" ref="K27:N27" si="30">SQRT(($B27-G$2)^2+($C27-G$3)^2)</f>
        <v>19194434.28</v>
      </c>
      <c r="L27" s="34">
        <f t="shared" si="30"/>
        <v>2550441.293</v>
      </c>
      <c r="M27" s="34">
        <f t="shared" si="30"/>
        <v>3825829.286</v>
      </c>
      <c r="N27" s="34">
        <f t="shared" si="30"/>
        <v>109680058.1</v>
      </c>
      <c r="O27" s="34" t="str">
        <f t="shared" si="5"/>
        <v>G2</v>
      </c>
      <c r="Q27" s="34" t="str">
        <f t="shared" si="6"/>
        <v>G3</v>
      </c>
    </row>
    <row r="28">
      <c r="A28" s="24" t="s">
        <v>66</v>
      </c>
      <c r="B28" s="32">
        <v>2125410.333</v>
      </c>
      <c r="C28" s="32">
        <v>61280.0</v>
      </c>
      <c r="D28" s="32">
        <v>3.468358898E9</v>
      </c>
      <c r="K28" s="34">
        <f t="shared" ref="K28:N28" si="31">SQRT(($B28-G$2)^2+($C28-G$3)^2)</f>
        <v>2487842.316</v>
      </c>
      <c r="L28" s="34">
        <f t="shared" si="31"/>
        <v>19172444.39</v>
      </c>
      <c r="M28" s="34">
        <f t="shared" si="31"/>
        <v>25503707.07</v>
      </c>
      <c r="N28" s="34">
        <f t="shared" si="31"/>
        <v>131356589.7</v>
      </c>
      <c r="O28" s="34" t="str">
        <f t="shared" si="5"/>
        <v>G1</v>
      </c>
      <c r="Q28" s="34" t="str">
        <f t="shared" si="6"/>
        <v>G1</v>
      </c>
    </row>
    <row r="29">
      <c r="A29" s="24" t="s">
        <v>67</v>
      </c>
      <c r="B29" s="32">
        <v>9.227667816E7</v>
      </c>
      <c r="C29" s="32">
        <v>2184837.0</v>
      </c>
      <c r="D29" s="32">
        <v>4.223504003E9</v>
      </c>
      <c r="K29" s="34">
        <f t="shared" ref="K29:N29" si="32">SQRT(($B29-G$2)^2+($C29-G$3)^2)</f>
        <v>87694024.93</v>
      </c>
      <c r="L29" s="34">
        <f t="shared" si="32"/>
        <v>71023581.07</v>
      </c>
      <c r="M29" s="34">
        <f t="shared" si="32"/>
        <v>64680351.16</v>
      </c>
      <c r="N29" s="34">
        <f t="shared" si="32"/>
        <v>41182204.42</v>
      </c>
      <c r="O29" s="34" t="str">
        <f t="shared" si="5"/>
        <v>G4</v>
      </c>
      <c r="Q29" s="34" t="str">
        <f t="shared" si="6"/>
        <v>G4</v>
      </c>
    </row>
    <row r="30">
      <c r="A30" s="24" t="s">
        <v>68</v>
      </c>
      <c r="B30" s="32">
        <v>1.151627076E7</v>
      </c>
      <c r="C30" s="32">
        <v>904863.0</v>
      </c>
      <c r="D30" s="32">
        <v>1.27270877E8</v>
      </c>
      <c r="K30" s="34">
        <f t="shared" ref="K30:N30" si="33">SQRT(($B30-G$2)^2+($C30-G$3)^2)</f>
        <v>6940831.616</v>
      </c>
      <c r="L30" s="34">
        <f t="shared" si="33"/>
        <v>9749921.736</v>
      </c>
      <c r="M30" s="34">
        <f t="shared" si="33"/>
        <v>16090247.2</v>
      </c>
      <c r="N30" s="34">
        <f t="shared" si="33"/>
        <v>121947692.4</v>
      </c>
      <c r="O30" s="34" t="str">
        <f t="shared" si="5"/>
        <v>G1</v>
      </c>
      <c r="Q30" s="34" t="str">
        <f t="shared" si="6"/>
        <v>G1</v>
      </c>
    </row>
    <row r="31">
      <c r="A31" s="24" t="s">
        <v>69</v>
      </c>
      <c r="B31" s="32">
        <v>3.043818015E7</v>
      </c>
      <c r="C31" s="32">
        <v>1330187.0</v>
      </c>
      <c r="D31" s="32">
        <v>2.28826324E8</v>
      </c>
      <c r="K31" s="34">
        <f t="shared" ref="K31:N31" si="34">SQRT(($B31-G$2)^2+($C31-G$3)^2)</f>
        <v>25856095.66</v>
      </c>
      <c r="L31" s="34">
        <f t="shared" si="34"/>
        <v>9179488.382</v>
      </c>
      <c r="M31" s="34">
        <f t="shared" si="34"/>
        <v>2837495.584</v>
      </c>
      <c r="N31" s="34">
        <f t="shared" si="34"/>
        <v>103021003.6</v>
      </c>
      <c r="O31" s="34" t="str">
        <f t="shared" si="5"/>
        <v>G3</v>
      </c>
      <c r="Q31" s="34" t="str">
        <f t="shared" si="6"/>
        <v>G3</v>
      </c>
    </row>
    <row r="32">
      <c r="A32" s="24" t="s">
        <v>70</v>
      </c>
      <c r="B32" s="32">
        <v>1.398631535E8</v>
      </c>
      <c r="C32" s="32">
        <v>4475886.0</v>
      </c>
      <c r="D32" s="32">
        <v>3.12481492E8</v>
      </c>
      <c r="K32" s="34">
        <f t="shared" ref="K32:N32" si="35">SQRT(($B32-G$2)^2+($C32-G$3)^2)</f>
        <v>135324836.4</v>
      </c>
      <c r="L32" s="34">
        <f t="shared" si="35"/>
        <v>118647281.3</v>
      </c>
      <c r="M32" s="34">
        <f t="shared" si="35"/>
        <v>112307183.1</v>
      </c>
      <c r="N32" s="34">
        <f t="shared" si="35"/>
        <v>6484982.049</v>
      </c>
      <c r="O32" s="34" t="str">
        <f t="shared" si="5"/>
        <v>G4</v>
      </c>
      <c r="Q32" s="34" t="str">
        <f t="shared" si="6"/>
        <v>G4</v>
      </c>
    </row>
    <row r="33">
      <c r="A33" s="24" t="s">
        <v>71</v>
      </c>
      <c r="B33" s="32">
        <v>381851.6785</v>
      </c>
      <c r="C33" s="32">
        <v>40797.0</v>
      </c>
      <c r="D33" s="32">
        <v>9.359797989E9</v>
      </c>
      <c r="K33" s="34">
        <f t="shared" ref="K33:N33" si="36">SQRT(($B33-G$2)^2+($C33-G$3)^2)</f>
        <v>4228408.372</v>
      </c>
      <c r="L33" s="34">
        <f t="shared" si="36"/>
        <v>20913955.61</v>
      </c>
      <c r="M33" s="34">
        <f t="shared" si="36"/>
        <v>27246512.07</v>
      </c>
      <c r="N33" s="34">
        <f t="shared" si="36"/>
        <v>133100063.8</v>
      </c>
      <c r="O33" s="34" t="str">
        <f t="shared" si="5"/>
        <v>G1</v>
      </c>
      <c r="Q33" s="34" t="str">
        <f t="shared" si="6"/>
        <v>G1</v>
      </c>
    </row>
    <row r="34">
      <c r="A34" s="24" t="s">
        <v>72</v>
      </c>
      <c r="B34" s="32">
        <v>956576.6785</v>
      </c>
      <c r="C34" s="32">
        <v>107808.0</v>
      </c>
      <c r="D34" s="32">
        <v>8.872965629E9</v>
      </c>
      <c r="K34" s="34">
        <f t="shared" ref="K34:N34" si="37">SQRT(($B34-G$2)^2+($C34-G$3)^2)</f>
        <v>3650936.537</v>
      </c>
      <c r="L34" s="34">
        <f t="shared" si="37"/>
        <v>20336289.39</v>
      </c>
      <c r="M34" s="34">
        <f t="shared" si="37"/>
        <v>26669498.06</v>
      </c>
      <c r="N34" s="34">
        <f t="shared" si="37"/>
        <v>132523750.5</v>
      </c>
      <c r="O34" s="34" t="str">
        <f t="shared" si="5"/>
        <v>G1</v>
      </c>
      <c r="Q34" s="34" t="str">
        <f t="shared" si="6"/>
        <v>G1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15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119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Q1" s="36" t="s">
        <v>117</v>
      </c>
    </row>
    <row r="2">
      <c r="A2" s="24" t="s">
        <v>10</v>
      </c>
      <c r="B2" s="32">
        <v>1067855.672</v>
      </c>
      <c r="C2" s="32">
        <v>76589.0</v>
      </c>
      <c r="D2" s="32">
        <v>1.394267678E9</v>
      </c>
      <c r="E2" s="24">
        <v>2.0</v>
      </c>
      <c r="F2" s="24" t="s">
        <v>7</v>
      </c>
      <c r="G2" s="34">
        <f t="shared" ref="G2:J2" si="1">AVERAGEIFS(INDIRECT($E$1&amp;"!"&amp;ADDRESS(2,$E2,1)):INDIRECT($E$1&amp;"!"&amp;ADDRESS(1001,$E2,1)),INDIRECT($E$1&amp;"!O2"):INDIRECT($E$1&amp;"!O1001"),G$1)</f>
        <v>4603254.634</v>
      </c>
      <c r="H2" s="34">
        <f t="shared" si="1"/>
        <v>22780630.24</v>
      </c>
      <c r="I2" s="34">
        <f t="shared" si="1"/>
        <v>41397373.74</v>
      </c>
      <c r="J2" s="34">
        <f t="shared" si="1"/>
        <v>178771870.4</v>
      </c>
      <c r="K2" s="34">
        <f t="shared" ref="K2:N2" si="2">SQRT(($B2-G$2)^2+($C2-G$3)^2)</f>
        <v>3541483.448</v>
      </c>
      <c r="L2" s="34">
        <f t="shared" si="2"/>
        <v>21736921.94</v>
      </c>
      <c r="M2" s="34">
        <f t="shared" si="2"/>
        <v>40357543.39</v>
      </c>
      <c r="N2" s="34">
        <f t="shared" si="2"/>
        <v>177763627.4</v>
      </c>
      <c r="O2" s="34" t="str">
        <f t="shared" ref="O2:O34" si="5">INDEX($K$1:$N$1,1,MATCH(MIN(K2:N2),K2:N2,0))</f>
        <v>G1</v>
      </c>
      <c r="Q2" s="34" t="str">
        <f t="shared" ref="Q2:Q34" si="6">INDIRECT($E$1&amp;"!O"&amp;ROW(O2))</f>
        <v>G1</v>
      </c>
    </row>
    <row r="3">
      <c r="A3" s="24" t="s">
        <v>14</v>
      </c>
      <c r="B3" s="32">
        <v>2.125149574E8</v>
      </c>
      <c r="C3" s="32">
        <v>6407102.0</v>
      </c>
      <c r="D3" s="32">
        <v>3.316865524E9</v>
      </c>
      <c r="E3" s="24">
        <v>3.0</v>
      </c>
      <c r="F3" s="24" t="s">
        <v>8</v>
      </c>
      <c r="G3" s="34">
        <f t="shared" ref="G3:J3" si="3">AVERAGEIFS(INDIRECT($E$1&amp;"!"&amp;ADDRESS(2,$E3,1)):INDIRECT($E$1&amp;"!"&amp;ADDRESS(1001,$E3,1)),INDIRECT($E$1&amp;"!O2"):INDIRECT($E$1&amp;"!O1001"),G$1)</f>
        <v>284096.0833</v>
      </c>
      <c r="H3" s="34">
        <f t="shared" si="3"/>
        <v>1100891.625</v>
      </c>
      <c r="I3" s="34">
        <f t="shared" si="3"/>
        <v>1580344.625</v>
      </c>
      <c r="J3" s="34">
        <f t="shared" si="3"/>
        <v>4679890.2</v>
      </c>
      <c r="K3" s="34">
        <f t="shared" ref="K3:N3" si="4">SQRT(($B3-G$2)^2+($C3-G$3)^2)</f>
        <v>208001844.6</v>
      </c>
      <c r="L3" s="34">
        <f t="shared" si="4"/>
        <v>189808510.8</v>
      </c>
      <c r="M3" s="34">
        <f t="shared" si="4"/>
        <v>171185644.9</v>
      </c>
      <c r="N3" s="34">
        <f t="shared" si="4"/>
        <v>33787263.56</v>
      </c>
      <c r="O3" s="34" t="str">
        <f t="shared" si="5"/>
        <v>G4</v>
      </c>
      <c r="P3" s="35"/>
      <c r="Q3" s="34" t="str">
        <f t="shared" si="6"/>
        <v>G4</v>
      </c>
    </row>
    <row r="4">
      <c r="A4" s="24" t="s">
        <v>18</v>
      </c>
      <c r="B4" s="32">
        <v>8548114.653</v>
      </c>
      <c r="C4" s="32">
        <v>262174.0</v>
      </c>
      <c r="D4" s="32">
        <v>3.260473828E9</v>
      </c>
      <c r="K4" s="34">
        <f t="shared" ref="K4:N4" si="7">SQRT(($B4-G$2)^2+($C4-G$3)^2)</f>
        <v>3944920.93</v>
      </c>
      <c r="L4" s="34">
        <f t="shared" si="7"/>
        <v>14257206.85</v>
      </c>
      <c r="M4" s="34">
        <f t="shared" si="7"/>
        <v>32875696.14</v>
      </c>
      <c r="N4" s="34">
        <f t="shared" si="7"/>
        <v>170281071.3</v>
      </c>
      <c r="O4" s="34" t="str">
        <f t="shared" si="5"/>
        <v>G1</v>
      </c>
      <c r="Q4" s="34" t="str">
        <f t="shared" si="6"/>
        <v>G1</v>
      </c>
    </row>
    <row r="5">
      <c r="A5" s="24" t="s">
        <v>23</v>
      </c>
      <c r="B5" s="32">
        <v>6.376477077E7</v>
      </c>
      <c r="C5" s="32">
        <v>2535517.0</v>
      </c>
      <c r="D5" s="32">
        <v>2.51486268E8</v>
      </c>
      <c r="K5" s="34">
        <f t="shared" ref="K5:N5" si="8">SQRT(($B5-G$2)^2+($C5-G$3)^2)</f>
        <v>59204340.11</v>
      </c>
      <c r="L5" s="34">
        <f t="shared" si="8"/>
        <v>41009241.95</v>
      </c>
      <c r="M5" s="34">
        <f t="shared" si="8"/>
        <v>22387782.47</v>
      </c>
      <c r="N5" s="34">
        <f t="shared" si="8"/>
        <v>115027089.5</v>
      </c>
      <c r="O5" s="34" t="str">
        <f t="shared" si="5"/>
        <v>G3</v>
      </c>
      <c r="Q5" s="34" t="str">
        <f t="shared" si="6"/>
        <v>G3</v>
      </c>
    </row>
    <row r="6">
      <c r="A6" s="24" t="s">
        <v>27</v>
      </c>
      <c r="B6" s="32">
        <v>3.572586208E8</v>
      </c>
      <c r="C6" s="32">
        <v>7412566.0</v>
      </c>
      <c r="D6" s="32">
        <v>4.819634938E9</v>
      </c>
      <c r="F6" s="24" t="s">
        <v>118</v>
      </c>
      <c r="K6" s="34">
        <f t="shared" ref="K6:N6" si="9">SQRT(($B6-G$2)^2+($C6-G$3)^2)</f>
        <v>352727405.2</v>
      </c>
      <c r="L6" s="34">
        <f t="shared" si="9"/>
        <v>334537536.6</v>
      </c>
      <c r="M6" s="34">
        <f t="shared" si="9"/>
        <v>315915087</v>
      </c>
      <c r="N6" s="34">
        <f t="shared" si="9"/>
        <v>178507668.1</v>
      </c>
      <c r="O6" s="34" t="str">
        <f t="shared" si="5"/>
        <v>G4</v>
      </c>
      <c r="Q6" s="34" t="str">
        <f t="shared" si="6"/>
        <v>G4</v>
      </c>
    </row>
    <row r="7">
      <c r="A7" s="24" t="s">
        <v>31</v>
      </c>
      <c r="B7" s="32">
        <v>5.140435237E7</v>
      </c>
      <c r="C7" s="32">
        <v>2070110.0</v>
      </c>
      <c r="D7" s="32">
        <v>2.483170091E9</v>
      </c>
      <c r="F7" s="34">
        <f>SUM((O2:O1001&lt;&gt;Q2:Q1001)*1)</f>
        <v>0</v>
      </c>
      <c r="K7" s="34">
        <f t="shared" ref="K7:N7" si="10">SQRT(($B7-G$2)^2+($C7-G$3)^2)</f>
        <v>46835164.09</v>
      </c>
      <c r="L7" s="34">
        <f t="shared" si="10"/>
        <v>28640126.62</v>
      </c>
      <c r="M7" s="34">
        <f t="shared" si="10"/>
        <v>10018956.6</v>
      </c>
      <c r="N7" s="34">
        <f t="shared" si="10"/>
        <v>127394252.7</v>
      </c>
      <c r="O7" s="34" t="str">
        <f t="shared" si="5"/>
        <v>G3</v>
      </c>
      <c r="Q7" s="34" t="str">
        <f t="shared" si="6"/>
        <v>G3</v>
      </c>
    </row>
    <row r="8">
      <c r="A8" s="24" t="s">
        <v>35</v>
      </c>
      <c r="B8" s="32">
        <v>3.885816212E7</v>
      </c>
      <c r="C8" s="32">
        <v>1217376.0</v>
      </c>
      <c r="D8" s="32">
        <v>3.191960588E9</v>
      </c>
      <c r="K8" s="34">
        <f t="shared" ref="K8:N8" si="11">SQRT(($B8-G$2)^2+($C8-G$3)^2)</f>
        <v>34267618.8</v>
      </c>
      <c r="L8" s="34">
        <f t="shared" si="11"/>
        <v>16077953.85</v>
      </c>
      <c r="M8" s="34">
        <f t="shared" si="11"/>
        <v>2565022.784</v>
      </c>
      <c r="N8" s="34">
        <f t="shared" si="11"/>
        <v>139956546</v>
      </c>
      <c r="O8" s="34" t="str">
        <f t="shared" si="5"/>
        <v>G3</v>
      </c>
      <c r="Q8" s="34" t="str">
        <f t="shared" si="6"/>
        <v>G3</v>
      </c>
    </row>
    <row r="9">
      <c r="A9" s="24" t="s">
        <v>39</v>
      </c>
      <c r="B9" s="32">
        <v>2.395311245E7</v>
      </c>
      <c r="C9" s="32">
        <v>998255.0</v>
      </c>
      <c r="D9" s="32">
        <v>2.39949837E8</v>
      </c>
      <c r="K9" s="34">
        <f t="shared" ref="K9:N9" si="12">SQRT(($B9-G$2)^2+($C9-G$3)^2)</f>
        <v>19363032.32</v>
      </c>
      <c r="L9" s="34">
        <f t="shared" si="12"/>
        <v>1176965.934</v>
      </c>
      <c r="M9" s="34">
        <f t="shared" si="12"/>
        <v>17453970.33</v>
      </c>
      <c r="N9" s="34">
        <f t="shared" si="12"/>
        <v>154862527</v>
      </c>
      <c r="O9" s="34" t="str">
        <f t="shared" si="5"/>
        <v>G2</v>
      </c>
      <c r="Q9" s="34" t="str">
        <f t="shared" si="6"/>
        <v>G2</v>
      </c>
    </row>
    <row r="10">
      <c r="A10" s="24" t="s">
        <v>42</v>
      </c>
      <c r="B10" s="32">
        <v>5461366.78</v>
      </c>
      <c r="C10" s="32">
        <v>401849.0</v>
      </c>
      <c r="D10" s="32">
        <v>1.359059443E9</v>
      </c>
      <c r="K10" s="34">
        <f t="shared" ref="K10:N10" si="13">SQRT(($B10-G$2)^2+($C10-G$3)^2)</f>
        <v>866153.6841</v>
      </c>
      <c r="L10" s="34">
        <f t="shared" si="13"/>
        <v>17333365.15</v>
      </c>
      <c r="M10" s="34">
        <f t="shared" si="13"/>
        <v>35955325.73</v>
      </c>
      <c r="N10" s="34">
        <f t="shared" si="13"/>
        <v>173363295.7</v>
      </c>
      <c r="O10" s="34" t="str">
        <f t="shared" si="5"/>
        <v>G1</v>
      </c>
      <c r="Q10" s="34" t="str">
        <f t="shared" si="6"/>
        <v>G1</v>
      </c>
    </row>
    <row r="11">
      <c r="A11" s="24" t="s">
        <v>45</v>
      </c>
      <c r="B11" s="32">
        <v>2.366065737E7</v>
      </c>
      <c r="C11" s="32">
        <v>420504.0</v>
      </c>
      <c r="D11" s="32">
        <v>5.626737766E9</v>
      </c>
      <c r="K11" s="34">
        <f t="shared" ref="K11:N11" si="14">SQRT(($B11-G$2)^2+($C11-G$3)^2)</f>
        <v>19057890.92</v>
      </c>
      <c r="L11" s="34">
        <f t="shared" si="14"/>
        <v>1112373.62</v>
      </c>
      <c r="M11" s="34">
        <f t="shared" si="14"/>
        <v>17774598.11</v>
      </c>
      <c r="N11" s="34">
        <f t="shared" si="14"/>
        <v>155169683.9</v>
      </c>
      <c r="O11" s="34" t="str">
        <f t="shared" si="5"/>
        <v>G2</v>
      </c>
      <c r="Q11" s="34" t="str">
        <f t="shared" si="6"/>
        <v>G2</v>
      </c>
    </row>
    <row r="12">
      <c r="A12" s="24" t="s">
        <v>48</v>
      </c>
      <c r="B12" s="32">
        <v>2.575815171E7</v>
      </c>
      <c r="C12" s="32">
        <v>1464488.0</v>
      </c>
      <c r="D12" s="32">
        <v>1.758850309E9</v>
      </c>
      <c r="K12" s="34">
        <f t="shared" ref="K12:N12" si="15">SQRT(($B12-G$2)^2+($C12-G$3)^2)</f>
        <v>21187802.99</v>
      </c>
      <c r="L12" s="34">
        <f t="shared" si="15"/>
        <v>2999639.383</v>
      </c>
      <c r="M12" s="34">
        <f t="shared" si="15"/>
        <v>15639651.16</v>
      </c>
      <c r="N12" s="34">
        <f t="shared" si="15"/>
        <v>153047498.9</v>
      </c>
      <c r="O12" s="34" t="str">
        <f t="shared" si="5"/>
        <v>G2</v>
      </c>
      <c r="Q12" s="34" t="str">
        <f t="shared" si="6"/>
        <v>G3</v>
      </c>
    </row>
    <row r="13">
      <c r="A13" s="24" t="s">
        <v>51</v>
      </c>
      <c r="B13" s="32">
        <v>3.752391898E7</v>
      </c>
      <c r="C13" s="32">
        <v>1200574.0</v>
      </c>
      <c r="D13" s="32">
        <v>3.125498218E9</v>
      </c>
      <c r="K13" s="34">
        <f t="shared" ref="K13:N13" si="16">SQRT(($B13-G$2)^2+($C13-G$3)^2)</f>
        <v>32933418.78</v>
      </c>
      <c r="L13" s="34">
        <f t="shared" si="16"/>
        <v>14743625.72</v>
      </c>
      <c r="M13" s="34">
        <f t="shared" si="16"/>
        <v>3892027.43</v>
      </c>
      <c r="N13" s="34">
        <f t="shared" si="16"/>
        <v>141290797.4</v>
      </c>
      <c r="O13" s="34" t="str">
        <f t="shared" si="5"/>
        <v>G3</v>
      </c>
      <c r="Q13" s="34" t="str">
        <f t="shared" si="6"/>
        <v>G3</v>
      </c>
    </row>
    <row r="14">
      <c r="A14" s="24" t="s">
        <v>52</v>
      </c>
      <c r="B14" s="32">
        <v>6001844.915</v>
      </c>
      <c r="C14" s="32">
        <v>534826.0</v>
      </c>
      <c r="D14" s="32">
        <v>1.12220515E8</v>
      </c>
      <c r="K14" s="34">
        <f t="shared" ref="K14:N14" si="17">SQRT(($B14-G$2)^2+($C14-G$3)^2)</f>
        <v>1420887.14</v>
      </c>
      <c r="L14" s="34">
        <f t="shared" si="17"/>
        <v>16788331.28</v>
      </c>
      <c r="M14" s="34">
        <f t="shared" si="17"/>
        <v>35410966.81</v>
      </c>
      <c r="N14" s="34">
        <f t="shared" si="17"/>
        <v>172819742.1</v>
      </c>
      <c r="O14" s="34" t="str">
        <f t="shared" si="5"/>
        <v>G1</v>
      </c>
      <c r="Q14" s="34" t="str">
        <f t="shared" si="6"/>
        <v>G1</v>
      </c>
    </row>
    <row r="15">
      <c r="A15" s="24" t="s">
        <v>53</v>
      </c>
      <c r="B15" s="32">
        <v>2.499195376E7</v>
      </c>
      <c r="C15" s="32">
        <v>1784783.0</v>
      </c>
      <c r="D15" s="32">
        <v>1.400279685E9</v>
      </c>
      <c r="K15" s="34">
        <f t="shared" ref="K15:N15" si="18">SQRT(($B15-G$2)^2+($C15-G$3)^2)</f>
        <v>20443852.7</v>
      </c>
      <c r="L15" s="34">
        <f t="shared" si="18"/>
        <v>2314661.773</v>
      </c>
      <c r="M15" s="34">
        <f t="shared" si="18"/>
        <v>16406693.75</v>
      </c>
      <c r="N15" s="34">
        <f t="shared" si="18"/>
        <v>153807166.3</v>
      </c>
      <c r="O15" s="34" t="str">
        <f t="shared" si="5"/>
        <v>G2</v>
      </c>
      <c r="Q15" s="34" t="str">
        <f t="shared" si="6"/>
        <v>G3</v>
      </c>
    </row>
    <row r="16">
      <c r="A16" s="24" t="s">
        <v>54</v>
      </c>
      <c r="B16" s="32">
        <v>9.194594228E7</v>
      </c>
      <c r="C16" s="32">
        <v>2919060.0</v>
      </c>
      <c r="D16" s="32">
        <v>3.149847632E9</v>
      </c>
      <c r="K16" s="34">
        <f t="shared" ref="K16:N16" si="19">SQRT(($B16-G$2)^2+($C16-G$3)^2)</f>
        <v>87382424.55</v>
      </c>
      <c r="L16" s="34">
        <f t="shared" si="19"/>
        <v>69189205.27</v>
      </c>
      <c r="M16" s="34">
        <f t="shared" si="19"/>
        <v>50566292.53</v>
      </c>
      <c r="N16" s="34">
        <f t="shared" si="19"/>
        <v>86843781.13</v>
      </c>
      <c r="O16" s="34" t="str">
        <f t="shared" si="5"/>
        <v>G3</v>
      </c>
      <c r="Q16" s="34" t="str">
        <f t="shared" si="6"/>
        <v>G4</v>
      </c>
    </row>
    <row r="17">
      <c r="A17" s="24" t="s">
        <v>55</v>
      </c>
      <c r="B17" s="32">
        <v>497704.0127</v>
      </c>
      <c r="C17" s="32">
        <v>48114.0</v>
      </c>
      <c r="D17" s="32">
        <v>1.034426597E9</v>
      </c>
      <c r="K17" s="34">
        <f t="shared" ref="K17:N17" si="20">SQRT(($B17-G$2)^2+($C17-G$3)^2)</f>
        <v>4112327.011</v>
      </c>
      <c r="L17" s="34">
        <f t="shared" si="20"/>
        <v>22307782.09</v>
      </c>
      <c r="M17" s="34">
        <f t="shared" si="20"/>
        <v>40928360.76</v>
      </c>
      <c r="N17" s="34">
        <f t="shared" si="20"/>
        <v>178334325.8</v>
      </c>
      <c r="O17" s="34" t="str">
        <f t="shared" si="5"/>
        <v>G1</v>
      </c>
      <c r="Q17" s="34" t="str">
        <f t="shared" si="6"/>
        <v>G1</v>
      </c>
    </row>
    <row r="18">
      <c r="A18" s="24" t="s">
        <v>56</v>
      </c>
      <c r="B18" s="32">
        <v>1123857.696</v>
      </c>
      <c r="C18" s="32">
        <v>82767.0</v>
      </c>
      <c r="D18" s="32">
        <v>1.357857232E9</v>
      </c>
      <c r="K18" s="34">
        <f t="shared" ref="K18:N18" si="21">SQRT(($B18-G$2)^2+($C18-G$3)^2)</f>
        <v>3485216.844</v>
      </c>
      <c r="L18" s="34">
        <f t="shared" si="21"/>
        <v>21680691.29</v>
      </c>
      <c r="M18" s="34">
        <f t="shared" si="21"/>
        <v>40301350.27</v>
      </c>
      <c r="N18" s="34">
        <f t="shared" si="21"/>
        <v>177707484.3</v>
      </c>
      <c r="O18" s="34" t="str">
        <f t="shared" si="5"/>
        <v>G1</v>
      </c>
      <c r="Q18" s="34" t="str">
        <f t="shared" si="6"/>
        <v>G1</v>
      </c>
    </row>
    <row r="19">
      <c r="A19" s="24" t="s">
        <v>57</v>
      </c>
      <c r="B19" s="32">
        <v>2.401161606E7</v>
      </c>
      <c r="C19" s="32">
        <v>1100386.0</v>
      </c>
      <c r="D19" s="32">
        <v>2.182108466E9</v>
      </c>
      <c r="K19" s="34">
        <f t="shared" ref="K19:N19" si="22">SQRT(($B19-G$2)^2+($C19-G$3)^2)</f>
        <v>19425519.88</v>
      </c>
      <c r="L19" s="34">
        <f t="shared" si="22"/>
        <v>1230985.924</v>
      </c>
      <c r="M19" s="34">
        <f t="shared" si="22"/>
        <v>17392381.39</v>
      </c>
      <c r="N19" s="34">
        <f t="shared" si="22"/>
        <v>154801644.6</v>
      </c>
      <c r="O19" s="34" t="str">
        <f t="shared" si="5"/>
        <v>G2</v>
      </c>
      <c r="Q19" s="34" t="str">
        <f t="shared" si="6"/>
        <v>G2</v>
      </c>
    </row>
    <row r="20">
      <c r="A20" s="24" t="s">
        <v>58</v>
      </c>
      <c r="B20" s="32">
        <v>2.226257588E7</v>
      </c>
      <c r="C20" s="32">
        <v>880560.0</v>
      </c>
      <c r="D20" s="32">
        <v>2.528229295E9</v>
      </c>
      <c r="K20" s="34">
        <f t="shared" ref="K20:N20" si="23">SQRT(($B20-G$2)^2+($C20-G$3)^2)</f>
        <v>17669391.5</v>
      </c>
      <c r="L20" s="34">
        <f t="shared" si="23"/>
        <v>562962.1167</v>
      </c>
      <c r="M20" s="34">
        <f t="shared" si="23"/>
        <v>19147589.61</v>
      </c>
      <c r="N20" s="34">
        <f t="shared" si="23"/>
        <v>156555402.9</v>
      </c>
      <c r="O20" s="34" t="str">
        <f t="shared" si="5"/>
        <v>G2</v>
      </c>
      <c r="Q20" s="34" t="str">
        <f t="shared" si="6"/>
        <v>G2</v>
      </c>
    </row>
    <row r="21">
      <c r="A21" s="24" t="s">
        <v>59</v>
      </c>
      <c r="B21" s="32">
        <v>1.973841736E7</v>
      </c>
      <c r="C21" s="32">
        <v>1341746.0</v>
      </c>
      <c r="D21" s="32">
        <v>1.4710994E7</v>
      </c>
      <c r="K21" s="34">
        <f t="shared" ref="K21:N21" si="24">SQRT(($B21-G$2)^2+($C21-G$3)^2)</f>
        <v>15172072.18</v>
      </c>
      <c r="L21" s="34">
        <f t="shared" si="24"/>
        <v>3051732.301</v>
      </c>
      <c r="M21" s="34">
        <f t="shared" si="24"/>
        <v>21660270.56</v>
      </c>
      <c r="N21" s="34">
        <f t="shared" si="24"/>
        <v>159068483.4</v>
      </c>
      <c r="O21" s="34" t="str">
        <f t="shared" si="5"/>
        <v>G2</v>
      </c>
      <c r="Q21" s="34" t="str">
        <f t="shared" si="6"/>
        <v>G2</v>
      </c>
    </row>
    <row r="22">
      <c r="A22" s="24" t="s">
        <v>60</v>
      </c>
      <c r="B22" s="32">
        <v>5.843950007E7</v>
      </c>
      <c r="C22" s="32">
        <v>1039722.0</v>
      </c>
      <c r="D22" s="32">
        <v>5.620685151E9</v>
      </c>
      <c r="K22" s="34">
        <f t="shared" ref="K22:N22" si="25">SQRT(($B22-G$2)^2+($C22-G$3)^2)</f>
        <v>53841548.02</v>
      </c>
      <c r="L22" s="34">
        <f t="shared" si="25"/>
        <v>35658922.3</v>
      </c>
      <c r="M22" s="34">
        <f t="shared" si="25"/>
        <v>17050699.18</v>
      </c>
      <c r="N22" s="34">
        <f t="shared" si="25"/>
        <v>120387417</v>
      </c>
      <c r="O22" s="34" t="str">
        <f t="shared" si="5"/>
        <v>G3</v>
      </c>
      <c r="Q22" s="34" t="str">
        <f t="shared" si="6"/>
        <v>G3</v>
      </c>
    </row>
    <row r="23">
      <c r="A23" s="24" t="s">
        <v>61</v>
      </c>
      <c r="B23" s="32">
        <v>2.177542615E7</v>
      </c>
      <c r="C23" s="32">
        <v>1630592.0</v>
      </c>
      <c r="D23" s="32">
        <v>1.335430699E9</v>
      </c>
      <c r="K23" s="34">
        <f t="shared" ref="K23:N23" si="26">SQRT(($B23-G$2)^2+($C23-G$3)^2)</f>
        <v>17224881.01</v>
      </c>
      <c r="L23" s="34">
        <f t="shared" si="26"/>
        <v>1136229.62</v>
      </c>
      <c r="M23" s="34">
        <f t="shared" si="26"/>
        <v>19622011.93</v>
      </c>
      <c r="N23" s="34">
        <f t="shared" si="26"/>
        <v>157026054.3</v>
      </c>
      <c r="O23" s="34" t="str">
        <f t="shared" si="5"/>
        <v>G2</v>
      </c>
      <c r="Q23" s="34" t="str">
        <f t="shared" si="6"/>
        <v>G2</v>
      </c>
    </row>
    <row r="24">
      <c r="A24" s="24" t="s">
        <v>62</v>
      </c>
      <c r="B24" s="32">
        <v>2.305687423E7</v>
      </c>
      <c r="C24" s="32">
        <v>1491689.0</v>
      </c>
      <c r="D24" s="32">
        <v>1.545689097E9</v>
      </c>
      <c r="K24" s="34">
        <f t="shared" ref="K24:N24" si="27">SQRT(($B24-G$2)^2+($C24-G$3)^2)</f>
        <v>18493089.43</v>
      </c>
      <c r="L24" s="34">
        <f t="shared" si="27"/>
        <v>478574.2683</v>
      </c>
      <c r="M24" s="34">
        <f t="shared" si="27"/>
        <v>18340713.78</v>
      </c>
      <c r="N24" s="34">
        <f t="shared" si="27"/>
        <v>155747631.3</v>
      </c>
      <c r="O24" s="34" t="str">
        <f t="shared" si="5"/>
        <v>G2</v>
      </c>
      <c r="Q24" s="34" t="str">
        <f t="shared" si="6"/>
        <v>G2</v>
      </c>
    </row>
    <row r="25">
      <c r="A25" s="24" t="s">
        <v>63</v>
      </c>
      <c r="B25" s="32">
        <v>5616558.269</v>
      </c>
      <c r="C25" s="32">
        <v>348182.0</v>
      </c>
      <c r="D25" s="32">
        <v>1.613109888E9</v>
      </c>
      <c r="K25" s="34">
        <f t="shared" ref="K25:N25" si="28">SQRT(($B25-G$2)^2+($C25-G$3)^2)</f>
        <v>1015328.155</v>
      </c>
      <c r="L25" s="34">
        <f t="shared" si="28"/>
        <v>17180568.63</v>
      </c>
      <c r="M25" s="34">
        <f t="shared" si="28"/>
        <v>35802024.81</v>
      </c>
      <c r="N25" s="34">
        <f t="shared" si="28"/>
        <v>173209485.4</v>
      </c>
      <c r="O25" s="34" t="str">
        <f t="shared" si="5"/>
        <v>G1</v>
      </c>
      <c r="Q25" s="34" t="str">
        <f t="shared" si="6"/>
        <v>G1</v>
      </c>
    </row>
    <row r="26">
      <c r="A26" s="24" t="s">
        <v>64</v>
      </c>
      <c r="B26" s="32">
        <v>1.194164416E7</v>
      </c>
      <c r="C26" s="32">
        <v>539904.0</v>
      </c>
      <c r="D26" s="32">
        <v>2.211808795E9</v>
      </c>
      <c r="K26" s="34">
        <f t="shared" ref="K26:N26" si="29">SQRT(($B26-G$2)^2+($C26-G$3)^2)</f>
        <v>7342846.759</v>
      </c>
      <c r="L26" s="34">
        <f t="shared" si="29"/>
        <v>10853493.74</v>
      </c>
      <c r="M26" s="34">
        <f t="shared" si="29"/>
        <v>29474099.17</v>
      </c>
      <c r="N26" s="34">
        <f t="shared" si="29"/>
        <v>166881586.4</v>
      </c>
      <c r="O26" s="34" t="str">
        <f t="shared" si="5"/>
        <v>G1</v>
      </c>
      <c r="Q26" s="34" t="str">
        <f t="shared" si="6"/>
        <v>G1</v>
      </c>
    </row>
    <row r="27">
      <c r="A27" s="24" t="s">
        <v>65</v>
      </c>
      <c r="B27" s="32">
        <v>2.378636242E7</v>
      </c>
      <c r="C27" s="32">
        <v>943401.0</v>
      </c>
      <c r="D27" s="32">
        <v>2.521341659E9</v>
      </c>
      <c r="K27" s="34">
        <f t="shared" ref="K27:N27" si="30">SQRT(($B27-G$2)^2+($C27-G$3)^2)</f>
        <v>19194434.28</v>
      </c>
      <c r="L27" s="34">
        <f t="shared" si="30"/>
        <v>1017988.465</v>
      </c>
      <c r="M27" s="34">
        <f t="shared" si="30"/>
        <v>17622525.84</v>
      </c>
      <c r="N27" s="34">
        <f t="shared" si="30"/>
        <v>155030542.3</v>
      </c>
      <c r="O27" s="34" t="str">
        <f t="shared" si="5"/>
        <v>G2</v>
      </c>
      <c r="Q27" s="34" t="str">
        <f t="shared" si="6"/>
        <v>G2</v>
      </c>
    </row>
    <row r="28">
      <c r="A28" s="24" t="s">
        <v>66</v>
      </c>
      <c r="B28" s="32">
        <v>2125410.333</v>
      </c>
      <c r="C28" s="32">
        <v>61280.0</v>
      </c>
      <c r="D28" s="32">
        <v>3.468358898E9</v>
      </c>
      <c r="K28" s="34">
        <f t="shared" ref="K28:N28" si="31">SQRT(($B28-G$2)^2+($C28-G$3)^2)</f>
        <v>2487842.316</v>
      </c>
      <c r="L28" s="34">
        <f t="shared" si="31"/>
        <v>20681366.05</v>
      </c>
      <c r="M28" s="34">
        <f t="shared" si="31"/>
        <v>39301331.62</v>
      </c>
      <c r="N28" s="34">
        <f t="shared" si="31"/>
        <v>176706829</v>
      </c>
      <c r="O28" s="34" t="str">
        <f t="shared" si="5"/>
        <v>G1</v>
      </c>
      <c r="Q28" s="34" t="str">
        <f t="shared" si="6"/>
        <v>G1</v>
      </c>
    </row>
    <row r="29">
      <c r="A29" s="24" t="s">
        <v>67</v>
      </c>
      <c r="B29" s="32">
        <v>9.227667816E7</v>
      </c>
      <c r="C29" s="32">
        <v>2184837.0</v>
      </c>
      <c r="D29" s="32">
        <v>4.223504003E9</v>
      </c>
      <c r="K29" s="34">
        <f t="shared" ref="K29:N29" si="32">SQRT(($B29-G$2)^2+($C29-G$3)^2)</f>
        <v>87694024.93</v>
      </c>
      <c r="L29" s="34">
        <f t="shared" si="32"/>
        <v>69504500.67</v>
      </c>
      <c r="M29" s="34">
        <f t="shared" si="32"/>
        <v>50882895.25</v>
      </c>
      <c r="N29" s="34">
        <f t="shared" si="32"/>
        <v>86531171.12</v>
      </c>
      <c r="O29" s="34" t="str">
        <f t="shared" si="5"/>
        <v>G3</v>
      </c>
      <c r="Q29" s="34" t="str">
        <f t="shared" si="6"/>
        <v>G4</v>
      </c>
    </row>
    <row r="30">
      <c r="A30" s="24" t="s">
        <v>68</v>
      </c>
      <c r="B30" s="32">
        <v>1.151627076E7</v>
      </c>
      <c r="C30" s="32">
        <v>904863.0</v>
      </c>
      <c r="D30" s="32">
        <v>1.27270877E8</v>
      </c>
      <c r="K30" s="34">
        <f t="shared" ref="K30:N30" si="33">SQRT(($B30-G$2)^2+($C30-G$3)^2)</f>
        <v>6940831.616</v>
      </c>
      <c r="L30" s="34">
        <f t="shared" si="33"/>
        <v>11266065.05</v>
      </c>
      <c r="M30" s="34">
        <f t="shared" si="33"/>
        <v>29888736.86</v>
      </c>
      <c r="N30" s="34">
        <f t="shared" si="33"/>
        <v>167298196.2</v>
      </c>
      <c r="O30" s="34" t="str">
        <f t="shared" si="5"/>
        <v>G1</v>
      </c>
      <c r="Q30" s="34" t="str">
        <f t="shared" si="6"/>
        <v>G1</v>
      </c>
    </row>
    <row r="31">
      <c r="A31" s="24" t="s">
        <v>69</v>
      </c>
      <c r="B31" s="32">
        <v>3.043818015E7</v>
      </c>
      <c r="C31" s="32">
        <v>1330187.0</v>
      </c>
      <c r="D31" s="32">
        <v>2.28826324E8</v>
      </c>
      <c r="K31" s="34">
        <f t="shared" ref="K31:N31" si="34">SQRT(($B31-G$2)^2+($C31-G$3)^2)</f>
        <v>25856095.66</v>
      </c>
      <c r="L31" s="34">
        <f t="shared" si="34"/>
        <v>7660982.117</v>
      </c>
      <c r="M31" s="34">
        <f t="shared" si="34"/>
        <v>10962048.3</v>
      </c>
      <c r="N31" s="34">
        <f t="shared" si="34"/>
        <v>148371507.3</v>
      </c>
      <c r="O31" s="34" t="str">
        <f t="shared" si="5"/>
        <v>G2</v>
      </c>
      <c r="Q31" s="34" t="str">
        <f t="shared" si="6"/>
        <v>G3</v>
      </c>
    </row>
    <row r="32">
      <c r="A32" s="24" t="s">
        <v>70</v>
      </c>
      <c r="B32" s="32">
        <v>1.398631535E8</v>
      </c>
      <c r="C32" s="32">
        <v>4475886.0</v>
      </c>
      <c r="D32" s="32">
        <v>3.12481492E8</v>
      </c>
      <c r="K32" s="34">
        <f t="shared" ref="K32:N32" si="35">SQRT(($B32-G$2)^2+($C32-G$3)^2)</f>
        <v>135324836.4</v>
      </c>
      <c r="L32" s="34">
        <f t="shared" si="35"/>
        <v>117131156.6</v>
      </c>
      <c r="M32" s="34">
        <f t="shared" si="35"/>
        <v>98508344.54</v>
      </c>
      <c r="N32" s="34">
        <f t="shared" si="35"/>
        <v>38909251.74</v>
      </c>
      <c r="O32" s="34" t="str">
        <f t="shared" si="5"/>
        <v>G4</v>
      </c>
      <c r="Q32" s="34" t="str">
        <f t="shared" si="6"/>
        <v>G4</v>
      </c>
    </row>
    <row r="33">
      <c r="A33" s="24" t="s">
        <v>71</v>
      </c>
      <c r="B33" s="32">
        <v>381851.6785</v>
      </c>
      <c r="C33" s="32">
        <v>40797.0</v>
      </c>
      <c r="D33" s="32">
        <v>9.359797989E9</v>
      </c>
      <c r="K33" s="34">
        <f t="shared" ref="K33:N33" si="36">SQRT(($B33-G$2)^2+($C33-G$3)^2)</f>
        <v>4228408.372</v>
      </c>
      <c r="L33" s="34">
        <f t="shared" si="36"/>
        <v>22423850.73</v>
      </c>
      <c r="M33" s="34">
        <f t="shared" si="36"/>
        <v>41044405.92</v>
      </c>
      <c r="N33" s="34">
        <f t="shared" si="36"/>
        <v>178450329.2</v>
      </c>
      <c r="O33" s="34" t="str">
        <f t="shared" si="5"/>
        <v>G1</v>
      </c>
      <c r="Q33" s="34" t="str">
        <f t="shared" si="6"/>
        <v>G1</v>
      </c>
    </row>
    <row r="34">
      <c r="A34" s="24" t="s">
        <v>72</v>
      </c>
      <c r="B34" s="32">
        <v>956576.6785</v>
      </c>
      <c r="C34" s="32">
        <v>107808.0</v>
      </c>
      <c r="D34" s="32">
        <v>8.872965629E9</v>
      </c>
      <c r="K34" s="34">
        <f t="shared" ref="K34:N34" si="37">SQRT(($B34-G$2)^2+($C34-G$3)^2)</f>
        <v>3650936.537</v>
      </c>
      <c r="L34" s="34">
        <f t="shared" si="37"/>
        <v>21846636.56</v>
      </c>
      <c r="M34" s="34">
        <f t="shared" si="37"/>
        <v>40467597.3</v>
      </c>
      <c r="N34" s="34">
        <f t="shared" si="37"/>
        <v>177874064</v>
      </c>
      <c r="O34" s="34" t="str">
        <f t="shared" si="5"/>
        <v>G1</v>
      </c>
      <c r="Q34" s="34" t="str">
        <f t="shared" si="6"/>
        <v>G1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4" max="4" width="15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120</v>
      </c>
      <c r="F1" s="24" t="s">
        <v>110</v>
      </c>
      <c r="G1" s="24" t="s">
        <v>111</v>
      </c>
      <c r="H1" s="24" t="s">
        <v>112</v>
      </c>
      <c r="I1" s="24" t="s">
        <v>113</v>
      </c>
      <c r="J1" s="24" t="s">
        <v>114</v>
      </c>
      <c r="K1" s="24" t="s">
        <v>111</v>
      </c>
      <c r="L1" s="24" t="s">
        <v>112</v>
      </c>
      <c r="M1" s="24" t="s">
        <v>113</v>
      </c>
      <c r="N1" s="24" t="s">
        <v>114</v>
      </c>
      <c r="O1" s="24" t="s">
        <v>115</v>
      </c>
      <c r="Q1" s="36" t="s">
        <v>117</v>
      </c>
    </row>
    <row r="2">
      <c r="A2" s="24" t="s">
        <v>10</v>
      </c>
      <c r="B2" s="32">
        <v>1067855.672</v>
      </c>
      <c r="C2" s="32">
        <v>76589.0</v>
      </c>
      <c r="D2" s="32">
        <v>1.394267678E9</v>
      </c>
      <c r="E2" s="24">
        <v>2.0</v>
      </c>
      <c r="F2" s="24" t="s">
        <v>7</v>
      </c>
      <c r="G2" s="34">
        <f t="shared" ref="G2:J2" si="1">AVERAGEIFS(INDIRECT($E$1&amp;"!"&amp;ADDRESS(2,$E2,1)):INDIRECT($E$1&amp;"!"&amp;ADDRESS(1001,$E2,1)),INDIRECT($E$1&amp;"!O2"):INDIRECT($E$1&amp;"!O1001"),G$1)</f>
        <v>4603254.634</v>
      </c>
      <c r="H2" s="34">
        <f t="shared" si="1"/>
        <v>23948484.32</v>
      </c>
      <c r="I2" s="34">
        <f t="shared" si="1"/>
        <v>62030474.96</v>
      </c>
      <c r="J2" s="34">
        <f t="shared" si="1"/>
        <v>236545577.2</v>
      </c>
      <c r="K2" s="34">
        <f t="shared" ref="K2:N2" si="2">SQRT(($B2-G$2)^2+($C2-G$3)^2)</f>
        <v>3541483.448</v>
      </c>
      <c r="L2" s="34">
        <f t="shared" si="2"/>
        <v>22909029.22</v>
      </c>
      <c r="M2" s="34">
        <f t="shared" si="2"/>
        <v>60989318.34</v>
      </c>
      <c r="N2" s="34">
        <f t="shared" si="2"/>
        <v>235554709.1</v>
      </c>
      <c r="O2" s="34" t="str">
        <f t="shared" ref="O2:O34" si="5">INDEX($K$1:$N$1,1,MATCH(MIN(K2:N2),K2:N2,0))</f>
        <v>G1</v>
      </c>
      <c r="Q2" s="34" t="str">
        <f t="shared" ref="Q2:Q34" si="6">INDIRECT($E$1&amp;"!O"&amp;ROW(O2))</f>
        <v>G1</v>
      </c>
    </row>
    <row r="3">
      <c r="A3" s="24" t="s">
        <v>14</v>
      </c>
      <c r="B3" s="32">
        <v>2.125149574E8</v>
      </c>
      <c r="C3" s="32">
        <v>6407102.0</v>
      </c>
      <c r="D3" s="32">
        <v>3.316865524E9</v>
      </c>
      <c r="E3" s="24">
        <v>3.0</v>
      </c>
      <c r="F3" s="24" t="s">
        <v>8</v>
      </c>
      <c r="G3" s="34">
        <f t="shared" ref="G3:J3" si="3">AVERAGEIFS(INDIRECT($E$1&amp;"!"&amp;ADDRESS(2,$E3,1)):INDIRECT($E$1&amp;"!"&amp;ADDRESS(1001,$E3,1)),INDIRECT($E$1&amp;"!O2"):INDIRECT($E$1&amp;"!O1001"),G$1)</f>
        <v>284096.0833</v>
      </c>
      <c r="H3" s="34">
        <f t="shared" si="3"/>
        <v>1216962.818</v>
      </c>
      <c r="I3" s="34">
        <f t="shared" si="3"/>
        <v>1881028</v>
      </c>
      <c r="J3" s="34">
        <f t="shared" si="3"/>
        <v>6098518</v>
      </c>
      <c r="K3" s="34">
        <f t="shared" ref="K3:N3" si="4">SQRT(($B3-G$2)^2+($C3-G$3)^2)</f>
        <v>208001844.6</v>
      </c>
      <c r="L3" s="34">
        <f t="shared" si="4"/>
        <v>188637886.7</v>
      </c>
      <c r="M3" s="34">
        <f t="shared" si="4"/>
        <v>150552531.7</v>
      </c>
      <c r="N3" s="34">
        <f t="shared" si="4"/>
        <v>24032601.06</v>
      </c>
      <c r="O3" s="34" t="str">
        <f t="shared" si="5"/>
        <v>G4</v>
      </c>
      <c r="P3" s="35"/>
      <c r="Q3" s="34" t="str">
        <f t="shared" si="6"/>
        <v>G4</v>
      </c>
    </row>
    <row r="4">
      <c r="A4" s="24" t="s">
        <v>18</v>
      </c>
      <c r="B4" s="32">
        <v>8548114.653</v>
      </c>
      <c r="C4" s="32">
        <v>262174.0</v>
      </c>
      <c r="D4" s="32">
        <v>3.260473828E9</v>
      </c>
      <c r="K4" s="34">
        <f t="shared" ref="K4:N4" si="7">SQRT(($B4-G$2)^2+($C4-G$3)^2)</f>
        <v>3944920.93</v>
      </c>
      <c r="L4" s="34">
        <f t="shared" si="7"/>
        <v>15429938.68</v>
      </c>
      <c r="M4" s="34">
        <f t="shared" si="7"/>
        <v>53506855.19</v>
      </c>
      <c r="N4" s="34">
        <f t="shared" si="7"/>
        <v>228072150.5</v>
      </c>
      <c r="O4" s="34" t="str">
        <f t="shared" si="5"/>
        <v>G1</v>
      </c>
      <c r="Q4" s="34" t="str">
        <f t="shared" si="6"/>
        <v>G1</v>
      </c>
    </row>
    <row r="5">
      <c r="A5" s="24" t="s">
        <v>23</v>
      </c>
      <c r="B5" s="32">
        <v>6.376477077E7</v>
      </c>
      <c r="C5" s="32">
        <v>2535517.0</v>
      </c>
      <c r="D5" s="32">
        <v>2.51486268E8</v>
      </c>
      <c r="K5" s="34">
        <f t="shared" ref="K5:N5" si="8">SQRT(($B5-G$2)^2+($C5-G$3)^2)</f>
        <v>59204340.11</v>
      </c>
      <c r="L5" s="34">
        <f t="shared" si="8"/>
        <v>39838113.05</v>
      </c>
      <c r="M5" s="34">
        <f t="shared" si="8"/>
        <v>1853682.225</v>
      </c>
      <c r="N5" s="34">
        <f t="shared" si="8"/>
        <v>172817539.8</v>
      </c>
      <c r="O5" s="34" t="str">
        <f t="shared" si="5"/>
        <v>G3</v>
      </c>
      <c r="Q5" s="34" t="str">
        <f t="shared" si="6"/>
        <v>G3</v>
      </c>
    </row>
    <row r="6">
      <c r="A6" s="24" t="s">
        <v>27</v>
      </c>
      <c r="B6" s="32">
        <v>3.572586208E8</v>
      </c>
      <c r="C6" s="32">
        <v>7412566.0</v>
      </c>
      <c r="D6" s="32">
        <v>4.819634938E9</v>
      </c>
      <c r="F6" s="24" t="s">
        <v>118</v>
      </c>
      <c r="K6" s="34">
        <f t="shared" ref="K6:N6" si="9">SQRT(($B6-G$2)^2+($C6-G$3)^2)</f>
        <v>352727405.2</v>
      </c>
      <c r="L6" s="34">
        <f t="shared" si="9"/>
        <v>333367713.8</v>
      </c>
      <c r="M6" s="34">
        <f t="shared" si="9"/>
        <v>295279962.1</v>
      </c>
      <c r="N6" s="34">
        <f t="shared" si="9"/>
        <v>120720195.5</v>
      </c>
      <c r="O6" s="34" t="str">
        <f t="shared" si="5"/>
        <v>G4</v>
      </c>
      <c r="Q6" s="34" t="str">
        <f t="shared" si="6"/>
        <v>G4</v>
      </c>
    </row>
    <row r="7">
      <c r="A7" s="24" t="s">
        <v>31</v>
      </c>
      <c r="B7" s="32">
        <v>5.140435237E7</v>
      </c>
      <c r="C7" s="32">
        <v>2070110.0</v>
      </c>
      <c r="D7" s="32">
        <v>2.483170091E9</v>
      </c>
      <c r="F7" s="34">
        <f>SUM((O2:O1001&lt;&gt;Q2:Q1001)*1)</f>
        <v>0</v>
      </c>
      <c r="K7" s="34">
        <f t="shared" ref="K7:N7" si="10">SQRT(($B7-G$2)^2+($C7-G$3)^2)</f>
        <v>46835164.09</v>
      </c>
      <c r="L7" s="34">
        <f t="shared" si="10"/>
        <v>27469119.94</v>
      </c>
      <c r="M7" s="34">
        <f t="shared" si="10"/>
        <v>10627804.73</v>
      </c>
      <c r="N7" s="34">
        <f t="shared" si="10"/>
        <v>185185045.9</v>
      </c>
      <c r="O7" s="34" t="str">
        <f t="shared" si="5"/>
        <v>G3</v>
      </c>
      <c r="Q7" s="34" t="str">
        <f t="shared" si="6"/>
        <v>G3</v>
      </c>
    </row>
    <row r="8">
      <c r="A8" s="24" t="s">
        <v>35</v>
      </c>
      <c r="B8" s="32">
        <v>3.885816212E7</v>
      </c>
      <c r="C8" s="32">
        <v>1217376.0</v>
      </c>
      <c r="D8" s="32">
        <v>3.191960588E9</v>
      </c>
      <c r="K8" s="34">
        <f t="shared" ref="K8:N8" si="11">SQRT(($B8-G$2)^2+($C8-G$3)^2)</f>
        <v>34267618.8</v>
      </c>
      <c r="L8" s="34">
        <f t="shared" si="11"/>
        <v>14909677.8</v>
      </c>
      <c r="M8" s="34">
        <f t="shared" si="11"/>
        <v>23181814.35</v>
      </c>
      <c r="N8" s="34">
        <f t="shared" si="11"/>
        <v>197747666.6</v>
      </c>
      <c r="O8" s="34" t="str">
        <f t="shared" si="5"/>
        <v>G2</v>
      </c>
      <c r="Q8" s="34" t="str">
        <f t="shared" si="6"/>
        <v>G3</v>
      </c>
    </row>
    <row r="9">
      <c r="A9" s="24" t="s">
        <v>39</v>
      </c>
      <c r="B9" s="32">
        <v>2.395311245E7</v>
      </c>
      <c r="C9" s="32">
        <v>998255.0</v>
      </c>
      <c r="D9" s="32">
        <v>2.39949837E8</v>
      </c>
      <c r="K9" s="34">
        <f t="shared" ref="K9:N9" si="12">SQRT(($B9-G$2)^2+($C9-G$3)^2)</f>
        <v>19363032.32</v>
      </c>
      <c r="L9" s="34">
        <f t="shared" si="12"/>
        <v>218756.7812</v>
      </c>
      <c r="M9" s="34">
        <f t="shared" si="12"/>
        <v>38087594.1</v>
      </c>
      <c r="N9" s="34">
        <f t="shared" si="12"/>
        <v>212653635.7</v>
      </c>
      <c r="O9" s="34" t="str">
        <f t="shared" si="5"/>
        <v>G2</v>
      </c>
      <c r="Q9" s="34" t="str">
        <f t="shared" si="6"/>
        <v>G2</v>
      </c>
    </row>
    <row r="10">
      <c r="A10" s="24" t="s">
        <v>42</v>
      </c>
      <c r="B10" s="32">
        <v>5461366.78</v>
      </c>
      <c r="C10" s="32">
        <v>401849.0</v>
      </c>
      <c r="D10" s="32">
        <v>1.359059443E9</v>
      </c>
      <c r="K10" s="34">
        <f t="shared" ref="K10:N10" si="13">SQRT(($B10-G$2)^2+($C10-G$3)^2)</f>
        <v>866153.6841</v>
      </c>
      <c r="L10" s="34">
        <f t="shared" si="13"/>
        <v>18505078.37</v>
      </c>
      <c r="M10" s="34">
        <f t="shared" si="13"/>
        <v>56588443.8</v>
      </c>
      <c r="N10" s="34">
        <f t="shared" si="13"/>
        <v>231154416.7</v>
      </c>
      <c r="O10" s="34" t="str">
        <f t="shared" si="5"/>
        <v>G1</v>
      </c>
      <c r="Q10" s="34" t="str">
        <f t="shared" si="6"/>
        <v>G1</v>
      </c>
    </row>
    <row r="11">
      <c r="A11" s="24" t="s">
        <v>45</v>
      </c>
      <c r="B11" s="32">
        <v>2.366065737E7</v>
      </c>
      <c r="C11" s="32">
        <v>420504.0</v>
      </c>
      <c r="D11" s="32">
        <v>5.626737766E9</v>
      </c>
      <c r="K11" s="34">
        <f t="shared" ref="K11:N11" si="14">SQRT(($B11-G$2)^2+($C11-G$3)^2)</f>
        <v>19057890.92</v>
      </c>
      <c r="L11" s="34">
        <f t="shared" si="14"/>
        <v>846871.3027</v>
      </c>
      <c r="M11" s="34">
        <f t="shared" si="14"/>
        <v>38397604.52</v>
      </c>
      <c r="N11" s="34">
        <f t="shared" si="14"/>
        <v>212960627.7</v>
      </c>
      <c r="O11" s="34" t="str">
        <f t="shared" si="5"/>
        <v>G2</v>
      </c>
      <c r="Q11" s="34" t="str">
        <f t="shared" si="6"/>
        <v>G2</v>
      </c>
    </row>
    <row r="12">
      <c r="A12" s="24" t="s">
        <v>48</v>
      </c>
      <c r="B12" s="32">
        <v>2.575815171E7</v>
      </c>
      <c r="C12" s="32">
        <v>1464488.0</v>
      </c>
      <c r="D12" s="32">
        <v>1.758850309E9</v>
      </c>
      <c r="K12" s="34">
        <f t="shared" ref="K12:N12" si="15">SQRT(($B12-G$2)^2+($C12-G$3)^2)</f>
        <v>21187802.99</v>
      </c>
      <c r="L12" s="34">
        <f t="shared" si="15"/>
        <v>1826517.115</v>
      </c>
      <c r="M12" s="34">
        <f t="shared" si="15"/>
        <v>36274714.88</v>
      </c>
      <c r="N12" s="34">
        <f t="shared" si="15"/>
        <v>210838357.5</v>
      </c>
      <c r="O12" s="34" t="str">
        <f t="shared" si="5"/>
        <v>G2</v>
      </c>
      <c r="Q12" s="34" t="str">
        <f t="shared" si="6"/>
        <v>G2</v>
      </c>
    </row>
    <row r="13">
      <c r="A13" s="24" t="s">
        <v>51</v>
      </c>
      <c r="B13" s="32">
        <v>3.752391898E7</v>
      </c>
      <c r="C13" s="32">
        <v>1200574.0</v>
      </c>
      <c r="D13" s="32">
        <v>3.125498218E9</v>
      </c>
      <c r="K13" s="34">
        <f t="shared" ref="K13:N13" si="16">SQRT(($B13-G$2)^2+($C13-G$3)^2)</f>
        <v>32933418.78</v>
      </c>
      <c r="L13" s="34">
        <f t="shared" si="16"/>
        <v>13575444.55</v>
      </c>
      <c r="M13" s="34">
        <f t="shared" si="16"/>
        <v>24516000.98</v>
      </c>
      <c r="N13" s="34">
        <f t="shared" si="16"/>
        <v>199081918.6</v>
      </c>
      <c r="O13" s="34" t="str">
        <f t="shared" si="5"/>
        <v>G2</v>
      </c>
      <c r="Q13" s="34" t="str">
        <f t="shared" si="6"/>
        <v>G3</v>
      </c>
    </row>
    <row r="14">
      <c r="A14" s="24" t="s">
        <v>52</v>
      </c>
      <c r="B14" s="32">
        <v>6001844.915</v>
      </c>
      <c r="C14" s="32">
        <v>534826.0</v>
      </c>
      <c r="D14" s="32">
        <v>1.12220515E8</v>
      </c>
      <c r="K14" s="34">
        <f t="shared" ref="K14:N14" si="17">SQRT(($B14-G$2)^2+($C14-G$3)^2)</f>
        <v>1420887.14</v>
      </c>
      <c r="L14" s="34">
        <f t="shared" si="17"/>
        <v>17959598.45</v>
      </c>
      <c r="M14" s="34">
        <f t="shared" si="17"/>
        <v>56044800.34</v>
      </c>
      <c r="N14" s="34">
        <f t="shared" si="17"/>
        <v>230610856.6</v>
      </c>
      <c r="O14" s="34" t="str">
        <f t="shared" si="5"/>
        <v>G1</v>
      </c>
      <c r="Q14" s="34" t="str">
        <f t="shared" si="6"/>
        <v>G1</v>
      </c>
    </row>
    <row r="15">
      <c r="A15" s="24" t="s">
        <v>53</v>
      </c>
      <c r="B15" s="32">
        <v>2.499195376E7</v>
      </c>
      <c r="C15" s="32">
        <v>1784783.0</v>
      </c>
      <c r="D15" s="32">
        <v>1.400279685E9</v>
      </c>
      <c r="K15" s="34">
        <f t="shared" ref="K15:N15" si="18">SQRT(($B15-G$2)^2+($C15-G$3)^2)</f>
        <v>20443852.7</v>
      </c>
      <c r="L15" s="34">
        <f t="shared" si="18"/>
        <v>1187959.691</v>
      </c>
      <c r="M15" s="34">
        <f t="shared" si="18"/>
        <v>37038646.25</v>
      </c>
      <c r="N15" s="34">
        <f t="shared" si="18"/>
        <v>211597599</v>
      </c>
      <c r="O15" s="34" t="str">
        <f t="shared" si="5"/>
        <v>G2</v>
      </c>
      <c r="Q15" s="34" t="str">
        <f t="shared" si="6"/>
        <v>G2</v>
      </c>
    </row>
    <row r="16">
      <c r="A16" s="24" t="s">
        <v>54</v>
      </c>
      <c r="B16" s="32">
        <v>9.194594228E7</v>
      </c>
      <c r="C16" s="32">
        <v>2919060.0</v>
      </c>
      <c r="D16" s="32">
        <v>3.149847632E9</v>
      </c>
      <c r="K16" s="34">
        <f t="shared" ref="K16:N16" si="19">SQRT(($B16-G$2)^2+($C16-G$3)^2)</f>
        <v>87382424.55</v>
      </c>
      <c r="L16" s="34">
        <f t="shared" si="19"/>
        <v>68018757.88</v>
      </c>
      <c r="M16" s="34">
        <f t="shared" si="19"/>
        <v>29933471.15</v>
      </c>
      <c r="N16" s="34">
        <f t="shared" si="19"/>
        <v>144634585.7</v>
      </c>
      <c r="O16" s="34" t="str">
        <f t="shared" si="5"/>
        <v>G3</v>
      </c>
      <c r="Q16" s="34" t="str">
        <f t="shared" si="6"/>
        <v>G3</v>
      </c>
    </row>
    <row r="17">
      <c r="A17" s="24" t="s">
        <v>55</v>
      </c>
      <c r="B17" s="32">
        <v>497704.0127</v>
      </c>
      <c r="C17" s="32">
        <v>48114.0</v>
      </c>
      <c r="D17" s="32">
        <v>1.034426597E9</v>
      </c>
      <c r="K17" s="34">
        <f t="shared" ref="K17:N17" si="20">SQRT(($B17-G$2)^2+($C17-G$3)^2)</f>
        <v>4112327.011</v>
      </c>
      <c r="L17" s="34">
        <f t="shared" si="20"/>
        <v>23479891.5</v>
      </c>
      <c r="M17" s="34">
        <f t="shared" si="20"/>
        <v>61560063.96</v>
      </c>
      <c r="N17" s="34">
        <f t="shared" si="20"/>
        <v>236125402.8</v>
      </c>
      <c r="O17" s="34" t="str">
        <f t="shared" si="5"/>
        <v>G1</v>
      </c>
      <c r="Q17" s="34" t="str">
        <f t="shared" si="6"/>
        <v>G1</v>
      </c>
    </row>
    <row r="18">
      <c r="A18" s="24" t="s">
        <v>56</v>
      </c>
      <c r="B18" s="32">
        <v>1123857.696</v>
      </c>
      <c r="C18" s="32">
        <v>82767.0</v>
      </c>
      <c r="D18" s="32">
        <v>1.357857232E9</v>
      </c>
      <c r="K18" s="34">
        <f t="shared" ref="K18:N18" si="21">SQRT(($B18-G$2)^2+($C18-G$3)^2)</f>
        <v>3485216.844</v>
      </c>
      <c r="L18" s="34">
        <f t="shared" si="21"/>
        <v>22852789.34</v>
      </c>
      <c r="M18" s="34">
        <f t="shared" si="21"/>
        <v>60933158.21</v>
      </c>
      <c r="N18" s="34">
        <f t="shared" si="21"/>
        <v>235498567.5</v>
      </c>
      <c r="O18" s="34" t="str">
        <f t="shared" si="5"/>
        <v>G1</v>
      </c>
      <c r="Q18" s="34" t="str">
        <f t="shared" si="6"/>
        <v>G1</v>
      </c>
    </row>
    <row r="19">
      <c r="A19" s="24" t="s">
        <v>57</v>
      </c>
      <c r="B19" s="32">
        <v>2.401161606E7</v>
      </c>
      <c r="C19" s="32">
        <v>1100386.0</v>
      </c>
      <c r="D19" s="32">
        <v>2.182108466E9</v>
      </c>
      <c r="K19" s="34">
        <f t="shared" ref="K19:N19" si="22">SQRT(($B19-G$2)^2+($C19-G$3)^2)</f>
        <v>19425519.88</v>
      </c>
      <c r="L19" s="34">
        <f t="shared" si="22"/>
        <v>132573.6433</v>
      </c>
      <c r="M19" s="34">
        <f t="shared" si="22"/>
        <v>38026872.53</v>
      </c>
      <c r="N19" s="34">
        <f t="shared" si="22"/>
        <v>212592723.2</v>
      </c>
      <c r="O19" s="34" t="str">
        <f t="shared" si="5"/>
        <v>G2</v>
      </c>
      <c r="Q19" s="34" t="str">
        <f t="shared" si="6"/>
        <v>G2</v>
      </c>
    </row>
    <row r="20">
      <c r="A20" s="24" t="s">
        <v>58</v>
      </c>
      <c r="B20" s="32">
        <v>2.226257588E7</v>
      </c>
      <c r="C20" s="32">
        <v>880560.0</v>
      </c>
      <c r="D20" s="32">
        <v>2.528229295E9</v>
      </c>
      <c r="K20" s="34">
        <f t="shared" ref="K20:N20" si="23">SQRT(($B20-G$2)^2+($C20-G$3)^2)</f>
        <v>17669391.5</v>
      </c>
      <c r="L20" s="34">
        <f t="shared" si="23"/>
        <v>1719143.429</v>
      </c>
      <c r="M20" s="34">
        <f t="shared" si="23"/>
        <v>39780481.82</v>
      </c>
      <c r="N20" s="34">
        <f t="shared" si="23"/>
        <v>214346522.6</v>
      </c>
      <c r="O20" s="34" t="str">
        <f t="shared" si="5"/>
        <v>G2</v>
      </c>
      <c r="Q20" s="34" t="str">
        <f t="shared" si="6"/>
        <v>G2</v>
      </c>
    </row>
    <row r="21">
      <c r="A21" s="24" t="s">
        <v>59</v>
      </c>
      <c r="B21" s="32">
        <v>1.973841736E7</v>
      </c>
      <c r="C21" s="32">
        <v>1341746.0</v>
      </c>
      <c r="D21" s="32">
        <v>1.4710994E7</v>
      </c>
      <c r="K21" s="34">
        <f t="shared" ref="K21:N21" si="24">SQRT(($B21-G$2)^2+($C21-G$3)^2)</f>
        <v>15172072.18</v>
      </c>
      <c r="L21" s="34">
        <f t="shared" si="24"/>
        <v>4211915.795</v>
      </c>
      <c r="M21" s="34">
        <f t="shared" si="24"/>
        <v>42295495.76</v>
      </c>
      <c r="N21" s="34">
        <f t="shared" si="24"/>
        <v>216859335.6</v>
      </c>
      <c r="O21" s="34" t="str">
        <f t="shared" si="5"/>
        <v>G2</v>
      </c>
      <c r="Q21" s="34" t="str">
        <f t="shared" si="6"/>
        <v>G2</v>
      </c>
    </row>
    <row r="22">
      <c r="A22" s="24" t="s">
        <v>60</v>
      </c>
      <c r="B22" s="32">
        <v>5.843950007E7</v>
      </c>
      <c r="C22" s="32">
        <v>1039722.0</v>
      </c>
      <c r="D22" s="32">
        <v>5.620685151E9</v>
      </c>
      <c r="K22" s="34">
        <f t="shared" ref="K22:N22" si="25">SQRT(($B22-G$2)^2+($C22-G$3)^2)</f>
        <v>53841548.02</v>
      </c>
      <c r="L22" s="34">
        <f t="shared" si="25"/>
        <v>34491471.14</v>
      </c>
      <c r="M22" s="34">
        <f t="shared" si="25"/>
        <v>3688210.471</v>
      </c>
      <c r="N22" s="34">
        <f t="shared" si="25"/>
        <v>178177905.9</v>
      </c>
      <c r="O22" s="34" t="str">
        <f t="shared" si="5"/>
        <v>G3</v>
      </c>
      <c r="Q22" s="34" t="str">
        <f t="shared" si="6"/>
        <v>G3</v>
      </c>
    </row>
    <row r="23">
      <c r="A23" s="24" t="s">
        <v>61</v>
      </c>
      <c r="B23" s="32">
        <v>2.177542615E7</v>
      </c>
      <c r="C23" s="32">
        <v>1630592.0</v>
      </c>
      <c r="D23" s="32">
        <v>1.335430699E9</v>
      </c>
      <c r="K23" s="34">
        <f t="shared" ref="K23:N23" si="26">SQRT(($B23-G$2)^2+($C23-G$3)^2)</f>
        <v>17224881.01</v>
      </c>
      <c r="L23" s="34">
        <f t="shared" si="26"/>
        <v>2212073.895</v>
      </c>
      <c r="M23" s="34">
        <f t="shared" si="26"/>
        <v>40255827.82</v>
      </c>
      <c r="N23" s="34">
        <f t="shared" si="26"/>
        <v>214816619.8</v>
      </c>
      <c r="O23" s="34" t="str">
        <f t="shared" si="5"/>
        <v>G2</v>
      </c>
      <c r="Q23" s="34" t="str">
        <f t="shared" si="6"/>
        <v>G2</v>
      </c>
    </row>
    <row r="24">
      <c r="A24" s="24" t="s">
        <v>62</v>
      </c>
      <c r="B24" s="32">
        <v>2.305687423E7</v>
      </c>
      <c r="C24" s="32">
        <v>1491689.0</v>
      </c>
      <c r="D24" s="32">
        <v>1.545689097E9</v>
      </c>
      <c r="K24" s="34">
        <f t="shared" ref="K24:N24" si="27">SQRT(($B24-G$2)^2+($C24-G$3)^2)</f>
        <v>18493089.43</v>
      </c>
      <c r="L24" s="34">
        <f t="shared" si="27"/>
        <v>932975.3645</v>
      </c>
      <c r="M24" s="34">
        <f t="shared" si="27"/>
        <v>38975545.4</v>
      </c>
      <c r="N24" s="34">
        <f t="shared" si="27"/>
        <v>213538402.1</v>
      </c>
      <c r="O24" s="34" t="str">
        <f t="shared" si="5"/>
        <v>G2</v>
      </c>
      <c r="Q24" s="34" t="str">
        <f t="shared" si="6"/>
        <v>G2</v>
      </c>
    </row>
    <row r="25">
      <c r="A25" s="24" t="s">
        <v>63</v>
      </c>
      <c r="B25" s="32">
        <v>5616558.269</v>
      </c>
      <c r="C25" s="32">
        <v>348182.0</v>
      </c>
      <c r="D25" s="32">
        <v>1.613109888E9</v>
      </c>
      <c r="K25" s="34">
        <f t="shared" ref="K25:N25" si="28">SQRT(($B25-G$2)^2+($C25-G$3)^2)</f>
        <v>1015328.155</v>
      </c>
      <c r="L25" s="34">
        <f t="shared" si="28"/>
        <v>18352501</v>
      </c>
      <c r="M25" s="34">
        <f t="shared" si="28"/>
        <v>56434737.65</v>
      </c>
      <c r="N25" s="34">
        <f t="shared" si="28"/>
        <v>231000602.1</v>
      </c>
      <c r="O25" s="34" t="str">
        <f t="shared" si="5"/>
        <v>G1</v>
      </c>
      <c r="Q25" s="34" t="str">
        <f t="shared" si="6"/>
        <v>G1</v>
      </c>
    </row>
    <row r="26">
      <c r="A26" s="24" t="s">
        <v>64</v>
      </c>
      <c r="B26" s="32">
        <v>1.194164416E7</v>
      </c>
      <c r="C26" s="32">
        <v>539904.0</v>
      </c>
      <c r="D26" s="32">
        <v>2.211808795E9</v>
      </c>
      <c r="K26" s="34">
        <f t="shared" ref="K26:N26" si="29">SQRT(($B26-G$2)^2+($C26-G$3)^2)</f>
        <v>7342846.759</v>
      </c>
      <c r="L26" s="34">
        <f t="shared" si="29"/>
        <v>12025914.49</v>
      </c>
      <c r="M26" s="34">
        <f t="shared" si="29"/>
        <v>50106781.83</v>
      </c>
      <c r="N26" s="34">
        <f t="shared" si="29"/>
        <v>224672706.3</v>
      </c>
      <c r="O26" s="34" t="str">
        <f t="shared" si="5"/>
        <v>G1</v>
      </c>
      <c r="Q26" s="34" t="str">
        <f t="shared" si="6"/>
        <v>G1</v>
      </c>
    </row>
    <row r="27">
      <c r="A27" s="24" t="s">
        <v>65</v>
      </c>
      <c r="B27" s="32">
        <v>2.378636242E7</v>
      </c>
      <c r="C27" s="32">
        <v>943401.0</v>
      </c>
      <c r="D27" s="32">
        <v>2.521341659E9</v>
      </c>
      <c r="K27" s="34">
        <f t="shared" ref="K27:N27" si="30">SQRT(($B27-G$2)^2+($C27-G$3)^2)</f>
        <v>19194434.28</v>
      </c>
      <c r="L27" s="34">
        <f t="shared" si="30"/>
        <v>317993.0493</v>
      </c>
      <c r="M27" s="34">
        <f t="shared" si="30"/>
        <v>38255604.67</v>
      </c>
      <c r="N27" s="34">
        <f t="shared" si="30"/>
        <v>212821659.4</v>
      </c>
      <c r="O27" s="34" t="str">
        <f t="shared" si="5"/>
        <v>G2</v>
      </c>
      <c r="Q27" s="34" t="str">
        <f t="shared" si="6"/>
        <v>G2</v>
      </c>
    </row>
    <row r="28">
      <c r="A28" s="24" t="s">
        <v>66</v>
      </c>
      <c r="B28" s="32">
        <v>2125410.333</v>
      </c>
      <c r="C28" s="32">
        <v>61280.0</v>
      </c>
      <c r="D28" s="32">
        <v>3.468358898E9</v>
      </c>
      <c r="K28" s="34">
        <f t="shared" ref="K28:N28" si="31">SQRT(($B28-G$2)^2+($C28-G$3)^2)</f>
        <v>2487842.316</v>
      </c>
      <c r="L28" s="34">
        <f t="shared" si="31"/>
        <v>21853653.27</v>
      </c>
      <c r="M28" s="34">
        <f t="shared" si="31"/>
        <v>59932697.68</v>
      </c>
      <c r="N28" s="34">
        <f t="shared" si="31"/>
        <v>234497895.3</v>
      </c>
      <c r="O28" s="34" t="str">
        <f t="shared" si="5"/>
        <v>G1</v>
      </c>
      <c r="Q28" s="34" t="str">
        <f t="shared" si="6"/>
        <v>G1</v>
      </c>
    </row>
    <row r="29">
      <c r="A29" s="24" t="s">
        <v>67</v>
      </c>
      <c r="B29" s="32">
        <v>9.227667816E7</v>
      </c>
      <c r="C29" s="32">
        <v>2184837.0</v>
      </c>
      <c r="D29" s="32">
        <v>4.223504003E9</v>
      </c>
      <c r="K29" s="34">
        <f t="shared" ref="K29:N29" si="32">SQRT(($B29-G$2)^2+($C29-G$3)^2)</f>
        <v>87694024.93</v>
      </c>
      <c r="L29" s="34">
        <f t="shared" si="32"/>
        <v>68335048.5</v>
      </c>
      <c r="M29" s="34">
        <f t="shared" si="32"/>
        <v>30247728.97</v>
      </c>
      <c r="N29" s="34">
        <f t="shared" si="32"/>
        <v>144321973.9</v>
      </c>
      <c r="O29" s="34" t="str">
        <f t="shared" si="5"/>
        <v>G3</v>
      </c>
      <c r="Q29" s="34" t="str">
        <f t="shared" si="6"/>
        <v>G3</v>
      </c>
    </row>
    <row r="30">
      <c r="A30" s="24" t="s">
        <v>68</v>
      </c>
      <c r="B30" s="32">
        <v>1.151627076E7</v>
      </c>
      <c r="C30" s="32">
        <v>904863.0</v>
      </c>
      <c r="D30" s="32">
        <v>1.27270877E8</v>
      </c>
      <c r="K30" s="34">
        <f t="shared" ref="K30:N30" si="33">SQRT(($B30-G$2)^2+($C30-G$3)^2)</f>
        <v>6940831.616</v>
      </c>
      <c r="L30" s="34">
        <f t="shared" si="33"/>
        <v>12436130.44</v>
      </c>
      <c r="M30" s="34">
        <f t="shared" si="33"/>
        <v>50523635.31</v>
      </c>
      <c r="N30" s="34">
        <f t="shared" si="33"/>
        <v>225089233</v>
      </c>
      <c r="O30" s="34" t="str">
        <f t="shared" si="5"/>
        <v>G1</v>
      </c>
      <c r="Q30" s="34" t="str">
        <f t="shared" si="6"/>
        <v>G1</v>
      </c>
    </row>
    <row r="31">
      <c r="A31" s="24" t="s">
        <v>69</v>
      </c>
      <c r="B31" s="32">
        <v>3.043818015E7</v>
      </c>
      <c r="C31" s="32">
        <v>1330187.0</v>
      </c>
      <c r="D31" s="32">
        <v>2.28826324E8</v>
      </c>
      <c r="K31" s="34">
        <f t="shared" ref="K31:N31" si="34">SQRT(($B31-G$2)^2+($C31-G$3)^2)</f>
        <v>25856095.66</v>
      </c>
      <c r="L31" s="34">
        <f t="shared" si="34"/>
        <v>6490683.451</v>
      </c>
      <c r="M31" s="34">
        <f t="shared" si="34"/>
        <v>31597096.66</v>
      </c>
      <c r="N31" s="34">
        <f t="shared" si="34"/>
        <v>206162547.8</v>
      </c>
      <c r="O31" s="34" t="str">
        <f t="shared" si="5"/>
        <v>G2</v>
      </c>
      <c r="Q31" s="34" t="str">
        <f t="shared" si="6"/>
        <v>G2</v>
      </c>
    </row>
    <row r="32">
      <c r="A32" s="24" t="s">
        <v>70</v>
      </c>
      <c r="B32" s="32">
        <v>1.398631535E8</v>
      </c>
      <c r="C32" s="32">
        <v>4475886.0</v>
      </c>
      <c r="D32" s="32">
        <v>3.12481492E8</v>
      </c>
      <c r="K32" s="34">
        <f t="shared" ref="K32:N32" si="35">SQRT(($B32-G$2)^2+($C32-G$3)^2)</f>
        <v>135324836.4</v>
      </c>
      <c r="L32" s="34">
        <f t="shared" si="35"/>
        <v>115960472.2</v>
      </c>
      <c r="M32" s="34">
        <f t="shared" si="35"/>
        <v>77875921.41</v>
      </c>
      <c r="N32" s="34">
        <f t="shared" si="35"/>
        <v>96696039.18</v>
      </c>
      <c r="O32" s="34" t="str">
        <f t="shared" si="5"/>
        <v>G3</v>
      </c>
      <c r="Q32" s="34" t="str">
        <f t="shared" si="6"/>
        <v>G4</v>
      </c>
    </row>
    <row r="33">
      <c r="A33" s="24" t="s">
        <v>71</v>
      </c>
      <c r="B33" s="32">
        <v>381851.6785</v>
      </c>
      <c r="C33" s="32">
        <v>40797.0</v>
      </c>
      <c r="D33" s="32">
        <v>9.359797989E9</v>
      </c>
      <c r="K33" s="34">
        <f t="shared" ref="K33:N33" si="36">SQRT(($B33-G$2)^2+($C33-G$3)^2)</f>
        <v>4228408.372</v>
      </c>
      <c r="L33" s="34">
        <f t="shared" si="36"/>
        <v>23595964.49</v>
      </c>
      <c r="M33" s="34">
        <f t="shared" si="36"/>
        <v>61676082.91</v>
      </c>
      <c r="N33" s="34">
        <f t="shared" si="36"/>
        <v>236241404.6</v>
      </c>
      <c r="O33" s="34" t="str">
        <f t="shared" si="5"/>
        <v>G1</v>
      </c>
      <c r="Q33" s="34" t="str">
        <f t="shared" si="6"/>
        <v>G1</v>
      </c>
    </row>
    <row r="34">
      <c r="A34" s="24" t="s">
        <v>72</v>
      </c>
      <c r="B34" s="32">
        <v>956576.6785</v>
      </c>
      <c r="C34" s="32">
        <v>107808.0</v>
      </c>
      <c r="D34" s="32">
        <v>8.872965629E9</v>
      </c>
      <c r="K34" s="34">
        <f t="shared" ref="K34:N34" si="37">SQRT(($B34-G$2)^2+($C34-G$3)^2)</f>
        <v>3650936.537</v>
      </c>
      <c r="L34" s="34">
        <f t="shared" si="37"/>
        <v>23018645.52</v>
      </c>
      <c r="M34" s="34">
        <f t="shared" si="37"/>
        <v>61099634.7</v>
      </c>
      <c r="N34" s="34">
        <f t="shared" si="37"/>
        <v>235665156.1</v>
      </c>
      <c r="O34" s="34" t="str">
        <f t="shared" si="5"/>
        <v>G1</v>
      </c>
      <c r="Q34" s="34" t="str">
        <f t="shared" si="6"/>
        <v>G1</v>
      </c>
    </row>
  </sheetData>
  <drawing r:id="rId1"/>
</worksheet>
</file>