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tobon\Downloads\"/>
    </mc:Choice>
  </mc:AlternateContent>
  <xr:revisionPtr revIDLastSave="0" documentId="13_ncr:1_{13A9B869-6559-4DC7-B63E-22DF1188363B}" xr6:coauthVersionLast="47" xr6:coauthVersionMax="47" xr10:uidLastSave="{00000000-0000-0000-0000-000000000000}"/>
  <bookViews>
    <workbookView xWindow="-120" yWindow="-120" windowWidth="29040" windowHeight="15720" activeTab="1" xr2:uid="{00000000-000D-0000-FFFF-FFFF00000000}"/>
  </bookViews>
  <sheets>
    <sheet name="Punto 1 y 1.1" sheetId="1" r:id="rId1"/>
    <sheet name="Boxplot Punto 1.2" sheetId="2" r:id="rId2"/>
    <sheet name="Hoja 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4" i="3" l="1"/>
  <c r="F94" i="3"/>
  <c r="C124" i="3"/>
  <c r="B124" i="3"/>
  <c r="F123" i="3"/>
  <c r="E123" i="3"/>
  <c r="D123" i="3"/>
  <c r="F122" i="3"/>
  <c r="E122" i="3"/>
  <c r="D122" i="3"/>
  <c r="F121" i="3"/>
  <c r="E121" i="3"/>
  <c r="D121" i="3"/>
  <c r="F120" i="3"/>
  <c r="E120" i="3"/>
  <c r="D120" i="3"/>
  <c r="F119" i="3"/>
  <c r="E119" i="3"/>
  <c r="D119" i="3"/>
  <c r="F118" i="3"/>
  <c r="E118" i="3"/>
  <c r="D118" i="3"/>
  <c r="F117" i="3"/>
  <c r="E117" i="3"/>
  <c r="D117" i="3"/>
  <c r="F116" i="3"/>
  <c r="E116" i="3"/>
  <c r="D116" i="3"/>
  <c r="F115" i="3"/>
  <c r="E115" i="3"/>
  <c r="D115" i="3"/>
  <c r="F114" i="3"/>
  <c r="E114" i="3"/>
  <c r="D114" i="3"/>
  <c r="F113" i="3"/>
  <c r="E113" i="3"/>
  <c r="D113" i="3"/>
  <c r="F112" i="3"/>
  <c r="E112" i="3"/>
  <c r="D112" i="3"/>
  <c r="F111" i="3"/>
  <c r="E111" i="3"/>
  <c r="D111" i="3"/>
  <c r="F110" i="3"/>
  <c r="E110" i="3"/>
  <c r="D110" i="3"/>
  <c r="F109" i="3"/>
  <c r="E109" i="3"/>
  <c r="D109" i="3"/>
  <c r="F108" i="3"/>
  <c r="E108" i="3"/>
  <c r="D108" i="3"/>
  <c r="F107" i="3"/>
  <c r="E107" i="3"/>
  <c r="D107" i="3"/>
  <c r="F106" i="3"/>
  <c r="E106" i="3"/>
  <c r="D106" i="3"/>
  <c r="F105" i="3"/>
  <c r="E105" i="3"/>
  <c r="D105" i="3"/>
  <c r="F104" i="3"/>
  <c r="E104" i="3"/>
  <c r="D104" i="3"/>
  <c r="F103" i="3"/>
  <c r="E103" i="3"/>
  <c r="D103" i="3"/>
  <c r="F102" i="3"/>
  <c r="E102" i="3"/>
  <c r="D102" i="3"/>
  <c r="F101" i="3"/>
  <c r="E101" i="3"/>
  <c r="D101" i="3"/>
  <c r="F100" i="3"/>
  <c r="E100" i="3"/>
  <c r="D100" i="3"/>
  <c r="F99" i="3"/>
  <c r="E99" i="3"/>
  <c r="D99" i="3"/>
  <c r="F98" i="3"/>
  <c r="E98" i="3"/>
  <c r="D98" i="3"/>
  <c r="I97" i="3"/>
  <c r="F97" i="3"/>
  <c r="E97" i="3"/>
  <c r="D97" i="3"/>
  <c r="F96" i="3"/>
  <c r="E96" i="3"/>
  <c r="D96" i="3"/>
  <c r="F95" i="3"/>
  <c r="E95" i="3"/>
  <c r="D95" i="3"/>
  <c r="F124" i="3"/>
  <c r="D94" i="3"/>
  <c r="D124" i="3" s="1"/>
  <c r="K57" i="3"/>
  <c r="J57" i="3"/>
  <c r="F50" i="3"/>
  <c r="E50" i="3"/>
  <c r="D50" i="3"/>
  <c r="C50" i="3"/>
  <c r="B50" i="3"/>
  <c r="F49" i="3"/>
  <c r="E49" i="3"/>
  <c r="D49" i="3"/>
  <c r="C49" i="3"/>
  <c r="B49" i="3"/>
  <c r="F48" i="3"/>
  <c r="E48" i="3"/>
  <c r="G48" i="3" s="1"/>
  <c r="D48" i="3"/>
  <c r="C48" i="3"/>
  <c r="B48" i="3"/>
  <c r="F47" i="3"/>
  <c r="E47" i="3"/>
  <c r="G47" i="3" s="1"/>
  <c r="D47" i="3"/>
  <c r="C47" i="3"/>
  <c r="H47" i="3" s="1"/>
  <c r="B47" i="3"/>
  <c r="F46" i="3"/>
  <c r="E46" i="3"/>
  <c r="D46" i="3"/>
  <c r="C46" i="3"/>
  <c r="B46" i="3"/>
  <c r="F45" i="3"/>
  <c r="E45" i="3"/>
  <c r="G45" i="3" s="1"/>
  <c r="D45" i="3"/>
  <c r="C45" i="3"/>
  <c r="B45" i="3"/>
  <c r="F44" i="3"/>
  <c r="E44" i="3"/>
  <c r="D44" i="3"/>
  <c r="C44" i="3"/>
  <c r="B44" i="3"/>
  <c r="F43" i="3"/>
  <c r="E43" i="3"/>
  <c r="D43" i="3"/>
  <c r="C43" i="3"/>
  <c r="B43" i="3"/>
  <c r="J37" i="3"/>
  <c r="I37" i="3"/>
  <c r="H37" i="3"/>
  <c r="G37" i="3"/>
  <c r="F37" i="3"/>
  <c r="E37" i="3"/>
  <c r="D37" i="3"/>
  <c r="C37" i="3"/>
  <c r="B37" i="3"/>
  <c r="I36" i="3"/>
  <c r="H36" i="3"/>
  <c r="G36" i="3"/>
  <c r="F36" i="3"/>
  <c r="E36" i="3"/>
  <c r="D36" i="3"/>
  <c r="C36" i="3"/>
  <c r="J59" i="3" s="1"/>
  <c r="B36" i="3"/>
  <c r="J58" i="3" s="1"/>
  <c r="I35" i="3"/>
  <c r="H35" i="3"/>
  <c r="G35" i="3"/>
  <c r="F35" i="3"/>
  <c r="E35" i="3"/>
  <c r="D35" i="3"/>
  <c r="C35" i="3"/>
  <c r="B35" i="3"/>
  <c r="I34" i="3"/>
  <c r="H34" i="3"/>
  <c r="G34" i="3"/>
  <c r="F34" i="3"/>
  <c r="E34" i="3"/>
  <c r="D34" i="3"/>
  <c r="C34" i="3"/>
  <c r="K59" i="3" s="1"/>
  <c r="B34" i="3"/>
  <c r="I94" i="3" s="1"/>
  <c r="F53" i="1"/>
  <c r="E53" i="1"/>
  <c r="D53" i="1"/>
  <c r="C53" i="1"/>
  <c r="B53" i="1"/>
  <c r="F52" i="1"/>
  <c r="E52" i="1"/>
  <c r="D52" i="1"/>
  <c r="C52" i="1"/>
  <c r="B52" i="1"/>
  <c r="F51" i="1"/>
  <c r="E51" i="1"/>
  <c r="D51" i="1"/>
  <c r="C51" i="1"/>
  <c r="B51" i="1"/>
  <c r="F50" i="1"/>
  <c r="E50" i="1"/>
  <c r="D50" i="1"/>
  <c r="C50" i="1"/>
  <c r="B50" i="1"/>
  <c r="F49" i="1"/>
  <c r="E49" i="1"/>
  <c r="D49" i="1"/>
  <c r="C49" i="1"/>
  <c r="B49" i="1"/>
  <c r="F48" i="1"/>
  <c r="E48" i="1"/>
  <c r="D48" i="1"/>
  <c r="C48" i="1"/>
  <c r="B48" i="1"/>
  <c r="F47" i="1"/>
  <c r="E47" i="1"/>
  <c r="D47" i="1"/>
  <c r="C47" i="1"/>
  <c r="B47" i="1"/>
  <c r="F46" i="1"/>
  <c r="E46" i="1"/>
  <c r="D46" i="1"/>
  <c r="C46" i="1"/>
  <c r="B46" i="1"/>
  <c r="J42" i="1"/>
  <c r="I42" i="1"/>
  <c r="H42" i="1"/>
  <c r="G42" i="1"/>
  <c r="F42" i="1"/>
  <c r="E42" i="1"/>
  <c r="D42" i="1"/>
  <c r="C42" i="1"/>
  <c r="B42" i="1"/>
  <c r="I41" i="1"/>
  <c r="H41" i="1"/>
  <c r="G41" i="1"/>
  <c r="F41" i="1"/>
  <c r="E41" i="1"/>
  <c r="D41" i="1"/>
  <c r="C41" i="1"/>
  <c r="B41" i="1"/>
  <c r="I40" i="1"/>
  <c r="H40" i="1"/>
  <c r="G40" i="1"/>
  <c r="F40" i="1"/>
  <c r="E40" i="1"/>
  <c r="D40" i="1"/>
  <c r="C40" i="1"/>
  <c r="B40" i="1"/>
  <c r="I39" i="1"/>
  <c r="H39" i="1"/>
  <c r="G39" i="1"/>
  <c r="F39" i="1"/>
  <c r="E39" i="1"/>
  <c r="D39" i="1"/>
  <c r="C39" i="1"/>
  <c r="B39" i="1"/>
  <c r="E124" i="3" l="1"/>
  <c r="J105" i="3" s="1"/>
  <c r="E86" i="3"/>
  <c r="G86" i="3" s="1"/>
  <c r="E83" i="3"/>
  <c r="G83" i="3" s="1"/>
  <c r="E80" i="3"/>
  <c r="G80" i="3" s="1"/>
  <c r="E77" i="3"/>
  <c r="G77" i="3" s="1"/>
  <c r="E74" i="3"/>
  <c r="G74" i="3" s="1"/>
  <c r="E71" i="3"/>
  <c r="G71" i="3" s="1"/>
  <c r="E68" i="3"/>
  <c r="G68" i="3" s="1"/>
  <c r="E65" i="3"/>
  <c r="G65" i="3" s="1"/>
  <c r="E63" i="3"/>
  <c r="G63" i="3" s="1"/>
  <c r="E60" i="3"/>
  <c r="G60" i="3" s="1"/>
  <c r="E58" i="3"/>
  <c r="G58" i="3" s="1"/>
  <c r="E85" i="3"/>
  <c r="G85" i="3" s="1"/>
  <c r="E82" i="3"/>
  <c r="G82" i="3" s="1"/>
  <c r="E79" i="3"/>
  <c r="G79" i="3" s="1"/>
  <c r="E76" i="3"/>
  <c r="G76" i="3" s="1"/>
  <c r="E73" i="3"/>
  <c r="G73" i="3" s="1"/>
  <c r="E70" i="3"/>
  <c r="G70" i="3" s="1"/>
  <c r="E67" i="3"/>
  <c r="G67" i="3" s="1"/>
  <c r="E62" i="3"/>
  <c r="G62" i="3" s="1"/>
  <c r="E64" i="3"/>
  <c r="G64" i="3" s="1"/>
  <c r="E59" i="3"/>
  <c r="G59" i="3" s="1"/>
  <c r="E87" i="3"/>
  <c r="G87" i="3" s="1"/>
  <c r="E84" i="3"/>
  <c r="G84" i="3" s="1"/>
  <c r="E81" i="3"/>
  <c r="G81" i="3" s="1"/>
  <c r="E78" i="3"/>
  <c r="G78" i="3" s="1"/>
  <c r="E75" i="3"/>
  <c r="G75" i="3" s="1"/>
  <c r="E72" i="3"/>
  <c r="G72" i="3" s="1"/>
  <c r="E69" i="3"/>
  <c r="G69" i="3" s="1"/>
  <c r="E66" i="3"/>
  <c r="G66" i="3" s="1"/>
  <c r="E61" i="3"/>
  <c r="G61" i="3" s="1"/>
  <c r="H46" i="3"/>
  <c r="H48" i="3"/>
  <c r="I48" i="3"/>
  <c r="K105" i="3"/>
  <c r="I44" i="3"/>
  <c r="H43" i="3"/>
  <c r="I45" i="3"/>
  <c r="H45" i="3"/>
  <c r="I50" i="3"/>
  <c r="I95" i="3"/>
  <c r="K58" i="3"/>
  <c r="G50" i="3"/>
  <c r="H50" i="3" s="1"/>
  <c r="G44" i="3"/>
  <c r="H44" i="3" s="1"/>
  <c r="I47" i="3"/>
  <c r="G43" i="3"/>
  <c r="I43" i="3" s="1"/>
  <c r="G46" i="3"/>
  <c r="I46" i="3" s="1"/>
  <c r="G49" i="3"/>
  <c r="H49" i="3" s="1"/>
  <c r="I105" i="3"/>
  <c r="L105" i="3" l="1"/>
  <c r="D86" i="3"/>
  <c r="F86" i="3" s="1"/>
  <c r="D83" i="3"/>
  <c r="F83" i="3" s="1"/>
  <c r="D80" i="3"/>
  <c r="F80" i="3" s="1"/>
  <c r="D77" i="3"/>
  <c r="F77" i="3" s="1"/>
  <c r="D74" i="3"/>
  <c r="F74" i="3" s="1"/>
  <c r="D71" i="3"/>
  <c r="F71" i="3" s="1"/>
  <c r="D68" i="3"/>
  <c r="F68" i="3" s="1"/>
  <c r="D65" i="3"/>
  <c r="F65" i="3" s="1"/>
  <c r="D63" i="3"/>
  <c r="F63" i="3" s="1"/>
  <c r="D60" i="3"/>
  <c r="F60" i="3" s="1"/>
  <c r="D58" i="3"/>
  <c r="F58" i="3" s="1"/>
  <c r="D85" i="3"/>
  <c r="F85" i="3" s="1"/>
  <c r="D82" i="3"/>
  <c r="F82" i="3" s="1"/>
  <c r="D79" i="3"/>
  <c r="F79" i="3" s="1"/>
  <c r="D76" i="3"/>
  <c r="F76" i="3" s="1"/>
  <c r="D73" i="3"/>
  <c r="F73" i="3" s="1"/>
  <c r="D70" i="3"/>
  <c r="F70" i="3" s="1"/>
  <c r="D67" i="3"/>
  <c r="F67" i="3" s="1"/>
  <c r="D62" i="3"/>
  <c r="F62" i="3" s="1"/>
  <c r="D64" i="3"/>
  <c r="F64" i="3" s="1"/>
  <c r="D59" i="3"/>
  <c r="F59" i="3" s="1"/>
  <c r="D87" i="3"/>
  <c r="F87" i="3" s="1"/>
  <c r="D84" i="3"/>
  <c r="F84" i="3" s="1"/>
  <c r="D81" i="3"/>
  <c r="F81" i="3" s="1"/>
  <c r="D78" i="3"/>
  <c r="F78" i="3" s="1"/>
  <c r="D75" i="3"/>
  <c r="F75" i="3" s="1"/>
  <c r="D72" i="3"/>
  <c r="F72" i="3" s="1"/>
  <c r="D69" i="3"/>
  <c r="F69" i="3" s="1"/>
  <c r="D66" i="3"/>
  <c r="F66" i="3" s="1"/>
  <c r="D61" i="3"/>
  <c r="F61" i="3" s="1"/>
  <c r="K64" i="3"/>
  <c r="J64" i="3"/>
  <c r="I49" i="3"/>
  <c r="M105" i="3"/>
  <c r="K63" i="3" l="1"/>
  <c r="J63" i="3"/>
</calcChain>
</file>

<file path=xl/sharedStrings.xml><?xml version="1.0" encoding="utf-8"?>
<sst xmlns="http://schemas.openxmlformats.org/spreadsheetml/2006/main" count="408" uniqueCount="138">
  <si>
    <t>City</t>
  </si>
  <si>
    <t>GDP (USD Billion)</t>
  </si>
  <si>
    <t>Population (Millions)</t>
  </si>
  <si>
    <t>Unemployment Rate (%)</t>
  </si>
  <si>
    <t>Average Age</t>
  </si>
  <si>
    <t>Women (%)</t>
  </si>
  <si>
    <t>Men (%)</t>
  </si>
  <si>
    <t>Budget (USD Billion)</t>
  </si>
  <si>
    <t>initial label</t>
  </si>
  <si>
    <t>training</t>
  </si>
  <si>
    <t>initial label training (Agregada por mi)</t>
  </si>
  <si>
    <t>Bogotá</t>
  </si>
  <si>
    <t>Yes</t>
  </si>
  <si>
    <t>2 Yes</t>
  </si>
  <si>
    <t>Dato</t>
  </si>
  <si>
    <t>Definición</t>
  </si>
  <si>
    <t>Formula</t>
  </si>
  <si>
    <t>Medellín</t>
  </si>
  <si>
    <t>3 Yes</t>
  </si>
  <si>
    <t>Media</t>
  </si>
  <si>
    <t xml:space="preserve"> Es el promedio de un conjunto de datos, se obtiene sumando todos los valores y dividiendo entre el número de elementos.</t>
  </si>
  <si>
    <t>=PROMEDIO(B2:B31)'</t>
  </si>
  <si>
    <t>Cali</t>
  </si>
  <si>
    <t>Mediana</t>
  </si>
  <si>
    <t>Es el valor central de un conjunto de datos ordenado. Si el número de datos es impar, es el valor del medio; si es par, es el promedio de los dos valores centrales.</t>
  </si>
  <si>
    <t>=MEDIANA(B2:B31)'</t>
  </si>
  <si>
    <t>Barranquilla</t>
  </si>
  <si>
    <t>Desviación Estandar</t>
  </si>
  <si>
    <t>Mide la dispersión de los datos respecto a la media. Un valor alto indica que los datos están muy dispersos, mientras que un valor bajo indica que están más concentrados alrededor de la media.</t>
  </si>
  <si>
    <t>=DESVEST(B2:B31)'</t>
  </si>
  <si>
    <t>Cartagena</t>
  </si>
  <si>
    <t>1 Yes</t>
  </si>
  <si>
    <t>Moda</t>
  </si>
  <si>
    <t>Es el valor que más se repite en un conjunto de datos.</t>
  </si>
  <si>
    <t>=MODA(B2:B31)'</t>
  </si>
  <si>
    <t>Bucaraman ga</t>
  </si>
  <si>
    <t>No</t>
  </si>
  <si>
    <t>2 No</t>
  </si>
  <si>
    <t>Pereira</t>
  </si>
  <si>
    <t>Cúcuta</t>
  </si>
  <si>
    <t>1 No</t>
  </si>
  <si>
    <t>Ibagué</t>
  </si>
  <si>
    <t>3 No</t>
  </si>
  <si>
    <t xml:space="preserve">Santa Marta </t>
  </si>
  <si>
    <t>Manizales</t>
  </si>
  <si>
    <t>Villavicencio</t>
  </si>
  <si>
    <t>0 No</t>
  </si>
  <si>
    <t>Pasto</t>
  </si>
  <si>
    <t>Montería</t>
  </si>
  <si>
    <t>Valledupar</t>
  </si>
  <si>
    <t>Neiva</t>
  </si>
  <si>
    <t>Popayán</t>
  </si>
  <si>
    <t>Armenia</t>
  </si>
  <si>
    <t>0 Yes</t>
  </si>
  <si>
    <t>Sincelejo</t>
  </si>
  <si>
    <t>Tunja</t>
  </si>
  <si>
    <t>Florencia</t>
  </si>
  <si>
    <t>Riohacha</t>
  </si>
  <si>
    <t>Quibdó</t>
  </si>
  <si>
    <t>San Andrés</t>
  </si>
  <si>
    <t>Yopal</t>
  </si>
  <si>
    <t>Leticia</t>
  </si>
  <si>
    <t>Arauca</t>
  </si>
  <si>
    <t>Mocoa</t>
  </si>
  <si>
    <t>Mitú</t>
  </si>
  <si>
    <t>Puerto 
Carreño</t>
  </si>
  <si>
    <r>
      <rPr>
        <b/>
        <sz val="10"/>
        <color theme="1"/>
        <rFont val="Arial"/>
      </rPr>
      <t xml:space="preserve">Aplicación y solución al punto 1.1: </t>
    </r>
    <r>
      <rPr>
        <sz val="10"/>
        <color theme="1"/>
        <rFont val="Arial"/>
      </rPr>
      <t xml:space="preserve">¿Cuál es la media, mediana y desviación estándar?, y la moda y los valores repeticiones de la moda para los datos categóricos. 
</t>
    </r>
    <r>
      <rPr>
        <b/>
        <sz val="10"/>
        <color theme="1"/>
        <rFont val="Arial"/>
      </rPr>
      <t>Nota:</t>
    </r>
    <r>
      <rPr>
        <sz val="10"/>
        <color theme="1"/>
        <rFont val="Arial"/>
      </rPr>
      <t xml:space="preserve"> Para la columna City no aplica ninguno de los calculos.</t>
    </r>
  </si>
  <si>
    <t>N/A</t>
  </si>
  <si>
    <r>
      <rPr>
        <b/>
        <sz val="10"/>
        <color theme="1"/>
        <rFont val="Arial"/>
      </rPr>
      <t>Solución al punto 1.2:</t>
    </r>
    <r>
      <rPr>
        <sz val="10"/>
        <color theme="1"/>
        <rFont val="Arial"/>
      </rPr>
      <t xml:space="preserve"> Dibujar un boxplot a mano. Utilizando los datos de la tabla 1 y las siguientes proporciones. </t>
    </r>
  </si>
  <si>
    <t>Datos</t>
  </si>
  <si>
    <t>Mínimo</t>
  </si>
  <si>
    <t>Q1</t>
  </si>
  <si>
    <t>Q2</t>
  </si>
  <si>
    <t>Q3</t>
  </si>
  <si>
    <t>Máximo</t>
  </si>
  <si>
    <t>Boxplot -&gt;</t>
  </si>
  <si>
    <t>Boxplot Punto 1.2</t>
  </si>
  <si>
    <t>Boxplot para GDP (USD Billion)</t>
  </si>
  <si>
    <t>Boxplot para Unemployment Rate (%)</t>
  </si>
  <si>
    <t>Boxplot para Women (%)</t>
  </si>
  <si>
    <t>Boxplot para Population (Millions)</t>
  </si>
  <si>
    <t>Boxplot para Average Age</t>
  </si>
  <si>
    <t>Boxplot para Men(%)</t>
  </si>
  <si>
    <t>Boxplot para Budget (USD Billion)</t>
  </si>
  <si>
    <t>Boxplot para initial label</t>
  </si>
  <si>
    <r>
      <rPr>
        <b/>
        <sz val="10"/>
        <color theme="1"/>
        <rFont val="Arial"/>
      </rPr>
      <t xml:space="preserve">Aplicación y solución al punto 1.1: </t>
    </r>
    <r>
      <rPr>
        <sz val="10"/>
        <color theme="1"/>
        <rFont val="Arial"/>
      </rPr>
      <t xml:space="preserve">¿Cuál es la media, mediana y desviación estándar?, y la moda y los valores repeticiones de la moda para los datos categóricos. 
</t>
    </r>
    <r>
      <rPr>
        <b/>
        <sz val="10"/>
        <color theme="1"/>
        <rFont val="Arial"/>
      </rPr>
      <t>Nota:</t>
    </r>
    <r>
      <rPr>
        <sz val="10"/>
        <color theme="1"/>
        <rFont val="Arial"/>
      </rPr>
      <t xml:space="preserve"> Para la columna City no aplica ninguno de los calculos.</t>
    </r>
  </si>
  <si>
    <t>Desviación Estándar</t>
  </si>
  <si>
    <r>
      <rPr>
        <b/>
        <sz val="10"/>
        <color theme="1"/>
        <rFont val="Arial"/>
      </rPr>
      <t>Solución al punto 1.2:</t>
    </r>
    <r>
      <rPr>
        <sz val="10"/>
        <color theme="1"/>
        <rFont val="Arial"/>
      </rPr>
      <t xml:space="preserve"> Dibujar un boxplot a mano. Utilizando los datos de la tabla 1 y las siguientes proporciones. </t>
    </r>
  </si>
  <si>
    <t>Formulas</t>
  </si>
  <si>
    <t>=MIN(B2:B31)'</t>
  </si>
  <si>
    <t>=CUARTIL(B2:B31,1)'</t>
  </si>
  <si>
    <t>=CUARTIL(B2:B31,2)'</t>
  </si>
  <si>
    <t>=CUARTIL(B2:B31,3)'</t>
  </si>
  <si>
    <t>=MAX(B2,B31)'</t>
  </si>
  <si>
    <t xml:space="preserve"> Q3-Q1</t>
  </si>
  <si>
    <t>Q1-(1,5*IQR)</t>
  </si>
  <si>
    <t>Q3+(1,5*IQR)</t>
  </si>
  <si>
    <t>IQR</t>
  </si>
  <si>
    <t>Limite Inferior</t>
  </si>
  <si>
    <t>Limite Superior</t>
  </si>
  <si>
    <t xml:space="preserve">Boxplot </t>
  </si>
  <si>
    <r>
      <rPr>
        <b/>
        <sz val="10"/>
        <color theme="1"/>
        <rFont val="Arial"/>
      </rPr>
      <t xml:space="preserve">Nota: </t>
    </r>
    <r>
      <rPr>
        <sz val="10"/>
        <color theme="1"/>
        <rFont val="Arial"/>
      </rPr>
      <t>En google sheet no se muestra el detalle de los gráfico pero al lado adjunto otros con más detalle.</t>
    </r>
  </si>
  <si>
    <r>
      <rPr>
        <b/>
        <sz val="10"/>
        <color theme="1"/>
        <rFont val="Arial"/>
      </rPr>
      <t>Solución punto 1.3</t>
    </r>
    <r>
      <rPr>
        <sz val="10"/>
        <color theme="1"/>
        <rFont val="Arial"/>
      </rPr>
      <t xml:space="preserve">: ¿Cuál es la covarianza entre las 2 variables X1, X2)? . Para esta solución voy a remplazar X1 por X y X2 por Y. Siendo:
</t>
    </r>
    <r>
      <rPr>
        <b/>
        <sz val="10"/>
        <color theme="1"/>
        <rFont val="Arial"/>
      </rPr>
      <t xml:space="preserve"> X = GDP (USD Billion) 
Y = Population (Millions)</t>
    </r>
  </si>
  <si>
    <t>Formula Covarianza</t>
  </si>
  <si>
    <t>(Xi-  X̂ )</t>
  </si>
  <si>
    <t>(Yi- Ŷ)</t>
  </si>
  <si>
    <t>(Xi- X̂ )/DESVESTA</t>
  </si>
  <si>
    <t>(Yi- Ŷ)/DESVESTA</t>
  </si>
  <si>
    <t>X = GDP ((USD Billion)</t>
  </si>
  <si>
    <t>Y = Population (Millions)</t>
  </si>
  <si>
    <t>Covarianza</t>
  </si>
  <si>
    <t>=COVAR(datos_x; datos_x)'</t>
  </si>
  <si>
    <t>=COVAR(datos_x;datos_y)'</t>
  </si>
  <si>
    <t>=COVAR(datos_y,datos_x)'</t>
  </si>
  <si>
    <t>=COVAR(datos_y;datos_y)'</t>
  </si>
  <si>
    <t>Fórmulas</t>
  </si>
  <si>
    <t>GDP (USD Billion) - Media</t>
  </si>
  <si>
    <t>Population (Millions) - Media</t>
  </si>
  <si>
    <r>
      <rPr>
        <sz val="10"/>
        <color theme="1"/>
        <rFont val="Arial"/>
      </rPr>
      <t xml:space="preserve">(Xi- X̂ ) / </t>
    </r>
    <r>
      <rPr>
        <b/>
        <sz val="10"/>
        <color theme="1"/>
        <rFont val="Arial"/>
      </rPr>
      <t>Desviación Estándar</t>
    </r>
  </si>
  <si>
    <r>
      <rPr>
        <b/>
        <sz val="10"/>
        <color theme="1"/>
        <rFont val="Arial"/>
      </rPr>
      <t xml:space="preserve">Solución punto 1.4: </t>
    </r>
    <r>
      <rPr>
        <sz val="10"/>
        <color theme="1"/>
        <rFont val="Arial"/>
      </rPr>
      <t>¿Cuál es la correlación entre la variable x1 y x2 (Calcularla a mano).
 X = GDP (USD Billion) 
Y = Population (Millions)</t>
    </r>
  </si>
  <si>
    <r>
      <rPr>
        <sz val="10"/>
        <color theme="1"/>
        <rFont val="Arial"/>
      </rPr>
      <t>Correlación puede ser escrita también como:</t>
    </r>
    <r>
      <rPr>
        <b/>
        <sz val="10"/>
        <color theme="1"/>
        <rFont val="Arial"/>
      </rPr>
      <t xml:space="preserve">
Formula</t>
    </r>
  </si>
  <si>
    <t>X*Y</t>
  </si>
  <si>
    <t>X^2</t>
  </si>
  <si>
    <t>Y^2</t>
  </si>
  <si>
    <t>n =</t>
  </si>
  <si>
    <t>Numerador</t>
  </si>
  <si>
    <t>Denominador en X</t>
  </si>
  <si>
    <t xml:space="preserve">Denominador en Y	</t>
  </si>
  <si>
    <t>Denominador Total</t>
  </si>
  <si>
    <t>r</t>
  </si>
  <si>
    <t>Cuando la correlación entre dos variables se aproxima a 1, esto indica una relación lineal positiva muy fuerte. En otras palabras, las dos variables tienden a aumentar juntas de manera casi perfecta. A medida que una variable sube, la otra también lo hace, y viceversa. Esta relación es tan consistente que los cambios en una variable predicen con gran precisión los cambios en la otra</t>
  </si>
  <si>
    <t xml:space="preserve"> =(I102*D129)-(B129*C129) '</t>
  </si>
  <si>
    <t xml:space="preserve"> =I102*E129-B129^2 '</t>
  </si>
  <si>
    <t xml:space="preserve"> =I102*F129-C129^2 '</t>
  </si>
  <si>
    <t xml:space="preserve"> =(J110*K110)^0.5 '</t>
  </si>
  <si>
    <t>Sumatoria</t>
  </si>
  <si>
    <r>
      <rPr>
        <b/>
        <sz val="10"/>
        <color theme="1"/>
        <rFont val="Arial"/>
      </rPr>
      <t xml:space="preserve">Solución punto 1.4: </t>
    </r>
    <r>
      <rPr>
        <sz val="10"/>
        <color theme="1"/>
        <rFont val="Arial"/>
      </rPr>
      <t>Explique la relación entre covarianza y correlación.</t>
    </r>
  </si>
  <si>
    <t>La covarianza y la correlación son medidas que nos ayudan a entender cómo dos variables se relacionan entre sí. La covarianza nos dice si estas variables tienden a moverse juntas (positiva) o en direcciones opuestas (negativa). Sin embargo, su valor depende de las unidades de las variables, lo que dificulta comparar diferentes relaciones. La correlación, por otro lado, estandariza esta relación en un rango de -1 a 1, permitiéndonos evaluar la fuerza y dirección de la relación de manera comparable, independientemente de las unidades originales de las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</si>
</sst>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0"/>
      <color theme="1"/>
      <name val="Arial"/>
    </font>
    <font>
      <sz val="10"/>
      <color theme="1"/>
      <name val="Arial"/>
    </font>
    <font>
      <b/>
      <sz val="10"/>
      <color theme="1"/>
      <name val="Arial"/>
    </font>
    <font>
      <sz val="10"/>
      <name val="Arial"/>
    </font>
    <font>
      <sz val="10"/>
      <color theme="1"/>
      <name val="Arial"/>
      <scheme val="minor"/>
    </font>
    <font>
      <b/>
      <sz val="10"/>
      <color theme="1"/>
      <name val="Arial"/>
      <scheme val="minor"/>
    </font>
    <font>
      <u/>
      <sz val="10"/>
      <color rgb="FF0000FF"/>
      <name val="Arial"/>
    </font>
    <font>
      <sz val="10"/>
      <color theme="1"/>
      <name val="Arial"/>
    </font>
    <font>
      <u/>
      <sz val="10"/>
      <color rgb="FF1155CC"/>
      <name val="Arial"/>
    </font>
    <font>
      <b/>
      <sz val="11"/>
      <color theme="1"/>
      <name val="Arial"/>
    </font>
    <font>
      <b/>
      <sz val="11"/>
      <color theme="1"/>
      <name val="Aptos Narrow"/>
    </font>
  </fonts>
  <fills count="16">
    <fill>
      <patternFill patternType="none"/>
    </fill>
    <fill>
      <patternFill patternType="gray125"/>
    </fill>
    <fill>
      <patternFill patternType="solid">
        <fgColor rgb="FFA4C2F4"/>
        <bgColor rgb="FFA4C2F4"/>
      </patternFill>
    </fill>
    <fill>
      <patternFill patternType="solid">
        <fgColor rgb="FFB7B7B7"/>
        <bgColor rgb="FFB7B7B7"/>
      </patternFill>
    </fill>
    <fill>
      <patternFill patternType="solid">
        <fgColor rgb="FFFFE599"/>
        <bgColor rgb="FFFFE599"/>
      </patternFill>
    </fill>
    <fill>
      <patternFill patternType="solid">
        <fgColor rgb="FFFFFF00"/>
        <bgColor rgb="FFFFFF00"/>
      </patternFill>
    </fill>
    <fill>
      <patternFill patternType="solid">
        <fgColor rgb="FF6D9EEB"/>
        <bgColor rgb="FF6D9EEB"/>
      </patternFill>
    </fill>
    <fill>
      <patternFill patternType="solid">
        <fgColor rgb="FF00FFFF"/>
        <bgColor rgb="FF00FFFF"/>
      </patternFill>
    </fill>
    <fill>
      <patternFill patternType="solid">
        <fgColor rgb="FFC9DAF8"/>
        <bgColor rgb="FFC9DAF8"/>
      </patternFill>
    </fill>
    <fill>
      <patternFill patternType="solid">
        <fgColor rgb="FF4A86E8"/>
        <bgColor rgb="FF4A86E8"/>
      </patternFill>
    </fill>
    <fill>
      <patternFill patternType="solid">
        <fgColor rgb="FF00FF00"/>
        <bgColor rgb="FF00FF0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D9D2E9"/>
        <bgColor rgb="FFD9D2E9"/>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0">
    <xf numFmtId="0" fontId="0" fillId="0" borderId="0" xfId="0"/>
    <xf numFmtId="0" fontId="1" fillId="2" borderId="1" xfId="0" applyFont="1" applyFill="1" applyBorder="1"/>
    <xf numFmtId="0" fontId="1" fillId="3" borderId="0" xfId="0" applyFont="1" applyFill="1"/>
    <xf numFmtId="0" fontId="2" fillId="0" borderId="1" xfId="0" applyFont="1" applyBorder="1"/>
    <xf numFmtId="0" fontId="2" fillId="0" borderId="1" xfId="0" applyFont="1" applyBorder="1" applyAlignment="1">
      <alignment horizontal="right"/>
    </xf>
    <xf numFmtId="0" fontId="2" fillId="3" borderId="0" xfId="0" applyFont="1" applyFill="1"/>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quotePrefix="1" applyFont="1" applyBorder="1" applyAlignment="1">
      <alignment horizontal="center" vertical="center"/>
    </xf>
    <xf numFmtId="0" fontId="2" fillId="0" borderId="1" xfId="0" applyFont="1" applyBorder="1" applyAlignment="1">
      <alignment horizontal="left" wrapText="1"/>
    </xf>
    <xf numFmtId="0" fontId="2" fillId="0" borderId="1" xfId="0" applyFont="1" applyBorder="1" applyAlignment="1">
      <alignment vertical="center"/>
    </xf>
    <xf numFmtId="0" fontId="2" fillId="0" borderId="0" xfId="0" applyFont="1"/>
    <xf numFmtId="0" fontId="3" fillId="0" borderId="0" xfId="0" applyFont="1" applyAlignment="1">
      <alignment horizontal="center"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left" vertical="center" wrapText="1"/>
    </xf>
    <xf numFmtId="0" fontId="2" fillId="0" borderId="1" xfId="0" applyFont="1" applyBorder="1" applyAlignment="1">
      <alignment horizontal="center" vertical="center"/>
    </xf>
    <xf numFmtId="0" fontId="6" fillId="0" borderId="1" xfId="0" applyFont="1" applyBorder="1" applyAlignment="1">
      <alignment horizontal="right" vertical="center"/>
    </xf>
    <xf numFmtId="0" fontId="1" fillId="7" borderId="1" xfId="0" applyFont="1" applyFill="1" applyBorder="1"/>
    <xf numFmtId="0" fontId="1" fillId="8" borderId="0" xfId="0" applyFont="1" applyFill="1"/>
    <xf numFmtId="0" fontId="8" fillId="0" borderId="0" xfId="0" applyFont="1"/>
    <xf numFmtId="0" fontId="8" fillId="0" borderId="1" xfId="0" applyFont="1" applyBorder="1"/>
    <xf numFmtId="0" fontId="8" fillId="0" borderId="1" xfId="0" applyFont="1" applyBorder="1" applyAlignment="1">
      <alignment horizontal="right"/>
    </xf>
    <xf numFmtId="0" fontId="8" fillId="8" borderId="0" xfId="0" applyFont="1" applyFill="1"/>
    <xf numFmtId="0" fontId="1" fillId="0" borderId="1" xfId="0" applyFont="1" applyBorder="1" applyAlignment="1">
      <alignment horizontal="center"/>
    </xf>
    <xf numFmtId="0" fontId="8" fillId="0" borderId="1" xfId="0" applyFont="1" applyBorder="1" applyAlignment="1">
      <alignment horizontal="center"/>
    </xf>
    <xf numFmtId="0" fontId="1" fillId="0" borderId="1" xfId="0" applyFont="1" applyBorder="1" applyAlignment="1">
      <alignment horizontal="right"/>
    </xf>
    <xf numFmtId="0" fontId="8" fillId="0" borderId="1" xfId="0" quotePrefix="1" applyFont="1" applyBorder="1" applyAlignment="1">
      <alignment horizontal="center"/>
    </xf>
    <xf numFmtId="0" fontId="1" fillId="8" borderId="1" xfId="0" applyFont="1" applyFill="1" applyBorder="1" applyAlignment="1">
      <alignment horizontal="center"/>
    </xf>
    <xf numFmtId="0" fontId="1" fillId="8" borderId="1" xfId="0" applyFont="1" applyFill="1" applyBorder="1" applyAlignment="1">
      <alignment horizontal="right"/>
    </xf>
    <xf numFmtId="0" fontId="9" fillId="8" borderId="2" xfId="0" applyFont="1" applyFill="1" applyBorder="1"/>
    <xf numFmtId="0" fontId="1" fillId="5" borderId="1" xfId="0" applyFont="1" applyFill="1" applyBorder="1" applyAlignment="1">
      <alignment horizontal="center"/>
    </xf>
    <xf numFmtId="0" fontId="1" fillId="9" borderId="1" xfId="0" applyFont="1" applyFill="1" applyBorder="1"/>
    <xf numFmtId="0" fontId="1" fillId="10" borderId="1" xfId="0" applyFont="1" applyFill="1" applyBorder="1" applyAlignment="1">
      <alignment horizontal="center"/>
    </xf>
    <xf numFmtId="0" fontId="10" fillId="10" borderId="1" xfId="0" applyFont="1" applyFill="1" applyBorder="1" applyAlignment="1">
      <alignment horizontal="center"/>
    </xf>
    <xf numFmtId="0" fontId="1" fillId="11" borderId="1" xfId="0" applyFont="1" applyFill="1" applyBorder="1" applyAlignment="1">
      <alignment horizontal="center"/>
    </xf>
    <xf numFmtId="0" fontId="8" fillId="12" borderId="0" xfId="0" applyFont="1" applyFill="1" applyAlignment="1">
      <alignment wrapText="1"/>
    </xf>
    <xf numFmtId="0" fontId="8" fillId="5" borderId="1" xfId="0" applyFont="1" applyFill="1" applyBorder="1"/>
    <xf numFmtId="0" fontId="8" fillId="5" borderId="1" xfId="0" applyFont="1" applyFill="1" applyBorder="1" applyAlignment="1">
      <alignment horizontal="center"/>
    </xf>
    <xf numFmtId="0" fontId="8" fillId="5" borderId="1" xfId="0" quotePrefix="1" applyFont="1" applyFill="1" applyBorder="1" applyAlignment="1">
      <alignment horizontal="center"/>
    </xf>
    <xf numFmtId="0" fontId="1" fillId="5" borderId="0" xfId="0" applyFont="1" applyFill="1" applyAlignment="1">
      <alignment horizontal="center" wrapText="1"/>
    </xf>
    <xf numFmtId="0" fontId="8" fillId="12" borderId="0" xfId="0" applyFont="1" applyFill="1"/>
    <xf numFmtId="0" fontId="1" fillId="8"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8" fillId="15" borderId="1" xfId="0" applyFont="1" applyFill="1" applyBorder="1" applyAlignment="1">
      <alignment horizontal="center"/>
    </xf>
    <xf numFmtId="0" fontId="8" fillId="5" borderId="0" xfId="0" applyFont="1" applyFill="1"/>
    <xf numFmtId="0" fontId="11" fillId="5" borderId="1" xfId="0" applyFont="1" applyFill="1" applyBorder="1"/>
    <xf numFmtId="0" fontId="11" fillId="5" borderId="1" xfId="0" applyFont="1" applyFill="1" applyBorder="1" applyAlignment="1">
      <alignment horizontal="center"/>
    </xf>
    <xf numFmtId="0" fontId="10" fillId="5" borderId="1" xfId="0" applyFont="1" applyFill="1" applyBorder="1" applyAlignment="1">
      <alignment horizontal="center"/>
    </xf>
    <xf numFmtId="0" fontId="1" fillId="13" borderId="1" xfId="0" applyFont="1" applyFill="1" applyBorder="1"/>
    <xf numFmtId="0" fontId="8" fillId="13" borderId="1" xfId="0" applyFont="1" applyFill="1" applyBorder="1" applyAlignment="1">
      <alignment horizontal="right"/>
    </xf>
    <xf numFmtId="0" fontId="3" fillId="5" borderId="2" xfId="0" applyFont="1" applyFill="1" applyBorder="1" applyAlignment="1">
      <alignment horizontal="center" vertical="center"/>
    </xf>
    <xf numFmtId="0" fontId="4" fillId="0" borderId="3" xfId="0" applyFont="1" applyBorder="1"/>
    <xf numFmtId="0" fontId="4" fillId="0" borderId="4" xfId="0" applyFont="1" applyBorder="1"/>
    <xf numFmtId="0" fontId="2" fillId="6" borderId="2" xfId="0" applyFont="1" applyFill="1" applyBorder="1" applyAlignment="1">
      <alignment horizontal="center" vertical="center"/>
    </xf>
    <xf numFmtId="0" fontId="7" fillId="0" borderId="2" xfId="0" applyFont="1" applyBorder="1"/>
    <xf numFmtId="0" fontId="6" fillId="6" borderId="0" xfId="0" applyFont="1" applyFill="1" applyAlignment="1">
      <alignment horizontal="center" vertical="center"/>
    </xf>
    <xf numFmtId="0" fontId="0" fillId="0" borderId="0" xfId="0"/>
    <xf numFmtId="0" fontId="1" fillId="9" borderId="2" xfId="0" applyFont="1" applyFill="1" applyBorder="1" applyAlignment="1">
      <alignment horizontal="center"/>
    </xf>
    <xf numFmtId="0" fontId="8" fillId="9" borderId="2" xfId="0" applyFont="1" applyFill="1" applyBorder="1" applyAlignment="1">
      <alignment horizontal="center"/>
    </xf>
    <xf numFmtId="0" fontId="8" fillId="8" borderId="3" xfId="0" applyFont="1" applyFill="1" applyBorder="1"/>
    <xf numFmtId="0" fontId="8" fillId="5" borderId="2" xfId="0" applyFont="1" applyFill="1" applyBorder="1" applyAlignment="1">
      <alignment horizontal="center"/>
    </xf>
    <xf numFmtId="0" fontId="8" fillId="7" borderId="2" xfId="0" applyFont="1" applyFill="1" applyBorder="1"/>
    <xf numFmtId="0" fontId="1" fillId="5" borderId="2" xfId="0" applyFont="1" applyFill="1" applyBorder="1" applyAlignment="1">
      <alignment horizontal="center"/>
    </xf>
    <xf numFmtId="0" fontId="8" fillId="0" borderId="0" xfId="0" applyFont="1"/>
    <xf numFmtId="0" fontId="1" fillId="5" borderId="8" xfId="0" applyFont="1" applyFill="1" applyBorder="1" applyAlignment="1">
      <alignment horizontal="center" vertical="center"/>
    </xf>
    <xf numFmtId="0" fontId="4" fillId="0" borderId="11" xfId="0" applyFont="1" applyBorder="1"/>
    <xf numFmtId="0" fontId="1" fillId="3" borderId="2" xfId="0" applyFont="1" applyFill="1" applyBorder="1" applyAlignment="1">
      <alignment horizontal="center"/>
    </xf>
    <xf numFmtId="0" fontId="8" fillId="5" borderId="0" xfId="0" applyFont="1" applyFill="1" applyAlignment="1">
      <alignment horizontal="center"/>
    </xf>
    <xf numFmtId="0" fontId="8" fillId="5" borderId="5" xfId="0" applyFont="1" applyFill="1" applyBorder="1" applyAlignment="1">
      <alignment wrapText="1"/>
    </xf>
    <xf numFmtId="0" fontId="4" fillId="0" borderId="6" xfId="0" applyFont="1" applyBorder="1"/>
    <xf numFmtId="0" fontId="4" fillId="0" borderId="7" xfId="0" applyFont="1" applyBorder="1"/>
    <xf numFmtId="0" fontId="4" fillId="0" borderId="9" xfId="0" applyFont="1" applyBorder="1"/>
    <xf numFmtId="0" fontId="4" fillId="0" borderId="10" xfId="0" applyFont="1" applyBorder="1"/>
    <xf numFmtId="0" fontId="4" fillId="0" borderId="12" xfId="0" applyFont="1" applyBorder="1"/>
    <xf numFmtId="0" fontId="4" fillId="0" borderId="13" xfId="0" applyFont="1" applyBorder="1"/>
    <xf numFmtId="0" fontId="4" fillId="0" borderId="14" xfId="0" applyFont="1" applyBorder="1"/>
    <xf numFmtId="0" fontId="8" fillId="5" borderId="5"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5</xdr:col>
      <xdr:colOff>962025</xdr:colOff>
      <xdr:row>42</xdr:row>
      <xdr:rowOff>152400</xdr:rowOff>
    </xdr:from>
    <xdr:ext cx="2209800" cy="236220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0</xdr:row>
      <xdr:rowOff>190500</xdr:rowOff>
    </xdr:from>
    <xdr:ext cx="2209800" cy="1943100"/>
    <xdr:pic>
      <xdr:nvPicPr>
        <xdr:cNvPr id="2" name="image6.png" title="Image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962025</xdr:colOff>
      <xdr:row>13</xdr:row>
      <xdr:rowOff>200025</xdr:rowOff>
    </xdr:from>
    <xdr:ext cx="2171700" cy="1943100"/>
    <xdr:pic>
      <xdr:nvPicPr>
        <xdr:cNvPr id="3" name="image5.png" title="Imagen">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952500</xdr:colOff>
      <xdr:row>0</xdr:row>
      <xdr:rowOff>190500</xdr:rowOff>
    </xdr:from>
    <xdr:ext cx="2171700" cy="1943100"/>
    <xdr:pic>
      <xdr:nvPicPr>
        <xdr:cNvPr id="4" name="image9.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952500</xdr:colOff>
      <xdr:row>14</xdr:row>
      <xdr:rowOff>9525</xdr:rowOff>
    </xdr:from>
    <xdr:ext cx="2085975" cy="1943100"/>
    <xdr:pic>
      <xdr:nvPicPr>
        <xdr:cNvPr id="5" name="image8.png" title="Imagen">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20</xdr:col>
      <xdr:colOff>28575</xdr:colOff>
      <xdr:row>0</xdr:row>
      <xdr:rowOff>190500</xdr:rowOff>
    </xdr:from>
    <xdr:ext cx="2571750" cy="2143125"/>
    <xdr:pic>
      <xdr:nvPicPr>
        <xdr:cNvPr id="6" name="image10.png" title="Imagen">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20</xdr:col>
      <xdr:colOff>28575</xdr:colOff>
      <xdr:row>13</xdr:row>
      <xdr:rowOff>200025</xdr:rowOff>
    </xdr:from>
    <xdr:ext cx="2466975" cy="1943100"/>
    <xdr:pic>
      <xdr:nvPicPr>
        <xdr:cNvPr id="7" name="image7.png" title="Imagen">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3</xdr:col>
      <xdr:colOff>962025</xdr:colOff>
      <xdr:row>27</xdr:row>
      <xdr:rowOff>9525</xdr:rowOff>
    </xdr:from>
    <xdr:ext cx="2343150" cy="1943100"/>
    <xdr:pic>
      <xdr:nvPicPr>
        <xdr:cNvPr id="8" name="image3.png" title="Imagen">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11</xdr:col>
      <xdr:colOff>952500</xdr:colOff>
      <xdr:row>27</xdr:row>
      <xdr:rowOff>28575</xdr:rowOff>
    </xdr:from>
    <xdr:ext cx="2257425" cy="1924050"/>
    <xdr:pic>
      <xdr:nvPicPr>
        <xdr:cNvPr id="9" name="image11.png" title="Imagen">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8</xdr:col>
      <xdr:colOff>28575</xdr:colOff>
      <xdr:row>51</xdr:row>
      <xdr:rowOff>123825</xdr:rowOff>
    </xdr:from>
    <xdr:ext cx="5305425" cy="1181100"/>
    <xdr:pic>
      <xdr:nvPicPr>
        <xdr:cNvPr id="2" name="image4.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942975</xdr:colOff>
      <xdr:row>87</xdr:row>
      <xdr:rowOff>47625</xdr:rowOff>
    </xdr:from>
    <xdr:ext cx="7248525" cy="1428750"/>
    <xdr:pic>
      <xdr:nvPicPr>
        <xdr:cNvPr id="3" name="image2.png" title="Imagen">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54"/>
  <sheetViews>
    <sheetView workbookViewId="0">
      <pane ySplit="1" topLeftCell="A2" activePane="bottomLeft" state="frozen"/>
      <selection pane="bottomLeft" activeCell="B3" sqref="B3"/>
    </sheetView>
  </sheetViews>
  <sheetFormatPr baseColWidth="10" defaultColWidth="12.5703125" defaultRowHeight="15.75" customHeight="1" x14ac:dyDescent="0.2"/>
  <cols>
    <col min="1" max="1" width="20.5703125" customWidth="1"/>
    <col min="2" max="2" width="68" customWidth="1"/>
    <col min="3" max="3" width="23.42578125" customWidth="1"/>
    <col min="4" max="4" width="22.28515625" customWidth="1"/>
    <col min="5" max="5" width="14.5703125" customWidth="1"/>
    <col min="8" max="8" width="18.85546875" customWidth="1"/>
    <col min="11" max="11" width="31.85546875" customWidth="1"/>
    <col min="13" max="13" width="17.42578125" customWidth="1"/>
    <col min="14" max="14" width="41.28515625" customWidth="1"/>
    <col min="15" max="15" width="18" customWidth="1"/>
  </cols>
  <sheetData>
    <row r="1" spans="1:15" ht="12.75" x14ac:dyDescent="0.2">
      <c r="A1" s="1" t="s">
        <v>0</v>
      </c>
      <c r="B1" s="1" t="s">
        <v>1</v>
      </c>
      <c r="C1" s="1" t="s">
        <v>2</v>
      </c>
      <c r="D1" s="1" t="s">
        <v>3</v>
      </c>
      <c r="E1" s="1" t="s">
        <v>4</v>
      </c>
      <c r="F1" s="1" t="s">
        <v>5</v>
      </c>
      <c r="G1" s="1" t="s">
        <v>6</v>
      </c>
      <c r="H1" s="1" t="s">
        <v>7</v>
      </c>
      <c r="I1" s="1" t="s">
        <v>8</v>
      </c>
      <c r="J1" s="1" t="s">
        <v>9</v>
      </c>
      <c r="K1" s="2" t="s">
        <v>10</v>
      </c>
    </row>
    <row r="2" spans="1:15" ht="12.75" x14ac:dyDescent="0.2">
      <c r="A2" s="3" t="s">
        <v>11</v>
      </c>
      <c r="B2" s="4">
        <v>103.5</v>
      </c>
      <c r="C2" s="4">
        <v>7.18</v>
      </c>
      <c r="D2" s="4">
        <v>10.5</v>
      </c>
      <c r="E2" s="4">
        <v>32</v>
      </c>
      <c r="F2" s="4">
        <v>52</v>
      </c>
      <c r="G2" s="4">
        <v>48</v>
      </c>
      <c r="H2" s="4">
        <v>18</v>
      </c>
      <c r="I2" s="4">
        <v>2</v>
      </c>
      <c r="J2" s="3" t="s">
        <v>12</v>
      </c>
      <c r="K2" s="5" t="s">
        <v>13</v>
      </c>
      <c r="M2" s="6" t="s">
        <v>14</v>
      </c>
      <c r="N2" s="6" t="s">
        <v>15</v>
      </c>
      <c r="O2" s="6" t="s">
        <v>16</v>
      </c>
    </row>
    <row r="3" spans="1:15" ht="38.25" x14ac:dyDescent="0.2">
      <c r="A3" s="3" t="s">
        <v>17</v>
      </c>
      <c r="B3" s="4">
        <v>44.1</v>
      </c>
      <c r="C3" s="4">
        <v>2.57</v>
      </c>
      <c r="D3" s="4">
        <v>11.2</v>
      </c>
      <c r="E3" s="4">
        <v>31</v>
      </c>
      <c r="F3" s="4">
        <v>53</v>
      </c>
      <c r="G3" s="4">
        <v>47</v>
      </c>
      <c r="H3" s="4">
        <v>7.5</v>
      </c>
      <c r="I3" s="4">
        <v>3</v>
      </c>
      <c r="J3" s="3" t="s">
        <v>12</v>
      </c>
      <c r="K3" s="5" t="s">
        <v>18</v>
      </c>
      <c r="M3" s="7" t="s">
        <v>19</v>
      </c>
      <c r="N3" s="8" t="s">
        <v>20</v>
      </c>
      <c r="O3" s="9" t="s">
        <v>21</v>
      </c>
    </row>
    <row r="4" spans="1:15" ht="51" x14ac:dyDescent="0.2">
      <c r="A4" s="3" t="s">
        <v>22</v>
      </c>
      <c r="B4" s="4">
        <v>22.4</v>
      </c>
      <c r="C4" s="4">
        <v>2.23</v>
      </c>
      <c r="D4" s="4">
        <v>13.8</v>
      </c>
      <c r="E4" s="4">
        <v>30</v>
      </c>
      <c r="F4" s="4">
        <v>52</v>
      </c>
      <c r="G4" s="4">
        <v>48</v>
      </c>
      <c r="H4" s="4">
        <v>4.2</v>
      </c>
      <c r="I4" s="4">
        <v>2</v>
      </c>
      <c r="J4" s="3" t="s">
        <v>12</v>
      </c>
      <c r="K4" s="5" t="s">
        <v>13</v>
      </c>
      <c r="M4" s="7" t="s">
        <v>23</v>
      </c>
      <c r="N4" s="10" t="s">
        <v>24</v>
      </c>
      <c r="O4" s="9" t="s">
        <v>25</v>
      </c>
    </row>
    <row r="5" spans="1:15" ht="63.75" x14ac:dyDescent="0.2">
      <c r="A5" s="3" t="s">
        <v>26</v>
      </c>
      <c r="B5" s="4">
        <v>16.8</v>
      </c>
      <c r="C5" s="4">
        <v>1.23</v>
      </c>
      <c r="D5" s="4">
        <v>12.4</v>
      </c>
      <c r="E5" s="4">
        <v>29</v>
      </c>
      <c r="F5" s="4">
        <v>51</v>
      </c>
      <c r="G5" s="4">
        <v>49</v>
      </c>
      <c r="H5" s="4">
        <v>3.1</v>
      </c>
      <c r="I5" s="4">
        <v>3</v>
      </c>
      <c r="J5" s="3" t="s">
        <v>12</v>
      </c>
      <c r="K5" s="5" t="s">
        <v>18</v>
      </c>
      <c r="M5" s="7" t="s">
        <v>27</v>
      </c>
      <c r="N5" s="8" t="s">
        <v>28</v>
      </c>
      <c r="O5" s="9" t="s">
        <v>29</v>
      </c>
    </row>
    <row r="6" spans="1:15" ht="12.75" x14ac:dyDescent="0.2">
      <c r="A6" s="3" t="s">
        <v>30</v>
      </c>
      <c r="B6" s="4">
        <v>10.5</v>
      </c>
      <c r="C6" s="4">
        <v>1.03</v>
      </c>
      <c r="D6" s="4">
        <v>10.9</v>
      </c>
      <c r="E6" s="4">
        <v>30</v>
      </c>
      <c r="F6" s="4">
        <v>51</v>
      </c>
      <c r="G6" s="4">
        <v>49</v>
      </c>
      <c r="H6" s="4">
        <v>2.8</v>
      </c>
      <c r="I6" s="4">
        <v>1</v>
      </c>
      <c r="J6" s="3" t="s">
        <v>12</v>
      </c>
      <c r="K6" s="5" t="s">
        <v>31</v>
      </c>
      <c r="M6" s="7" t="s">
        <v>32</v>
      </c>
      <c r="N6" s="11" t="s">
        <v>33</v>
      </c>
      <c r="O6" s="9" t="s">
        <v>34</v>
      </c>
    </row>
    <row r="7" spans="1:15" ht="12.75" x14ac:dyDescent="0.2">
      <c r="A7" s="3" t="s">
        <v>35</v>
      </c>
      <c r="B7" s="4">
        <v>7.3</v>
      </c>
      <c r="C7" s="4">
        <v>0.57999999999999996</v>
      </c>
      <c r="D7" s="4">
        <v>9.1999999999999993</v>
      </c>
      <c r="E7" s="4">
        <v>33</v>
      </c>
      <c r="F7" s="4">
        <v>52</v>
      </c>
      <c r="G7" s="4">
        <v>48</v>
      </c>
      <c r="H7" s="4">
        <v>1.5</v>
      </c>
      <c r="I7" s="4">
        <v>2</v>
      </c>
      <c r="J7" s="3" t="s">
        <v>36</v>
      </c>
      <c r="K7" s="5" t="s">
        <v>37</v>
      </c>
    </row>
    <row r="8" spans="1:15" ht="12.75" x14ac:dyDescent="0.2">
      <c r="A8" s="3" t="s">
        <v>38</v>
      </c>
      <c r="B8" s="4">
        <v>6.2</v>
      </c>
      <c r="C8" s="4">
        <v>0.48</v>
      </c>
      <c r="D8" s="4">
        <v>12</v>
      </c>
      <c r="E8" s="4">
        <v>32</v>
      </c>
      <c r="F8" s="4">
        <v>52</v>
      </c>
      <c r="G8" s="4">
        <v>48</v>
      </c>
      <c r="H8" s="4">
        <v>1.3</v>
      </c>
      <c r="I8" s="4">
        <v>1</v>
      </c>
      <c r="J8" s="3" t="s">
        <v>12</v>
      </c>
      <c r="K8" s="5" t="s">
        <v>31</v>
      </c>
    </row>
    <row r="9" spans="1:15" ht="12.75" x14ac:dyDescent="0.2">
      <c r="A9" s="3" t="s">
        <v>39</v>
      </c>
      <c r="B9" s="4">
        <v>5.0999999999999996</v>
      </c>
      <c r="C9" s="4">
        <v>0.76</v>
      </c>
      <c r="D9" s="4">
        <v>16.3</v>
      </c>
      <c r="E9" s="4">
        <v>28</v>
      </c>
      <c r="F9" s="4">
        <v>51</v>
      </c>
      <c r="G9" s="4">
        <v>49</v>
      </c>
      <c r="H9" s="4">
        <v>1.2</v>
      </c>
      <c r="I9" s="4">
        <v>1</v>
      </c>
      <c r="J9" s="3" t="s">
        <v>36</v>
      </c>
      <c r="K9" s="5" t="s">
        <v>40</v>
      </c>
    </row>
    <row r="10" spans="1:15" ht="12.75" x14ac:dyDescent="0.2">
      <c r="A10" s="3" t="s">
        <v>41</v>
      </c>
      <c r="B10" s="4">
        <v>4.8</v>
      </c>
      <c r="C10" s="4">
        <v>0.53</v>
      </c>
      <c r="D10" s="4">
        <v>13.4</v>
      </c>
      <c r="E10" s="4">
        <v>31</v>
      </c>
      <c r="F10" s="4">
        <v>52</v>
      </c>
      <c r="G10" s="4">
        <v>48</v>
      </c>
      <c r="H10" s="4">
        <v>1.1000000000000001</v>
      </c>
      <c r="I10" s="4">
        <v>3</v>
      </c>
      <c r="J10" s="3" t="s">
        <v>36</v>
      </c>
      <c r="K10" s="5" t="s">
        <v>42</v>
      </c>
    </row>
    <row r="11" spans="1:15" ht="12.75" x14ac:dyDescent="0.2">
      <c r="A11" s="3" t="s">
        <v>43</v>
      </c>
      <c r="B11" s="4">
        <v>4</v>
      </c>
      <c r="C11" s="4">
        <v>0.52</v>
      </c>
      <c r="D11" s="4">
        <v>11.6</v>
      </c>
      <c r="E11" s="4">
        <v>29</v>
      </c>
      <c r="F11" s="4">
        <v>51</v>
      </c>
      <c r="G11" s="4">
        <v>49</v>
      </c>
      <c r="H11" s="4">
        <v>0.9</v>
      </c>
      <c r="I11" s="4">
        <v>3</v>
      </c>
      <c r="J11" s="3" t="s">
        <v>12</v>
      </c>
      <c r="K11" s="5" t="s">
        <v>18</v>
      </c>
    </row>
    <row r="12" spans="1:15" ht="12.75" x14ac:dyDescent="0.2">
      <c r="A12" s="3" t="s">
        <v>44</v>
      </c>
      <c r="B12" s="4">
        <v>3.8</v>
      </c>
      <c r="C12" s="4">
        <v>0.43</v>
      </c>
      <c r="D12" s="4">
        <v>10.7</v>
      </c>
      <c r="E12" s="4">
        <v>32</v>
      </c>
      <c r="F12" s="4">
        <v>53</v>
      </c>
      <c r="G12" s="4">
        <v>47</v>
      </c>
      <c r="H12" s="4">
        <v>0.8</v>
      </c>
      <c r="I12" s="4">
        <v>2</v>
      </c>
      <c r="J12" s="3" t="s">
        <v>12</v>
      </c>
      <c r="K12" s="5" t="s">
        <v>13</v>
      </c>
    </row>
    <row r="13" spans="1:15" ht="12.75" x14ac:dyDescent="0.2">
      <c r="A13" s="3" t="s">
        <v>45</v>
      </c>
      <c r="B13" s="4">
        <v>3.5</v>
      </c>
      <c r="C13" s="4">
        <v>0.5</v>
      </c>
      <c r="D13" s="4">
        <v>13</v>
      </c>
      <c r="E13" s="4">
        <v>30</v>
      </c>
      <c r="F13" s="4">
        <v>51</v>
      </c>
      <c r="G13" s="4">
        <v>49</v>
      </c>
      <c r="H13" s="4">
        <v>0.8</v>
      </c>
      <c r="I13" s="4">
        <v>0</v>
      </c>
      <c r="J13" s="3" t="s">
        <v>36</v>
      </c>
      <c r="K13" s="5" t="s">
        <v>46</v>
      </c>
    </row>
    <row r="14" spans="1:15" ht="12.75" x14ac:dyDescent="0.2">
      <c r="A14" s="3" t="s">
        <v>47</v>
      </c>
      <c r="B14" s="4">
        <v>3.2</v>
      </c>
      <c r="C14" s="4">
        <v>0.45</v>
      </c>
      <c r="D14" s="4">
        <v>12.9</v>
      </c>
      <c r="E14" s="4">
        <v>31</v>
      </c>
      <c r="F14" s="4">
        <v>52</v>
      </c>
      <c r="G14" s="4">
        <v>48</v>
      </c>
      <c r="H14" s="4">
        <v>0.7</v>
      </c>
      <c r="I14" s="4">
        <v>1</v>
      </c>
      <c r="J14" s="3" t="s">
        <v>36</v>
      </c>
      <c r="K14" s="5" t="s">
        <v>40</v>
      </c>
    </row>
    <row r="15" spans="1:15" ht="12.75" x14ac:dyDescent="0.2">
      <c r="A15" s="3" t="s">
        <v>48</v>
      </c>
      <c r="B15" s="4">
        <v>3</v>
      </c>
      <c r="C15" s="4">
        <v>0.49</v>
      </c>
      <c r="D15" s="4">
        <v>13.5</v>
      </c>
      <c r="E15" s="4">
        <v>29</v>
      </c>
      <c r="F15" s="4">
        <v>51</v>
      </c>
      <c r="G15" s="4">
        <v>49</v>
      </c>
      <c r="H15" s="4">
        <v>0.7</v>
      </c>
      <c r="I15" s="4">
        <v>3</v>
      </c>
      <c r="J15" s="3" t="s">
        <v>12</v>
      </c>
      <c r="K15" s="5" t="s">
        <v>18</v>
      </c>
    </row>
    <row r="16" spans="1:15" ht="12.75" x14ac:dyDescent="0.2">
      <c r="A16" s="3" t="s">
        <v>49</v>
      </c>
      <c r="B16" s="4">
        <v>2.8</v>
      </c>
      <c r="C16" s="4">
        <v>0.47</v>
      </c>
      <c r="D16" s="4">
        <v>14.8</v>
      </c>
      <c r="E16" s="4">
        <v>28</v>
      </c>
      <c r="F16" s="4">
        <v>51</v>
      </c>
      <c r="G16" s="4">
        <v>49</v>
      </c>
      <c r="H16" s="4">
        <v>0.6</v>
      </c>
      <c r="I16" s="4">
        <v>2</v>
      </c>
      <c r="J16" s="3" t="s">
        <v>12</v>
      </c>
      <c r="K16" s="5" t="s">
        <v>13</v>
      </c>
    </row>
    <row r="17" spans="1:11" ht="12.75" x14ac:dyDescent="0.2">
      <c r="A17" s="3" t="s">
        <v>50</v>
      </c>
      <c r="B17" s="4">
        <v>2.5</v>
      </c>
      <c r="C17" s="4">
        <v>0.35</v>
      </c>
      <c r="D17" s="4">
        <v>14.1</v>
      </c>
      <c r="E17" s="4">
        <v>30</v>
      </c>
      <c r="F17" s="4">
        <v>52</v>
      </c>
      <c r="G17" s="4">
        <v>48</v>
      </c>
      <c r="H17" s="4">
        <v>0.6</v>
      </c>
      <c r="I17" s="4">
        <v>3</v>
      </c>
      <c r="J17" s="3" t="s">
        <v>12</v>
      </c>
      <c r="K17" s="5" t="s">
        <v>18</v>
      </c>
    </row>
    <row r="18" spans="1:11" ht="12.75" x14ac:dyDescent="0.2">
      <c r="A18" s="3" t="s">
        <v>51</v>
      </c>
      <c r="B18" s="4">
        <v>2.2999999999999998</v>
      </c>
      <c r="C18" s="4">
        <v>0.33</v>
      </c>
      <c r="D18" s="4">
        <v>15.2</v>
      </c>
      <c r="E18" s="4">
        <v>31</v>
      </c>
      <c r="F18" s="4">
        <v>52</v>
      </c>
      <c r="G18" s="4">
        <v>48</v>
      </c>
      <c r="H18" s="4">
        <v>0.5</v>
      </c>
      <c r="I18" s="4">
        <v>1</v>
      </c>
      <c r="J18" s="3" t="s">
        <v>12</v>
      </c>
      <c r="K18" s="5" t="s">
        <v>31</v>
      </c>
    </row>
    <row r="19" spans="1:11" ht="12.75" x14ac:dyDescent="0.2">
      <c r="A19" s="3" t="s">
        <v>52</v>
      </c>
      <c r="B19" s="4">
        <v>2.1</v>
      </c>
      <c r="C19" s="4">
        <v>0.3</v>
      </c>
      <c r="D19" s="4">
        <v>13.3</v>
      </c>
      <c r="E19" s="4">
        <v>32</v>
      </c>
      <c r="F19" s="4">
        <v>53</v>
      </c>
      <c r="G19" s="4">
        <v>47</v>
      </c>
      <c r="H19" s="4">
        <v>0.5</v>
      </c>
      <c r="I19" s="4">
        <v>0</v>
      </c>
      <c r="J19" s="3" t="s">
        <v>12</v>
      </c>
      <c r="K19" s="5" t="s">
        <v>53</v>
      </c>
    </row>
    <row r="20" spans="1:11" ht="12.75" x14ac:dyDescent="0.2">
      <c r="A20" s="3" t="s">
        <v>54</v>
      </c>
      <c r="B20" s="4">
        <v>2</v>
      </c>
      <c r="C20" s="4">
        <v>0.28000000000000003</v>
      </c>
      <c r="D20" s="4">
        <v>16.5</v>
      </c>
      <c r="E20" s="4">
        <v>29</v>
      </c>
      <c r="F20" s="4">
        <v>51</v>
      </c>
      <c r="G20" s="4">
        <v>49</v>
      </c>
      <c r="H20" s="4">
        <v>0.5</v>
      </c>
      <c r="I20" s="4">
        <v>1</v>
      </c>
      <c r="J20" s="3" t="s">
        <v>12</v>
      </c>
      <c r="K20" s="5" t="s">
        <v>31</v>
      </c>
    </row>
    <row r="21" spans="1:11" ht="12.75" x14ac:dyDescent="0.2">
      <c r="A21" s="3" t="s">
        <v>55</v>
      </c>
      <c r="B21" s="4">
        <v>1.8</v>
      </c>
      <c r="C21" s="4">
        <v>0.25</v>
      </c>
      <c r="D21" s="4">
        <v>10</v>
      </c>
      <c r="E21" s="4">
        <v>31</v>
      </c>
      <c r="F21" s="4">
        <v>52</v>
      </c>
      <c r="G21" s="4">
        <v>48</v>
      </c>
      <c r="H21" s="4">
        <v>0.4</v>
      </c>
      <c r="I21" s="4">
        <v>2</v>
      </c>
      <c r="J21" s="3" t="s">
        <v>12</v>
      </c>
      <c r="K21" s="5" t="s">
        <v>13</v>
      </c>
    </row>
    <row r="22" spans="1:11" ht="12.75" x14ac:dyDescent="0.2">
      <c r="A22" s="3" t="s">
        <v>56</v>
      </c>
      <c r="B22" s="4">
        <v>1.7</v>
      </c>
      <c r="C22" s="4">
        <v>0.2</v>
      </c>
      <c r="D22" s="4">
        <v>17.5</v>
      </c>
      <c r="E22" s="4">
        <v>28</v>
      </c>
      <c r="F22" s="4">
        <v>51</v>
      </c>
      <c r="G22" s="4">
        <v>49</v>
      </c>
      <c r="H22" s="4">
        <v>0.4</v>
      </c>
      <c r="I22" s="4">
        <v>2</v>
      </c>
      <c r="J22" s="3" t="s">
        <v>12</v>
      </c>
      <c r="K22" s="5" t="s">
        <v>13</v>
      </c>
    </row>
    <row r="23" spans="1:11" ht="12.75" x14ac:dyDescent="0.2">
      <c r="A23" s="3" t="s">
        <v>57</v>
      </c>
      <c r="B23" s="4">
        <v>1.5</v>
      </c>
      <c r="C23" s="4">
        <v>0.22</v>
      </c>
      <c r="D23" s="4">
        <v>15.7</v>
      </c>
      <c r="E23" s="4">
        <v>27</v>
      </c>
      <c r="F23" s="4">
        <v>51</v>
      </c>
      <c r="G23" s="4">
        <v>49</v>
      </c>
      <c r="H23" s="4">
        <v>0.3</v>
      </c>
      <c r="I23" s="4">
        <v>3</v>
      </c>
      <c r="J23" s="3" t="s">
        <v>36</v>
      </c>
      <c r="K23" s="5" t="s">
        <v>42</v>
      </c>
    </row>
    <row r="24" spans="1:11" ht="12.75" x14ac:dyDescent="0.2">
      <c r="A24" s="3" t="s">
        <v>58</v>
      </c>
      <c r="B24" s="4">
        <v>1.3</v>
      </c>
      <c r="C24" s="4">
        <v>0.13</v>
      </c>
      <c r="D24" s="4">
        <v>18.2</v>
      </c>
      <c r="E24" s="4">
        <v>26</v>
      </c>
      <c r="F24" s="4">
        <v>52</v>
      </c>
      <c r="G24" s="4">
        <v>48</v>
      </c>
      <c r="H24" s="4">
        <v>0.3</v>
      </c>
      <c r="I24" s="4">
        <v>1</v>
      </c>
      <c r="J24" s="3" t="s">
        <v>12</v>
      </c>
      <c r="K24" s="5" t="s">
        <v>31</v>
      </c>
    </row>
    <row r="25" spans="1:11" ht="12.75" x14ac:dyDescent="0.2">
      <c r="A25" s="3" t="s">
        <v>59</v>
      </c>
      <c r="B25" s="4">
        <v>1.2</v>
      </c>
      <c r="C25" s="4">
        <v>0.08</v>
      </c>
      <c r="D25" s="4">
        <v>14</v>
      </c>
      <c r="E25" s="4">
        <v>27</v>
      </c>
      <c r="F25" s="4">
        <v>50</v>
      </c>
      <c r="G25" s="4">
        <v>50</v>
      </c>
      <c r="H25" s="4">
        <v>0.2</v>
      </c>
      <c r="I25" s="4">
        <v>2</v>
      </c>
      <c r="J25" s="3" t="s">
        <v>12</v>
      </c>
      <c r="K25" s="5" t="s">
        <v>13</v>
      </c>
    </row>
    <row r="26" spans="1:11" ht="12.75" x14ac:dyDescent="0.2">
      <c r="A26" s="3" t="s">
        <v>60</v>
      </c>
      <c r="B26" s="4">
        <v>1.1000000000000001</v>
      </c>
      <c r="C26" s="4">
        <v>0.15</v>
      </c>
      <c r="D26" s="4">
        <v>11.5</v>
      </c>
      <c r="E26" s="4">
        <v>29</v>
      </c>
      <c r="F26" s="4">
        <v>51</v>
      </c>
      <c r="G26" s="4">
        <v>49</v>
      </c>
      <c r="H26" s="4">
        <v>0.2</v>
      </c>
      <c r="I26" s="4">
        <v>0</v>
      </c>
      <c r="J26" s="3" t="s">
        <v>12</v>
      </c>
      <c r="K26" s="5" t="s">
        <v>53</v>
      </c>
    </row>
    <row r="27" spans="1:11" ht="12.75" x14ac:dyDescent="0.2">
      <c r="A27" s="3" t="s">
        <v>61</v>
      </c>
      <c r="B27" s="4">
        <v>1</v>
      </c>
      <c r="C27" s="4">
        <v>0.05</v>
      </c>
      <c r="D27" s="4">
        <v>13.6</v>
      </c>
      <c r="E27" s="4">
        <v>26</v>
      </c>
      <c r="F27" s="4">
        <v>51</v>
      </c>
      <c r="G27" s="4">
        <v>49</v>
      </c>
      <c r="H27" s="4">
        <v>0.1</v>
      </c>
      <c r="I27" s="4">
        <v>3</v>
      </c>
      <c r="J27" s="3" t="s">
        <v>12</v>
      </c>
      <c r="K27" s="5" t="s">
        <v>18</v>
      </c>
    </row>
    <row r="28" spans="1:11" ht="12.75" x14ac:dyDescent="0.2">
      <c r="A28" s="3" t="s">
        <v>62</v>
      </c>
      <c r="B28" s="4">
        <v>0.9</v>
      </c>
      <c r="C28" s="4">
        <v>0.08</v>
      </c>
      <c r="D28" s="4">
        <v>12.2</v>
      </c>
      <c r="E28" s="4">
        <v>29</v>
      </c>
      <c r="F28" s="4">
        <v>51</v>
      </c>
      <c r="G28" s="4">
        <v>49</v>
      </c>
      <c r="H28" s="4">
        <v>0.1</v>
      </c>
      <c r="I28" s="4">
        <v>2</v>
      </c>
      <c r="J28" s="3" t="s">
        <v>36</v>
      </c>
      <c r="K28" s="5" t="s">
        <v>37</v>
      </c>
    </row>
    <row r="29" spans="1:11" ht="12.75" x14ac:dyDescent="0.2">
      <c r="A29" s="3" t="s">
        <v>63</v>
      </c>
      <c r="B29" s="4">
        <v>0.8</v>
      </c>
      <c r="C29" s="4">
        <v>0.04</v>
      </c>
      <c r="D29" s="4">
        <v>15</v>
      </c>
      <c r="E29" s="4">
        <v>28</v>
      </c>
      <c r="F29" s="4">
        <v>52</v>
      </c>
      <c r="G29" s="4">
        <v>48</v>
      </c>
      <c r="H29" s="4">
        <v>0.1</v>
      </c>
      <c r="I29" s="4">
        <v>0</v>
      </c>
      <c r="J29" s="3" t="s">
        <v>36</v>
      </c>
      <c r="K29" s="5" t="s">
        <v>46</v>
      </c>
    </row>
    <row r="30" spans="1:11" ht="12.75" x14ac:dyDescent="0.2">
      <c r="A30" s="3" t="s">
        <v>64</v>
      </c>
      <c r="B30" s="4">
        <v>0.7</v>
      </c>
      <c r="C30" s="4">
        <v>0.01</v>
      </c>
      <c r="D30" s="4">
        <v>20</v>
      </c>
      <c r="E30" s="4">
        <v>25</v>
      </c>
      <c r="F30" s="4">
        <v>51</v>
      </c>
      <c r="G30" s="4">
        <v>49</v>
      </c>
      <c r="H30" s="4">
        <v>0.05</v>
      </c>
      <c r="I30" s="4">
        <v>2</v>
      </c>
      <c r="J30" s="3" t="s">
        <v>12</v>
      </c>
      <c r="K30" s="5" t="s">
        <v>13</v>
      </c>
    </row>
    <row r="31" spans="1:11" ht="12.75" x14ac:dyDescent="0.2">
      <c r="A31" s="3" t="s">
        <v>65</v>
      </c>
      <c r="B31" s="4">
        <v>0.6</v>
      </c>
      <c r="C31" s="4">
        <v>0.01</v>
      </c>
      <c r="D31" s="4">
        <v>22</v>
      </c>
      <c r="E31" s="4">
        <v>24</v>
      </c>
      <c r="F31" s="4">
        <v>50</v>
      </c>
      <c r="G31" s="4">
        <v>50</v>
      </c>
      <c r="H31" s="4">
        <v>0.05</v>
      </c>
      <c r="I31" s="4">
        <v>0</v>
      </c>
      <c r="J31" s="3" t="s">
        <v>36</v>
      </c>
      <c r="K31" s="5" t="s">
        <v>46</v>
      </c>
    </row>
    <row r="32" spans="1:11" ht="12.75" x14ac:dyDescent="0.2">
      <c r="A32" s="12"/>
      <c r="B32" s="12"/>
      <c r="C32" s="12"/>
      <c r="D32" s="12"/>
      <c r="E32" s="12"/>
      <c r="F32" s="12"/>
      <c r="G32" s="12"/>
      <c r="H32" s="12"/>
      <c r="I32" s="12"/>
      <c r="J32" s="12"/>
      <c r="K32" s="12"/>
    </row>
    <row r="33" spans="1:11" ht="12.75" x14ac:dyDescent="0.2">
      <c r="D33" s="13"/>
      <c r="E33" s="13"/>
      <c r="F33" s="13"/>
      <c r="G33" s="13"/>
      <c r="H33" s="13"/>
      <c r="I33" s="13"/>
      <c r="J33" s="13"/>
      <c r="K33" s="12"/>
    </row>
    <row r="34" spans="1:11" ht="37.5" customHeight="1" x14ac:dyDescent="0.2">
      <c r="D34" s="12"/>
      <c r="E34" s="12"/>
      <c r="F34" s="12"/>
      <c r="G34" s="12"/>
      <c r="H34" s="12"/>
      <c r="I34" s="12"/>
      <c r="J34" s="12"/>
      <c r="K34" s="12"/>
    </row>
    <row r="35" spans="1:11" ht="37.5" customHeight="1" x14ac:dyDescent="0.2">
      <c r="D35" s="12"/>
      <c r="E35" s="12"/>
      <c r="F35" s="12"/>
      <c r="G35" s="12"/>
      <c r="H35" s="12"/>
      <c r="I35" s="12"/>
      <c r="J35" s="12"/>
      <c r="K35" s="12"/>
    </row>
    <row r="36" spans="1:11" ht="37.5" customHeight="1" x14ac:dyDescent="0.2">
      <c r="D36" s="12"/>
      <c r="E36" s="12"/>
      <c r="F36" s="12"/>
      <c r="G36" s="12"/>
      <c r="H36" s="12"/>
      <c r="I36" s="12"/>
      <c r="J36" s="12"/>
      <c r="K36" s="12"/>
    </row>
    <row r="37" spans="1:11" ht="37.5" customHeight="1" x14ac:dyDescent="0.2">
      <c r="D37" s="12"/>
      <c r="E37" s="12"/>
      <c r="F37" s="12"/>
      <c r="G37" s="12"/>
      <c r="H37" s="12"/>
      <c r="I37" s="12"/>
      <c r="J37" s="12"/>
      <c r="K37" s="12"/>
    </row>
    <row r="38" spans="1:11" ht="37.5" customHeight="1" x14ac:dyDescent="0.2">
      <c r="A38" s="53" t="s">
        <v>66</v>
      </c>
      <c r="B38" s="54"/>
      <c r="C38" s="54"/>
      <c r="D38" s="54"/>
      <c r="E38" s="54"/>
      <c r="F38" s="54"/>
      <c r="G38" s="54"/>
      <c r="H38" s="54"/>
      <c r="I38" s="54"/>
      <c r="J38" s="55"/>
      <c r="K38" s="12"/>
    </row>
    <row r="39" spans="1:11" ht="37.5" customHeight="1" x14ac:dyDescent="0.2">
      <c r="A39" s="14" t="s">
        <v>19</v>
      </c>
      <c r="B39" s="15">
        <f t="shared" ref="B39:I39" si="0">AVERAGE(B2:B31)</f>
        <v>8.7500000000000018</v>
      </c>
      <c r="C39" s="15">
        <f t="shared" si="0"/>
        <v>0.73099999999999987</v>
      </c>
      <c r="D39" s="15">
        <f t="shared" si="0"/>
        <v>13.833333333333334</v>
      </c>
      <c r="E39" s="15">
        <f t="shared" si="0"/>
        <v>29.233333333333334</v>
      </c>
      <c r="F39" s="15">
        <f t="shared" si="0"/>
        <v>51.5</v>
      </c>
      <c r="G39" s="15">
        <f t="shared" si="0"/>
        <v>48.5</v>
      </c>
      <c r="H39" s="15">
        <f t="shared" si="0"/>
        <v>1.6499999999999997</v>
      </c>
      <c r="I39" s="15">
        <f t="shared" si="0"/>
        <v>1.7</v>
      </c>
      <c r="J39" s="15" t="s">
        <v>67</v>
      </c>
      <c r="K39" s="12"/>
    </row>
    <row r="40" spans="1:11" ht="12.75" x14ac:dyDescent="0.2">
      <c r="A40" s="14" t="s">
        <v>23</v>
      </c>
      <c r="B40" s="15">
        <f t="shared" ref="B40:I40" si="1">MEDIAN(B2:B31)</f>
        <v>2.65</v>
      </c>
      <c r="C40" s="15">
        <f t="shared" si="1"/>
        <v>0.39</v>
      </c>
      <c r="D40" s="15">
        <f t="shared" si="1"/>
        <v>13.45</v>
      </c>
      <c r="E40" s="15">
        <f t="shared" si="1"/>
        <v>29</v>
      </c>
      <c r="F40" s="15">
        <f t="shared" si="1"/>
        <v>51</v>
      </c>
      <c r="G40" s="15">
        <f t="shared" si="1"/>
        <v>49</v>
      </c>
      <c r="H40" s="15">
        <f t="shared" si="1"/>
        <v>0.6</v>
      </c>
      <c r="I40" s="15">
        <f t="shared" si="1"/>
        <v>2</v>
      </c>
      <c r="J40" s="15" t="s">
        <v>67</v>
      </c>
      <c r="K40" s="12"/>
    </row>
    <row r="41" spans="1:11" ht="12.75" x14ac:dyDescent="0.2">
      <c r="A41" s="14" t="s">
        <v>27</v>
      </c>
      <c r="B41" s="15">
        <f t="shared" ref="B41:I41" si="2">STDEV(B2:B31)</f>
        <v>19.914433337969069</v>
      </c>
      <c r="C41" s="15">
        <f t="shared" si="2"/>
        <v>1.352831895665916</v>
      </c>
      <c r="D41" s="15">
        <f t="shared" si="2"/>
        <v>2.9450523481482178</v>
      </c>
      <c r="E41" s="15">
        <f t="shared" si="2"/>
        <v>2.2388934048232216</v>
      </c>
      <c r="F41" s="15">
        <f t="shared" si="2"/>
        <v>0.77681933283233173</v>
      </c>
      <c r="G41" s="15">
        <f t="shared" si="2"/>
        <v>0.77681933283233173</v>
      </c>
      <c r="H41" s="15">
        <f t="shared" si="2"/>
        <v>3.4511867024506824</v>
      </c>
      <c r="I41" s="15">
        <f t="shared" si="2"/>
        <v>1.0553639672872464</v>
      </c>
      <c r="J41" s="15" t="s">
        <v>67</v>
      </c>
      <c r="K41" s="12"/>
    </row>
    <row r="42" spans="1:11" ht="12.75" x14ac:dyDescent="0.2">
      <c r="A42" s="14" t="s">
        <v>32</v>
      </c>
      <c r="B42" s="15" t="e">
        <f t="shared" ref="B42:I42" si="3">MODE(B2:B31)</f>
        <v>#N/A</v>
      </c>
      <c r="C42" s="15">
        <f t="shared" si="3"/>
        <v>0.08</v>
      </c>
      <c r="D42" s="15" t="e">
        <f t="shared" si="3"/>
        <v>#N/A</v>
      </c>
      <c r="E42" s="15">
        <f t="shared" si="3"/>
        <v>29</v>
      </c>
      <c r="F42" s="15">
        <f t="shared" si="3"/>
        <v>51</v>
      </c>
      <c r="G42" s="15">
        <f t="shared" si="3"/>
        <v>49</v>
      </c>
      <c r="H42" s="15">
        <f t="shared" si="3"/>
        <v>0.5</v>
      </c>
      <c r="I42" s="15">
        <f t="shared" si="3"/>
        <v>2</v>
      </c>
      <c r="J42" s="15">
        <f>COUNTIF(J2:J31,"Yes")</f>
        <v>21</v>
      </c>
      <c r="K42" s="12"/>
    </row>
    <row r="43" spans="1:11" ht="12.75" x14ac:dyDescent="0.2">
      <c r="B43" s="16"/>
    </row>
    <row r="44" spans="1:11" ht="30" customHeight="1" x14ac:dyDescent="0.2">
      <c r="A44" s="56" t="s">
        <v>68</v>
      </c>
      <c r="B44" s="54"/>
      <c r="C44" s="54"/>
      <c r="D44" s="54"/>
      <c r="E44" s="54"/>
      <c r="F44" s="55"/>
    </row>
    <row r="45" spans="1:11" ht="12.75" x14ac:dyDescent="0.2">
      <c r="A45" s="7" t="s">
        <v>69</v>
      </c>
      <c r="B45" s="7" t="s">
        <v>70</v>
      </c>
      <c r="C45" s="7" t="s">
        <v>71</v>
      </c>
      <c r="D45" s="7" t="s">
        <v>72</v>
      </c>
      <c r="E45" s="7" t="s">
        <v>73</v>
      </c>
      <c r="F45" s="7" t="s">
        <v>74</v>
      </c>
    </row>
    <row r="46" spans="1:11" ht="12.75" x14ac:dyDescent="0.2">
      <c r="A46" s="17" t="s">
        <v>1</v>
      </c>
      <c r="B46" s="17">
        <f>MIN(B2:B31)</f>
        <v>0.6</v>
      </c>
      <c r="C46" s="17">
        <f>QUARTILE(B2:B31,1)</f>
        <v>1.35</v>
      </c>
      <c r="D46" s="17">
        <f>QUARTILE(B2:B31,2)</f>
        <v>2.65</v>
      </c>
      <c r="E46" s="17">
        <f>QUARTILE(B2:B31,3)</f>
        <v>5.0249999999999995</v>
      </c>
      <c r="F46" s="17">
        <f>MAX(B2,B31)</f>
        <v>103.5</v>
      </c>
    </row>
    <row r="47" spans="1:11" ht="12.75" x14ac:dyDescent="0.2">
      <c r="A47" s="17" t="s">
        <v>2</v>
      </c>
      <c r="B47" s="17">
        <f>MIN(C2:C31)</f>
        <v>0.01</v>
      </c>
      <c r="C47" s="17">
        <f>QUARTILE(C2:C31,1)</f>
        <v>0.16250000000000001</v>
      </c>
      <c r="D47" s="17">
        <f>QUARTILE(C2:C31,2)</f>
        <v>0.39</v>
      </c>
      <c r="E47" s="17">
        <f>QUARTILE(C2:C3,3)</f>
        <v>6.0274999999999999</v>
      </c>
      <c r="F47" s="17">
        <f>MAX(C2,C31)</f>
        <v>7.18</v>
      </c>
    </row>
    <row r="48" spans="1:11" ht="12.75" x14ac:dyDescent="0.2">
      <c r="A48" s="17" t="s">
        <v>3</v>
      </c>
      <c r="B48" s="17">
        <f>MIN(D2:D31)</f>
        <v>9.1999999999999993</v>
      </c>
      <c r="C48" s="17">
        <f>QUARTILE(D2:D31,1)</f>
        <v>11.7</v>
      </c>
      <c r="D48" s="17">
        <f>QUARTILE(D2:D31,2)</f>
        <v>13.45</v>
      </c>
      <c r="E48" s="17">
        <f>QUARTILE(D2:D31,3)</f>
        <v>15.149999999999999</v>
      </c>
      <c r="F48" s="17">
        <f>MAX(D2:D31)</f>
        <v>22</v>
      </c>
    </row>
    <row r="49" spans="1:6" ht="12.75" x14ac:dyDescent="0.2">
      <c r="A49" s="17" t="s">
        <v>4</v>
      </c>
      <c r="B49" s="17">
        <f>MIN(E2:E31)</f>
        <v>24</v>
      </c>
      <c r="C49" s="17">
        <f>QUARTILE(E2:E31,1)</f>
        <v>28</v>
      </c>
      <c r="D49" s="17">
        <f>QUARTILE(E2:E31,2)</f>
        <v>29</v>
      </c>
      <c r="E49" s="17">
        <f>QUARTILE(E2:E31,3)</f>
        <v>31</v>
      </c>
      <c r="F49" s="17">
        <f>MAX(E2:E31)</f>
        <v>33</v>
      </c>
    </row>
    <row r="50" spans="1:6" ht="12.75" x14ac:dyDescent="0.2">
      <c r="A50" s="17" t="s">
        <v>5</v>
      </c>
      <c r="B50" s="17">
        <f>MIN(F2:F31)</f>
        <v>50</v>
      </c>
      <c r="C50" s="17">
        <f>QUARTILE(F2:F31,1)</f>
        <v>51</v>
      </c>
      <c r="D50" s="17">
        <f>QUARTILE(F2:F31,2)</f>
        <v>51</v>
      </c>
      <c r="E50" s="17">
        <f>QUARTILE(F2:F31,3)</f>
        <v>52</v>
      </c>
      <c r="F50" s="17">
        <f>MAX(F2:F31)</f>
        <v>53</v>
      </c>
    </row>
    <row r="51" spans="1:6" ht="12.75" x14ac:dyDescent="0.2">
      <c r="A51" s="17" t="s">
        <v>6</v>
      </c>
      <c r="B51" s="17">
        <f>MIN(G2:G31)</f>
        <v>47</v>
      </c>
      <c r="C51" s="17">
        <f>QUARTILE(G2:G31,1)</f>
        <v>48</v>
      </c>
      <c r="D51" s="17">
        <f>QUARTILE(G2:G31,2)</f>
        <v>49</v>
      </c>
      <c r="E51" s="17">
        <f>QUARTILE(G2:G31,3)</f>
        <v>49</v>
      </c>
      <c r="F51" s="17">
        <f>MAX(G2:G31)</f>
        <v>50</v>
      </c>
    </row>
    <row r="52" spans="1:6" ht="12.75" x14ac:dyDescent="0.2">
      <c r="A52" s="17" t="s">
        <v>7</v>
      </c>
      <c r="B52" s="17">
        <f>MIN(H2:H31)</f>
        <v>0.05</v>
      </c>
      <c r="C52" s="17">
        <f>QUARTILE(H2:H31,1)</f>
        <v>0.3</v>
      </c>
      <c r="D52" s="17">
        <f>QUARTILE(H2:H31,2)</f>
        <v>0.6</v>
      </c>
      <c r="E52" s="17">
        <f>QUARTILE(H2:H31,3)</f>
        <v>1.175</v>
      </c>
      <c r="F52" s="17">
        <f>MAX(H2:H31)</f>
        <v>18</v>
      </c>
    </row>
    <row r="53" spans="1:6" ht="12.75" x14ac:dyDescent="0.2">
      <c r="A53" s="17" t="s">
        <v>8</v>
      </c>
      <c r="B53" s="17">
        <f>MIN(I2:I31)</f>
        <v>0</v>
      </c>
      <c r="C53" s="17">
        <f>QUARTILE(I2:I31,1)</f>
        <v>1</v>
      </c>
      <c r="D53" s="17">
        <f>QUARTILE(I2:I31,2)</f>
        <v>2</v>
      </c>
      <c r="E53" s="17">
        <f>QUARTILE(I2:I31,3)</f>
        <v>2.75</v>
      </c>
      <c r="F53" s="17">
        <f>MAX(I2:I31)</f>
        <v>3</v>
      </c>
    </row>
    <row r="54" spans="1:6" ht="12.75" x14ac:dyDescent="0.2">
      <c r="A54" s="18" t="s">
        <v>75</v>
      </c>
      <c r="B54" s="57" t="s">
        <v>76</v>
      </c>
      <c r="C54" s="54"/>
      <c r="D54" s="54"/>
      <c r="E54" s="54"/>
      <c r="F54" s="55"/>
    </row>
  </sheetData>
  <mergeCells count="3">
    <mergeCell ref="A38:J38"/>
    <mergeCell ref="A44:F44"/>
    <mergeCell ref="B54:F54"/>
  </mergeCells>
  <hyperlinks>
    <hyperlink ref="B54" location="'Boxplot Punto 1.2'!A1" display="Boxplot Punto 1.2" xr:uid="{00000000-0004-0000-0000-000000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27"/>
  <sheetViews>
    <sheetView tabSelected="1" workbookViewId="0">
      <selection sqref="A1:G1"/>
    </sheetView>
  </sheetViews>
  <sheetFormatPr baseColWidth="10" defaultColWidth="12.5703125" defaultRowHeight="15.75" customHeight="1" x14ac:dyDescent="0.2"/>
  <sheetData>
    <row r="1" spans="1:23" x14ac:dyDescent="0.2">
      <c r="A1" s="58" t="s">
        <v>77</v>
      </c>
      <c r="B1" s="59"/>
      <c r="C1" s="59"/>
      <c r="D1" s="59"/>
      <c r="E1" s="59"/>
      <c r="F1" s="59"/>
      <c r="G1" s="59"/>
      <c r="I1" s="58" t="s">
        <v>78</v>
      </c>
      <c r="J1" s="59"/>
      <c r="K1" s="59"/>
      <c r="L1" s="59"/>
      <c r="M1" s="59"/>
      <c r="N1" s="59"/>
      <c r="O1" s="59"/>
      <c r="Q1" s="58" t="s">
        <v>79</v>
      </c>
      <c r="R1" s="59"/>
      <c r="S1" s="59"/>
      <c r="T1" s="59"/>
      <c r="U1" s="59"/>
      <c r="V1" s="59"/>
      <c r="W1" s="59"/>
    </row>
    <row r="14" spans="1:23" x14ac:dyDescent="0.2">
      <c r="A14" s="58" t="s">
        <v>80</v>
      </c>
      <c r="B14" s="59"/>
      <c r="C14" s="59"/>
      <c r="D14" s="59"/>
      <c r="E14" s="59"/>
      <c r="F14" s="59"/>
      <c r="G14" s="59"/>
      <c r="I14" s="58" t="s">
        <v>81</v>
      </c>
      <c r="J14" s="59"/>
      <c r="K14" s="59"/>
      <c r="L14" s="59"/>
      <c r="M14" s="59"/>
      <c r="N14" s="59"/>
      <c r="O14" s="59"/>
      <c r="Q14" s="58" t="s">
        <v>82</v>
      </c>
      <c r="R14" s="59"/>
      <c r="S14" s="59"/>
      <c r="T14" s="59"/>
      <c r="U14" s="59"/>
      <c r="V14" s="59"/>
      <c r="W14" s="59"/>
    </row>
    <row r="27" spans="1:15" x14ac:dyDescent="0.2">
      <c r="A27" s="58" t="s">
        <v>83</v>
      </c>
      <c r="B27" s="59"/>
      <c r="C27" s="59"/>
      <c r="D27" s="59"/>
      <c r="E27" s="59"/>
      <c r="F27" s="59"/>
      <c r="G27" s="59"/>
      <c r="I27" s="58" t="s">
        <v>84</v>
      </c>
      <c r="J27" s="59"/>
      <c r="K27" s="59"/>
      <c r="L27" s="59"/>
      <c r="M27" s="59"/>
      <c r="N27" s="59"/>
      <c r="O27" s="59"/>
    </row>
  </sheetData>
  <mergeCells count="8">
    <mergeCell ref="A27:G27"/>
    <mergeCell ref="I27:O27"/>
    <mergeCell ref="Q1:W1"/>
    <mergeCell ref="I1:O1"/>
    <mergeCell ref="A1:G1"/>
    <mergeCell ref="A14:G14"/>
    <mergeCell ref="I14:O14"/>
    <mergeCell ref="Q14:W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45"/>
  <sheetViews>
    <sheetView topLeftCell="A103" workbookViewId="0">
      <selection activeCell="I105" sqref="I105"/>
    </sheetView>
  </sheetViews>
  <sheetFormatPr baseColWidth="10" defaultColWidth="12.5703125" defaultRowHeight="15.75" customHeight="1" x14ac:dyDescent="0.2"/>
  <cols>
    <col min="2" max="2" width="36.5703125" customWidth="1"/>
    <col min="3" max="3" width="24.140625" customWidth="1"/>
    <col min="6" max="6" width="22.42578125" customWidth="1"/>
    <col min="7" max="7" width="21.5703125" customWidth="1"/>
    <col min="8" max="8" width="21.5703125" bestFit="1" customWidth="1"/>
    <col min="9" max="9" width="22.28515625" customWidth="1"/>
    <col min="10" max="10" width="25.42578125" customWidth="1"/>
    <col min="11" max="11" width="31.7109375" customWidth="1"/>
    <col min="12" max="12" width="17.42578125" customWidth="1"/>
    <col min="14" max="14" width="50.140625" customWidth="1"/>
  </cols>
  <sheetData>
    <row r="1" spans="1:18" ht="12.75" x14ac:dyDescent="0.2">
      <c r="A1" s="19" t="s">
        <v>0</v>
      </c>
      <c r="B1" s="19" t="s">
        <v>1</v>
      </c>
      <c r="C1" s="19" t="s">
        <v>2</v>
      </c>
      <c r="D1" s="19" t="s">
        <v>3</v>
      </c>
      <c r="E1" s="19" t="s">
        <v>4</v>
      </c>
      <c r="F1" s="19" t="s">
        <v>5</v>
      </c>
      <c r="G1" s="19" t="s">
        <v>6</v>
      </c>
      <c r="H1" s="19" t="s">
        <v>7</v>
      </c>
      <c r="I1" s="19" t="s">
        <v>8</v>
      </c>
      <c r="J1" s="19" t="s">
        <v>9</v>
      </c>
      <c r="K1" s="20" t="s">
        <v>10</v>
      </c>
      <c r="L1" s="21"/>
      <c r="M1" s="21"/>
      <c r="N1" s="21"/>
      <c r="O1" s="21"/>
      <c r="P1" s="21"/>
      <c r="Q1" s="21"/>
      <c r="R1" s="21"/>
    </row>
    <row r="2" spans="1:18" ht="12.75" x14ac:dyDescent="0.2">
      <c r="A2" s="22" t="s">
        <v>11</v>
      </c>
      <c r="B2" s="23">
        <v>103.5</v>
      </c>
      <c r="C2" s="23">
        <v>7.18</v>
      </c>
      <c r="D2" s="23">
        <v>10.5</v>
      </c>
      <c r="E2" s="23">
        <v>32</v>
      </c>
      <c r="F2" s="23">
        <v>52</v>
      </c>
      <c r="G2" s="23">
        <v>48</v>
      </c>
      <c r="H2" s="23">
        <v>18</v>
      </c>
      <c r="I2" s="23">
        <v>2</v>
      </c>
      <c r="J2" s="22" t="s">
        <v>12</v>
      </c>
      <c r="K2" s="24" t="s">
        <v>13</v>
      </c>
      <c r="L2" s="21"/>
      <c r="M2" s="21"/>
      <c r="N2" s="21"/>
      <c r="O2" s="21"/>
      <c r="P2" s="21"/>
      <c r="Q2" s="21"/>
      <c r="R2" s="21"/>
    </row>
    <row r="3" spans="1:18" ht="12.75" x14ac:dyDescent="0.2">
      <c r="A3" s="22" t="s">
        <v>17</v>
      </c>
      <c r="B3" s="23">
        <v>44.1</v>
      </c>
      <c r="C3" s="23">
        <v>2.57</v>
      </c>
      <c r="D3" s="23">
        <v>11.2</v>
      </c>
      <c r="E3" s="23">
        <v>31</v>
      </c>
      <c r="F3" s="23">
        <v>53</v>
      </c>
      <c r="G3" s="23">
        <v>47</v>
      </c>
      <c r="H3" s="23">
        <v>7.5</v>
      </c>
      <c r="I3" s="23">
        <v>3</v>
      </c>
      <c r="J3" s="22" t="s">
        <v>12</v>
      </c>
      <c r="K3" s="24" t="s">
        <v>18</v>
      </c>
      <c r="L3" s="21"/>
      <c r="M3" s="21"/>
      <c r="N3" s="21"/>
      <c r="O3" s="21"/>
      <c r="P3" s="21"/>
      <c r="Q3" s="21"/>
      <c r="R3" s="21"/>
    </row>
    <row r="4" spans="1:18" ht="12.75" x14ac:dyDescent="0.2">
      <c r="A4" s="22" t="s">
        <v>22</v>
      </c>
      <c r="B4" s="23">
        <v>22.4</v>
      </c>
      <c r="C4" s="23">
        <v>2.23</v>
      </c>
      <c r="D4" s="23">
        <v>13.8</v>
      </c>
      <c r="E4" s="23">
        <v>30</v>
      </c>
      <c r="F4" s="23">
        <v>52</v>
      </c>
      <c r="G4" s="23">
        <v>48</v>
      </c>
      <c r="H4" s="23">
        <v>4.2</v>
      </c>
      <c r="I4" s="23">
        <v>2</v>
      </c>
      <c r="J4" s="22" t="s">
        <v>12</v>
      </c>
      <c r="K4" s="24" t="s">
        <v>13</v>
      </c>
      <c r="L4" s="21"/>
      <c r="M4" s="21"/>
      <c r="N4" s="21"/>
      <c r="O4" s="21"/>
      <c r="P4" s="21"/>
      <c r="Q4" s="21"/>
      <c r="R4" s="21"/>
    </row>
    <row r="5" spans="1:18" ht="12.75" x14ac:dyDescent="0.2">
      <c r="A5" s="22" t="s">
        <v>26</v>
      </c>
      <c r="B5" s="23">
        <v>16.8</v>
      </c>
      <c r="C5" s="23">
        <v>1.23</v>
      </c>
      <c r="D5" s="23">
        <v>12.4</v>
      </c>
      <c r="E5" s="23">
        <v>29</v>
      </c>
      <c r="F5" s="23">
        <v>51</v>
      </c>
      <c r="G5" s="23">
        <v>49</v>
      </c>
      <c r="H5" s="23">
        <v>3.1</v>
      </c>
      <c r="I5" s="23">
        <v>3</v>
      </c>
      <c r="J5" s="22" t="s">
        <v>12</v>
      </c>
      <c r="K5" s="24" t="s">
        <v>18</v>
      </c>
      <c r="L5" s="21"/>
      <c r="M5" s="21"/>
      <c r="N5" s="21"/>
      <c r="O5" s="21"/>
      <c r="P5" s="21"/>
      <c r="Q5" s="21"/>
      <c r="R5" s="21"/>
    </row>
    <row r="6" spans="1:18" ht="12.75" x14ac:dyDescent="0.2">
      <c r="A6" s="22" t="s">
        <v>30</v>
      </c>
      <c r="B6" s="23">
        <v>10.5</v>
      </c>
      <c r="C6" s="23">
        <v>1.03</v>
      </c>
      <c r="D6" s="23">
        <v>10.9</v>
      </c>
      <c r="E6" s="23">
        <v>30</v>
      </c>
      <c r="F6" s="23">
        <v>51</v>
      </c>
      <c r="G6" s="23">
        <v>49</v>
      </c>
      <c r="H6" s="23">
        <v>2.8</v>
      </c>
      <c r="I6" s="23">
        <v>1</v>
      </c>
      <c r="J6" s="22" t="s">
        <v>12</v>
      </c>
      <c r="K6" s="24" t="s">
        <v>31</v>
      </c>
      <c r="L6" s="21"/>
      <c r="M6" s="21"/>
      <c r="N6" s="21"/>
      <c r="O6" s="21"/>
      <c r="P6" s="21"/>
      <c r="Q6" s="21"/>
      <c r="R6" s="21"/>
    </row>
    <row r="7" spans="1:18" ht="12.75" x14ac:dyDescent="0.2">
      <c r="A7" s="22" t="s">
        <v>35</v>
      </c>
      <c r="B7" s="23">
        <v>7.3</v>
      </c>
      <c r="C7" s="23">
        <v>0.57999999999999996</v>
      </c>
      <c r="D7" s="23">
        <v>9.1999999999999993</v>
      </c>
      <c r="E7" s="23">
        <v>33</v>
      </c>
      <c r="F7" s="23">
        <v>52</v>
      </c>
      <c r="G7" s="23">
        <v>48</v>
      </c>
      <c r="H7" s="23">
        <v>1.5</v>
      </c>
      <c r="I7" s="23">
        <v>2</v>
      </c>
      <c r="J7" s="22" t="s">
        <v>36</v>
      </c>
      <c r="K7" s="24" t="s">
        <v>37</v>
      </c>
      <c r="L7" s="21"/>
      <c r="M7" s="21"/>
      <c r="N7" s="21"/>
      <c r="O7" s="21"/>
      <c r="P7" s="21"/>
      <c r="Q7" s="21"/>
      <c r="R7" s="21"/>
    </row>
    <row r="8" spans="1:18" ht="12.75" x14ac:dyDescent="0.2">
      <c r="A8" s="22" t="s">
        <v>38</v>
      </c>
      <c r="B8" s="23">
        <v>6.2</v>
      </c>
      <c r="C8" s="23">
        <v>0.48</v>
      </c>
      <c r="D8" s="23">
        <v>12</v>
      </c>
      <c r="E8" s="23">
        <v>32</v>
      </c>
      <c r="F8" s="23">
        <v>52</v>
      </c>
      <c r="G8" s="23">
        <v>48</v>
      </c>
      <c r="H8" s="23">
        <v>1.3</v>
      </c>
      <c r="I8" s="23">
        <v>1</v>
      </c>
      <c r="J8" s="22" t="s">
        <v>12</v>
      </c>
      <c r="K8" s="24" t="s">
        <v>31</v>
      </c>
      <c r="L8" s="21"/>
      <c r="M8" s="21"/>
      <c r="N8" s="21"/>
      <c r="O8" s="21"/>
      <c r="P8" s="21"/>
      <c r="Q8" s="21"/>
      <c r="R8" s="21"/>
    </row>
    <row r="9" spans="1:18" ht="12.75" x14ac:dyDescent="0.2">
      <c r="A9" s="22" t="s">
        <v>39</v>
      </c>
      <c r="B9" s="23">
        <v>5.0999999999999996</v>
      </c>
      <c r="C9" s="23">
        <v>0.76</v>
      </c>
      <c r="D9" s="23">
        <v>16.3</v>
      </c>
      <c r="E9" s="23">
        <v>28</v>
      </c>
      <c r="F9" s="23">
        <v>51</v>
      </c>
      <c r="G9" s="23">
        <v>49</v>
      </c>
      <c r="H9" s="23">
        <v>1.2</v>
      </c>
      <c r="I9" s="23">
        <v>1</v>
      </c>
      <c r="J9" s="22" t="s">
        <v>36</v>
      </c>
      <c r="K9" s="24" t="s">
        <v>40</v>
      </c>
      <c r="L9" s="21"/>
      <c r="M9" s="21"/>
      <c r="N9" s="21"/>
      <c r="O9" s="21"/>
      <c r="P9" s="21"/>
      <c r="Q9" s="21"/>
      <c r="R9" s="21"/>
    </row>
    <row r="10" spans="1:18" ht="12.75" x14ac:dyDescent="0.2">
      <c r="A10" s="22" t="s">
        <v>41</v>
      </c>
      <c r="B10" s="23">
        <v>4.8</v>
      </c>
      <c r="C10" s="23">
        <v>0.53</v>
      </c>
      <c r="D10" s="23">
        <v>13.4</v>
      </c>
      <c r="E10" s="23">
        <v>31</v>
      </c>
      <c r="F10" s="23">
        <v>52</v>
      </c>
      <c r="G10" s="23">
        <v>48</v>
      </c>
      <c r="H10" s="23">
        <v>1.1000000000000001</v>
      </c>
      <c r="I10" s="23">
        <v>3</v>
      </c>
      <c r="J10" s="22" t="s">
        <v>36</v>
      </c>
      <c r="K10" s="24" t="s">
        <v>42</v>
      </c>
      <c r="L10" s="21"/>
      <c r="M10" s="21"/>
      <c r="N10" s="21"/>
      <c r="O10" s="21"/>
      <c r="P10" s="21"/>
      <c r="Q10" s="21"/>
      <c r="R10" s="21"/>
    </row>
    <row r="11" spans="1:18" ht="12.75" x14ac:dyDescent="0.2">
      <c r="A11" s="22" t="s">
        <v>43</v>
      </c>
      <c r="B11" s="23">
        <v>4</v>
      </c>
      <c r="C11" s="23">
        <v>0.52</v>
      </c>
      <c r="D11" s="23">
        <v>11.6</v>
      </c>
      <c r="E11" s="23">
        <v>29</v>
      </c>
      <c r="F11" s="23">
        <v>51</v>
      </c>
      <c r="G11" s="23">
        <v>49</v>
      </c>
      <c r="H11" s="23">
        <v>0.9</v>
      </c>
      <c r="I11" s="23">
        <v>3</v>
      </c>
      <c r="J11" s="22" t="s">
        <v>12</v>
      </c>
      <c r="K11" s="24" t="s">
        <v>18</v>
      </c>
      <c r="L11" s="21"/>
      <c r="M11" s="21"/>
      <c r="N11" s="21"/>
      <c r="O11" s="21"/>
      <c r="P11" s="21"/>
      <c r="Q11" s="21"/>
      <c r="R11" s="21"/>
    </row>
    <row r="12" spans="1:18" ht="12.75" x14ac:dyDescent="0.2">
      <c r="A12" s="22" t="s">
        <v>44</v>
      </c>
      <c r="B12" s="23">
        <v>3.8</v>
      </c>
      <c r="C12" s="23">
        <v>0.43</v>
      </c>
      <c r="D12" s="23">
        <v>10.7</v>
      </c>
      <c r="E12" s="23">
        <v>32</v>
      </c>
      <c r="F12" s="23">
        <v>53</v>
      </c>
      <c r="G12" s="23">
        <v>47</v>
      </c>
      <c r="H12" s="23">
        <v>0.8</v>
      </c>
      <c r="I12" s="23">
        <v>2</v>
      </c>
      <c r="J12" s="22" t="s">
        <v>12</v>
      </c>
      <c r="K12" s="24" t="s">
        <v>13</v>
      </c>
      <c r="L12" s="21"/>
      <c r="M12" s="21"/>
      <c r="N12" s="21"/>
      <c r="O12" s="21"/>
      <c r="P12" s="21"/>
      <c r="Q12" s="21"/>
      <c r="R12" s="21"/>
    </row>
    <row r="13" spans="1:18" ht="12.75" x14ac:dyDescent="0.2">
      <c r="A13" s="22" t="s">
        <v>45</v>
      </c>
      <c r="B13" s="23">
        <v>3.5</v>
      </c>
      <c r="C13" s="23">
        <v>0.5</v>
      </c>
      <c r="D13" s="23">
        <v>13</v>
      </c>
      <c r="E13" s="23">
        <v>30</v>
      </c>
      <c r="F13" s="23">
        <v>51</v>
      </c>
      <c r="G13" s="23">
        <v>49</v>
      </c>
      <c r="H13" s="23">
        <v>0.8</v>
      </c>
      <c r="I13" s="23">
        <v>0</v>
      </c>
      <c r="J13" s="22" t="s">
        <v>36</v>
      </c>
      <c r="K13" s="24" t="s">
        <v>46</v>
      </c>
      <c r="L13" s="21"/>
      <c r="M13" s="21"/>
      <c r="N13" s="21"/>
      <c r="O13" s="21"/>
      <c r="P13" s="21"/>
      <c r="Q13" s="21"/>
      <c r="R13" s="21"/>
    </row>
    <row r="14" spans="1:18" ht="12.75" x14ac:dyDescent="0.2">
      <c r="A14" s="22" t="s">
        <v>47</v>
      </c>
      <c r="B14" s="23">
        <v>3.2</v>
      </c>
      <c r="C14" s="23">
        <v>0.45</v>
      </c>
      <c r="D14" s="23">
        <v>12.9</v>
      </c>
      <c r="E14" s="23">
        <v>31</v>
      </c>
      <c r="F14" s="23">
        <v>52</v>
      </c>
      <c r="G14" s="23">
        <v>48</v>
      </c>
      <c r="H14" s="23">
        <v>0.7</v>
      </c>
      <c r="I14" s="23">
        <v>1</v>
      </c>
      <c r="J14" s="22" t="s">
        <v>36</v>
      </c>
      <c r="K14" s="24" t="s">
        <v>40</v>
      </c>
      <c r="L14" s="21"/>
      <c r="M14" s="21"/>
      <c r="N14" s="21"/>
      <c r="O14" s="21"/>
      <c r="P14" s="21"/>
      <c r="Q14" s="21"/>
      <c r="R14" s="21"/>
    </row>
    <row r="15" spans="1:18" ht="12.75" x14ac:dyDescent="0.2">
      <c r="A15" s="22" t="s">
        <v>48</v>
      </c>
      <c r="B15" s="23">
        <v>3</v>
      </c>
      <c r="C15" s="23">
        <v>0.49</v>
      </c>
      <c r="D15" s="23">
        <v>13.5</v>
      </c>
      <c r="E15" s="23">
        <v>29</v>
      </c>
      <c r="F15" s="23">
        <v>51</v>
      </c>
      <c r="G15" s="23">
        <v>49</v>
      </c>
      <c r="H15" s="23">
        <v>0.7</v>
      </c>
      <c r="I15" s="23">
        <v>3</v>
      </c>
      <c r="J15" s="22" t="s">
        <v>12</v>
      </c>
      <c r="K15" s="24" t="s">
        <v>18</v>
      </c>
      <c r="L15" s="21"/>
      <c r="M15" s="21"/>
      <c r="N15" s="21"/>
      <c r="O15" s="21"/>
      <c r="P15" s="21"/>
      <c r="Q15" s="21"/>
      <c r="R15" s="21"/>
    </row>
    <row r="16" spans="1:18" ht="12.75" x14ac:dyDescent="0.2">
      <c r="A16" s="22" t="s">
        <v>49</v>
      </c>
      <c r="B16" s="23">
        <v>2.8</v>
      </c>
      <c r="C16" s="23">
        <v>0.47</v>
      </c>
      <c r="D16" s="23">
        <v>14.8</v>
      </c>
      <c r="E16" s="23">
        <v>28</v>
      </c>
      <c r="F16" s="23">
        <v>51</v>
      </c>
      <c r="G16" s="23">
        <v>49</v>
      </c>
      <c r="H16" s="23">
        <v>0.6</v>
      </c>
      <c r="I16" s="23">
        <v>2</v>
      </c>
      <c r="J16" s="22" t="s">
        <v>12</v>
      </c>
      <c r="K16" s="24" t="s">
        <v>13</v>
      </c>
      <c r="L16" s="21"/>
      <c r="M16" s="21"/>
      <c r="N16" s="21"/>
      <c r="O16" s="21"/>
      <c r="P16" s="21"/>
      <c r="Q16" s="21"/>
      <c r="R16" s="21"/>
    </row>
    <row r="17" spans="1:18" ht="12.75" x14ac:dyDescent="0.2">
      <c r="A17" s="22" t="s">
        <v>50</v>
      </c>
      <c r="B17" s="23">
        <v>2.5</v>
      </c>
      <c r="C17" s="23">
        <v>0.35</v>
      </c>
      <c r="D17" s="23">
        <v>14.1</v>
      </c>
      <c r="E17" s="23">
        <v>30</v>
      </c>
      <c r="F17" s="23">
        <v>52</v>
      </c>
      <c r="G17" s="23">
        <v>48</v>
      </c>
      <c r="H17" s="23">
        <v>0.6</v>
      </c>
      <c r="I17" s="23">
        <v>3</v>
      </c>
      <c r="J17" s="22" t="s">
        <v>12</v>
      </c>
      <c r="K17" s="24" t="s">
        <v>18</v>
      </c>
      <c r="L17" s="21"/>
      <c r="M17" s="21"/>
      <c r="N17" s="21"/>
      <c r="O17" s="21"/>
      <c r="P17" s="21"/>
      <c r="Q17" s="21"/>
      <c r="R17" s="21"/>
    </row>
    <row r="18" spans="1:18" ht="12.75" x14ac:dyDescent="0.2">
      <c r="A18" s="22" t="s">
        <v>51</v>
      </c>
      <c r="B18" s="23">
        <v>2.2999999999999998</v>
      </c>
      <c r="C18" s="23">
        <v>0.33</v>
      </c>
      <c r="D18" s="23">
        <v>15.2</v>
      </c>
      <c r="E18" s="23">
        <v>31</v>
      </c>
      <c r="F18" s="23">
        <v>52</v>
      </c>
      <c r="G18" s="23">
        <v>48</v>
      </c>
      <c r="H18" s="23">
        <v>0.5</v>
      </c>
      <c r="I18" s="23">
        <v>1</v>
      </c>
      <c r="J18" s="22" t="s">
        <v>12</v>
      </c>
      <c r="K18" s="24" t="s">
        <v>31</v>
      </c>
      <c r="L18" s="21"/>
      <c r="M18" s="21"/>
      <c r="N18" s="21"/>
      <c r="O18" s="21"/>
      <c r="P18" s="21"/>
      <c r="Q18" s="21"/>
      <c r="R18" s="21"/>
    </row>
    <row r="19" spans="1:18" ht="12.75" x14ac:dyDescent="0.2">
      <c r="A19" s="22" t="s">
        <v>52</v>
      </c>
      <c r="B19" s="23">
        <v>2.1</v>
      </c>
      <c r="C19" s="23">
        <v>0.3</v>
      </c>
      <c r="D19" s="23">
        <v>13.3</v>
      </c>
      <c r="E19" s="23">
        <v>32</v>
      </c>
      <c r="F19" s="23">
        <v>53</v>
      </c>
      <c r="G19" s="23">
        <v>47</v>
      </c>
      <c r="H19" s="23">
        <v>0.5</v>
      </c>
      <c r="I19" s="23">
        <v>0</v>
      </c>
      <c r="J19" s="22" t="s">
        <v>12</v>
      </c>
      <c r="K19" s="24" t="s">
        <v>53</v>
      </c>
      <c r="L19" s="21"/>
      <c r="M19" s="21"/>
      <c r="N19" s="21"/>
      <c r="O19" s="21"/>
      <c r="P19" s="21"/>
      <c r="Q19" s="21"/>
      <c r="R19" s="21"/>
    </row>
    <row r="20" spans="1:18" ht="12.75" x14ac:dyDescent="0.2">
      <c r="A20" s="22" t="s">
        <v>54</v>
      </c>
      <c r="B20" s="23">
        <v>2</v>
      </c>
      <c r="C20" s="23">
        <v>0.28000000000000003</v>
      </c>
      <c r="D20" s="23">
        <v>16.5</v>
      </c>
      <c r="E20" s="23">
        <v>29</v>
      </c>
      <c r="F20" s="23">
        <v>51</v>
      </c>
      <c r="G20" s="23">
        <v>49</v>
      </c>
      <c r="H20" s="23">
        <v>0.5</v>
      </c>
      <c r="I20" s="23">
        <v>1</v>
      </c>
      <c r="J20" s="22" t="s">
        <v>12</v>
      </c>
      <c r="K20" s="24" t="s">
        <v>31</v>
      </c>
      <c r="L20" s="21"/>
      <c r="M20" s="21"/>
      <c r="N20" s="21"/>
      <c r="O20" s="21"/>
      <c r="P20" s="21"/>
      <c r="Q20" s="21"/>
      <c r="R20" s="21"/>
    </row>
    <row r="21" spans="1:18" ht="12.75" x14ac:dyDescent="0.2">
      <c r="A21" s="22" t="s">
        <v>55</v>
      </c>
      <c r="B21" s="23">
        <v>1.8</v>
      </c>
      <c r="C21" s="23">
        <v>0.25</v>
      </c>
      <c r="D21" s="23">
        <v>10</v>
      </c>
      <c r="E21" s="23">
        <v>31</v>
      </c>
      <c r="F21" s="23">
        <v>52</v>
      </c>
      <c r="G21" s="23">
        <v>48</v>
      </c>
      <c r="H21" s="23">
        <v>0.4</v>
      </c>
      <c r="I21" s="23">
        <v>2</v>
      </c>
      <c r="J21" s="22" t="s">
        <v>12</v>
      </c>
      <c r="K21" s="24" t="s">
        <v>13</v>
      </c>
      <c r="L21" s="21"/>
      <c r="M21" s="21"/>
      <c r="N21" s="21"/>
      <c r="O21" s="21"/>
      <c r="P21" s="21"/>
      <c r="Q21" s="21"/>
      <c r="R21" s="21"/>
    </row>
    <row r="22" spans="1:18" ht="12.75" x14ac:dyDescent="0.2">
      <c r="A22" s="22" t="s">
        <v>56</v>
      </c>
      <c r="B22" s="23">
        <v>1.7</v>
      </c>
      <c r="C22" s="23">
        <v>0.2</v>
      </c>
      <c r="D22" s="23">
        <v>17.5</v>
      </c>
      <c r="E22" s="23">
        <v>28</v>
      </c>
      <c r="F22" s="23">
        <v>51</v>
      </c>
      <c r="G22" s="23">
        <v>49</v>
      </c>
      <c r="H22" s="23">
        <v>0.4</v>
      </c>
      <c r="I22" s="23">
        <v>2</v>
      </c>
      <c r="J22" s="22" t="s">
        <v>12</v>
      </c>
      <c r="K22" s="24" t="s">
        <v>13</v>
      </c>
      <c r="L22" s="21"/>
      <c r="M22" s="21"/>
      <c r="N22" s="21"/>
      <c r="O22" s="21"/>
      <c r="P22" s="21"/>
      <c r="Q22" s="21"/>
      <c r="R22" s="21"/>
    </row>
    <row r="23" spans="1:18" ht="12.75" x14ac:dyDescent="0.2">
      <c r="A23" s="22" t="s">
        <v>57</v>
      </c>
      <c r="B23" s="23">
        <v>1.5</v>
      </c>
      <c r="C23" s="23">
        <v>0.22</v>
      </c>
      <c r="D23" s="23">
        <v>15.7</v>
      </c>
      <c r="E23" s="23">
        <v>27</v>
      </c>
      <c r="F23" s="23">
        <v>51</v>
      </c>
      <c r="G23" s="23">
        <v>49</v>
      </c>
      <c r="H23" s="23">
        <v>0.3</v>
      </c>
      <c r="I23" s="23">
        <v>3</v>
      </c>
      <c r="J23" s="22" t="s">
        <v>36</v>
      </c>
      <c r="K23" s="24" t="s">
        <v>42</v>
      </c>
      <c r="L23" s="21"/>
      <c r="M23" s="21"/>
      <c r="N23" s="21"/>
      <c r="O23" s="21"/>
      <c r="P23" s="21"/>
      <c r="Q23" s="21"/>
      <c r="R23" s="21"/>
    </row>
    <row r="24" spans="1:18" ht="12.75" x14ac:dyDescent="0.2">
      <c r="A24" s="22" t="s">
        <v>58</v>
      </c>
      <c r="B24" s="23">
        <v>1.3</v>
      </c>
      <c r="C24" s="23">
        <v>0.13</v>
      </c>
      <c r="D24" s="23">
        <v>18.2</v>
      </c>
      <c r="E24" s="23">
        <v>26</v>
      </c>
      <c r="F24" s="23">
        <v>52</v>
      </c>
      <c r="G24" s="23">
        <v>48</v>
      </c>
      <c r="H24" s="23">
        <v>0.3</v>
      </c>
      <c r="I24" s="23">
        <v>1</v>
      </c>
      <c r="J24" s="22" t="s">
        <v>12</v>
      </c>
      <c r="K24" s="24" t="s">
        <v>31</v>
      </c>
      <c r="L24" s="21"/>
      <c r="M24" s="21"/>
      <c r="N24" s="21"/>
      <c r="O24" s="21"/>
      <c r="P24" s="21"/>
      <c r="Q24" s="21"/>
      <c r="R24" s="21"/>
    </row>
    <row r="25" spans="1:18" ht="12.75" x14ac:dyDescent="0.2">
      <c r="A25" s="22" t="s">
        <v>59</v>
      </c>
      <c r="B25" s="23">
        <v>1.2</v>
      </c>
      <c r="C25" s="23">
        <v>0.08</v>
      </c>
      <c r="D25" s="23">
        <v>14</v>
      </c>
      <c r="E25" s="23">
        <v>27</v>
      </c>
      <c r="F25" s="23">
        <v>50</v>
      </c>
      <c r="G25" s="23">
        <v>50</v>
      </c>
      <c r="H25" s="23">
        <v>0.2</v>
      </c>
      <c r="I25" s="23">
        <v>2</v>
      </c>
      <c r="J25" s="22" t="s">
        <v>12</v>
      </c>
      <c r="K25" s="24" t="s">
        <v>13</v>
      </c>
      <c r="L25" s="21"/>
      <c r="M25" s="21"/>
      <c r="N25" s="21"/>
      <c r="O25" s="21"/>
      <c r="P25" s="21"/>
      <c r="Q25" s="21"/>
      <c r="R25" s="21"/>
    </row>
    <row r="26" spans="1:18" ht="12.75" x14ac:dyDescent="0.2">
      <c r="A26" s="22" t="s">
        <v>60</v>
      </c>
      <c r="B26" s="23">
        <v>1.1000000000000001</v>
      </c>
      <c r="C26" s="23">
        <v>0.15</v>
      </c>
      <c r="D26" s="23">
        <v>11.5</v>
      </c>
      <c r="E26" s="23">
        <v>29</v>
      </c>
      <c r="F26" s="23">
        <v>51</v>
      </c>
      <c r="G26" s="23">
        <v>49</v>
      </c>
      <c r="H26" s="23">
        <v>0.2</v>
      </c>
      <c r="I26" s="23">
        <v>0</v>
      </c>
      <c r="J26" s="22" t="s">
        <v>12</v>
      </c>
      <c r="K26" s="24" t="s">
        <v>53</v>
      </c>
      <c r="L26" s="21"/>
      <c r="M26" s="21"/>
      <c r="N26" s="21"/>
      <c r="O26" s="21"/>
      <c r="P26" s="21"/>
      <c r="Q26" s="21"/>
      <c r="R26" s="21"/>
    </row>
    <row r="27" spans="1:18" ht="12.75" x14ac:dyDescent="0.2">
      <c r="A27" s="22" t="s">
        <v>61</v>
      </c>
      <c r="B27" s="23">
        <v>1</v>
      </c>
      <c r="C27" s="23">
        <v>0.05</v>
      </c>
      <c r="D27" s="23">
        <v>13.6</v>
      </c>
      <c r="E27" s="23">
        <v>26</v>
      </c>
      <c r="F27" s="23">
        <v>51</v>
      </c>
      <c r="G27" s="23">
        <v>49</v>
      </c>
      <c r="H27" s="23">
        <v>0.1</v>
      </c>
      <c r="I27" s="23">
        <v>3</v>
      </c>
      <c r="J27" s="22" t="s">
        <v>12</v>
      </c>
      <c r="K27" s="24" t="s">
        <v>18</v>
      </c>
      <c r="L27" s="21"/>
      <c r="M27" s="21"/>
      <c r="N27" s="21"/>
      <c r="O27" s="21"/>
      <c r="P27" s="21"/>
      <c r="Q27" s="21"/>
      <c r="R27" s="21"/>
    </row>
    <row r="28" spans="1:18" ht="12.75" x14ac:dyDescent="0.2">
      <c r="A28" s="22" t="s">
        <v>62</v>
      </c>
      <c r="B28" s="23">
        <v>0.9</v>
      </c>
      <c r="C28" s="23">
        <v>0.08</v>
      </c>
      <c r="D28" s="23">
        <v>12.2</v>
      </c>
      <c r="E28" s="23">
        <v>29</v>
      </c>
      <c r="F28" s="23">
        <v>51</v>
      </c>
      <c r="G28" s="23">
        <v>49</v>
      </c>
      <c r="H28" s="23">
        <v>0.1</v>
      </c>
      <c r="I28" s="23">
        <v>2</v>
      </c>
      <c r="J28" s="22" t="s">
        <v>36</v>
      </c>
      <c r="K28" s="24" t="s">
        <v>37</v>
      </c>
      <c r="L28" s="21"/>
      <c r="M28" s="21"/>
      <c r="N28" s="21"/>
      <c r="O28" s="21"/>
      <c r="P28" s="21"/>
      <c r="Q28" s="21"/>
      <c r="R28" s="21"/>
    </row>
    <row r="29" spans="1:18" ht="12.75" x14ac:dyDescent="0.2">
      <c r="A29" s="22" t="s">
        <v>63</v>
      </c>
      <c r="B29" s="23">
        <v>0.8</v>
      </c>
      <c r="C29" s="23">
        <v>0.04</v>
      </c>
      <c r="D29" s="23">
        <v>15</v>
      </c>
      <c r="E29" s="23">
        <v>28</v>
      </c>
      <c r="F29" s="23">
        <v>52</v>
      </c>
      <c r="G29" s="23">
        <v>48</v>
      </c>
      <c r="H29" s="23">
        <v>0.1</v>
      </c>
      <c r="I29" s="23">
        <v>0</v>
      </c>
      <c r="J29" s="22" t="s">
        <v>36</v>
      </c>
      <c r="K29" s="24" t="s">
        <v>46</v>
      </c>
      <c r="L29" s="21"/>
      <c r="M29" s="21"/>
      <c r="N29" s="21"/>
      <c r="O29" s="21"/>
      <c r="P29" s="21"/>
      <c r="Q29" s="21"/>
      <c r="R29" s="21"/>
    </row>
    <row r="30" spans="1:18" ht="12.75" x14ac:dyDescent="0.2">
      <c r="A30" s="22" t="s">
        <v>64</v>
      </c>
      <c r="B30" s="23">
        <v>0.7</v>
      </c>
      <c r="C30" s="23">
        <v>0.01</v>
      </c>
      <c r="D30" s="23">
        <v>20</v>
      </c>
      <c r="E30" s="23">
        <v>25</v>
      </c>
      <c r="F30" s="23">
        <v>51</v>
      </c>
      <c r="G30" s="23">
        <v>49</v>
      </c>
      <c r="H30" s="23">
        <v>0.05</v>
      </c>
      <c r="I30" s="23">
        <v>2</v>
      </c>
      <c r="J30" s="22" t="s">
        <v>12</v>
      </c>
      <c r="K30" s="24" t="s">
        <v>13</v>
      </c>
      <c r="L30" s="21"/>
      <c r="M30" s="21"/>
      <c r="N30" s="21"/>
      <c r="O30" s="21"/>
      <c r="P30" s="21"/>
      <c r="Q30" s="21"/>
      <c r="R30" s="21"/>
    </row>
    <row r="31" spans="1:18" ht="12.75" x14ac:dyDescent="0.2">
      <c r="A31" s="22" t="s">
        <v>65</v>
      </c>
      <c r="B31" s="23">
        <v>0.6</v>
      </c>
      <c r="C31" s="23">
        <v>0.01</v>
      </c>
      <c r="D31" s="23">
        <v>22</v>
      </c>
      <c r="E31" s="23">
        <v>24</v>
      </c>
      <c r="F31" s="23">
        <v>50</v>
      </c>
      <c r="G31" s="23">
        <v>50</v>
      </c>
      <c r="H31" s="23">
        <v>0.05</v>
      </c>
      <c r="I31" s="23">
        <v>0</v>
      </c>
      <c r="J31" s="22" t="s">
        <v>36</v>
      </c>
      <c r="K31" s="24" t="s">
        <v>46</v>
      </c>
      <c r="L31" s="21"/>
      <c r="M31" s="21"/>
      <c r="N31" s="21"/>
      <c r="O31" s="21"/>
      <c r="P31" s="21"/>
      <c r="Q31" s="21"/>
      <c r="R31" s="21"/>
    </row>
    <row r="32" spans="1:18" ht="12.75" x14ac:dyDescent="0.2">
      <c r="A32" s="21"/>
      <c r="B32" s="21"/>
      <c r="C32" s="21"/>
      <c r="D32" s="21"/>
      <c r="E32" s="21"/>
      <c r="F32" s="21"/>
      <c r="G32" s="21"/>
      <c r="H32" s="21"/>
      <c r="I32" s="21"/>
      <c r="J32" s="21"/>
      <c r="K32" s="21"/>
      <c r="L32" s="21"/>
      <c r="M32" s="21"/>
      <c r="N32" s="21"/>
      <c r="O32" s="21"/>
      <c r="P32" s="21"/>
      <c r="Q32" s="21"/>
      <c r="R32" s="21"/>
    </row>
    <row r="33" spans="1:18" ht="12.75" x14ac:dyDescent="0.2">
      <c r="A33" s="60" t="s">
        <v>85</v>
      </c>
      <c r="B33" s="54"/>
      <c r="C33" s="54"/>
      <c r="D33" s="54"/>
      <c r="E33" s="54"/>
      <c r="F33" s="54"/>
      <c r="G33" s="54"/>
      <c r="H33" s="54"/>
      <c r="I33" s="54"/>
      <c r="J33" s="55"/>
      <c r="K33" s="21"/>
      <c r="L33" s="21"/>
      <c r="M33" s="21"/>
      <c r="N33" s="21"/>
      <c r="O33" s="21"/>
      <c r="P33" s="21"/>
      <c r="Q33" s="21"/>
      <c r="R33" s="21"/>
    </row>
    <row r="34" spans="1:18" ht="12.75" x14ac:dyDescent="0.2">
      <c r="A34" s="25" t="s">
        <v>19</v>
      </c>
      <c r="B34" s="26">
        <f t="shared" ref="B34:I34" si="0">AVERAGE(B2:B31)</f>
        <v>8.7500000000000018</v>
      </c>
      <c r="C34" s="26">
        <f t="shared" si="0"/>
        <v>0.73099999999999987</v>
      </c>
      <c r="D34" s="26">
        <f t="shared" si="0"/>
        <v>13.833333333333334</v>
      </c>
      <c r="E34" s="26">
        <f t="shared" si="0"/>
        <v>29.233333333333334</v>
      </c>
      <c r="F34" s="26">
        <f t="shared" si="0"/>
        <v>51.5</v>
      </c>
      <c r="G34" s="26">
        <f t="shared" si="0"/>
        <v>48.5</v>
      </c>
      <c r="H34" s="26">
        <f t="shared" si="0"/>
        <v>1.6499999999999997</v>
      </c>
      <c r="I34" s="26">
        <f t="shared" si="0"/>
        <v>1.7</v>
      </c>
      <c r="J34" s="26" t="s">
        <v>67</v>
      </c>
      <c r="K34" s="21"/>
      <c r="L34" s="21"/>
      <c r="M34" s="21"/>
      <c r="N34" s="21"/>
      <c r="O34" s="21"/>
      <c r="P34" s="21"/>
      <c r="Q34" s="21"/>
      <c r="R34" s="21"/>
    </row>
    <row r="35" spans="1:18" ht="12.75" x14ac:dyDescent="0.2">
      <c r="A35" s="25" t="s">
        <v>23</v>
      </c>
      <c r="B35" s="26">
        <f t="shared" ref="B35:I35" si="1">MEDIAN(B2:B31)</f>
        <v>2.65</v>
      </c>
      <c r="C35" s="26">
        <f t="shared" si="1"/>
        <v>0.39</v>
      </c>
      <c r="D35" s="26">
        <f t="shared" si="1"/>
        <v>13.45</v>
      </c>
      <c r="E35" s="26">
        <f t="shared" si="1"/>
        <v>29</v>
      </c>
      <c r="F35" s="26">
        <f t="shared" si="1"/>
        <v>51</v>
      </c>
      <c r="G35" s="26">
        <f t="shared" si="1"/>
        <v>49</v>
      </c>
      <c r="H35" s="26">
        <f t="shared" si="1"/>
        <v>0.6</v>
      </c>
      <c r="I35" s="26">
        <f t="shared" si="1"/>
        <v>2</v>
      </c>
      <c r="J35" s="26" t="s">
        <v>67</v>
      </c>
      <c r="K35" s="21"/>
      <c r="L35" s="21"/>
      <c r="M35" s="21"/>
      <c r="N35" s="21"/>
      <c r="O35" s="21"/>
      <c r="P35" s="21"/>
      <c r="Q35" s="21"/>
      <c r="R35" s="21"/>
    </row>
    <row r="36" spans="1:18" ht="12.75" x14ac:dyDescent="0.2">
      <c r="A36" s="25" t="s">
        <v>86</v>
      </c>
      <c r="B36" s="26">
        <f t="shared" ref="B36:I36" si="2">STDEV(B2:B31)</f>
        <v>19.914433337969069</v>
      </c>
      <c r="C36" s="26">
        <f t="shared" si="2"/>
        <v>1.352831895665916</v>
      </c>
      <c r="D36" s="26">
        <f t="shared" si="2"/>
        <v>2.9450523481482178</v>
      </c>
      <c r="E36" s="26">
        <f t="shared" si="2"/>
        <v>2.2388934048232216</v>
      </c>
      <c r="F36" s="26">
        <f t="shared" si="2"/>
        <v>0.77681933283233173</v>
      </c>
      <c r="G36" s="26">
        <f t="shared" si="2"/>
        <v>0.77681933283233173</v>
      </c>
      <c r="H36" s="26">
        <f t="shared" si="2"/>
        <v>3.4511867024506824</v>
      </c>
      <c r="I36" s="26">
        <f t="shared" si="2"/>
        <v>1.0553639672872464</v>
      </c>
      <c r="J36" s="26" t="s">
        <v>67</v>
      </c>
      <c r="K36" s="21"/>
      <c r="L36" s="21"/>
      <c r="M36" s="21"/>
      <c r="N36" s="21"/>
      <c r="O36" s="21"/>
      <c r="P36" s="21"/>
      <c r="Q36" s="21"/>
      <c r="R36" s="21"/>
    </row>
    <row r="37" spans="1:18" ht="12.75" x14ac:dyDescent="0.2">
      <c r="A37" s="25" t="s">
        <v>32</v>
      </c>
      <c r="B37" s="26" t="e">
        <f t="shared" ref="B37:I37" si="3">MODE(B2:B31)</f>
        <v>#N/A</v>
      </c>
      <c r="C37" s="26">
        <f t="shared" si="3"/>
        <v>0.08</v>
      </c>
      <c r="D37" s="26" t="e">
        <f t="shared" si="3"/>
        <v>#N/A</v>
      </c>
      <c r="E37" s="26">
        <f t="shared" si="3"/>
        <v>29</v>
      </c>
      <c r="F37" s="26">
        <f t="shared" si="3"/>
        <v>51</v>
      </c>
      <c r="G37" s="26">
        <f t="shared" si="3"/>
        <v>49</v>
      </c>
      <c r="H37" s="26">
        <f t="shared" si="3"/>
        <v>0.5</v>
      </c>
      <c r="I37" s="26">
        <f t="shared" si="3"/>
        <v>2</v>
      </c>
      <c r="J37" s="26">
        <f>COUNTIF(J2:J31,"Yes")</f>
        <v>21</v>
      </c>
      <c r="K37" s="21"/>
      <c r="L37" s="21"/>
      <c r="M37" s="21"/>
      <c r="N37" s="21"/>
      <c r="O37" s="21"/>
      <c r="P37" s="21"/>
      <c r="Q37" s="21"/>
      <c r="R37" s="21"/>
    </row>
    <row r="38" spans="1:18" ht="12.75" x14ac:dyDescent="0.2">
      <c r="A38" s="21"/>
      <c r="B38" s="21"/>
      <c r="C38" s="21"/>
      <c r="D38" s="21"/>
      <c r="E38" s="21"/>
      <c r="F38" s="21"/>
      <c r="G38" s="21"/>
      <c r="H38" s="21"/>
      <c r="I38" s="21"/>
      <c r="J38" s="21"/>
      <c r="K38" s="21"/>
      <c r="L38" s="21"/>
      <c r="M38" s="21"/>
      <c r="N38" s="21"/>
      <c r="O38" s="21"/>
      <c r="P38" s="21"/>
      <c r="Q38" s="21"/>
      <c r="R38" s="21"/>
    </row>
    <row r="39" spans="1:18" ht="12.75" x14ac:dyDescent="0.2">
      <c r="A39" s="61" t="s">
        <v>87</v>
      </c>
      <c r="B39" s="54"/>
      <c r="C39" s="54"/>
      <c r="D39" s="54"/>
      <c r="E39" s="54"/>
      <c r="F39" s="54"/>
      <c r="G39" s="54"/>
      <c r="H39" s="54"/>
      <c r="I39" s="55"/>
      <c r="J39" s="21"/>
      <c r="K39" s="21"/>
      <c r="L39" s="21"/>
      <c r="M39" s="21"/>
      <c r="N39" s="21"/>
      <c r="O39" s="21"/>
      <c r="P39" s="21"/>
      <c r="Q39" s="21"/>
      <c r="R39" s="21"/>
    </row>
    <row r="40" spans="1:18" ht="12.75" x14ac:dyDescent="0.2">
      <c r="A40" s="27" t="s">
        <v>88</v>
      </c>
      <c r="B40" s="28" t="s">
        <v>89</v>
      </c>
      <c r="C40" s="28" t="s">
        <v>90</v>
      </c>
      <c r="D40" s="28" t="s">
        <v>91</v>
      </c>
      <c r="E40" s="28" t="s">
        <v>92</v>
      </c>
      <c r="F40" s="28" t="s">
        <v>93</v>
      </c>
      <c r="G40" s="26" t="s">
        <v>94</v>
      </c>
      <c r="H40" s="26" t="s">
        <v>95</v>
      </c>
      <c r="I40" s="22" t="s">
        <v>96</v>
      </c>
      <c r="J40" s="21"/>
      <c r="K40" s="21"/>
      <c r="L40" s="21"/>
      <c r="M40" s="21"/>
      <c r="N40" s="21"/>
      <c r="O40" s="21"/>
      <c r="P40" s="21"/>
      <c r="Q40" s="21"/>
      <c r="R40" s="21"/>
    </row>
    <row r="41" spans="1:18" ht="12.75" x14ac:dyDescent="0.2">
      <c r="A41" s="21"/>
      <c r="B41" s="21"/>
      <c r="C41" s="21"/>
      <c r="D41" s="21"/>
      <c r="E41" s="21"/>
      <c r="F41" s="21"/>
      <c r="G41" s="21"/>
      <c r="H41" s="21"/>
      <c r="I41" s="21"/>
      <c r="J41" s="21"/>
      <c r="K41" s="21"/>
      <c r="L41" s="21"/>
      <c r="M41" s="21"/>
      <c r="N41" s="21"/>
      <c r="O41" s="21"/>
      <c r="P41" s="21"/>
      <c r="Q41" s="21"/>
      <c r="R41" s="21"/>
    </row>
    <row r="42" spans="1:18" ht="12.75" x14ac:dyDescent="0.2">
      <c r="A42" s="29" t="s">
        <v>69</v>
      </c>
      <c r="B42" s="29" t="s">
        <v>70</v>
      </c>
      <c r="C42" s="29" t="s">
        <v>71</v>
      </c>
      <c r="D42" s="29" t="s">
        <v>72</v>
      </c>
      <c r="E42" s="29" t="s">
        <v>73</v>
      </c>
      <c r="F42" s="29" t="s">
        <v>74</v>
      </c>
      <c r="G42" s="29" t="s">
        <v>97</v>
      </c>
      <c r="H42" s="29" t="s">
        <v>98</v>
      </c>
      <c r="I42" s="29" t="s">
        <v>99</v>
      </c>
      <c r="J42" s="21"/>
      <c r="K42" s="21"/>
      <c r="L42" s="21"/>
      <c r="M42" s="21"/>
      <c r="N42" s="21"/>
      <c r="O42" s="21"/>
      <c r="P42" s="21"/>
      <c r="Q42" s="21"/>
      <c r="R42" s="21"/>
    </row>
    <row r="43" spans="1:18" ht="12.75" x14ac:dyDescent="0.2">
      <c r="A43" s="26" t="s">
        <v>1</v>
      </c>
      <c r="B43" s="26">
        <f>MIN(B2:B31)</f>
        <v>0.6</v>
      </c>
      <c r="C43" s="26">
        <f>QUARTILE(B2:B31,1)</f>
        <v>1.35</v>
      </c>
      <c r="D43" s="26">
        <f>QUARTILE(B2:B31,2)</f>
        <v>2.65</v>
      </c>
      <c r="E43" s="26">
        <f>QUARTILE(B2:B31,3)</f>
        <v>5.0249999999999995</v>
      </c>
      <c r="F43" s="26">
        <f>MAX(B2,B31)</f>
        <v>103.5</v>
      </c>
      <c r="G43" s="26">
        <f t="shared" ref="G43:G50" si="4">E43-C43</f>
        <v>3.6749999999999994</v>
      </c>
      <c r="H43" s="26">
        <f t="shared" ref="H43:H50" si="5">C43-(1.5*G43)</f>
        <v>-4.1624999999999996</v>
      </c>
      <c r="I43" s="23">
        <f t="shared" ref="I43:I49" si="6">E43+(1.5*G43)</f>
        <v>10.537499999999998</v>
      </c>
      <c r="J43" s="21"/>
      <c r="K43" s="21"/>
      <c r="L43" s="21"/>
      <c r="M43" s="21"/>
      <c r="N43" s="21"/>
      <c r="O43" s="21"/>
      <c r="P43" s="21"/>
      <c r="Q43" s="21"/>
      <c r="R43" s="21"/>
    </row>
    <row r="44" spans="1:18" ht="12.75" x14ac:dyDescent="0.2">
      <c r="A44" s="26" t="s">
        <v>2</v>
      </c>
      <c r="B44" s="26">
        <f>MIN(C2:C31)</f>
        <v>0.01</v>
      </c>
      <c r="C44" s="26">
        <f>QUARTILE(C2:C31,1)</f>
        <v>0.16250000000000001</v>
      </c>
      <c r="D44" s="26">
        <f>QUARTILE(C2:C31,2)</f>
        <v>0.39</v>
      </c>
      <c r="E44" s="26">
        <f>QUARTILE(C2:C31,3)</f>
        <v>0.52750000000000008</v>
      </c>
      <c r="F44" s="26">
        <f>MAX(C2,C31)</f>
        <v>7.18</v>
      </c>
      <c r="G44" s="26">
        <f t="shared" si="4"/>
        <v>0.3650000000000001</v>
      </c>
      <c r="H44" s="26">
        <f t="shared" si="5"/>
        <v>-0.38500000000000012</v>
      </c>
      <c r="I44" s="23">
        <f t="shared" si="6"/>
        <v>1.0750000000000002</v>
      </c>
      <c r="J44" s="21"/>
      <c r="K44" s="21"/>
      <c r="L44" s="21"/>
      <c r="M44" s="21"/>
      <c r="N44" s="21"/>
      <c r="O44" s="21"/>
      <c r="P44" s="21"/>
      <c r="Q44" s="21"/>
      <c r="R44" s="21"/>
    </row>
    <row r="45" spans="1:18" ht="12.75" x14ac:dyDescent="0.2">
      <c r="A45" s="26" t="s">
        <v>3</v>
      </c>
      <c r="B45" s="26">
        <f>MIN(D2:D31)</f>
        <v>9.1999999999999993</v>
      </c>
      <c r="C45" s="26">
        <f>QUARTILE(D2:D31,1)</f>
        <v>11.7</v>
      </c>
      <c r="D45" s="26">
        <f>QUARTILE(D2:D31,2)</f>
        <v>13.45</v>
      </c>
      <c r="E45" s="26">
        <f>QUARTILE(D2:D31,3)</f>
        <v>15.149999999999999</v>
      </c>
      <c r="F45" s="26">
        <f>MAX(D2:D31)</f>
        <v>22</v>
      </c>
      <c r="G45" s="26">
        <f t="shared" si="4"/>
        <v>3.4499999999999993</v>
      </c>
      <c r="H45" s="26">
        <f t="shared" si="5"/>
        <v>6.5250000000000004</v>
      </c>
      <c r="I45" s="23">
        <f t="shared" si="6"/>
        <v>20.324999999999996</v>
      </c>
      <c r="J45" s="21"/>
      <c r="K45" s="21"/>
      <c r="L45" s="21"/>
      <c r="M45" s="21"/>
      <c r="N45" s="21"/>
      <c r="O45" s="21"/>
      <c r="P45" s="21"/>
      <c r="Q45" s="21"/>
      <c r="R45" s="21"/>
    </row>
    <row r="46" spans="1:18" ht="12.75" x14ac:dyDescent="0.2">
      <c r="A46" s="26" t="s">
        <v>4</v>
      </c>
      <c r="B46" s="26">
        <f>MIN(E2:E31)</f>
        <v>24</v>
      </c>
      <c r="C46" s="26">
        <f>QUARTILE(E2:E31,1)</f>
        <v>28</v>
      </c>
      <c r="D46" s="26">
        <f>QUARTILE(E2:E31,2)</f>
        <v>29</v>
      </c>
      <c r="E46" s="26">
        <f>QUARTILE(E2:E31,3)</f>
        <v>31</v>
      </c>
      <c r="F46" s="26">
        <f>MAX(E2:E31)</f>
        <v>33</v>
      </c>
      <c r="G46" s="26">
        <f t="shared" si="4"/>
        <v>3</v>
      </c>
      <c r="H46" s="26">
        <f t="shared" si="5"/>
        <v>23.5</v>
      </c>
      <c r="I46" s="23">
        <f t="shared" si="6"/>
        <v>35.5</v>
      </c>
      <c r="J46" s="21"/>
      <c r="K46" s="21"/>
      <c r="L46" s="21"/>
      <c r="M46" s="21"/>
      <c r="N46" s="21"/>
      <c r="O46" s="21"/>
      <c r="P46" s="21"/>
      <c r="Q46" s="21"/>
      <c r="R46" s="21"/>
    </row>
    <row r="47" spans="1:18" ht="12.75" x14ac:dyDescent="0.2">
      <c r="A47" s="26" t="s">
        <v>5</v>
      </c>
      <c r="B47" s="26">
        <f>MIN(F2:F31)</f>
        <v>50</v>
      </c>
      <c r="C47" s="26">
        <f>QUARTILE(F2:F31,1)</f>
        <v>51</v>
      </c>
      <c r="D47" s="26">
        <f>QUARTILE(F2:F31,2)</f>
        <v>51</v>
      </c>
      <c r="E47" s="26">
        <f>QUARTILE(F2:F31,3)</f>
        <v>52</v>
      </c>
      <c r="F47" s="26">
        <f>MAX(F2:F31)</f>
        <v>53</v>
      </c>
      <c r="G47" s="26">
        <f t="shared" si="4"/>
        <v>1</v>
      </c>
      <c r="H47" s="26">
        <f t="shared" si="5"/>
        <v>49.5</v>
      </c>
      <c r="I47" s="23">
        <f t="shared" si="6"/>
        <v>53.5</v>
      </c>
      <c r="J47" s="21"/>
      <c r="K47" s="21"/>
      <c r="L47" s="21"/>
      <c r="M47" s="21"/>
      <c r="N47" s="21"/>
      <c r="O47" s="21"/>
      <c r="P47" s="21"/>
      <c r="Q47" s="21"/>
      <c r="R47" s="21"/>
    </row>
    <row r="48" spans="1:18" ht="12.75" x14ac:dyDescent="0.2">
      <c r="A48" s="26" t="s">
        <v>6</v>
      </c>
      <c r="B48" s="26">
        <f>MIN(G2:G31)</f>
        <v>47</v>
      </c>
      <c r="C48" s="26">
        <f>QUARTILE(G2:G31,1)</f>
        <v>48</v>
      </c>
      <c r="D48" s="26">
        <f>QUARTILE(G2:G31,2)</f>
        <v>49</v>
      </c>
      <c r="E48" s="26">
        <f>QUARTILE(G2:G31,3)</f>
        <v>49</v>
      </c>
      <c r="F48" s="26">
        <f>MAX(G2:G31)</f>
        <v>50</v>
      </c>
      <c r="G48" s="26">
        <f t="shared" si="4"/>
        <v>1</v>
      </c>
      <c r="H48" s="26">
        <f t="shared" si="5"/>
        <v>46.5</v>
      </c>
      <c r="I48" s="23">
        <f t="shared" si="6"/>
        <v>50.5</v>
      </c>
      <c r="J48" s="21"/>
      <c r="K48" s="21"/>
      <c r="L48" s="21"/>
      <c r="M48" s="21"/>
      <c r="N48" s="21"/>
      <c r="O48" s="21"/>
      <c r="P48" s="21"/>
      <c r="Q48" s="21"/>
      <c r="R48" s="21"/>
    </row>
    <row r="49" spans="1:18" ht="12.75" x14ac:dyDescent="0.2">
      <c r="A49" s="26" t="s">
        <v>7</v>
      </c>
      <c r="B49" s="26">
        <f>MIN(H2:H31)</f>
        <v>0.05</v>
      </c>
      <c r="C49" s="26">
        <f>QUARTILE(H2:H31,1)</f>
        <v>0.3</v>
      </c>
      <c r="D49" s="26">
        <f>QUARTILE(H2:H31,2)</f>
        <v>0.6</v>
      </c>
      <c r="E49" s="26">
        <f>QUARTILE(H2:H31,3)</f>
        <v>1.175</v>
      </c>
      <c r="F49" s="26">
        <f>MAX(H2:H31)</f>
        <v>18</v>
      </c>
      <c r="G49" s="26">
        <f t="shared" si="4"/>
        <v>0.875</v>
      </c>
      <c r="H49" s="26">
        <f t="shared" si="5"/>
        <v>-1.0125</v>
      </c>
      <c r="I49" s="23">
        <f t="shared" si="6"/>
        <v>2.4874999999999998</v>
      </c>
      <c r="J49" s="21"/>
      <c r="K49" s="21"/>
      <c r="L49" s="21"/>
      <c r="M49" s="21"/>
      <c r="N49" s="21"/>
      <c r="O49" s="21"/>
      <c r="P49" s="21"/>
      <c r="Q49" s="21"/>
      <c r="R49" s="21"/>
    </row>
    <row r="50" spans="1:18" ht="12.75" x14ac:dyDescent="0.2">
      <c r="A50" s="26" t="s">
        <v>8</v>
      </c>
      <c r="B50" s="26">
        <f>MIN(I2:I31)</f>
        <v>0</v>
      </c>
      <c r="C50" s="26">
        <f>QUARTILE(I2:I31,1)</f>
        <v>1</v>
      </c>
      <c r="D50" s="26">
        <f>QUARTILE(I2:I31,2)</f>
        <v>2</v>
      </c>
      <c r="E50" s="26">
        <f>QUARTILE(I2:I31,3)</f>
        <v>2.75</v>
      </c>
      <c r="F50" s="26">
        <f>MAX(I2:I31)</f>
        <v>3</v>
      </c>
      <c r="G50" s="26">
        <f t="shared" si="4"/>
        <v>1.75</v>
      </c>
      <c r="H50" s="26">
        <f t="shared" si="5"/>
        <v>-1.625</v>
      </c>
      <c r="I50" s="23">
        <f>E50*G50</f>
        <v>4.8125</v>
      </c>
      <c r="J50" s="21"/>
      <c r="K50" s="21"/>
      <c r="L50" s="21"/>
      <c r="M50" s="21"/>
      <c r="N50" s="21"/>
      <c r="O50" s="21"/>
      <c r="P50" s="21"/>
      <c r="Q50" s="21"/>
      <c r="R50" s="21"/>
    </row>
    <row r="51" spans="1:18" ht="12.75" x14ac:dyDescent="0.2">
      <c r="A51" s="30" t="s">
        <v>100</v>
      </c>
      <c r="B51" s="31" t="s">
        <v>76</v>
      </c>
      <c r="C51" s="62" t="s">
        <v>101</v>
      </c>
      <c r="D51" s="54"/>
      <c r="E51" s="54"/>
      <c r="F51" s="54"/>
      <c r="G51" s="54"/>
      <c r="H51" s="54"/>
      <c r="I51" s="55"/>
      <c r="J51" s="21"/>
      <c r="K51" s="21"/>
      <c r="L51" s="21"/>
      <c r="M51" s="21"/>
      <c r="N51" s="21"/>
      <c r="O51" s="21"/>
      <c r="P51" s="21"/>
      <c r="Q51" s="21"/>
      <c r="R51" s="21"/>
    </row>
    <row r="52" spans="1:18" ht="12.75" x14ac:dyDescent="0.2">
      <c r="A52" s="21"/>
      <c r="B52" s="21"/>
      <c r="C52" s="21"/>
      <c r="D52" s="21"/>
      <c r="E52" s="21"/>
      <c r="F52" s="21"/>
      <c r="G52" s="21"/>
      <c r="H52" s="21"/>
      <c r="I52" s="21"/>
      <c r="J52" s="21"/>
      <c r="K52" s="21"/>
      <c r="L52" s="21"/>
      <c r="M52" s="21"/>
      <c r="N52" s="21"/>
      <c r="O52" s="21"/>
      <c r="P52" s="21"/>
      <c r="Q52" s="21"/>
      <c r="R52" s="21"/>
    </row>
    <row r="53" spans="1:18" ht="12.75" x14ac:dyDescent="0.2">
      <c r="A53" s="21"/>
      <c r="B53" s="21"/>
      <c r="C53" s="21"/>
      <c r="D53" s="21"/>
      <c r="E53" s="21"/>
      <c r="F53" s="21"/>
      <c r="G53" s="21"/>
      <c r="H53" s="21"/>
      <c r="I53" s="21"/>
      <c r="J53" s="21"/>
      <c r="K53" s="21"/>
      <c r="L53" s="21"/>
      <c r="M53" s="21"/>
      <c r="N53" s="21"/>
      <c r="O53" s="21"/>
      <c r="P53" s="21"/>
      <c r="Q53" s="21"/>
      <c r="R53" s="21"/>
    </row>
    <row r="54" spans="1:18" ht="12.75" x14ac:dyDescent="0.2">
      <c r="A54" s="63" t="s">
        <v>102</v>
      </c>
      <c r="B54" s="54"/>
      <c r="C54" s="54"/>
      <c r="D54" s="54"/>
      <c r="E54" s="54"/>
      <c r="F54" s="54"/>
      <c r="G54" s="55"/>
      <c r="H54" s="32" t="s">
        <v>103</v>
      </c>
      <c r="I54" s="64"/>
      <c r="J54" s="55"/>
      <c r="K54" s="21"/>
      <c r="L54" s="21"/>
      <c r="M54" s="21"/>
      <c r="N54" s="21"/>
      <c r="O54" s="21"/>
      <c r="P54" s="21"/>
      <c r="Q54" s="21"/>
      <c r="R54" s="21"/>
    </row>
    <row r="55" spans="1:18" ht="12.75" x14ac:dyDescent="0.2">
      <c r="A55" s="21"/>
      <c r="B55" s="21"/>
      <c r="C55" s="21"/>
      <c r="D55" s="21"/>
      <c r="E55" s="21"/>
      <c r="F55" s="21"/>
      <c r="G55" s="21"/>
      <c r="H55" s="21"/>
      <c r="I55" s="21"/>
      <c r="J55" s="21"/>
      <c r="K55" s="21"/>
      <c r="L55" s="21"/>
      <c r="M55" s="21"/>
      <c r="N55" s="21"/>
      <c r="O55" s="21"/>
      <c r="P55" s="21"/>
      <c r="Q55" s="21"/>
      <c r="R55" s="21"/>
    </row>
    <row r="56" spans="1:18" ht="12.75" x14ac:dyDescent="0.2">
      <c r="A56" s="21"/>
      <c r="B56" s="21"/>
      <c r="C56" s="21"/>
      <c r="D56" s="21"/>
      <c r="E56" s="21"/>
      <c r="F56" s="21"/>
      <c r="G56" s="21"/>
      <c r="H56" s="21"/>
      <c r="I56" s="21"/>
      <c r="J56" s="21"/>
      <c r="K56" s="21"/>
      <c r="L56" s="21"/>
      <c r="M56" s="21"/>
      <c r="N56" s="21"/>
      <c r="O56" s="21"/>
      <c r="P56" s="21"/>
      <c r="Q56" s="21"/>
      <c r="R56" s="21"/>
    </row>
    <row r="57" spans="1:18" ht="15" x14ac:dyDescent="0.25">
      <c r="A57" s="33" t="s">
        <v>0</v>
      </c>
      <c r="B57" s="33" t="s">
        <v>1</v>
      </c>
      <c r="C57" s="33" t="s">
        <v>2</v>
      </c>
      <c r="D57" s="34" t="s">
        <v>104</v>
      </c>
      <c r="E57" s="34" t="s">
        <v>105</v>
      </c>
      <c r="F57" s="35" t="s">
        <v>106</v>
      </c>
      <c r="G57" s="35" t="s">
        <v>107</v>
      </c>
      <c r="H57" s="21"/>
      <c r="I57" s="21"/>
      <c r="J57" s="36" t="str">
        <f>A36</f>
        <v>Desviación Estándar</v>
      </c>
      <c r="K57" s="36" t="str">
        <f>A34</f>
        <v>Media</v>
      </c>
      <c r="L57" s="21"/>
      <c r="M57" s="21"/>
      <c r="N57" s="21"/>
      <c r="O57" s="21"/>
      <c r="P57" s="21"/>
      <c r="Q57" s="21"/>
      <c r="R57" s="21"/>
    </row>
    <row r="58" spans="1:18" ht="12.75" x14ac:dyDescent="0.2">
      <c r="A58" s="22" t="s">
        <v>11</v>
      </c>
      <c r="B58" s="23">
        <v>103.5</v>
      </c>
      <c r="C58" s="23">
        <v>7.18</v>
      </c>
      <c r="D58" s="23">
        <f>B58-K58</f>
        <v>94.75</v>
      </c>
      <c r="E58" s="23">
        <f>C58-K59</f>
        <v>6.4489999999999998</v>
      </c>
      <c r="F58" s="23">
        <f>D58/J58</f>
        <v>4.7578556914973147</v>
      </c>
      <c r="G58" s="23">
        <f>E58/J59</f>
        <v>4.7670372207077163</v>
      </c>
      <c r="H58" s="21"/>
      <c r="I58" s="26" t="s">
        <v>108</v>
      </c>
      <c r="J58" s="26">
        <f>B36</f>
        <v>19.914433337969069</v>
      </c>
      <c r="K58" s="26">
        <f>B34</f>
        <v>8.7500000000000018</v>
      </c>
      <c r="L58" s="21"/>
      <c r="M58" s="21"/>
      <c r="N58" s="21"/>
      <c r="O58" s="21"/>
      <c r="P58" s="21"/>
      <c r="Q58" s="21"/>
      <c r="R58" s="21"/>
    </row>
    <row r="59" spans="1:18" ht="12.75" x14ac:dyDescent="0.2">
      <c r="A59" s="22" t="s">
        <v>17</v>
      </c>
      <c r="B59" s="23">
        <v>44.1</v>
      </c>
      <c r="C59" s="23">
        <v>2.57</v>
      </c>
      <c r="D59" s="23">
        <f>B59-K58</f>
        <v>35.35</v>
      </c>
      <c r="E59" s="23">
        <f>C59-K59</f>
        <v>1.839</v>
      </c>
      <c r="F59" s="23">
        <f>D59/J58</f>
        <v>1.7750944453238002</v>
      </c>
      <c r="G59" s="23">
        <f>E59/J59</f>
        <v>1.3593706696978587</v>
      </c>
      <c r="H59" s="21"/>
      <c r="I59" s="26" t="s">
        <v>109</v>
      </c>
      <c r="J59" s="26">
        <f>C36</f>
        <v>1.352831895665916</v>
      </c>
      <c r="K59" s="26">
        <f>C34</f>
        <v>0.73099999999999987</v>
      </c>
      <c r="L59" s="21"/>
      <c r="M59" s="21"/>
      <c r="N59" s="21"/>
      <c r="O59" s="21"/>
      <c r="P59" s="21"/>
      <c r="Q59" s="21"/>
      <c r="R59" s="21"/>
    </row>
    <row r="60" spans="1:18" ht="12.75" x14ac:dyDescent="0.2">
      <c r="A60" s="22" t="s">
        <v>22</v>
      </c>
      <c r="B60" s="23">
        <v>22.4</v>
      </c>
      <c r="C60" s="23">
        <v>2.23</v>
      </c>
      <c r="D60" s="23">
        <f>B60-K58</f>
        <v>13.649999999999997</v>
      </c>
      <c r="E60" s="23">
        <f>C60-K59</f>
        <v>1.4990000000000001</v>
      </c>
      <c r="F60" s="23">
        <f>D60/J58</f>
        <v>0.68543250859037819</v>
      </c>
      <c r="G60" s="23">
        <f>E60/J59</f>
        <v>1.1080460216841166</v>
      </c>
      <c r="H60" s="21"/>
      <c r="I60" s="21"/>
      <c r="J60" s="21"/>
      <c r="K60" s="21"/>
      <c r="L60" s="21"/>
      <c r="M60" s="21"/>
      <c r="N60" s="21"/>
      <c r="O60" s="21"/>
      <c r="P60" s="21"/>
      <c r="Q60" s="21"/>
      <c r="R60" s="21"/>
    </row>
    <row r="61" spans="1:18" ht="12.75" x14ac:dyDescent="0.2">
      <c r="A61" s="22" t="s">
        <v>26</v>
      </c>
      <c r="B61" s="23">
        <v>16.8</v>
      </c>
      <c r="C61" s="23">
        <v>1.23</v>
      </c>
      <c r="D61" s="23">
        <f>B61-K58</f>
        <v>8.0499999999999989</v>
      </c>
      <c r="E61" s="23">
        <f>C61-K59</f>
        <v>0.49900000000000011</v>
      </c>
      <c r="F61" s="23">
        <f>D61/J58</f>
        <v>0.40422942814304358</v>
      </c>
      <c r="G61" s="23">
        <f>E61/J59</f>
        <v>0.36885588046722767</v>
      </c>
      <c r="H61" s="21"/>
      <c r="I61" s="65" t="s">
        <v>110</v>
      </c>
      <c r="J61" s="54"/>
      <c r="K61" s="55"/>
      <c r="L61" s="37"/>
      <c r="M61" s="37"/>
      <c r="N61" s="37"/>
      <c r="O61" s="21"/>
      <c r="P61" s="21"/>
      <c r="Q61" s="21"/>
      <c r="R61" s="21"/>
    </row>
    <row r="62" spans="1:18" ht="12.75" x14ac:dyDescent="0.2">
      <c r="A62" s="22" t="s">
        <v>30</v>
      </c>
      <c r="B62" s="23">
        <v>10.5</v>
      </c>
      <c r="C62" s="23">
        <v>1.03</v>
      </c>
      <c r="D62" s="23">
        <f>B62-K58</f>
        <v>1.7499999999999982</v>
      </c>
      <c r="E62" s="23">
        <f>C62-K59</f>
        <v>0.29900000000000015</v>
      </c>
      <c r="F62" s="23">
        <f>D62/J58</f>
        <v>8.7875962639791999E-2</v>
      </c>
      <c r="G62" s="23">
        <f>E62/J59</f>
        <v>0.2210178522238499</v>
      </c>
      <c r="H62" s="21"/>
      <c r="I62" s="38"/>
      <c r="J62" s="39" t="s">
        <v>108</v>
      </c>
      <c r="K62" s="39" t="s">
        <v>109</v>
      </c>
      <c r="L62" s="37"/>
      <c r="M62" s="37"/>
      <c r="N62" s="37"/>
      <c r="O62" s="21"/>
      <c r="P62" s="21"/>
      <c r="Q62" s="21"/>
      <c r="R62" s="21"/>
    </row>
    <row r="63" spans="1:18" ht="12.75" x14ac:dyDescent="0.2">
      <c r="A63" s="22" t="s">
        <v>35</v>
      </c>
      <c r="B63" s="23">
        <v>7.3</v>
      </c>
      <c r="C63" s="23">
        <v>0.57999999999999996</v>
      </c>
      <c r="D63" s="23">
        <f>B63-K58</f>
        <v>-1.450000000000002</v>
      </c>
      <c r="E63" s="23">
        <f>C63-K59</f>
        <v>-0.15099999999999991</v>
      </c>
      <c r="F63" s="23">
        <f>D63/J58</f>
        <v>-7.2811511901542114E-2</v>
      </c>
      <c r="G63" s="23">
        <f>E63/J59</f>
        <v>-0.11161771132375016</v>
      </c>
      <c r="H63" s="21"/>
      <c r="I63" s="39" t="s">
        <v>108</v>
      </c>
      <c r="J63" s="39">
        <f>COVAR(F58:F87,F58:F87)</f>
        <v>0.96666666666666656</v>
      </c>
      <c r="K63" s="39">
        <f>COVAR(F58:F87,G58:G87)</f>
        <v>0.95749344819513638</v>
      </c>
      <c r="L63" s="37"/>
      <c r="M63" s="37"/>
      <c r="N63" s="37"/>
      <c r="O63" s="21"/>
      <c r="P63" s="21"/>
      <c r="Q63" s="21"/>
      <c r="R63" s="21"/>
    </row>
    <row r="64" spans="1:18" ht="12.75" x14ac:dyDescent="0.2">
      <c r="A64" s="22" t="s">
        <v>38</v>
      </c>
      <c r="B64" s="23">
        <v>6.2</v>
      </c>
      <c r="C64" s="23">
        <v>0.48</v>
      </c>
      <c r="D64" s="23">
        <f>B64-K58</f>
        <v>-2.5500000000000016</v>
      </c>
      <c r="E64" s="23">
        <f>C64-K59</f>
        <v>-0.25099999999999989</v>
      </c>
      <c r="F64" s="23">
        <f>D64/J58</f>
        <v>-0.1280478312751257</v>
      </c>
      <c r="G64" s="23">
        <f>E64/J59</f>
        <v>-0.18553672544543903</v>
      </c>
      <c r="H64" s="21"/>
      <c r="I64" s="39" t="s">
        <v>109</v>
      </c>
      <c r="J64" s="39">
        <f>COVAR(G58:G87,F58:F87)</f>
        <v>0.95749344819513638</v>
      </c>
      <c r="K64" s="39">
        <f>COVAR(G58:G87,G58:G87)</f>
        <v>0.96666666666666579</v>
      </c>
      <c r="L64" s="37"/>
      <c r="M64" s="37"/>
      <c r="N64" s="37"/>
      <c r="O64" s="21"/>
      <c r="P64" s="21"/>
      <c r="Q64" s="21"/>
      <c r="R64" s="21"/>
    </row>
    <row r="65" spans="1:18" ht="12.75" x14ac:dyDescent="0.2">
      <c r="A65" s="22" t="s">
        <v>39</v>
      </c>
      <c r="B65" s="23">
        <v>5.0999999999999996</v>
      </c>
      <c r="C65" s="23">
        <v>0.76</v>
      </c>
      <c r="D65" s="23">
        <f>B65-K58</f>
        <v>-3.6500000000000021</v>
      </c>
      <c r="E65" s="23">
        <f>C65-K59</f>
        <v>2.9000000000000137E-2</v>
      </c>
      <c r="F65" s="23">
        <f>D65/J58</f>
        <v>-0.18328415064870932</v>
      </c>
      <c r="G65" s="23">
        <f>E65/J59</f>
        <v>2.143651409528988E-2</v>
      </c>
      <c r="H65" s="21"/>
      <c r="I65" s="21"/>
      <c r="J65" s="21"/>
      <c r="K65" s="21"/>
      <c r="L65" s="21"/>
      <c r="M65" s="21"/>
      <c r="N65" s="21"/>
      <c r="O65" s="21"/>
      <c r="P65" s="21"/>
      <c r="Q65" s="21"/>
      <c r="R65" s="21"/>
    </row>
    <row r="66" spans="1:18" ht="12.75" x14ac:dyDescent="0.2">
      <c r="A66" s="22" t="s">
        <v>41</v>
      </c>
      <c r="B66" s="23">
        <v>4.8</v>
      </c>
      <c r="C66" s="23">
        <v>0.53</v>
      </c>
      <c r="D66" s="23">
        <f>B66-K58</f>
        <v>-3.950000000000002</v>
      </c>
      <c r="E66" s="23">
        <f>C66-K59</f>
        <v>-0.20099999999999985</v>
      </c>
      <c r="F66" s="23">
        <f>D66/J58</f>
        <v>-0.19834860138695939</v>
      </c>
      <c r="G66" s="23">
        <f>E66/J59</f>
        <v>-0.14857721838459456</v>
      </c>
      <c r="H66" s="21"/>
      <c r="I66" s="65" t="s">
        <v>110</v>
      </c>
      <c r="J66" s="54"/>
      <c r="K66" s="55"/>
      <c r="L66" s="21"/>
      <c r="M66" s="21"/>
      <c r="N66" s="21"/>
      <c r="O66" s="21"/>
      <c r="P66" s="21"/>
      <c r="Q66" s="21"/>
      <c r="R66" s="21"/>
    </row>
    <row r="67" spans="1:18" ht="12.75" x14ac:dyDescent="0.2">
      <c r="A67" s="22" t="s">
        <v>43</v>
      </c>
      <c r="B67" s="23">
        <v>4</v>
      </c>
      <c r="C67" s="23">
        <v>0.52</v>
      </c>
      <c r="D67" s="23">
        <f>B67-K58</f>
        <v>-4.7500000000000018</v>
      </c>
      <c r="E67" s="23">
        <f>C67-K59</f>
        <v>-0.21099999999999985</v>
      </c>
      <c r="F67" s="23">
        <f>D67/J58</f>
        <v>-0.2385204700222929</v>
      </c>
      <c r="G67" s="23">
        <f>E67/J59</f>
        <v>-0.15596911979676345</v>
      </c>
      <c r="H67" s="21"/>
      <c r="I67" s="38"/>
      <c r="J67" s="32" t="s">
        <v>108</v>
      </c>
      <c r="K67" s="32" t="s">
        <v>109</v>
      </c>
      <c r="L67" s="21"/>
      <c r="M67" s="21"/>
      <c r="N67" s="21"/>
      <c r="O67" s="21"/>
      <c r="P67" s="21"/>
      <c r="Q67" s="21"/>
      <c r="R67" s="21"/>
    </row>
    <row r="68" spans="1:18" ht="12.75" x14ac:dyDescent="0.2">
      <c r="A68" s="22" t="s">
        <v>44</v>
      </c>
      <c r="B68" s="23">
        <v>3.8</v>
      </c>
      <c r="C68" s="23">
        <v>0.43</v>
      </c>
      <c r="D68" s="23">
        <f>B68-K58</f>
        <v>-4.950000000000002</v>
      </c>
      <c r="E68" s="23">
        <f>C68-K59</f>
        <v>-0.30099999999999988</v>
      </c>
      <c r="F68" s="23">
        <f>D68/J58</f>
        <v>-0.24856343718112631</v>
      </c>
      <c r="G68" s="23">
        <f>E68/J59</f>
        <v>-0.22249623250628348</v>
      </c>
      <c r="H68" s="21"/>
      <c r="I68" s="32" t="s">
        <v>108</v>
      </c>
      <c r="J68" s="40" t="s">
        <v>111</v>
      </c>
      <c r="K68" s="40" t="s">
        <v>112</v>
      </c>
      <c r="L68" s="21"/>
      <c r="M68" s="21"/>
      <c r="N68" s="21"/>
      <c r="O68" s="21"/>
      <c r="P68" s="21"/>
      <c r="Q68" s="21"/>
      <c r="R68" s="21"/>
    </row>
    <row r="69" spans="1:18" ht="12.75" x14ac:dyDescent="0.2">
      <c r="A69" s="22" t="s">
        <v>45</v>
      </c>
      <c r="B69" s="23">
        <v>3.5</v>
      </c>
      <c r="C69" s="23">
        <v>0.5</v>
      </c>
      <c r="D69" s="23">
        <f>B69-K58</f>
        <v>-5.2500000000000018</v>
      </c>
      <c r="E69" s="23">
        <f>C69-K59</f>
        <v>-0.23099999999999987</v>
      </c>
      <c r="F69" s="23">
        <f>D69/J58</f>
        <v>-0.26362788791937636</v>
      </c>
      <c r="G69" s="23">
        <f>E69/J59</f>
        <v>-0.17075292262110126</v>
      </c>
      <c r="H69" s="21"/>
      <c r="I69" s="32" t="s">
        <v>109</v>
      </c>
      <c r="J69" s="40" t="s">
        <v>113</v>
      </c>
      <c r="K69" s="40" t="s">
        <v>114</v>
      </c>
      <c r="L69" s="21"/>
      <c r="M69" s="21"/>
      <c r="N69" s="21"/>
      <c r="O69" s="21"/>
      <c r="P69" s="21"/>
      <c r="Q69" s="21"/>
      <c r="R69" s="21"/>
    </row>
    <row r="70" spans="1:18" ht="12.75" x14ac:dyDescent="0.2">
      <c r="A70" s="22" t="s">
        <v>47</v>
      </c>
      <c r="B70" s="23">
        <v>3.2</v>
      </c>
      <c r="C70" s="23">
        <v>0.45</v>
      </c>
      <c r="D70" s="23">
        <f>B70-K58</f>
        <v>-5.5500000000000016</v>
      </c>
      <c r="E70" s="23">
        <f>C70-K59</f>
        <v>-0.28099999999999986</v>
      </c>
      <c r="F70" s="23">
        <f>D70/J58</f>
        <v>-0.27869233865762644</v>
      </c>
      <c r="G70" s="23">
        <f>E70/J59</f>
        <v>-0.2077124296819457</v>
      </c>
      <c r="H70" s="21"/>
      <c r="I70" s="21"/>
      <c r="J70" s="21"/>
      <c r="K70" s="21"/>
      <c r="L70" s="21"/>
      <c r="M70" s="21"/>
      <c r="N70" s="21"/>
      <c r="O70" s="21"/>
      <c r="P70" s="21"/>
      <c r="Q70" s="21"/>
      <c r="R70" s="21"/>
    </row>
    <row r="71" spans="1:18" ht="12.75" x14ac:dyDescent="0.2">
      <c r="A71" s="22" t="s">
        <v>48</v>
      </c>
      <c r="B71" s="23">
        <v>3</v>
      </c>
      <c r="C71" s="23">
        <v>0.49</v>
      </c>
      <c r="D71" s="23">
        <f>B71-K58</f>
        <v>-5.7500000000000018</v>
      </c>
      <c r="E71" s="23">
        <f>C71-K59</f>
        <v>-0.24099999999999988</v>
      </c>
      <c r="F71" s="23">
        <f>D71/J58</f>
        <v>-0.28873530581645984</v>
      </c>
      <c r="G71" s="23">
        <f>E71/J59</f>
        <v>-0.17814482403327014</v>
      </c>
      <c r="H71" s="21"/>
      <c r="I71" s="69" t="s">
        <v>115</v>
      </c>
      <c r="J71" s="55"/>
      <c r="K71" s="21"/>
      <c r="L71" s="21"/>
      <c r="M71" s="21"/>
      <c r="N71" s="21"/>
      <c r="O71" s="21"/>
      <c r="P71" s="21"/>
      <c r="Q71" s="21"/>
      <c r="R71" s="21"/>
    </row>
    <row r="72" spans="1:18" ht="12.75" x14ac:dyDescent="0.2">
      <c r="A72" s="22" t="s">
        <v>49</v>
      </c>
      <c r="B72" s="23">
        <v>2.8</v>
      </c>
      <c r="C72" s="23">
        <v>0.47</v>
      </c>
      <c r="D72" s="23">
        <f>B72-K58</f>
        <v>-5.950000000000002</v>
      </c>
      <c r="E72" s="23">
        <f>C72-K59</f>
        <v>-0.2609999999999999</v>
      </c>
      <c r="F72" s="23">
        <f>D72/J58</f>
        <v>-0.29877827297529319</v>
      </c>
      <c r="G72" s="23">
        <f>E72/J59</f>
        <v>-0.19292862685760795</v>
      </c>
      <c r="H72" s="21"/>
      <c r="I72" s="26" t="s">
        <v>105</v>
      </c>
      <c r="J72" s="26" t="s">
        <v>116</v>
      </c>
      <c r="K72" s="21"/>
      <c r="L72" s="21"/>
      <c r="M72" s="21"/>
      <c r="N72" s="21"/>
      <c r="O72" s="21"/>
      <c r="P72" s="21"/>
      <c r="Q72" s="21"/>
      <c r="R72" s="21"/>
    </row>
    <row r="73" spans="1:18" ht="12.75" x14ac:dyDescent="0.2">
      <c r="A73" s="22" t="s">
        <v>50</v>
      </c>
      <c r="B73" s="23">
        <v>2.5</v>
      </c>
      <c r="C73" s="23">
        <v>0.35</v>
      </c>
      <c r="D73" s="23">
        <f>B73-K58</f>
        <v>-6.2500000000000018</v>
      </c>
      <c r="E73" s="23">
        <f>C73-K59</f>
        <v>-0.38099999999999989</v>
      </c>
      <c r="F73" s="23">
        <f>D73/J58</f>
        <v>-0.31384272371354327</v>
      </c>
      <c r="G73" s="23">
        <f>E73/J59</f>
        <v>-0.28163144380363458</v>
      </c>
      <c r="H73" s="21"/>
      <c r="I73" s="26" t="s">
        <v>105</v>
      </c>
      <c r="J73" s="26" t="s">
        <v>117</v>
      </c>
      <c r="K73" s="21"/>
      <c r="L73" s="21"/>
      <c r="M73" s="21"/>
      <c r="N73" s="21"/>
      <c r="O73" s="21"/>
      <c r="P73" s="21"/>
      <c r="Q73" s="21"/>
      <c r="R73" s="21"/>
    </row>
    <row r="74" spans="1:18" ht="12.75" x14ac:dyDescent="0.2">
      <c r="A74" s="22" t="s">
        <v>51</v>
      </c>
      <c r="B74" s="23">
        <v>2.2999999999999998</v>
      </c>
      <c r="C74" s="23">
        <v>0.33</v>
      </c>
      <c r="D74" s="23">
        <f>B74-K58</f>
        <v>-6.450000000000002</v>
      </c>
      <c r="E74" s="23">
        <f>C74-K59</f>
        <v>-0.40099999999999986</v>
      </c>
      <c r="F74" s="23">
        <f>D74/J58</f>
        <v>-0.32388569087237667</v>
      </c>
      <c r="G74" s="23">
        <f>E74/J59</f>
        <v>-0.29641524662797236</v>
      </c>
      <c r="H74" s="21"/>
      <c r="I74" s="26" t="s">
        <v>106</v>
      </c>
      <c r="J74" s="26" t="s">
        <v>118</v>
      </c>
      <c r="K74" s="21"/>
      <c r="L74" s="21"/>
      <c r="M74" s="21"/>
      <c r="N74" s="21"/>
      <c r="O74" s="21"/>
      <c r="P74" s="21"/>
      <c r="Q74" s="21"/>
      <c r="R74" s="21"/>
    </row>
    <row r="75" spans="1:18" ht="12.75" x14ac:dyDescent="0.2">
      <c r="A75" s="22" t="s">
        <v>52</v>
      </c>
      <c r="B75" s="23">
        <v>2.1</v>
      </c>
      <c r="C75" s="23">
        <v>0.3</v>
      </c>
      <c r="D75" s="23">
        <f>B75-K58</f>
        <v>-6.6500000000000021</v>
      </c>
      <c r="E75" s="23">
        <f>C75-K59</f>
        <v>-0.43099999999999988</v>
      </c>
      <c r="F75" s="23">
        <f>D75/J58</f>
        <v>-0.33392865803121008</v>
      </c>
      <c r="G75" s="23">
        <f>E75/J59</f>
        <v>-0.31859095086447903</v>
      </c>
      <c r="H75" s="21"/>
      <c r="I75" s="26" t="s">
        <v>107</v>
      </c>
      <c r="J75" s="22"/>
      <c r="K75" s="21"/>
      <c r="L75" s="21"/>
      <c r="M75" s="21"/>
      <c r="N75" s="21"/>
      <c r="O75" s="21"/>
      <c r="P75" s="21"/>
      <c r="Q75" s="21"/>
      <c r="R75" s="21"/>
    </row>
    <row r="76" spans="1:18" ht="12.75" x14ac:dyDescent="0.2">
      <c r="A76" s="22" t="s">
        <v>54</v>
      </c>
      <c r="B76" s="23">
        <v>2</v>
      </c>
      <c r="C76" s="23">
        <v>0.28000000000000003</v>
      </c>
      <c r="D76" s="23">
        <f>B76-K58</f>
        <v>-6.7500000000000018</v>
      </c>
      <c r="E76" s="23">
        <f>C76-K59</f>
        <v>-0.45099999999999985</v>
      </c>
      <c r="F76" s="23">
        <f>D76/J58</f>
        <v>-0.33895014161062675</v>
      </c>
      <c r="G76" s="23">
        <f>E76/J59</f>
        <v>-0.33337475368881681</v>
      </c>
      <c r="H76" s="21"/>
      <c r="I76" s="21"/>
      <c r="J76" s="21"/>
      <c r="K76" s="21"/>
      <c r="L76" s="21"/>
      <c r="M76" s="21"/>
      <c r="N76" s="21"/>
      <c r="O76" s="21"/>
      <c r="P76" s="21"/>
      <c r="Q76" s="21"/>
      <c r="R76" s="21"/>
    </row>
    <row r="77" spans="1:18" ht="12.75" x14ac:dyDescent="0.2">
      <c r="A77" s="22" t="s">
        <v>55</v>
      </c>
      <c r="B77" s="23">
        <v>1.8</v>
      </c>
      <c r="C77" s="23">
        <v>0.25</v>
      </c>
      <c r="D77" s="23">
        <f>B77-K58</f>
        <v>-6.950000000000002</v>
      </c>
      <c r="E77" s="23">
        <f>C77-K59</f>
        <v>-0.48099999999999987</v>
      </c>
      <c r="F77" s="23">
        <f>D77/J58</f>
        <v>-0.3489931087694601</v>
      </c>
      <c r="G77" s="23">
        <f>E77/J59</f>
        <v>-0.35555045792532347</v>
      </c>
      <c r="H77" s="21"/>
      <c r="I77" s="21"/>
      <c r="J77" s="21"/>
      <c r="K77" s="21"/>
      <c r="L77" s="21"/>
      <c r="M77" s="21"/>
      <c r="N77" s="21"/>
      <c r="O77" s="21"/>
      <c r="P77" s="21"/>
      <c r="Q77" s="21"/>
      <c r="R77" s="21"/>
    </row>
    <row r="78" spans="1:18" ht="12.75" x14ac:dyDescent="0.2">
      <c r="A78" s="22" t="s">
        <v>56</v>
      </c>
      <c r="B78" s="23">
        <v>1.7</v>
      </c>
      <c r="C78" s="23">
        <v>0.2</v>
      </c>
      <c r="D78" s="23">
        <f>B78-K58</f>
        <v>-7.0500000000000016</v>
      </c>
      <c r="E78" s="23">
        <f>C78-K59</f>
        <v>-0.53099999999999992</v>
      </c>
      <c r="F78" s="23">
        <f>D78/J58</f>
        <v>-0.35401459234887678</v>
      </c>
      <c r="G78" s="23">
        <f>E78/J59</f>
        <v>-0.39250996498616797</v>
      </c>
      <c r="H78" s="21"/>
      <c r="I78" s="21"/>
      <c r="J78" s="21"/>
      <c r="K78" s="21"/>
      <c r="L78" s="21"/>
      <c r="M78" s="21"/>
      <c r="N78" s="21"/>
      <c r="O78" s="21"/>
      <c r="P78" s="21"/>
      <c r="Q78" s="21"/>
      <c r="R78" s="21"/>
    </row>
    <row r="79" spans="1:18" ht="12.75" x14ac:dyDescent="0.2">
      <c r="A79" s="22" t="s">
        <v>57</v>
      </c>
      <c r="B79" s="23">
        <v>1.5</v>
      </c>
      <c r="C79" s="23">
        <v>0.22</v>
      </c>
      <c r="D79" s="23">
        <f>B79-K58</f>
        <v>-7.2500000000000018</v>
      </c>
      <c r="E79" s="23">
        <f>C79-K59</f>
        <v>-0.5109999999999999</v>
      </c>
      <c r="F79" s="23">
        <f>D79/J58</f>
        <v>-0.36405755950771018</v>
      </c>
      <c r="G79" s="23">
        <f>E79/J59</f>
        <v>-0.37772616216183019</v>
      </c>
      <c r="H79" s="21"/>
      <c r="I79" s="21"/>
      <c r="J79" s="21"/>
      <c r="K79" s="21"/>
      <c r="L79" s="21"/>
      <c r="M79" s="21"/>
      <c r="N79" s="21"/>
      <c r="O79" s="21"/>
      <c r="P79" s="21"/>
      <c r="Q79" s="21"/>
      <c r="R79" s="21"/>
    </row>
    <row r="80" spans="1:18" ht="12.75" x14ac:dyDescent="0.2">
      <c r="A80" s="22" t="s">
        <v>58</v>
      </c>
      <c r="B80" s="23">
        <v>1.3</v>
      </c>
      <c r="C80" s="23">
        <v>0.13</v>
      </c>
      <c r="D80" s="23">
        <f>B80-K58</f>
        <v>-7.450000000000002</v>
      </c>
      <c r="E80" s="23">
        <f>C80-K59</f>
        <v>-0.60099999999999987</v>
      </c>
      <c r="F80" s="23">
        <f>D80/J58</f>
        <v>-0.37410052666654359</v>
      </c>
      <c r="G80" s="23">
        <f>E80/J59</f>
        <v>-0.44425327487135013</v>
      </c>
      <c r="H80" s="21"/>
      <c r="I80" s="21"/>
      <c r="J80" s="21"/>
      <c r="K80" s="21"/>
      <c r="L80" s="21"/>
      <c r="M80" s="21"/>
      <c r="N80" s="21"/>
      <c r="O80" s="21"/>
      <c r="P80" s="21"/>
      <c r="Q80" s="21"/>
      <c r="R80" s="21"/>
    </row>
    <row r="81" spans="1:18" ht="12.75" x14ac:dyDescent="0.2">
      <c r="A81" s="22" t="s">
        <v>59</v>
      </c>
      <c r="B81" s="23">
        <v>1.2</v>
      </c>
      <c r="C81" s="23">
        <v>0.08</v>
      </c>
      <c r="D81" s="23">
        <f>B81-K58</f>
        <v>-7.5500000000000016</v>
      </c>
      <c r="E81" s="23">
        <f>C81-K59</f>
        <v>-0.65099999999999991</v>
      </c>
      <c r="F81" s="23">
        <f>D81/J58</f>
        <v>-0.37912201024596026</v>
      </c>
      <c r="G81" s="23">
        <f>E81/J59</f>
        <v>-0.48121278193219463</v>
      </c>
      <c r="H81" s="21"/>
      <c r="I81" s="21"/>
      <c r="J81" s="21"/>
      <c r="K81" s="21"/>
      <c r="L81" s="21"/>
      <c r="M81" s="21"/>
      <c r="N81" s="21"/>
      <c r="O81" s="21"/>
      <c r="P81" s="21"/>
      <c r="Q81" s="21"/>
      <c r="R81" s="21"/>
    </row>
    <row r="82" spans="1:18" ht="12.75" x14ac:dyDescent="0.2">
      <c r="A82" s="22" t="s">
        <v>60</v>
      </c>
      <c r="B82" s="23">
        <v>1.1000000000000001</v>
      </c>
      <c r="C82" s="23">
        <v>0.15</v>
      </c>
      <c r="D82" s="23">
        <f>B82-K58</f>
        <v>-7.6500000000000021</v>
      </c>
      <c r="E82" s="23">
        <f>C82-K59</f>
        <v>-0.58099999999999985</v>
      </c>
      <c r="F82" s="23">
        <f>D82/J58</f>
        <v>-0.38414349382537699</v>
      </c>
      <c r="G82" s="23">
        <f>E82/J59</f>
        <v>-0.42946947204701236</v>
      </c>
      <c r="H82" s="21"/>
      <c r="I82" s="21"/>
      <c r="J82" s="21"/>
      <c r="K82" s="21"/>
      <c r="L82" s="21"/>
      <c r="M82" s="21"/>
      <c r="N82" s="21"/>
      <c r="O82" s="21"/>
      <c r="P82" s="21"/>
      <c r="Q82" s="21"/>
      <c r="R82" s="21"/>
    </row>
    <row r="83" spans="1:18" ht="12.75" x14ac:dyDescent="0.2">
      <c r="A83" s="22" t="s">
        <v>61</v>
      </c>
      <c r="B83" s="23">
        <v>1</v>
      </c>
      <c r="C83" s="23">
        <v>0.05</v>
      </c>
      <c r="D83" s="23">
        <f>B83-K58</f>
        <v>-7.7500000000000018</v>
      </c>
      <c r="E83" s="23">
        <f>C83-K59</f>
        <v>-0.68099999999999983</v>
      </c>
      <c r="F83" s="23">
        <f>D83/J58</f>
        <v>-0.38916497740479367</v>
      </c>
      <c r="G83" s="23">
        <f>E83/J59</f>
        <v>-0.50338848616870124</v>
      </c>
      <c r="H83" s="21"/>
      <c r="I83" s="21"/>
      <c r="J83" s="21"/>
      <c r="K83" s="21"/>
      <c r="L83" s="21"/>
      <c r="M83" s="21"/>
      <c r="N83" s="21"/>
      <c r="O83" s="21"/>
      <c r="P83" s="21"/>
      <c r="Q83" s="21"/>
      <c r="R83" s="21"/>
    </row>
    <row r="84" spans="1:18" ht="12.75" x14ac:dyDescent="0.2">
      <c r="A84" s="22" t="s">
        <v>62</v>
      </c>
      <c r="B84" s="23">
        <v>0.9</v>
      </c>
      <c r="C84" s="23">
        <v>0.08</v>
      </c>
      <c r="D84" s="23">
        <f>B84-K58</f>
        <v>-7.8500000000000014</v>
      </c>
      <c r="E84" s="23">
        <f>C84-K59</f>
        <v>-0.65099999999999991</v>
      </c>
      <c r="F84" s="23">
        <f>D84/J58</f>
        <v>-0.39418646098421034</v>
      </c>
      <c r="G84" s="23">
        <f>E84/J59</f>
        <v>-0.48121278193219463</v>
      </c>
      <c r="H84" s="21"/>
      <c r="I84" s="21"/>
      <c r="J84" s="21"/>
      <c r="K84" s="21"/>
      <c r="L84" s="21"/>
      <c r="M84" s="21"/>
      <c r="N84" s="21"/>
      <c r="O84" s="21"/>
      <c r="P84" s="21"/>
      <c r="Q84" s="21"/>
      <c r="R84" s="21"/>
    </row>
    <row r="85" spans="1:18" ht="12.75" x14ac:dyDescent="0.2">
      <c r="A85" s="22" t="s">
        <v>63</v>
      </c>
      <c r="B85" s="23">
        <v>0.8</v>
      </c>
      <c r="C85" s="23">
        <v>0.04</v>
      </c>
      <c r="D85" s="23">
        <f>B85-K58</f>
        <v>-7.950000000000002</v>
      </c>
      <c r="E85" s="23">
        <f>C85-K59</f>
        <v>-0.69099999999999984</v>
      </c>
      <c r="F85" s="23">
        <f>D85/J58</f>
        <v>-0.39920794456362702</v>
      </c>
      <c r="G85" s="23">
        <f>E85/J59</f>
        <v>-0.51078038758087008</v>
      </c>
      <c r="H85" s="21"/>
      <c r="I85" s="21"/>
      <c r="J85" s="21"/>
      <c r="K85" s="21"/>
      <c r="L85" s="21"/>
      <c r="M85" s="21"/>
      <c r="N85" s="21"/>
      <c r="O85" s="21"/>
      <c r="P85" s="21"/>
      <c r="Q85" s="21"/>
      <c r="R85" s="21"/>
    </row>
    <row r="86" spans="1:18" ht="12.75" x14ac:dyDescent="0.2">
      <c r="A86" s="22" t="s">
        <v>64</v>
      </c>
      <c r="B86" s="23">
        <v>0.7</v>
      </c>
      <c r="C86" s="23">
        <v>0.01</v>
      </c>
      <c r="D86" s="23">
        <f>B86-K58</f>
        <v>-8.0500000000000025</v>
      </c>
      <c r="E86" s="23">
        <f>C86-K59</f>
        <v>-0.72099999999999986</v>
      </c>
      <c r="F86" s="23">
        <f>D86/J58</f>
        <v>-0.40422942814304375</v>
      </c>
      <c r="G86" s="23">
        <f>E86/J59</f>
        <v>-0.5329560918173768</v>
      </c>
      <c r="H86" s="21"/>
      <c r="I86" s="21"/>
      <c r="J86" s="21"/>
      <c r="K86" s="21"/>
      <c r="L86" s="21"/>
      <c r="M86" s="21"/>
      <c r="N86" s="21"/>
      <c r="O86" s="21"/>
      <c r="P86" s="21"/>
      <c r="Q86" s="21"/>
      <c r="R86" s="21"/>
    </row>
    <row r="87" spans="1:18" ht="12.75" x14ac:dyDescent="0.2">
      <c r="A87" s="22" t="s">
        <v>65</v>
      </c>
      <c r="B87" s="23">
        <v>0.6</v>
      </c>
      <c r="C87" s="23">
        <v>0.01</v>
      </c>
      <c r="D87" s="23">
        <f>B87-K58</f>
        <v>-8.1500000000000021</v>
      </c>
      <c r="E87" s="23">
        <f>C87-K59</f>
        <v>-0.72099999999999986</v>
      </c>
      <c r="F87" s="23">
        <f>D87/J58</f>
        <v>-0.40925091172246042</v>
      </c>
      <c r="G87" s="23">
        <f>E87/J59</f>
        <v>-0.5329560918173768</v>
      </c>
      <c r="H87" s="21"/>
      <c r="I87" s="21"/>
      <c r="J87" s="21"/>
      <c r="K87" s="21"/>
      <c r="L87" s="21"/>
      <c r="M87" s="21"/>
      <c r="N87" s="21"/>
      <c r="O87" s="21"/>
      <c r="P87" s="21"/>
      <c r="Q87" s="21"/>
      <c r="R87" s="21"/>
    </row>
    <row r="88" spans="1:18" ht="12.75" x14ac:dyDescent="0.2">
      <c r="A88" s="21"/>
      <c r="B88" s="21"/>
      <c r="C88" s="21"/>
      <c r="D88" s="21"/>
      <c r="E88" s="21"/>
      <c r="F88" s="21"/>
      <c r="G88" s="21"/>
      <c r="H88" s="21"/>
      <c r="I88" s="21"/>
      <c r="J88" s="21"/>
      <c r="K88" s="21"/>
      <c r="L88" s="21"/>
      <c r="M88" s="21"/>
      <c r="N88" s="21"/>
      <c r="O88" s="21"/>
      <c r="P88" s="21"/>
      <c r="Q88" s="21"/>
      <c r="R88" s="21"/>
    </row>
    <row r="89" spans="1:18" ht="12.75" x14ac:dyDescent="0.2">
      <c r="A89" s="21"/>
      <c r="B89" s="21"/>
      <c r="C89" s="21"/>
      <c r="D89" s="21"/>
      <c r="E89" s="21"/>
      <c r="F89" s="21"/>
      <c r="G89" s="21"/>
      <c r="H89" s="21"/>
      <c r="I89" s="21"/>
      <c r="J89" s="21"/>
      <c r="K89" s="21"/>
      <c r="L89" s="21"/>
      <c r="M89" s="21"/>
      <c r="N89" s="21"/>
      <c r="O89" s="21"/>
      <c r="P89" s="21"/>
      <c r="Q89" s="21"/>
      <c r="R89" s="21"/>
    </row>
    <row r="90" spans="1:18" ht="76.5" x14ac:dyDescent="0.2">
      <c r="A90" s="70" t="s">
        <v>119</v>
      </c>
      <c r="B90" s="59"/>
      <c r="C90" s="59"/>
      <c r="D90" s="41" t="s">
        <v>120</v>
      </c>
      <c r="E90" s="42"/>
      <c r="F90" s="42"/>
      <c r="G90" s="21"/>
      <c r="H90" s="21"/>
      <c r="I90" s="21"/>
      <c r="J90" s="21"/>
      <c r="K90" s="21"/>
      <c r="L90" s="21"/>
      <c r="M90" s="21"/>
      <c r="N90" s="21"/>
      <c r="O90" s="21"/>
      <c r="P90" s="21"/>
      <c r="Q90" s="21"/>
      <c r="R90" s="21"/>
    </row>
    <row r="91" spans="1:18" ht="12.75" x14ac:dyDescent="0.2">
      <c r="A91" s="21"/>
      <c r="B91" s="21"/>
      <c r="C91" s="21"/>
      <c r="D91" s="21"/>
      <c r="E91" s="21"/>
      <c r="F91" s="21"/>
      <c r="G91" s="21"/>
      <c r="H91" s="21"/>
      <c r="I91" s="21"/>
      <c r="J91" s="21"/>
      <c r="K91" s="21"/>
      <c r="L91" s="21"/>
      <c r="M91" s="21"/>
      <c r="N91" s="21"/>
      <c r="O91" s="21"/>
      <c r="P91" s="21"/>
      <c r="Q91" s="21"/>
      <c r="R91" s="21"/>
    </row>
    <row r="92" spans="1:18" ht="12.75" x14ac:dyDescent="0.2">
      <c r="A92" s="21"/>
      <c r="B92" s="21"/>
      <c r="C92" s="21"/>
      <c r="D92" s="21"/>
      <c r="E92" s="21"/>
      <c r="F92" s="21"/>
      <c r="G92" s="21"/>
      <c r="H92" s="21"/>
      <c r="I92" s="21"/>
      <c r="J92" s="21"/>
      <c r="K92" s="21"/>
      <c r="L92" s="21"/>
      <c r="M92" s="21"/>
      <c r="N92" s="21"/>
      <c r="O92" s="21"/>
      <c r="P92" s="21"/>
      <c r="Q92" s="21"/>
      <c r="R92" s="21"/>
    </row>
    <row r="93" spans="1:18" ht="12.75" x14ac:dyDescent="0.2">
      <c r="A93" s="43" t="s">
        <v>0</v>
      </c>
      <c r="B93" s="43" t="s">
        <v>1</v>
      </c>
      <c r="C93" s="43" t="s">
        <v>2</v>
      </c>
      <c r="D93" s="44" t="s">
        <v>121</v>
      </c>
      <c r="E93" s="44" t="s">
        <v>122</v>
      </c>
      <c r="F93" s="44" t="s">
        <v>123</v>
      </c>
      <c r="G93" s="21"/>
      <c r="H93" s="45" t="s">
        <v>14</v>
      </c>
      <c r="I93" s="45" t="s">
        <v>19</v>
      </c>
      <c r="J93" s="21"/>
      <c r="K93" s="21"/>
      <c r="L93" s="21"/>
      <c r="M93" s="21"/>
      <c r="N93" s="21"/>
      <c r="O93" s="21"/>
      <c r="P93" s="21"/>
      <c r="Q93" s="21"/>
      <c r="R93" s="21"/>
    </row>
    <row r="94" spans="1:18" ht="12.75" x14ac:dyDescent="0.2">
      <c r="A94" s="22" t="s">
        <v>11</v>
      </c>
      <c r="B94" s="23">
        <v>103.5</v>
      </c>
      <c r="C94" s="23">
        <v>7.18</v>
      </c>
      <c r="D94" s="23">
        <f t="shared" ref="D94:D123" si="7">B94*C94</f>
        <v>743.13</v>
      </c>
      <c r="E94" s="23" t="e">
        <f t="shared" ref="E94:F94" ca="1" si="8">POW(B94,2)</f>
        <v>#NAME?</v>
      </c>
      <c r="F94" s="23" t="e">
        <f t="shared" ca="1" si="8"/>
        <v>#NAME?</v>
      </c>
      <c r="G94" s="21"/>
      <c r="H94" s="26" t="s">
        <v>108</v>
      </c>
      <c r="I94" s="23">
        <f>B34</f>
        <v>8.7500000000000018</v>
      </c>
      <c r="J94" s="21"/>
      <c r="K94" s="21"/>
      <c r="L94" s="21"/>
      <c r="M94" s="21"/>
      <c r="N94" s="21"/>
      <c r="O94" s="21"/>
      <c r="P94" s="21"/>
      <c r="Q94" s="21"/>
      <c r="R94" s="21"/>
    </row>
    <row r="95" spans="1:18" ht="12.75" x14ac:dyDescent="0.2">
      <c r="A95" s="22" t="s">
        <v>17</v>
      </c>
      <c r="B95" s="23">
        <v>44.1</v>
      </c>
      <c r="C95" s="23">
        <v>2.57</v>
      </c>
      <c r="D95" s="23">
        <f t="shared" si="7"/>
        <v>113.337</v>
      </c>
      <c r="E95" s="23" t="e">
        <f t="shared" ref="E95:F95" ca="1" si="9">POW(B95,2)</f>
        <v>#NAME?</v>
      </c>
      <c r="F95" s="23" t="e">
        <f t="shared" ca="1" si="9"/>
        <v>#NAME?</v>
      </c>
      <c r="G95" s="21"/>
      <c r="H95" s="26" t="s">
        <v>109</v>
      </c>
      <c r="I95" s="23">
        <f>C34</f>
        <v>0.73099999999999987</v>
      </c>
      <c r="J95" s="21"/>
      <c r="K95" s="21"/>
      <c r="L95" s="21"/>
      <c r="M95" s="21"/>
      <c r="N95" s="21"/>
      <c r="O95" s="21"/>
      <c r="P95" s="21"/>
      <c r="Q95" s="21"/>
      <c r="R95" s="21"/>
    </row>
    <row r="96" spans="1:18" ht="12.75" x14ac:dyDescent="0.2">
      <c r="A96" s="22" t="s">
        <v>22</v>
      </c>
      <c r="B96" s="23">
        <v>22.4</v>
      </c>
      <c r="C96" s="23">
        <v>2.23</v>
      </c>
      <c r="D96" s="23">
        <f t="shared" si="7"/>
        <v>49.951999999999998</v>
      </c>
      <c r="E96" s="23" t="e">
        <f t="shared" ref="E96:F96" ca="1" si="10">POW(B96,2)</f>
        <v>#NAME?</v>
      </c>
      <c r="F96" s="23" t="e">
        <f t="shared" ca="1" si="10"/>
        <v>#NAME?</v>
      </c>
      <c r="G96" s="21"/>
      <c r="H96" s="21"/>
      <c r="I96" s="21"/>
      <c r="J96" s="21"/>
      <c r="K96" s="21"/>
      <c r="L96" s="21"/>
      <c r="M96" s="21"/>
      <c r="N96" s="21"/>
      <c r="O96" s="21"/>
      <c r="P96" s="21"/>
      <c r="Q96" s="21"/>
      <c r="R96" s="21"/>
    </row>
    <row r="97" spans="1:18" ht="12.75" x14ac:dyDescent="0.2">
      <c r="A97" s="22" t="s">
        <v>26</v>
      </c>
      <c r="B97" s="23">
        <v>16.8</v>
      </c>
      <c r="C97" s="23">
        <v>1.23</v>
      </c>
      <c r="D97" s="23">
        <f t="shared" si="7"/>
        <v>20.664000000000001</v>
      </c>
      <c r="E97" s="23" t="e">
        <f t="shared" ref="E97:F97" ca="1" si="11">POW(B97,2)</f>
        <v>#NAME?</v>
      </c>
      <c r="F97" s="23" t="e">
        <f t="shared" ca="1" si="11"/>
        <v>#NAME?</v>
      </c>
      <c r="G97" s="21"/>
      <c r="H97" s="46" t="s">
        <v>124</v>
      </c>
      <c r="I97" s="26">
        <f>COUNTA(A94:A123)</f>
        <v>30</v>
      </c>
      <c r="J97" s="21"/>
      <c r="K97" s="21"/>
      <c r="L97" s="21"/>
      <c r="M97" s="21"/>
      <c r="N97" s="21"/>
      <c r="O97" s="21"/>
      <c r="P97" s="21"/>
      <c r="Q97" s="21"/>
      <c r="R97" s="21"/>
    </row>
    <row r="98" spans="1:18" ht="12.75" x14ac:dyDescent="0.2">
      <c r="A98" s="22" t="s">
        <v>30</v>
      </c>
      <c r="B98" s="23">
        <v>10.5</v>
      </c>
      <c r="C98" s="23">
        <v>1.03</v>
      </c>
      <c r="D98" s="23">
        <f t="shared" si="7"/>
        <v>10.815</v>
      </c>
      <c r="E98" s="23" t="e">
        <f t="shared" ref="E98:F98" ca="1" si="12">POW(B98,2)</f>
        <v>#NAME?</v>
      </c>
      <c r="F98" s="23" t="e">
        <f t="shared" ca="1" si="12"/>
        <v>#NAME?</v>
      </c>
      <c r="G98" s="21"/>
      <c r="H98" s="21"/>
      <c r="I98" s="21"/>
      <c r="J98" s="21"/>
      <c r="K98" s="21"/>
      <c r="L98" s="21"/>
      <c r="M98" s="21"/>
      <c r="N98" s="21"/>
      <c r="O98" s="21"/>
      <c r="P98" s="21"/>
      <c r="Q98" s="21"/>
      <c r="R98" s="21"/>
    </row>
    <row r="99" spans="1:18" ht="12.75" x14ac:dyDescent="0.2">
      <c r="A99" s="22" t="s">
        <v>35</v>
      </c>
      <c r="B99" s="23">
        <v>7.3</v>
      </c>
      <c r="C99" s="23">
        <v>0.57999999999999996</v>
      </c>
      <c r="D99" s="23">
        <f t="shared" si="7"/>
        <v>4.234</v>
      </c>
      <c r="E99" s="23" t="e">
        <f t="shared" ref="E99:F99" ca="1" si="13">POW(B99,2)</f>
        <v>#NAME?</v>
      </c>
      <c r="F99" s="23" t="e">
        <f t="shared" ca="1" si="13"/>
        <v>#NAME?</v>
      </c>
      <c r="G99" s="21"/>
      <c r="H99" s="66"/>
      <c r="I99" s="59"/>
      <c r="J99" s="59"/>
      <c r="K99" s="59"/>
      <c r="L99" s="21"/>
      <c r="M99" s="21"/>
      <c r="N99" s="21"/>
      <c r="O99" s="21"/>
      <c r="P99" s="21"/>
      <c r="Q99" s="21"/>
      <c r="R99" s="21"/>
    </row>
    <row r="100" spans="1:18" ht="12.75" x14ac:dyDescent="0.2">
      <c r="A100" s="22" t="s">
        <v>38</v>
      </c>
      <c r="B100" s="23">
        <v>6.2</v>
      </c>
      <c r="C100" s="23">
        <v>0.48</v>
      </c>
      <c r="D100" s="23">
        <f t="shared" si="7"/>
        <v>2.976</v>
      </c>
      <c r="E100" s="23" t="e">
        <f t="shared" ref="E100:F100" ca="1" si="14">POW(B100,2)</f>
        <v>#NAME?</v>
      </c>
      <c r="F100" s="23" t="e">
        <f t="shared" ca="1" si="14"/>
        <v>#NAME?</v>
      </c>
      <c r="G100" s="21"/>
      <c r="H100" s="66"/>
      <c r="I100" s="59"/>
      <c r="J100" s="59"/>
      <c r="K100" s="59"/>
      <c r="L100" s="21"/>
      <c r="M100" s="21"/>
      <c r="N100" s="21"/>
      <c r="O100" s="21"/>
      <c r="P100" s="21"/>
      <c r="Q100" s="21"/>
      <c r="R100" s="21"/>
    </row>
    <row r="101" spans="1:18" ht="12.75" x14ac:dyDescent="0.2">
      <c r="A101" s="22" t="s">
        <v>39</v>
      </c>
      <c r="B101" s="23">
        <v>5.0999999999999996</v>
      </c>
      <c r="C101" s="23">
        <v>0.76</v>
      </c>
      <c r="D101" s="23">
        <f t="shared" si="7"/>
        <v>3.8759999999999999</v>
      </c>
      <c r="E101" s="23" t="e">
        <f t="shared" ref="E101:F101" ca="1" si="15">POW(B101,2)</f>
        <v>#NAME?</v>
      </c>
      <c r="F101" s="23" t="e">
        <f t="shared" ca="1" si="15"/>
        <v>#NAME?</v>
      </c>
      <c r="G101" s="21"/>
      <c r="H101" s="66"/>
      <c r="I101" s="59"/>
      <c r="J101" s="59"/>
      <c r="K101" s="59"/>
      <c r="L101" s="21"/>
      <c r="M101" s="21"/>
      <c r="N101" s="21"/>
      <c r="O101" s="21"/>
      <c r="P101" s="21"/>
      <c r="Q101" s="21"/>
      <c r="R101" s="21"/>
    </row>
    <row r="102" spans="1:18" ht="12.75" x14ac:dyDescent="0.2">
      <c r="A102" s="22" t="s">
        <v>41</v>
      </c>
      <c r="B102" s="23">
        <v>4.8</v>
      </c>
      <c r="C102" s="23">
        <v>0.53</v>
      </c>
      <c r="D102" s="23">
        <f t="shared" si="7"/>
        <v>2.544</v>
      </c>
      <c r="E102" s="23" t="e">
        <f t="shared" ref="E102:F102" ca="1" si="16">POW(B102,2)</f>
        <v>#NAME?</v>
      </c>
      <c r="F102" s="23" t="e">
        <f t="shared" ca="1" si="16"/>
        <v>#NAME?</v>
      </c>
      <c r="G102" s="21"/>
      <c r="H102" s="21"/>
      <c r="I102" s="21"/>
      <c r="J102" s="21"/>
      <c r="K102" s="21"/>
      <c r="L102" s="21"/>
      <c r="M102" s="21"/>
      <c r="N102" s="21"/>
      <c r="O102" s="21"/>
      <c r="P102" s="21"/>
      <c r="Q102" s="21"/>
      <c r="R102" s="21"/>
    </row>
    <row r="103" spans="1:18" ht="15" x14ac:dyDescent="0.25">
      <c r="A103" s="22" t="s">
        <v>43</v>
      </c>
      <c r="B103" s="23">
        <v>4</v>
      </c>
      <c r="C103" s="23">
        <v>0.52</v>
      </c>
      <c r="D103" s="23">
        <f t="shared" si="7"/>
        <v>2.08</v>
      </c>
      <c r="E103" s="23" t="e">
        <f t="shared" ref="E103:F103" ca="1" si="17">POW(B103,2)</f>
        <v>#NAME?</v>
      </c>
      <c r="F103" s="23" t="e">
        <f t="shared" ca="1" si="17"/>
        <v>#NAME?</v>
      </c>
      <c r="G103" s="21"/>
      <c r="H103" s="47"/>
      <c r="I103" s="48" t="s">
        <v>125</v>
      </c>
      <c r="J103" s="49" t="s">
        <v>126</v>
      </c>
      <c r="K103" s="50" t="s">
        <v>127</v>
      </c>
      <c r="L103" s="49" t="s">
        <v>128</v>
      </c>
      <c r="M103" s="49" t="s">
        <v>129</v>
      </c>
      <c r="N103" s="71" t="s">
        <v>130</v>
      </c>
      <c r="O103" s="72"/>
      <c r="P103" s="72"/>
      <c r="Q103" s="73"/>
      <c r="R103" s="21"/>
    </row>
    <row r="104" spans="1:18" ht="12.75" x14ac:dyDescent="0.2">
      <c r="A104" s="22" t="s">
        <v>44</v>
      </c>
      <c r="B104" s="23">
        <v>3.8</v>
      </c>
      <c r="C104" s="23">
        <v>0.43</v>
      </c>
      <c r="D104" s="23">
        <f t="shared" si="7"/>
        <v>1.6339999999999999</v>
      </c>
      <c r="E104" s="23" t="e">
        <f t="shared" ref="E104:F104" ca="1" si="18">POW(B104,2)</f>
        <v>#NAME?</v>
      </c>
      <c r="F104" s="23" t="e">
        <f t="shared" ca="1" si="18"/>
        <v>#NAME?</v>
      </c>
      <c r="G104" s="21"/>
      <c r="H104" s="67" t="s">
        <v>115</v>
      </c>
      <c r="I104" s="40" t="s">
        <v>131</v>
      </c>
      <c r="J104" s="40" t="s">
        <v>132</v>
      </c>
      <c r="K104" s="40" t="s">
        <v>133</v>
      </c>
      <c r="L104" s="40" t="s">
        <v>134</v>
      </c>
      <c r="M104" s="38"/>
      <c r="N104" s="74"/>
      <c r="O104" s="59"/>
      <c r="P104" s="59"/>
      <c r="Q104" s="75"/>
      <c r="R104" s="21"/>
    </row>
    <row r="105" spans="1:18" ht="38.25" customHeight="1" x14ac:dyDescent="0.2">
      <c r="A105" s="22" t="s">
        <v>45</v>
      </c>
      <c r="B105" s="23">
        <v>3.5</v>
      </c>
      <c r="C105" s="23">
        <v>0.5</v>
      </c>
      <c r="D105" s="23">
        <f t="shared" si="7"/>
        <v>1.75</v>
      </c>
      <c r="E105" s="23" t="e">
        <f t="shared" ref="E105:F105" ca="1" si="19">POW(B105,2)</f>
        <v>#NAME?</v>
      </c>
      <c r="F105" s="23" t="e">
        <f t="shared" ca="1" si="19"/>
        <v>#NAME?</v>
      </c>
      <c r="G105" s="21"/>
      <c r="H105" s="68"/>
      <c r="I105" s="39">
        <f>(I97*D124)-(B124*C124)</f>
        <v>23216.145000000004</v>
      </c>
      <c r="J105" s="39" t="e">
        <f ca="1">I97*E124-B124^2</f>
        <v>#NAME?</v>
      </c>
      <c r="K105" s="39" t="e">
        <f ca="1">I97*F124-C124^2</f>
        <v>#NAME?</v>
      </c>
      <c r="L105" s="39" t="e">
        <f ca="1">(J105*K105)^0.5</f>
        <v>#NAME?</v>
      </c>
      <c r="M105" s="39" t="e">
        <f ca="1">I105/L105</f>
        <v>#NAME?</v>
      </c>
      <c r="N105" s="76"/>
      <c r="O105" s="77"/>
      <c r="P105" s="77"/>
      <c r="Q105" s="78"/>
      <c r="R105" s="21"/>
    </row>
    <row r="106" spans="1:18" ht="12.75" x14ac:dyDescent="0.2">
      <c r="A106" s="22" t="s">
        <v>47</v>
      </c>
      <c r="B106" s="23">
        <v>3.2</v>
      </c>
      <c r="C106" s="23">
        <v>0.45</v>
      </c>
      <c r="D106" s="23">
        <f t="shared" si="7"/>
        <v>1.4400000000000002</v>
      </c>
      <c r="E106" s="23" t="e">
        <f t="shared" ref="E106:F106" ca="1" si="20">POW(B106,2)</f>
        <v>#NAME?</v>
      </c>
      <c r="F106" s="23" t="e">
        <f t="shared" ca="1" si="20"/>
        <v>#NAME?</v>
      </c>
      <c r="G106" s="21"/>
      <c r="H106" s="21"/>
      <c r="I106" s="21"/>
      <c r="J106" s="21"/>
      <c r="K106" s="21"/>
      <c r="L106" s="21"/>
      <c r="M106" s="21"/>
      <c r="N106" s="21"/>
      <c r="O106" s="21"/>
      <c r="P106" s="21"/>
      <c r="Q106" s="21"/>
      <c r="R106" s="21"/>
    </row>
    <row r="107" spans="1:18" ht="12.75" x14ac:dyDescent="0.2">
      <c r="A107" s="22" t="s">
        <v>48</v>
      </c>
      <c r="B107" s="23">
        <v>3</v>
      </c>
      <c r="C107" s="23">
        <v>0.49</v>
      </c>
      <c r="D107" s="23">
        <f t="shared" si="7"/>
        <v>1.47</v>
      </c>
      <c r="E107" s="23" t="e">
        <f t="shared" ref="E107:F107" ca="1" si="21">POW(B107,2)</f>
        <v>#NAME?</v>
      </c>
      <c r="F107" s="23" t="e">
        <f t="shared" ca="1" si="21"/>
        <v>#NAME?</v>
      </c>
      <c r="G107" s="21"/>
      <c r="H107" s="21"/>
      <c r="I107" s="21"/>
      <c r="J107" s="21"/>
      <c r="K107" s="21"/>
      <c r="L107" s="21"/>
      <c r="M107" s="21"/>
      <c r="N107" s="21"/>
      <c r="O107" s="21"/>
      <c r="P107" s="21"/>
      <c r="Q107" s="21"/>
      <c r="R107" s="21"/>
    </row>
    <row r="108" spans="1:18" ht="12.75" x14ac:dyDescent="0.2">
      <c r="A108" s="22" t="s">
        <v>49</v>
      </c>
      <c r="B108" s="23">
        <v>2.8</v>
      </c>
      <c r="C108" s="23">
        <v>0.47</v>
      </c>
      <c r="D108" s="23">
        <f t="shared" si="7"/>
        <v>1.3159999999999998</v>
      </c>
      <c r="E108" s="23" t="e">
        <f t="shared" ref="E108:F108" ca="1" si="22">POW(B108,2)</f>
        <v>#NAME?</v>
      </c>
      <c r="F108" s="23" t="e">
        <f t="shared" ca="1" si="22"/>
        <v>#NAME?</v>
      </c>
      <c r="G108" s="21"/>
      <c r="H108" s="21"/>
      <c r="I108" s="21"/>
      <c r="J108" s="21"/>
      <c r="K108" s="21"/>
      <c r="L108" s="21"/>
      <c r="M108" s="21"/>
      <c r="N108" s="21"/>
      <c r="O108" s="21"/>
      <c r="P108" s="21"/>
      <c r="Q108" s="21"/>
      <c r="R108" s="21"/>
    </row>
    <row r="109" spans="1:18" ht="12.75" x14ac:dyDescent="0.2">
      <c r="A109" s="22" t="s">
        <v>50</v>
      </c>
      <c r="B109" s="23">
        <v>2.5</v>
      </c>
      <c r="C109" s="23">
        <v>0.35</v>
      </c>
      <c r="D109" s="23">
        <f t="shared" si="7"/>
        <v>0.875</v>
      </c>
      <c r="E109" s="23" t="e">
        <f t="shared" ref="E109:F109" ca="1" si="23">POW(B109,2)</f>
        <v>#NAME?</v>
      </c>
      <c r="F109" s="23" t="e">
        <f t="shared" ca="1" si="23"/>
        <v>#NAME?</v>
      </c>
      <c r="G109" s="21"/>
      <c r="H109" s="21"/>
      <c r="I109" s="21"/>
      <c r="J109" s="21"/>
      <c r="K109" s="21"/>
      <c r="L109" s="21"/>
      <c r="M109" s="21"/>
      <c r="N109" s="21"/>
      <c r="O109" s="21"/>
      <c r="P109" s="21"/>
      <c r="Q109" s="21"/>
      <c r="R109" s="21"/>
    </row>
    <row r="110" spans="1:18" ht="12.75" x14ac:dyDescent="0.2">
      <c r="A110" s="22" t="s">
        <v>51</v>
      </c>
      <c r="B110" s="23">
        <v>2.2999999999999998</v>
      </c>
      <c r="C110" s="23">
        <v>0.33</v>
      </c>
      <c r="D110" s="23">
        <f t="shared" si="7"/>
        <v>0.75900000000000001</v>
      </c>
      <c r="E110" s="23" t="e">
        <f t="shared" ref="E110:F110" ca="1" si="24">POW(B110,2)</f>
        <v>#NAME?</v>
      </c>
      <c r="F110" s="23" t="e">
        <f t="shared" ca="1" si="24"/>
        <v>#NAME?</v>
      </c>
      <c r="G110" s="21"/>
      <c r="H110" s="21"/>
      <c r="I110" s="21"/>
      <c r="J110" s="21"/>
      <c r="K110" s="21"/>
      <c r="L110" s="21"/>
      <c r="M110" s="21"/>
      <c r="N110" s="21"/>
      <c r="O110" s="21"/>
      <c r="P110" s="21"/>
      <c r="Q110" s="21"/>
      <c r="R110" s="21"/>
    </row>
    <row r="111" spans="1:18" ht="12.75" x14ac:dyDescent="0.2">
      <c r="A111" s="22" t="s">
        <v>52</v>
      </c>
      <c r="B111" s="23">
        <v>2.1</v>
      </c>
      <c r="C111" s="23">
        <v>0.3</v>
      </c>
      <c r="D111" s="23">
        <f t="shared" si="7"/>
        <v>0.63</v>
      </c>
      <c r="E111" s="23" t="e">
        <f t="shared" ref="E111:F111" ca="1" si="25">POW(B111,2)</f>
        <v>#NAME?</v>
      </c>
      <c r="F111" s="23" t="e">
        <f t="shared" ca="1" si="25"/>
        <v>#NAME?</v>
      </c>
      <c r="G111" s="21"/>
      <c r="H111" s="21"/>
      <c r="I111" s="21"/>
      <c r="J111" s="21"/>
      <c r="K111" s="21"/>
      <c r="L111" s="21"/>
      <c r="M111" s="21"/>
      <c r="N111" s="21"/>
      <c r="O111" s="21"/>
      <c r="P111" s="21"/>
      <c r="Q111" s="21"/>
      <c r="R111" s="21"/>
    </row>
    <row r="112" spans="1:18" ht="12.75" x14ac:dyDescent="0.2">
      <c r="A112" s="22" t="s">
        <v>54</v>
      </c>
      <c r="B112" s="23">
        <v>2</v>
      </c>
      <c r="C112" s="23">
        <v>0.28000000000000003</v>
      </c>
      <c r="D112" s="23">
        <f t="shared" si="7"/>
        <v>0.56000000000000005</v>
      </c>
      <c r="E112" s="23" t="e">
        <f t="shared" ref="E112:F112" ca="1" si="26">POW(B112,2)</f>
        <v>#NAME?</v>
      </c>
      <c r="F112" s="23" t="e">
        <f t="shared" ca="1" si="26"/>
        <v>#NAME?</v>
      </c>
      <c r="G112" s="21"/>
      <c r="H112" s="21"/>
      <c r="I112" s="21"/>
      <c r="J112" s="21"/>
      <c r="K112" s="21"/>
      <c r="L112" s="21"/>
      <c r="M112" s="21"/>
      <c r="N112" s="21"/>
      <c r="O112" s="21"/>
      <c r="P112" s="21"/>
      <c r="Q112" s="21"/>
      <c r="R112" s="21"/>
    </row>
    <row r="113" spans="1:18" ht="12.75" x14ac:dyDescent="0.2">
      <c r="A113" s="22" t="s">
        <v>55</v>
      </c>
      <c r="B113" s="23">
        <v>1.8</v>
      </c>
      <c r="C113" s="23">
        <v>0.25</v>
      </c>
      <c r="D113" s="23">
        <f t="shared" si="7"/>
        <v>0.45</v>
      </c>
      <c r="E113" s="23" t="e">
        <f t="shared" ref="E113:F113" ca="1" si="27">POW(B113,2)</f>
        <v>#NAME?</v>
      </c>
      <c r="F113" s="23" t="e">
        <f t="shared" ca="1" si="27"/>
        <v>#NAME?</v>
      </c>
      <c r="G113" s="21"/>
      <c r="H113" s="21"/>
      <c r="I113" s="21"/>
      <c r="J113" s="21"/>
      <c r="K113" s="21"/>
      <c r="L113" s="21"/>
      <c r="M113" s="21"/>
      <c r="N113" s="21"/>
      <c r="O113" s="21"/>
      <c r="P113" s="21"/>
      <c r="Q113" s="21"/>
      <c r="R113" s="21"/>
    </row>
    <row r="114" spans="1:18" ht="12.75" x14ac:dyDescent="0.2">
      <c r="A114" s="22" t="s">
        <v>56</v>
      </c>
      <c r="B114" s="23">
        <v>1.7</v>
      </c>
      <c r="C114" s="23">
        <v>0.2</v>
      </c>
      <c r="D114" s="23">
        <f t="shared" si="7"/>
        <v>0.34</v>
      </c>
      <c r="E114" s="23" t="e">
        <f t="shared" ref="E114:F114" ca="1" si="28">POW(B114,2)</f>
        <v>#NAME?</v>
      </c>
      <c r="F114" s="23" t="e">
        <f t="shared" ca="1" si="28"/>
        <v>#NAME?</v>
      </c>
      <c r="G114" s="21"/>
      <c r="H114" s="21"/>
      <c r="I114" s="21"/>
      <c r="J114" s="21"/>
      <c r="K114" s="21"/>
      <c r="L114" s="21"/>
      <c r="M114" s="21"/>
      <c r="N114" s="21"/>
      <c r="O114" s="21"/>
      <c r="P114" s="21"/>
      <c r="Q114" s="21"/>
      <c r="R114" s="21"/>
    </row>
    <row r="115" spans="1:18" ht="12.75" x14ac:dyDescent="0.2">
      <c r="A115" s="22" t="s">
        <v>57</v>
      </c>
      <c r="B115" s="23">
        <v>1.5</v>
      </c>
      <c r="C115" s="23">
        <v>0.22</v>
      </c>
      <c r="D115" s="23">
        <f t="shared" si="7"/>
        <v>0.33</v>
      </c>
      <c r="E115" s="23" t="e">
        <f t="shared" ref="E115:F115" ca="1" si="29">POW(B115,2)</f>
        <v>#NAME?</v>
      </c>
      <c r="F115" s="23" t="e">
        <f t="shared" ca="1" si="29"/>
        <v>#NAME?</v>
      </c>
      <c r="G115" s="21"/>
      <c r="H115" s="21"/>
      <c r="I115" s="21"/>
      <c r="J115" s="21"/>
      <c r="K115" s="21"/>
      <c r="L115" s="21"/>
      <c r="M115" s="21"/>
      <c r="N115" s="21"/>
      <c r="O115" s="21"/>
      <c r="P115" s="21"/>
      <c r="Q115" s="21"/>
      <c r="R115" s="21"/>
    </row>
    <row r="116" spans="1:18" ht="12.75" x14ac:dyDescent="0.2">
      <c r="A116" s="22" t="s">
        <v>58</v>
      </c>
      <c r="B116" s="23">
        <v>1.3</v>
      </c>
      <c r="C116" s="23">
        <v>0.13</v>
      </c>
      <c r="D116" s="23">
        <f t="shared" si="7"/>
        <v>0.16900000000000001</v>
      </c>
      <c r="E116" s="23" t="e">
        <f t="shared" ref="E116:F116" ca="1" si="30">POW(B116,2)</f>
        <v>#NAME?</v>
      </c>
      <c r="F116" s="23" t="e">
        <f t="shared" ca="1" si="30"/>
        <v>#NAME?</v>
      </c>
      <c r="G116" s="21"/>
      <c r="H116" s="21"/>
      <c r="I116" s="21"/>
      <c r="J116" s="21"/>
      <c r="K116" s="21"/>
      <c r="L116" s="21"/>
      <c r="M116" s="21"/>
      <c r="N116" s="21"/>
      <c r="O116" s="21"/>
      <c r="P116" s="21"/>
      <c r="Q116" s="21"/>
      <c r="R116" s="21"/>
    </row>
    <row r="117" spans="1:18" ht="12.75" x14ac:dyDescent="0.2">
      <c r="A117" s="22" t="s">
        <v>59</v>
      </c>
      <c r="B117" s="23">
        <v>1.2</v>
      </c>
      <c r="C117" s="23">
        <v>0.08</v>
      </c>
      <c r="D117" s="23">
        <f t="shared" si="7"/>
        <v>9.6000000000000002E-2</v>
      </c>
      <c r="E117" s="23" t="e">
        <f t="shared" ref="E117:F117" ca="1" si="31">POW(B117,2)</f>
        <v>#NAME?</v>
      </c>
      <c r="F117" s="23" t="e">
        <f t="shared" ca="1" si="31"/>
        <v>#NAME?</v>
      </c>
      <c r="G117" s="21"/>
      <c r="H117" s="21"/>
      <c r="I117" s="21"/>
      <c r="J117" s="21"/>
      <c r="K117" s="21"/>
      <c r="L117" s="21"/>
      <c r="M117" s="21"/>
      <c r="N117" s="21"/>
      <c r="O117" s="21"/>
      <c r="P117" s="21"/>
      <c r="Q117" s="21"/>
      <c r="R117" s="21"/>
    </row>
    <row r="118" spans="1:18" ht="12.75" x14ac:dyDescent="0.2">
      <c r="A118" s="22" t="s">
        <v>60</v>
      </c>
      <c r="B118" s="23">
        <v>1.1000000000000001</v>
      </c>
      <c r="C118" s="23">
        <v>0.15</v>
      </c>
      <c r="D118" s="23">
        <f t="shared" si="7"/>
        <v>0.16500000000000001</v>
      </c>
      <c r="E118" s="23" t="e">
        <f t="shared" ref="E118:F118" ca="1" si="32">POW(B118,2)</f>
        <v>#NAME?</v>
      </c>
      <c r="F118" s="23" t="e">
        <f t="shared" ca="1" si="32"/>
        <v>#NAME?</v>
      </c>
      <c r="G118" s="21"/>
      <c r="H118" s="21"/>
      <c r="I118" s="21"/>
      <c r="J118" s="21"/>
      <c r="K118" s="21"/>
      <c r="L118" s="21"/>
      <c r="M118" s="21"/>
      <c r="N118" s="21"/>
      <c r="O118" s="21"/>
      <c r="P118" s="21"/>
      <c r="Q118" s="21"/>
      <c r="R118" s="21"/>
    </row>
    <row r="119" spans="1:18" ht="12.75" x14ac:dyDescent="0.2">
      <c r="A119" s="22" t="s">
        <v>61</v>
      </c>
      <c r="B119" s="23">
        <v>1</v>
      </c>
      <c r="C119" s="23">
        <v>0.05</v>
      </c>
      <c r="D119" s="23">
        <f t="shared" si="7"/>
        <v>0.05</v>
      </c>
      <c r="E119" s="23" t="e">
        <f t="shared" ref="E119:F119" ca="1" si="33">POW(B119,2)</f>
        <v>#NAME?</v>
      </c>
      <c r="F119" s="23" t="e">
        <f t="shared" ca="1" si="33"/>
        <v>#NAME?</v>
      </c>
      <c r="G119" s="21"/>
      <c r="H119" s="21"/>
      <c r="I119" s="21"/>
      <c r="J119" s="21"/>
      <c r="K119" s="21"/>
      <c r="L119" s="21"/>
      <c r="M119" s="21"/>
      <c r="N119" s="21"/>
      <c r="O119" s="21"/>
      <c r="P119" s="21"/>
      <c r="Q119" s="21"/>
      <c r="R119" s="21"/>
    </row>
    <row r="120" spans="1:18" ht="12.75" x14ac:dyDescent="0.2">
      <c r="A120" s="22" t="s">
        <v>62</v>
      </c>
      <c r="B120" s="23">
        <v>0.9</v>
      </c>
      <c r="C120" s="23">
        <v>0.08</v>
      </c>
      <c r="D120" s="23">
        <f t="shared" si="7"/>
        <v>7.2000000000000008E-2</v>
      </c>
      <c r="E120" s="23" t="e">
        <f t="shared" ref="E120:F120" ca="1" si="34">POW(B120,2)</f>
        <v>#NAME?</v>
      </c>
      <c r="F120" s="23" t="e">
        <f t="shared" ca="1" si="34"/>
        <v>#NAME?</v>
      </c>
      <c r="G120" s="21"/>
      <c r="H120" s="21"/>
      <c r="I120" s="21"/>
      <c r="J120" s="21"/>
      <c r="K120" s="21"/>
      <c r="L120" s="21"/>
      <c r="M120" s="21"/>
      <c r="N120" s="21"/>
      <c r="O120" s="21"/>
      <c r="P120" s="21"/>
      <c r="Q120" s="21"/>
      <c r="R120" s="21"/>
    </row>
    <row r="121" spans="1:18" ht="12.75" x14ac:dyDescent="0.2">
      <c r="A121" s="22" t="s">
        <v>63</v>
      </c>
      <c r="B121" s="23">
        <v>0.8</v>
      </c>
      <c r="C121" s="23">
        <v>0.04</v>
      </c>
      <c r="D121" s="23">
        <f t="shared" si="7"/>
        <v>3.2000000000000001E-2</v>
      </c>
      <c r="E121" s="23" t="e">
        <f t="shared" ref="E121:F121" ca="1" si="35">POW(B121,2)</f>
        <v>#NAME?</v>
      </c>
      <c r="F121" s="23" t="e">
        <f t="shared" ca="1" si="35"/>
        <v>#NAME?</v>
      </c>
      <c r="G121" s="21"/>
      <c r="H121" s="21"/>
      <c r="I121" s="21"/>
      <c r="J121" s="21"/>
      <c r="K121" s="21"/>
      <c r="L121" s="21"/>
      <c r="M121" s="21"/>
      <c r="N121" s="21"/>
      <c r="O121" s="21"/>
      <c r="P121" s="21"/>
      <c r="Q121" s="21"/>
      <c r="R121" s="21"/>
    </row>
    <row r="122" spans="1:18" ht="12.75" x14ac:dyDescent="0.2">
      <c r="A122" s="22" t="s">
        <v>64</v>
      </c>
      <c r="B122" s="23">
        <v>0.7</v>
      </c>
      <c r="C122" s="23">
        <v>0.01</v>
      </c>
      <c r="D122" s="23">
        <f t="shared" si="7"/>
        <v>6.9999999999999993E-3</v>
      </c>
      <c r="E122" s="23" t="e">
        <f t="shared" ref="E122:F122" ca="1" si="36">POW(B122,2)</f>
        <v>#NAME?</v>
      </c>
      <c r="F122" s="23" t="e">
        <f t="shared" ca="1" si="36"/>
        <v>#NAME?</v>
      </c>
      <c r="G122" s="21"/>
      <c r="H122" s="21"/>
      <c r="I122" s="21"/>
      <c r="J122" s="21"/>
      <c r="K122" s="21"/>
      <c r="L122" s="21"/>
      <c r="M122" s="21"/>
      <c r="N122" s="21"/>
      <c r="O122" s="21"/>
      <c r="P122" s="21"/>
      <c r="Q122" s="21"/>
      <c r="R122" s="21"/>
    </row>
    <row r="123" spans="1:18" ht="12.75" x14ac:dyDescent="0.2">
      <c r="A123" s="22" t="s">
        <v>65</v>
      </c>
      <c r="B123" s="23">
        <v>0.6</v>
      </c>
      <c r="C123" s="23">
        <v>0.01</v>
      </c>
      <c r="D123" s="23">
        <f t="shared" si="7"/>
        <v>6.0000000000000001E-3</v>
      </c>
      <c r="E123" s="23" t="e">
        <f t="shared" ref="E123:F123" ca="1" si="37">POW(B123,2)</f>
        <v>#NAME?</v>
      </c>
      <c r="F123" s="23" t="e">
        <f t="shared" ca="1" si="37"/>
        <v>#NAME?</v>
      </c>
      <c r="G123" s="21"/>
      <c r="H123" s="21"/>
      <c r="I123" s="21"/>
      <c r="J123" s="21"/>
      <c r="K123" s="21"/>
      <c r="L123" s="21"/>
      <c r="M123" s="21"/>
      <c r="N123" s="21"/>
      <c r="O123" s="21"/>
      <c r="P123" s="21"/>
      <c r="Q123" s="21"/>
      <c r="R123" s="21"/>
    </row>
    <row r="124" spans="1:18" ht="12.75" x14ac:dyDescent="0.2">
      <c r="A124" s="51" t="s">
        <v>135</v>
      </c>
      <c r="B124" s="52">
        <f t="shared" ref="B124:F124" si="38">SUM(B94:B123)</f>
        <v>262.50000000000006</v>
      </c>
      <c r="C124" s="52">
        <f t="shared" si="38"/>
        <v>21.929999999999996</v>
      </c>
      <c r="D124" s="52">
        <f t="shared" si="38"/>
        <v>965.75900000000013</v>
      </c>
      <c r="E124" s="52" t="e">
        <f ca="1">SUM(E94:E123)</f>
        <v>#NAME?</v>
      </c>
      <c r="F124" s="52" t="e">
        <f t="shared" ca="1" si="38"/>
        <v>#NAME?</v>
      </c>
      <c r="G124" s="21"/>
      <c r="H124" s="21"/>
      <c r="I124" s="21"/>
      <c r="J124" s="21"/>
      <c r="K124" s="21"/>
      <c r="L124" s="21"/>
      <c r="M124" s="21"/>
      <c r="N124" s="21"/>
      <c r="O124" s="21"/>
      <c r="P124" s="21"/>
      <c r="Q124" s="21"/>
      <c r="R124" s="21"/>
    </row>
    <row r="125" spans="1:18" ht="12.75" x14ac:dyDescent="0.2">
      <c r="A125" s="21"/>
      <c r="B125" s="21"/>
      <c r="C125" s="21"/>
      <c r="D125" s="21"/>
      <c r="E125" s="21"/>
      <c r="F125" s="21"/>
      <c r="G125" s="21"/>
      <c r="H125" s="21"/>
      <c r="I125" s="21"/>
      <c r="J125" s="21"/>
      <c r="K125" s="21"/>
      <c r="L125" s="21"/>
      <c r="M125" s="21"/>
      <c r="N125" s="21"/>
      <c r="O125" s="21"/>
      <c r="P125" s="21"/>
      <c r="Q125" s="21"/>
      <c r="R125" s="21"/>
    </row>
    <row r="126" spans="1:18" ht="12.75" x14ac:dyDescent="0.2">
      <c r="A126" s="21"/>
      <c r="B126" s="21"/>
      <c r="C126" s="21"/>
      <c r="D126" s="21"/>
      <c r="E126" s="21"/>
      <c r="F126" s="21"/>
      <c r="G126" s="21"/>
      <c r="H126" s="21"/>
      <c r="I126" s="21"/>
      <c r="J126" s="21"/>
      <c r="K126" s="21"/>
      <c r="L126" s="21"/>
      <c r="M126" s="21"/>
      <c r="N126" s="21"/>
      <c r="O126" s="21"/>
      <c r="P126" s="21"/>
      <c r="Q126" s="21"/>
      <c r="R126" s="21"/>
    </row>
    <row r="127" spans="1:18" ht="12.75" x14ac:dyDescent="0.2">
      <c r="A127" s="63" t="s">
        <v>136</v>
      </c>
      <c r="B127" s="54"/>
      <c r="C127" s="55"/>
      <c r="D127" s="21"/>
      <c r="E127" s="21"/>
      <c r="F127" s="21"/>
      <c r="G127" s="21"/>
      <c r="H127" s="21"/>
      <c r="I127" s="21"/>
      <c r="J127" s="21"/>
      <c r="K127" s="21"/>
      <c r="L127" s="21"/>
      <c r="M127" s="21"/>
      <c r="N127" s="21"/>
      <c r="O127" s="21"/>
      <c r="P127" s="21"/>
      <c r="Q127" s="21"/>
      <c r="R127" s="21"/>
    </row>
    <row r="128" spans="1:18" ht="12.75" x14ac:dyDescent="0.2">
      <c r="A128" s="79" t="s">
        <v>137</v>
      </c>
      <c r="B128" s="72"/>
      <c r="C128" s="73"/>
      <c r="D128" s="21"/>
      <c r="E128" s="21"/>
      <c r="F128" s="21"/>
      <c r="G128" s="21"/>
      <c r="H128" s="21"/>
      <c r="I128" s="21"/>
      <c r="J128" s="21"/>
      <c r="K128" s="21"/>
      <c r="L128" s="21"/>
      <c r="M128" s="21"/>
      <c r="N128" s="21"/>
      <c r="O128" s="21"/>
      <c r="P128" s="21"/>
      <c r="Q128" s="21"/>
      <c r="R128" s="21"/>
    </row>
    <row r="129" spans="1:18" ht="12.75" x14ac:dyDescent="0.2">
      <c r="A129" s="74"/>
      <c r="B129" s="59"/>
      <c r="C129" s="75"/>
      <c r="D129" s="21"/>
      <c r="E129" s="21"/>
      <c r="F129" s="21"/>
      <c r="G129" s="21"/>
      <c r="H129" s="21"/>
      <c r="I129" s="21"/>
      <c r="J129" s="21"/>
      <c r="K129" s="21"/>
      <c r="L129" s="21"/>
      <c r="M129" s="21"/>
      <c r="N129" s="21"/>
      <c r="O129" s="21"/>
      <c r="P129" s="21"/>
      <c r="Q129" s="21"/>
      <c r="R129" s="21"/>
    </row>
    <row r="130" spans="1:18" ht="12.75" x14ac:dyDescent="0.2">
      <c r="A130" s="74"/>
      <c r="B130" s="59"/>
      <c r="C130" s="75"/>
      <c r="D130" s="21"/>
      <c r="E130" s="21"/>
      <c r="F130" s="21"/>
      <c r="G130" s="21"/>
      <c r="H130" s="21"/>
      <c r="I130" s="21"/>
      <c r="J130" s="21"/>
      <c r="K130" s="21"/>
      <c r="L130" s="21"/>
      <c r="M130" s="21"/>
      <c r="N130" s="21"/>
      <c r="O130" s="21"/>
      <c r="P130" s="21"/>
      <c r="Q130" s="21"/>
      <c r="R130" s="21"/>
    </row>
    <row r="131" spans="1:18" ht="12.75" x14ac:dyDescent="0.2">
      <c r="A131" s="74"/>
      <c r="B131" s="59"/>
      <c r="C131" s="75"/>
      <c r="D131" s="21"/>
      <c r="E131" s="21"/>
      <c r="F131" s="21"/>
      <c r="G131" s="21"/>
      <c r="H131" s="21"/>
      <c r="I131" s="21"/>
      <c r="J131" s="21"/>
      <c r="K131" s="21"/>
      <c r="L131" s="21"/>
      <c r="M131" s="21"/>
      <c r="N131" s="21"/>
      <c r="O131" s="21"/>
      <c r="P131" s="21"/>
      <c r="Q131" s="21"/>
      <c r="R131" s="21"/>
    </row>
    <row r="132" spans="1:18" ht="12.75" x14ac:dyDescent="0.2">
      <c r="A132" s="74"/>
      <c r="B132" s="59"/>
      <c r="C132" s="75"/>
      <c r="D132" s="21"/>
      <c r="E132" s="21"/>
      <c r="F132" s="21"/>
      <c r="G132" s="21"/>
      <c r="H132" s="21"/>
      <c r="I132" s="21"/>
      <c r="J132" s="21"/>
      <c r="K132" s="21"/>
      <c r="L132" s="21"/>
      <c r="M132" s="21"/>
      <c r="N132" s="21"/>
      <c r="O132" s="21"/>
      <c r="P132" s="21"/>
      <c r="Q132" s="21"/>
      <c r="R132" s="21"/>
    </row>
    <row r="133" spans="1:18" ht="12.75" x14ac:dyDescent="0.2">
      <c r="A133" s="74"/>
      <c r="B133" s="59"/>
      <c r="C133" s="75"/>
      <c r="D133" s="21"/>
      <c r="E133" s="21"/>
      <c r="F133" s="21"/>
      <c r="G133" s="21"/>
      <c r="H133" s="21"/>
      <c r="I133" s="21"/>
      <c r="J133" s="21"/>
      <c r="K133" s="21"/>
      <c r="L133" s="21"/>
      <c r="M133" s="21"/>
      <c r="N133" s="21"/>
      <c r="O133" s="21"/>
      <c r="P133" s="21"/>
      <c r="Q133" s="21"/>
      <c r="R133" s="21"/>
    </row>
    <row r="134" spans="1:18" ht="12.75" x14ac:dyDescent="0.2">
      <c r="A134" s="76"/>
      <c r="B134" s="77"/>
      <c r="C134" s="78"/>
      <c r="D134" s="21"/>
      <c r="E134" s="21"/>
      <c r="F134" s="21"/>
      <c r="G134" s="21"/>
      <c r="H134" s="21"/>
      <c r="I134" s="21"/>
      <c r="J134" s="21"/>
      <c r="K134" s="21"/>
      <c r="L134" s="21"/>
      <c r="M134" s="21"/>
      <c r="N134" s="21"/>
      <c r="O134" s="21"/>
      <c r="P134" s="21"/>
      <c r="Q134" s="21"/>
      <c r="R134" s="21"/>
    </row>
    <row r="135" spans="1:18" ht="12.75" x14ac:dyDescent="0.2">
      <c r="A135" s="21"/>
      <c r="B135" s="21"/>
      <c r="C135" s="21"/>
      <c r="D135" s="21"/>
      <c r="E135" s="21"/>
      <c r="F135" s="21"/>
      <c r="G135" s="21"/>
      <c r="H135" s="21"/>
      <c r="I135" s="21"/>
      <c r="J135" s="21"/>
      <c r="K135" s="21"/>
      <c r="L135" s="21"/>
      <c r="M135" s="21"/>
      <c r="N135" s="21"/>
      <c r="O135" s="21"/>
      <c r="P135" s="21"/>
      <c r="Q135" s="21"/>
      <c r="R135" s="21"/>
    </row>
    <row r="136" spans="1:18" ht="12.75" x14ac:dyDescent="0.2">
      <c r="A136" s="21"/>
      <c r="B136" s="21"/>
      <c r="C136" s="21"/>
      <c r="D136" s="21"/>
      <c r="E136" s="21"/>
      <c r="F136" s="21"/>
      <c r="G136" s="21"/>
      <c r="H136" s="21"/>
      <c r="I136" s="21"/>
      <c r="J136" s="21"/>
      <c r="K136" s="21"/>
      <c r="L136" s="21"/>
      <c r="M136" s="21"/>
      <c r="N136" s="21"/>
      <c r="O136" s="21"/>
      <c r="P136" s="21"/>
      <c r="Q136" s="21"/>
      <c r="R136" s="21"/>
    </row>
    <row r="137" spans="1:18" ht="12.75" x14ac:dyDescent="0.2">
      <c r="A137" s="21"/>
      <c r="B137" s="21"/>
      <c r="C137" s="21"/>
      <c r="D137" s="21"/>
      <c r="E137" s="21"/>
      <c r="F137" s="21"/>
      <c r="G137" s="21"/>
      <c r="H137" s="21"/>
      <c r="I137" s="21"/>
      <c r="J137" s="21"/>
      <c r="K137" s="21"/>
      <c r="L137" s="21"/>
      <c r="M137" s="21"/>
      <c r="N137" s="21"/>
      <c r="O137" s="21"/>
      <c r="P137" s="21"/>
      <c r="Q137" s="21"/>
      <c r="R137" s="21"/>
    </row>
    <row r="138" spans="1:18" ht="12.75" x14ac:dyDescent="0.2">
      <c r="A138" s="21"/>
      <c r="B138" s="21"/>
      <c r="C138" s="21"/>
      <c r="D138" s="21"/>
      <c r="E138" s="21"/>
      <c r="F138" s="21"/>
      <c r="G138" s="21"/>
      <c r="H138" s="21"/>
      <c r="I138" s="21"/>
      <c r="J138" s="21"/>
      <c r="K138" s="21"/>
      <c r="L138" s="21"/>
      <c r="M138" s="21"/>
      <c r="N138" s="21"/>
      <c r="O138" s="21"/>
      <c r="P138" s="21"/>
      <c r="Q138" s="21"/>
      <c r="R138" s="21"/>
    </row>
    <row r="139" spans="1:18" ht="12.75" x14ac:dyDescent="0.2">
      <c r="A139" s="21"/>
      <c r="B139" s="21"/>
      <c r="C139" s="21"/>
      <c r="D139" s="21"/>
      <c r="E139" s="21"/>
      <c r="F139" s="21"/>
      <c r="G139" s="21"/>
      <c r="H139" s="21"/>
      <c r="I139" s="21"/>
      <c r="J139" s="21"/>
      <c r="K139" s="21"/>
      <c r="L139" s="21"/>
      <c r="M139" s="21"/>
      <c r="N139" s="21"/>
      <c r="O139" s="21"/>
      <c r="P139" s="21"/>
      <c r="Q139" s="21"/>
      <c r="R139" s="21"/>
    </row>
    <row r="140" spans="1:18" ht="12.75" x14ac:dyDescent="0.2">
      <c r="A140" s="21"/>
      <c r="B140" s="21"/>
      <c r="C140" s="21"/>
      <c r="D140" s="21"/>
      <c r="E140" s="21"/>
      <c r="F140" s="21"/>
      <c r="G140" s="21"/>
      <c r="H140" s="21"/>
      <c r="I140" s="21"/>
      <c r="J140" s="21"/>
      <c r="K140" s="21"/>
      <c r="L140" s="21"/>
      <c r="M140" s="21"/>
      <c r="N140" s="21"/>
      <c r="O140" s="21"/>
      <c r="P140" s="21"/>
      <c r="Q140" s="21"/>
      <c r="R140" s="21"/>
    </row>
    <row r="141" spans="1:18" ht="12.75" x14ac:dyDescent="0.2">
      <c r="A141" s="21"/>
      <c r="B141" s="21"/>
      <c r="C141" s="21"/>
      <c r="D141" s="21"/>
      <c r="E141" s="21"/>
      <c r="F141" s="21"/>
      <c r="G141" s="21"/>
      <c r="H141" s="21"/>
      <c r="I141" s="21"/>
      <c r="J141" s="21"/>
      <c r="K141" s="21"/>
      <c r="L141" s="21"/>
      <c r="M141" s="21"/>
      <c r="N141" s="21"/>
      <c r="O141" s="21"/>
      <c r="P141" s="21"/>
      <c r="Q141" s="21"/>
      <c r="R141" s="21"/>
    </row>
    <row r="142" spans="1:18" ht="12.75" x14ac:dyDescent="0.2">
      <c r="A142" s="21"/>
      <c r="B142" s="21"/>
      <c r="C142" s="21"/>
      <c r="D142" s="21"/>
      <c r="E142" s="21"/>
      <c r="F142" s="21"/>
      <c r="G142" s="21"/>
      <c r="H142" s="21"/>
      <c r="I142" s="21"/>
      <c r="J142" s="21"/>
      <c r="K142" s="21"/>
      <c r="L142" s="21"/>
      <c r="M142" s="21"/>
      <c r="N142" s="21"/>
      <c r="O142" s="21"/>
      <c r="P142" s="21"/>
      <c r="Q142" s="21"/>
      <c r="R142" s="21"/>
    </row>
    <row r="143" spans="1:18" ht="12.75" x14ac:dyDescent="0.2">
      <c r="A143" s="21"/>
      <c r="B143" s="21"/>
      <c r="C143" s="21"/>
      <c r="D143" s="21"/>
      <c r="E143" s="21"/>
      <c r="F143" s="21"/>
      <c r="G143" s="21"/>
      <c r="H143" s="21"/>
      <c r="I143" s="21"/>
      <c r="J143" s="21"/>
      <c r="K143" s="21"/>
      <c r="L143" s="21"/>
      <c r="M143" s="21"/>
      <c r="N143" s="21"/>
      <c r="O143" s="21"/>
      <c r="P143" s="21"/>
      <c r="Q143" s="21"/>
      <c r="R143" s="21"/>
    </row>
    <row r="144" spans="1:18" ht="12.75" x14ac:dyDescent="0.2">
      <c r="A144" s="21"/>
      <c r="B144" s="21"/>
      <c r="C144" s="21"/>
      <c r="D144" s="21"/>
      <c r="E144" s="21"/>
      <c r="F144" s="21"/>
      <c r="G144" s="21"/>
      <c r="H144" s="21"/>
      <c r="I144" s="21"/>
      <c r="J144" s="21"/>
      <c r="K144" s="21"/>
      <c r="L144" s="21"/>
      <c r="M144" s="21"/>
      <c r="N144" s="21"/>
      <c r="O144" s="21"/>
      <c r="P144" s="21"/>
      <c r="Q144" s="21"/>
      <c r="R144" s="21"/>
    </row>
    <row r="145" spans="1:18" ht="12.75" x14ac:dyDescent="0.2">
      <c r="A145" s="21"/>
      <c r="B145" s="21"/>
      <c r="C145" s="21"/>
      <c r="D145" s="21"/>
      <c r="E145" s="21"/>
      <c r="F145" s="21"/>
      <c r="G145" s="21"/>
      <c r="H145" s="21"/>
      <c r="I145" s="21"/>
      <c r="J145" s="21"/>
      <c r="K145" s="21"/>
      <c r="L145" s="21"/>
      <c r="M145" s="21"/>
      <c r="N145" s="21"/>
      <c r="O145" s="21"/>
      <c r="P145" s="21"/>
      <c r="Q145" s="21"/>
      <c r="R145" s="21"/>
    </row>
  </sheetData>
  <mergeCells count="16">
    <mergeCell ref="A128:C134"/>
    <mergeCell ref="A90:C90"/>
    <mergeCell ref="H99:K99"/>
    <mergeCell ref="H100:K100"/>
    <mergeCell ref="N103:Q105"/>
    <mergeCell ref="A127:C127"/>
    <mergeCell ref="I61:K61"/>
    <mergeCell ref="I66:K66"/>
    <mergeCell ref="H101:K101"/>
    <mergeCell ref="H104:H105"/>
    <mergeCell ref="I71:J71"/>
    <mergeCell ref="A33:J33"/>
    <mergeCell ref="A39:I39"/>
    <mergeCell ref="C51:I51"/>
    <mergeCell ref="A54:G54"/>
    <mergeCell ref="I54:J54"/>
  </mergeCells>
  <hyperlinks>
    <hyperlink ref="B51" location="'Boxplot Punto 1.2'!A1" display="Boxplot Punto 1.2" xr:uid="{00000000-0004-0000-02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Punto 1 y 1.1</vt:lpstr>
      <vt:lpstr>Boxplot Punto 1.2</vt:lpstr>
      <vt:lpstr>Hoja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Alejandro Tobon Perez</cp:lastModifiedBy>
  <dcterms:modified xsi:type="dcterms:W3CDTF">2025-03-26T01:19:39Z</dcterms:modified>
</cp:coreProperties>
</file>