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obygreen/Documents/Thesis/Energy Report/Solar Model/"/>
    </mc:Choice>
  </mc:AlternateContent>
  <bookViews>
    <workbookView minimized="1" xWindow="51900" yWindow="7660" windowWidth="34320" windowHeight="20300" activeTab="1"/>
  </bookViews>
  <sheets>
    <sheet name="Formula" sheetId="1" r:id="rId1"/>
    <sheet name="Variable Entry" sheetId="5" r:id="rId2"/>
    <sheet name="Enthalpy Value" sheetId="8" r:id="rId3"/>
    <sheet name="Results (find A &amp; L)" sheetId="2" r:id="rId4"/>
    <sheet name="Results (find t)" sheetId="6" r:id="rId5"/>
    <sheet name="Results (find amount of bio)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6" i="7"/>
  <c r="C7" i="7"/>
  <c r="G2" i="7"/>
  <c r="C5" i="7"/>
  <c r="G3" i="7"/>
  <c r="C4" i="7"/>
  <c r="G4" i="7"/>
  <c r="C3" i="7"/>
  <c r="G5" i="7"/>
  <c r="G6" i="7"/>
  <c r="C16" i="5"/>
  <c r="C2" i="7"/>
  <c r="C12" i="5"/>
  <c r="C9" i="7"/>
  <c r="G9" i="7"/>
  <c r="E5" i="8"/>
  <c r="C14" i="7"/>
  <c r="E4" i="8"/>
  <c r="C13" i="7"/>
  <c r="D6" i="8"/>
  <c r="E6" i="8"/>
  <c r="F6" i="8"/>
  <c r="D5" i="8"/>
  <c r="F5" i="8"/>
  <c r="D4" i="8"/>
  <c r="F4" i="8"/>
  <c r="C15" i="7"/>
  <c r="C8" i="6"/>
  <c r="C9" i="6"/>
  <c r="H4" i="6"/>
  <c r="C7" i="6"/>
  <c r="H5" i="6"/>
  <c r="C3" i="6"/>
  <c r="C4" i="6"/>
  <c r="C2" i="6"/>
  <c r="C5" i="6"/>
  <c r="H3" i="6"/>
  <c r="C6" i="6"/>
  <c r="H6" i="6"/>
  <c r="C8" i="7"/>
  <c r="C8" i="5"/>
  <c r="C9" i="5"/>
  <c r="H7" i="6"/>
  <c r="H8" i="6"/>
  <c r="C2" i="2"/>
  <c r="C3" i="2"/>
  <c r="C4" i="2"/>
  <c r="C5" i="2"/>
  <c r="H3" i="2"/>
  <c r="H4" i="2"/>
  <c r="C6" i="2"/>
  <c r="H5" i="2"/>
  <c r="C7" i="2"/>
  <c r="H6" i="2"/>
  <c r="C8" i="2"/>
  <c r="H7" i="2"/>
  <c r="H8" i="2"/>
</calcChain>
</file>

<file path=xl/sharedStrings.xml><?xml version="1.0" encoding="utf-8"?>
<sst xmlns="http://schemas.openxmlformats.org/spreadsheetml/2006/main" count="153" uniqueCount="112">
  <si>
    <t xml:space="preserve">Symbol </t>
  </si>
  <si>
    <t>Unit</t>
  </si>
  <si>
    <t>Q</t>
  </si>
  <si>
    <t xml:space="preserve">Joules </t>
  </si>
  <si>
    <t>J</t>
  </si>
  <si>
    <t xml:space="preserve">m </t>
  </si>
  <si>
    <t>Definition</t>
  </si>
  <si>
    <t>Work</t>
  </si>
  <si>
    <t>mass</t>
  </si>
  <si>
    <t>Kilograms</t>
  </si>
  <si>
    <t>C</t>
  </si>
  <si>
    <t>Specific heat capacity</t>
  </si>
  <si>
    <t>Joules per kilogram per kelvin</t>
  </si>
  <si>
    <t>T</t>
  </si>
  <si>
    <t>Tempereature</t>
  </si>
  <si>
    <t>Kelvin</t>
  </si>
  <si>
    <t>K</t>
  </si>
  <si>
    <t>E</t>
  </si>
  <si>
    <t>Energy</t>
  </si>
  <si>
    <t>Kilo watt hours</t>
  </si>
  <si>
    <t>kWh</t>
  </si>
  <si>
    <t>kg</t>
  </si>
  <si>
    <t>J / kg / K</t>
  </si>
  <si>
    <t>P</t>
  </si>
  <si>
    <t>Power</t>
  </si>
  <si>
    <t>Watts</t>
  </si>
  <si>
    <t>W</t>
  </si>
  <si>
    <t>SI</t>
  </si>
  <si>
    <t>Solar Irradience</t>
  </si>
  <si>
    <t>Watts per meter squared</t>
  </si>
  <si>
    <t>W / m^2</t>
  </si>
  <si>
    <t>A</t>
  </si>
  <si>
    <t>Area</t>
  </si>
  <si>
    <t>meters squared</t>
  </si>
  <si>
    <t>m^2</t>
  </si>
  <si>
    <t>t</t>
  </si>
  <si>
    <t>Time</t>
  </si>
  <si>
    <t>minutes</t>
  </si>
  <si>
    <t>min</t>
  </si>
  <si>
    <t>∆T (K)</t>
  </si>
  <si>
    <t>t (min)</t>
  </si>
  <si>
    <t>SI (W/m^2)</t>
  </si>
  <si>
    <t>Efficiency (%)</t>
  </si>
  <si>
    <t xml:space="preserve">Water to biomass ratio (1:x) </t>
  </si>
  <si>
    <t>Volume fraction water</t>
  </si>
  <si>
    <t>Volume fraction biomass</t>
  </si>
  <si>
    <t>Cp mixture</t>
  </si>
  <si>
    <t xml:space="preserve">Mass of biomass (kg) </t>
  </si>
  <si>
    <t>Mass of water (kg)</t>
  </si>
  <si>
    <t>Mass of biomass in mixture (kg)</t>
  </si>
  <si>
    <t>Cp mixture (J /kg / K)</t>
  </si>
  <si>
    <t>Mass of water vapourized (kg)</t>
  </si>
  <si>
    <t>Temperature Start (K)</t>
  </si>
  <si>
    <t>Temperature End (K)</t>
  </si>
  <si>
    <t>Time (mins)</t>
  </si>
  <si>
    <t>Width</t>
  </si>
  <si>
    <t>Length</t>
  </si>
  <si>
    <t>L</t>
  </si>
  <si>
    <t>Width (m)</t>
  </si>
  <si>
    <t>Length (m)</t>
  </si>
  <si>
    <t>meters</t>
  </si>
  <si>
    <t>m</t>
  </si>
  <si>
    <t>Mass of Water in mixture (kg)</t>
  </si>
  <si>
    <t>Water</t>
  </si>
  <si>
    <t>Cp Values</t>
  </si>
  <si>
    <t>Example bio</t>
  </si>
  <si>
    <t>Variable</t>
  </si>
  <si>
    <t>Value</t>
  </si>
  <si>
    <t>Notes</t>
  </si>
  <si>
    <t>If it is only steam being produced, then 0 is entered. If HTC or pyrolysis then enter cell C3.</t>
  </si>
  <si>
    <t xml:space="preserve">If this is a steam treatment, then C7 = C6. For HTC and pyrolysis, a value of 0 should be entered. </t>
  </si>
  <si>
    <t>Enter from adjacent table if biomass is within the mixture.</t>
  </si>
  <si>
    <t>Enter from adjacent table if water is within the mixture.</t>
  </si>
  <si>
    <t>T1</t>
  </si>
  <si>
    <t>T2</t>
  </si>
  <si>
    <t>Time to reach T2</t>
  </si>
  <si>
    <t xml:space="preserve">Solar Irradience </t>
  </si>
  <si>
    <t>Literature reports this to be between 20 - 25%</t>
  </si>
  <si>
    <t xml:space="preserve">Width of trough </t>
  </si>
  <si>
    <t xml:space="preserve">Length of trough </t>
  </si>
  <si>
    <t>Q (J)</t>
  </si>
  <si>
    <t>E (kWh)</t>
  </si>
  <si>
    <t>P (W)</t>
  </si>
  <si>
    <t>A 100 (m^2)</t>
  </si>
  <si>
    <t>A eff (m^2)</t>
  </si>
  <si>
    <t>L (m)</t>
  </si>
  <si>
    <t>Estimated area</t>
  </si>
  <si>
    <t>Estimated length</t>
  </si>
  <si>
    <t>Total mass of the mixture</t>
  </si>
  <si>
    <t>m total (kg)</t>
  </si>
  <si>
    <t>Material</t>
  </si>
  <si>
    <t>Cp (J/kg/K)</t>
  </si>
  <si>
    <t>Cp of biomass (J/kg/K)</t>
  </si>
  <si>
    <t>Cp of water (J/kg/K)</t>
  </si>
  <si>
    <t>Enter a value</t>
  </si>
  <si>
    <t>Do not touch</t>
  </si>
  <si>
    <t>Do not touch / key result</t>
  </si>
  <si>
    <t>Key</t>
  </si>
  <si>
    <t>Heat of HTC</t>
  </si>
  <si>
    <t>Heat of vapourization</t>
  </si>
  <si>
    <t>Heat of pyrolysis</t>
  </si>
  <si>
    <t>Mass (Kg)</t>
  </si>
  <si>
    <t>Enter from 'Entahlpy Value'</t>
  </si>
  <si>
    <t>Additional 'heat of' value (J/kg)</t>
  </si>
  <si>
    <t>△H (J/Kg)</t>
  </si>
  <si>
    <t>Enter the correct value from Enthalpy value sheet.</t>
  </si>
  <si>
    <t>Total (J)</t>
  </si>
  <si>
    <t>Insert correct △H value</t>
  </si>
  <si>
    <t>Enter the mass of biomass that is to be processed. (Or if unknown enter the biomass ratio in mixture)</t>
  </si>
  <si>
    <t>Ratio value</t>
  </si>
  <si>
    <t>1 for Steam or pyrlosis // 11 for HTC</t>
  </si>
  <si>
    <t xml:space="preserve">For HTC or steam this will be approx 1:10. For pyrolysis a value of 0 should be entered.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</si>
</sst>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color theme="1"/>
      <name val="Arial"/>
      <family val="2"/>
    </font>
    <font>
      <b/>
      <sz val="10"/>
      <color theme="1"/>
      <name val="Arial"/>
    </font>
    <font>
      <b/>
      <u/>
      <sz val="10"/>
      <color theme="1"/>
      <name val="Arial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0" xfId="0" applyFill="1"/>
    <xf numFmtId="0" fontId="0" fillId="0" borderId="1" xfId="0" applyFont="1" applyBorder="1" applyAlignment="1">
      <alignment horizontal="center" vertical="center"/>
    </xf>
    <xf numFmtId="0" fontId="0" fillId="5" borderId="0" xfId="0" applyFill="1"/>
    <xf numFmtId="0" fontId="1" fillId="6" borderId="1" xfId="0" applyFont="1" applyFill="1" applyBorder="1"/>
    <xf numFmtId="0" fontId="0" fillId="2" borderId="1" xfId="0" applyFill="1" applyBorder="1"/>
    <xf numFmtId="0" fontId="0" fillId="7" borderId="0" xfId="0" applyFill="1"/>
    <xf numFmtId="0" fontId="0" fillId="6" borderId="0" xfId="0" applyFill="1"/>
    <xf numFmtId="0" fontId="0" fillId="2" borderId="0" xfId="0" applyFill="1"/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6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</xdr:colOff>
      <xdr:row>1</xdr:row>
      <xdr:rowOff>90487</xdr:rowOff>
    </xdr:from>
    <xdr:ext cx="177641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4362" y="252412"/>
              <a:ext cx="1776413" cy="31309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0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GB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GB" sz="20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 ∆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4362" y="252412"/>
              <a:ext cx="1776413" cy="31309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𝑄=𝑚 </a:t>
              </a: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∙𝐶 ∙ ∆𝑇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1</xdr:col>
      <xdr:colOff>14287</xdr:colOff>
      <xdr:row>8</xdr:row>
      <xdr:rowOff>147637</xdr:rowOff>
    </xdr:from>
    <xdr:ext cx="1930913" cy="578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23887" y="1443037"/>
              <a:ext cx="1930913" cy="57823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en-GB" sz="20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 ∙</m:t>
                        </m:r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 ∙ ∆</m:t>
                        </m:r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m:rPr>
                            <m:nor/>
                          </m:rPr>
                          <a:rPr lang="en-GB" sz="2000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3.6 ×</m:t>
                        </m:r>
                        <m:sSup>
                          <m:sSupPr>
                            <m:ctrlPr>
                              <a:rPr lang="en-GB" sz="20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23887" y="1443037"/>
              <a:ext cx="1930913" cy="57823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 = 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 ∙𝐶 ∙ ∆𝑇"</a:t>
              </a:r>
              <a:r>
                <a:rPr lang="en-GB" sz="2000" i="0">
                  <a:effectLst/>
                </a:rPr>
                <a:t> </a:t>
              </a:r>
              <a:r>
                <a:rPr lang="en-GB" sz="20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" )/(</a:t>
              </a: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3.6 ×〖10〗^6 )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17</xdr:col>
      <xdr:colOff>357187</xdr:colOff>
      <xdr:row>6</xdr:row>
      <xdr:rowOff>61912</xdr:rowOff>
    </xdr:from>
    <xdr:ext cx="65" cy="300723"/>
    <xdr:sp macro="" textlink="">
      <xdr:nvSpPr>
        <xdr:cNvPr id="4" name="TextBox 3"/>
        <xdr:cNvSpPr txBox="1"/>
      </xdr:nvSpPr>
      <xdr:spPr>
        <a:xfrm>
          <a:off x="10110787" y="1033462"/>
          <a:ext cx="65" cy="300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20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oneCellAnchor>
  <xdr:oneCellAnchor>
    <xdr:from>
      <xdr:col>1</xdr:col>
      <xdr:colOff>23812</xdr:colOff>
      <xdr:row>13</xdr:row>
      <xdr:rowOff>109537</xdr:rowOff>
    </xdr:from>
    <xdr:ext cx="1825051" cy="578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33412" y="2214562"/>
              <a:ext cx="1825051" cy="57823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en-GB" sz="20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3.6 × </m:t>
                        </m:r>
                        <m:sSup>
                          <m:sSupPr>
                            <m:ctrlPr>
                              <a:rPr lang="en-GB" sz="20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33412" y="2214562"/>
              <a:ext cx="1825051" cy="57823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 =  𝑄/(3.6 × 〖10〗^6 )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1</xdr:col>
      <xdr:colOff>14287</xdr:colOff>
      <xdr:row>19</xdr:row>
      <xdr:rowOff>128587</xdr:rowOff>
    </xdr:from>
    <xdr:ext cx="3629327" cy="578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23887" y="3205162"/>
              <a:ext cx="3629327" cy="57823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</m:t>
                        </m:r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</m:t>
                        </m:r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 ∆</m:t>
                        </m:r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</m:t>
                        </m:r>
                        <m:r>
                          <m:rPr>
                            <m:nor/>
                          </m:rPr>
                          <a:rPr lang="en-GB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3.6 ×</m:t>
                        </m:r>
                        <m:sSup>
                          <m:sSupPr>
                            <m:ctrlP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6</m:t>
                            </m:r>
                          </m:sup>
                        </m:sSup>
                      </m:den>
                    </m:f>
                    <m:r>
                      <a:rPr lang="en-GB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× </m:t>
                    </m:r>
                    <m:f>
                      <m:fPr>
                        <m:ctrlP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60</m:t>
                        </m:r>
                      </m:num>
                      <m:den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GB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×1000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23887" y="3205162"/>
              <a:ext cx="3629327" cy="57823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 = 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(𝑚 ∙𝐶 ∙ ∆𝑇"</a:t>
              </a:r>
              <a:r>
                <a:rPr lang="en-GB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 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)/(3.6 ×〖10〗^6 )  ×  60/𝑡  ×1000</a:t>
              </a: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GB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42862</xdr:colOff>
      <xdr:row>25</xdr:row>
      <xdr:rowOff>42862</xdr:rowOff>
    </xdr:from>
    <xdr:ext cx="1957010" cy="6349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15962" y="4170362"/>
              <a:ext cx="1957010" cy="63498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GB" sz="20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 × </m:t>
                        </m:r>
                        <m:sSup>
                          <m:sSupPr>
                            <m:ctrlP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4</m:t>
                            </m:r>
                          </m:sup>
                        </m:sSup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 </m:t>
                        </m:r>
                        <m:r>
                          <m:rPr>
                            <m:nor/>
                          </m:rPr>
                          <a:rPr lang="en-GB" sz="2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GB" sz="200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GB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2462" y="4090987"/>
              <a:ext cx="2164375" cy="65396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 =(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6 × 〖10〗^4  ∙ "E</a:t>
              </a:r>
              <a:r>
                <a:rPr lang="en-GB" sz="20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GB" sz="20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" )/(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3.6 × 〖10〗^6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 </a:t>
              </a: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en-GB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14287</xdr:colOff>
      <xdr:row>30</xdr:row>
      <xdr:rowOff>109537</xdr:rowOff>
    </xdr:from>
    <xdr:ext cx="3761864" cy="683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23887" y="4967287"/>
              <a:ext cx="3761864" cy="683713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type m:val="lin"/>
                        <m:ctrlPr>
                          <a:rPr lang="en-GB" sz="2000" b="0" i="1">
                            <a:latin typeface="Cambria Math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2000" b="0" i="1">
                                <a:latin typeface="Cambria Math" charset="0"/>
                              </a:rPr>
                            </m:ctrlPr>
                          </m:fPr>
                          <m:num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6 × </m:t>
                            </m:r>
                            <m:sSup>
                              <m:sSupPr>
                                <m:ctrlP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 ∙ </m:t>
                            </m:r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 ∙</m:t>
                            </m:r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 ∙ ∆</m:t>
                            </m:r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num>
                          <m:den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3.6 × </m:t>
                            </m:r>
                            <m:sSup>
                              <m:sSupPr>
                                <m:ctrlP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sup>
                            </m:sSup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 ∙ </m:t>
                            </m:r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den>
                        </m:f>
                      </m:num>
                      <m:den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𝑆𝐼</m:t>
                        </m:r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23887" y="4967287"/>
              <a:ext cx="3761864" cy="683713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𝐴_100=  〖(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× 〖10〗^4  ∙ 𝑚 ∙𝐶 ∙ ∆𝑇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3.6 × 〖10〗^6  ∙ 𝑡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)〗∕</a:t>
              </a:r>
              <a:r>
                <a:rPr lang="en-GB" sz="2000" b="0" i="0">
                  <a:latin typeface="Cambria Math" panose="02040503050406030204" pitchFamily="18" charset="0"/>
                </a:rPr>
                <a:t>𝑆𝐼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1</xdr:col>
      <xdr:colOff>33337</xdr:colOff>
      <xdr:row>36</xdr:row>
      <xdr:rowOff>109537</xdr:rowOff>
    </xdr:from>
    <xdr:ext cx="1181798" cy="576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06437" y="6053137"/>
              <a:ext cx="1181798" cy="5763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</m:sSub>
                    <m:r>
                      <a:rPr lang="en-GB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GB" sz="20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𝑆𝐼</m:t>
                        </m:r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04837" y="5900737"/>
              <a:ext cx="1181798" cy="5763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𝐴_100</a:t>
              </a:r>
              <a:r>
                <a:rPr lang="en-GB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𝑃/𝑆𝐼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1</xdr:col>
      <xdr:colOff>33337</xdr:colOff>
      <xdr:row>50</xdr:row>
      <xdr:rowOff>23812</xdr:rowOff>
    </xdr:from>
    <xdr:ext cx="1964320" cy="67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42937" y="8120062"/>
              <a:ext cx="1964320" cy="67153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20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 </m:t>
                        </m:r>
                        <m:sSup>
                          <m:sSupPr>
                            <m:ctrlPr>
                              <a:rPr lang="en-GB" sz="20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GB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𝑆𝐼</m:t>
                        </m:r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𝑒𝑓𝑓</m:t>
                        </m:r>
                      </m:den>
                    </m:f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42937" y="8120062"/>
              <a:ext cx="1964320" cy="67153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𝐴_𝑒𝑓𝑓=  (𝑃</a:t>
              </a: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× 〖10〗^2)/(</a:t>
              </a:r>
              <a:r>
                <a:rPr lang="en-GB" sz="2000" b="0" i="0">
                  <a:latin typeface="Cambria Math" panose="02040503050406030204" pitchFamily="18" charset="0"/>
                </a:rPr>
                <a:t>𝑆𝐼 </a:t>
              </a: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×𝑒𝑓𝑓)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11</xdr:col>
      <xdr:colOff>557212</xdr:colOff>
      <xdr:row>28</xdr:row>
      <xdr:rowOff>138112</xdr:rowOff>
    </xdr:from>
    <xdr:ext cx="65" cy="172227"/>
    <xdr:sp macro="" textlink="">
      <xdr:nvSpPr>
        <xdr:cNvPr id="11" name="TextBox 10"/>
        <xdr:cNvSpPr txBox="1"/>
      </xdr:nvSpPr>
      <xdr:spPr>
        <a:xfrm>
          <a:off x="7262812" y="4672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23812</xdr:colOff>
      <xdr:row>42</xdr:row>
      <xdr:rowOff>23812</xdr:rowOff>
    </xdr:from>
    <xdr:ext cx="5314725" cy="9374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633412" y="6824662"/>
              <a:ext cx="5314725" cy="93743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type m:val="skw"/>
                        <m:ctrlPr>
                          <a:rPr lang="en-GB" sz="2000" b="0" i="1">
                            <a:latin typeface="Cambria Math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GB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6 × </m:t>
                                </m:r>
                                <m:sSup>
                                  <m:sSupPr>
                                    <m:ctrlPr>
                                      <a:rPr lang="en-GB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GB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GB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 ∙ </m:t>
                                </m:r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 ∙</m:t>
                                </m:r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 ∙ ∆</m:t>
                                </m:r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num>
                              <m:den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3.6 × </m:t>
                                </m:r>
                                <m:sSup>
                                  <m:sSupPr>
                                    <m:ctrlPr>
                                      <a:rPr lang="en-GB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GB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GB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 ∙ </m:t>
                                </m:r>
                                <m:r>
                                  <a:rPr lang="en-GB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GB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∙100</m:t>
                        </m:r>
                      </m:num>
                      <m:den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𝑆𝐼</m:t>
                        </m:r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 ∙</m:t>
                        </m:r>
                        <m:r>
                          <a:rPr lang="en-GB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𝑒𝑓𝑓</m:t>
                        </m:r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r>
                      <a:rPr lang="en-GB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33412" y="6824662"/>
              <a:ext cx="5314725" cy="93743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latin typeface="Cambria Math" panose="02040503050406030204" pitchFamily="18" charset="0"/>
                </a:rPr>
                <a:t>𝐴_𝑒𝑓𝑓= 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[(6 × 〖10〗^4  ∙ 𝑚 ∙𝐶 ∙ ∆𝑇)/(3.6 × 〖10〗^6  ∙ 𝑡)]</a:t>
              </a:r>
              <a:r>
                <a:rPr lang="en-GB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∙100)⁄(</a:t>
              </a:r>
              <a:r>
                <a:rPr lang="en-GB" sz="2000" b="0" i="0">
                  <a:latin typeface="Cambria Math" panose="02040503050406030204" pitchFamily="18" charset="0"/>
                </a:rPr>
                <a:t>𝑆𝐼 </a:t>
              </a:r>
              <a:r>
                <a:rPr lang="en-GB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∙𝑒𝑓𝑓</a:t>
              </a:r>
              <a:r>
                <a:rPr lang="en-GB" sz="2000" b="0" i="0">
                  <a:latin typeface="Cambria Math" panose="02040503050406030204" pitchFamily="18" charset="0"/>
                </a:rPr>
                <a:t> )  </a:t>
              </a:r>
              <a:endParaRPr lang="en-GB" sz="2000"/>
            </a:p>
          </xdr:txBody>
        </xdr:sp>
      </mc:Fallback>
    </mc:AlternateContent>
    <xdr:clientData/>
  </xdr:oneCellAnchor>
  <xdr:twoCellAnchor>
    <xdr:from>
      <xdr:col>5</xdr:col>
      <xdr:colOff>28575</xdr:colOff>
      <xdr:row>1</xdr:row>
      <xdr:rowOff>28575</xdr:rowOff>
    </xdr:from>
    <xdr:to>
      <xdr:col>9</xdr:col>
      <xdr:colOff>552450</xdr:colOff>
      <xdr:row>4</xdr:row>
      <xdr:rowOff>0</xdr:rowOff>
    </xdr:to>
    <xdr:sp macro="" textlink="">
      <xdr:nvSpPr>
        <xdr:cNvPr id="13" name="TextBox 12"/>
        <xdr:cNvSpPr txBox="1"/>
      </xdr:nvSpPr>
      <xdr:spPr>
        <a:xfrm>
          <a:off x="3076575" y="190500"/>
          <a:ext cx="29622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Calculate the work demand in</a:t>
          </a:r>
          <a:r>
            <a:rPr lang="en-GB" sz="1100" baseline="0"/>
            <a:t> Joules needed to raise the temperature from T1 to T2.</a:t>
          </a:r>
          <a:endParaRPr lang="en-GB" sz="1100"/>
        </a:p>
      </xdr:txBody>
    </xdr:sp>
    <xdr:clientData/>
  </xdr:twoCellAnchor>
  <xdr:oneCellAnchor>
    <xdr:from>
      <xdr:col>5</xdr:col>
      <xdr:colOff>71437</xdr:colOff>
      <xdr:row>5</xdr:row>
      <xdr:rowOff>138112</xdr:rowOff>
    </xdr:from>
    <xdr:ext cx="169136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3119437" y="947737"/>
              <a:ext cx="1691360" cy="223074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1 </m:t>
                    </m:r>
                    <m:r>
                      <a:rPr lang="en-GB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n-GB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=3.6 × </m:t>
                    </m:r>
                    <m:sSup>
                      <m:sSupPr>
                        <m:ctrlPr>
                          <a:rPr lang="en-GB" sz="1400" b="0" i="1">
                            <a:solidFill>
                              <a:schemeClr val="bg1"/>
                            </a:solidFill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GB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6 </m:t>
                        </m:r>
                      </m:sup>
                    </m:sSup>
                    <m:r>
                      <a:rPr lang="en-GB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𝐽</m:t>
                    </m:r>
                  </m:oMath>
                </m:oMathPara>
              </a14:m>
              <a:endParaRPr lang="en-GB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119437" y="947737"/>
              <a:ext cx="1691360" cy="223074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1 𝑘𝑊ℎ=3.6 </a:t>
              </a:r>
              <a:r>
                <a:rPr lang="en-GB" sz="14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 〖10〗^(6 ) 𝐽</a:t>
              </a:r>
              <a:endParaRPr lang="en-GB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19050</xdr:colOff>
      <xdr:row>11</xdr:row>
      <xdr:rowOff>104775</xdr:rowOff>
    </xdr:from>
    <xdr:to>
      <xdr:col>9</xdr:col>
      <xdr:colOff>542925</xdr:colOff>
      <xdr:row>14</xdr:row>
      <xdr:rowOff>76200</xdr:rowOff>
    </xdr:to>
    <xdr:sp macro="" textlink="">
      <xdr:nvSpPr>
        <xdr:cNvPr id="15" name="TextBox 14"/>
        <xdr:cNvSpPr txBox="1"/>
      </xdr:nvSpPr>
      <xdr:spPr>
        <a:xfrm>
          <a:off x="3067050" y="1885950"/>
          <a:ext cx="29622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Convert Joules</a:t>
          </a:r>
          <a:r>
            <a:rPr lang="en-GB" sz="1100" baseline="0"/>
            <a:t> into kWh to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required.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/>
        </a:p>
      </xdr:txBody>
    </xdr:sp>
    <xdr:clientData/>
  </xdr:twoCellAnchor>
  <xdr:twoCellAnchor>
    <xdr:from>
      <xdr:col>7</xdr:col>
      <xdr:colOff>142875</xdr:colOff>
      <xdr:row>23</xdr:row>
      <xdr:rowOff>85725</xdr:rowOff>
    </xdr:from>
    <xdr:to>
      <xdr:col>12</xdr:col>
      <xdr:colOff>57150</xdr:colOff>
      <xdr:row>26</xdr:row>
      <xdr:rowOff>57150</xdr:rowOff>
    </xdr:to>
    <xdr:sp macro="" textlink="">
      <xdr:nvSpPr>
        <xdr:cNvPr id="16" name="TextBox 15"/>
        <xdr:cNvSpPr txBox="1"/>
      </xdr:nvSpPr>
      <xdr:spPr>
        <a:xfrm>
          <a:off x="4410075" y="3810000"/>
          <a:ext cx="29622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Convert </a:t>
          </a:r>
          <a:r>
            <a:rPr lang="en-GB" sz="1100" baseline="0"/>
            <a:t>kWh to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Watts to calculate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rate at which energy is produced or consumed.</a:t>
          </a:r>
          <a:endParaRPr lang="en-GB" sz="1100"/>
        </a:p>
      </xdr:txBody>
    </xdr:sp>
    <xdr:clientData/>
  </xdr:twoCellAnchor>
  <xdr:twoCellAnchor>
    <xdr:from>
      <xdr:col>7</xdr:col>
      <xdr:colOff>285750</xdr:colOff>
      <xdr:row>34</xdr:row>
      <xdr:rowOff>38100</xdr:rowOff>
    </xdr:from>
    <xdr:to>
      <xdr:col>12</xdr:col>
      <xdr:colOff>200025</xdr:colOff>
      <xdr:row>37</xdr:row>
      <xdr:rowOff>9525</xdr:rowOff>
    </xdr:to>
    <xdr:sp macro="" textlink="">
      <xdr:nvSpPr>
        <xdr:cNvPr id="17" name="TextBox 16"/>
        <xdr:cNvSpPr txBox="1"/>
      </xdr:nvSpPr>
      <xdr:spPr>
        <a:xfrm>
          <a:off x="4552950" y="5543550"/>
          <a:ext cx="29622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Calculate the size of the mirror required to produce the required energy at 100% efficiency.</a:t>
          </a:r>
        </a:p>
      </xdr:txBody>
    </xdr:sp>
    <xdr:clientData/>
  </xdr:twoCellAnchor>
  <xdr:twoCellAnchor>
    <xdr:from>
      <xdr:col>10</xdr:col>
      <xdr:colOff>19050</xdr:colOff>
      <xdr:row>46</xdr:row>
      <xdr:rowOff>114300</xdr:rowOff>
    </xdr:from>
    <xdr:to>
      <xdr:col>14</xdr:col>
      <xdr:colOff>542925</xdr:colOff>
      <xdr:row>51</xdr:row>
      <xdr:rowOff>28575</xdr:rowOff>
    </xdr:to>
    <xdr:sp macro="" textlink="">
      <xdr:nvSpPr>
        <xdr:cNvPr id="18" name="TextBox 17"/>
        <xdr:cNvSpPr txBox="1"/>
      </xdr:nvSpPr>
      <xdr:spPr>
        <a:xfrm>
          <a:off x="6115050" y="7562850"/>
          <a:ext cx="296227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Calculate the size of the mirror required to produce the required energy at eff% efficiency.</a:t>
          </a:r>
        </a:p>
        <a:p>
          <a:r>
            <a:rPr lang="en-GB" sz="1100"/>
            <a:t>e.g. eff = 20.</a:t>
          </a:r>
        </a:p>
      </xdr:txBody>
    </xdr:sp>
    <xdr:clientData/>
  </xdr:twoCellAnchor>
  <xdr:oneCellAnchor>
    <xdr:from>
      <xdr:col>1</xdr:col>
      <xdr:colOff>23812</xdr:colOff>
      <xdr:row>5</xdr:row>
      <xdr:rowOff>138112</xdr:rowOff>
    </xdr:from>
    <xdr:ext cx="1084849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33412" y="947737"/>
              <a:ext cx="1084849" cy="222625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1 </m:t>
                    </m:r>
                    <m:r>
                      <a:rPr lang="en-GB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GB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=1 </m:t>
                    </m:r>
                    <m:r>
                      <a:rPr lang="en-GB" sz="14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𝐽</m:t>
                    </m:r>
                    <m:sSup>
                      <m:sSupPr>
                        <m:ctrlPr>
                          <a:rPr lang="en-GB" sz="1400" b="0" i="1">
                            <a:solidFill>
                              <a:schemeClr val="bg1"/>
                            </a:solidFill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GB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33412" y="947737"/>
              <a:ext cx="1084849" cy="222625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1 𝑊=1 </a:t>
              </a:r>
              <a:r>
                <a:rPr lang="en-GB" sz="14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𝐽𝑆^(−1)</a:t>
              </a:r>
              <a:endParaRPr lang="en-GB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57150</xdr:colOff>
      <xdr:row>55</xdr:row>
      <xdr:rowOff>139700</xdr:rowOff>
    </xdr:from>
    <xdr:ext cx="1037976" cy="5866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730250" y="9220200"/>
              <a:ext cx="1037976" cy="58663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000" b="0" i="1">
                        <a:solidFill>
                          <a:schemeClr val="tx1"/>
                        </a:solidFill>
                        <a:latin typeface="Cambria Math" charset="0"/>
                      </a:rPr>
                      <m:t>𝐿</m:t>
                    </m:r>
                    <m:r>
                      <a:rPr lang="en-GB" sz="2000" b="0" i="1">
                        <a:solidFill>
                          <a:schemeClr val="tx1"/>
                        </a:solidFill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bg-BG" sz="2000" b="0" i="1">
                            <a:solidFill>
                              <a:schemeClr val="tx1"/>
                            </a:solidFill>
                            <a:latin typeface="Cambria Math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latin typeface="Cambria Math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GB" sz="2000" b="0" i="1">
                                <a:solidFill>
                                  <a:schemeClr val="tx1"/>
                                </a:solidFill>
                                <a:latin typeface="Cambria Math" charset="0"/>
                              </a:rPr>
                              <m:t>𝑒𝑓𝑓</m:t>
                            </m:r>
                          </m:sub>
                        </m:sSub>
                      </m:num>
                      <m:den>
                        <m:r>
                          <a:rPr lang="en-GB" sz="2000" b="0" i="1">
                            <a:solidFill>
                              <a:schemeClr val="tx1"/>
                            </a:solidFill>
                            <a:latin typeface="Cambria Math" charset="0"/>
                          </a:rPr>
                          <m:t>𝑊</m:t>
                        </m:r>
                      </m:den>
                    </m:f>
                  </m:oMath>
                </m:oMathPara>
              </a14:m>
              <a:endParaRPr lang="en-US" sz="20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730250" y="9220200"/>
              <a:ext cx="1037976" cy="58663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000" b="0" i="0">
                  <a:solidFill>
                    <a:schemeClr val="tx1"/>
                  </a:solidFill>
                  <a:latin typeface="Cambria Math" charset="0"/>
                </a:rPr>
                <a:t>𝐿=𝐴</a:t>
              </a:r>
              <a:r>
                <a:rPr lang="en-US" sz="2000" b="0" i="0">
                  <a:solidFill>
                    <a:schemeClr val="tx1"/>
                  </a:solidFill>
                  <a:latin typeface="Cambria Math" charset="0"/>
                </a:rPr>
                <a:t>_</a:t>
              </a:r>
              <a:r>
                <a:rPr lang="en-GB" sz="2000" b="0" i="0">
                  <a:solidFill>
                    <a:schemeClr val="tx1"/>
                  </a:solidFill>
                  <a:latin typeface="Cambria Math" charset="0"/>
                </a:rPr>
                <a:t>𝑒𝑓𝑓</a:t>
              </a:r>
              <a:r>
                <a:rPr lang="bg-BG" sz="2000" b="0" i="0">
                  <a:solidFill>
                    <a:schemeClr val="tx1"/>
                  </a:solidFill>
                  <a:latin typeface="Cambria Math" charset="0"/>
                </a:rPr>
                <a:t>/</a:t>
              </a:r>
              <a:r>
                <a:rPr lang="en-GB" sz="2000" b="0" i="0">
                  <a:solidFill>
                    <a:schemeClr val="tx1"/>
                  </a:solidFill>
                  <a:latin typeface="Cambria Math" charset="0"/>
                </a:rPr>
                <a:t>𝑊</a:t>
              </a:r>
              <a:endParaRPr lang="en-US" sz="20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S13"/>
  <sheetViews>
    <sheetView workbookViewId="0">
      <selection activeCell="R22" sqref="R22"/>
    </sheetView>
  </sheetViews>
  <sheetFormatPr baseColWidth="10" defaultColWidth="8.83203125" defaultRowHeight="13" x14ac:dyDescent="0.15"/>
  <cols>
    <col min="17" max="17" width="19.5" customWidth="1"/>
    <col min="18" max="18" width="22.5" customWidth="1"/>
  </cols>
  <sheetData>
    <row r="2" spans="16:19" x14ac:dyDescent="0.15">
      <c r="P2" s="1" t="s">
        <v>0</v>
      </c>
      <c r="Q2" s="1" t="s">
        <v>6</v>
      </c>
      <c r="R2" s="1" t="s">
        <v>1</v>
      </c>
      <c r="S2" s="1" t="s">
        <v>1</v>
      </c>
    </row>
    <row r="3" spans="16:19" x14ac:dyDescent="0.15">
      <c r="P3" s="1" t="s">
        <v>2</v>
      </c>
      <c r="Q3" s="1" t="s">
        <v>7</v>
      </c>
      <c r="R3" s="1" t="s">
        <v>3</v>
      </c>
      <c r="S3" s="1" t="s">
        <v>4</v>
      </c>
    </row>
    <row r="4" spans="16:19" x14ac:dyDescent="0.15">
      <c r="P4" s="1" t="s">
        <v>5</v>
      </c>
      <c r="Q4" s="1" t="s">
        <v>8</v>
      </c>
      <c r="R4" s="1" t="s">
        <v>9</v>
      </c>
      <c r="S4" s="1" t="s">
        <v>21</v>
      </c>
    </row>
    <row r="5" spans="16:19" x14ac:dyDescent="0.15">
      <c r="P5" s="1" t="s">
        <v>10</v>
      </c>
      <c r="Q5" s="1" t="s">
        <v>11</v>
      </c>
      <c r="R5" s="1" t="s">
        <v>12</v>
      </c>
      <c r="S5" s="1" t="s">
        <v>22</v>
      </c>
    </row>
    <row r="6" spans="16:19" x14ac:dyDescent="0.15">
      <c r="P6" s="1" t="s">
        <v>13</v>
      </c>
      <c r="Q6" s="1" t="s">
        <v>14</v>
      </c>
      <c r="R6" s="1" t="s">
        <v>15</v>
      </c>
      <c r="S6" s="1" t="s">
        <v>16</v>
      </c>
    </row>
    <row r="7" spans="16:19" x14ac:dyDescent="0.15">
      <c r="P7" s="1" t="s">
        <v>17</v>
      </c>
      <c r="Q7" s="1" t="s">
        <v>18</v>
      </c>
      <c r="R7" s="1" t="s">
        <v>19</v>
      </c>
      <c r="S7" s="1" t="s">
        <v>20</v>
      </c>
    </row>
    <row r="8" spans="16:19" x14ac:dyDescent="0.15">
      <c r="P8" s="1" t="s">
        <v>23</v>
      </c>
      <c r="Q8" s="1" t="s">
        <v>24</v>
      </c>
      <c r="R8" s="1" t="s">
        <v>25</v>
      </c>
      <c r="S8" s="1" t="s">
        <v>26</v>
      </c>
    </row>
    <row r="9" spans="16:19" x14ac:dyDescent="0.15">
      <c r="P9" s="1" t="s">
        <v>27</v>
      </c>
      <c r="Q9" s="1" t="s">
        <v>28</v>
      </c>
      <c r="R9" s="1" t="s">
        <v>29</v>
      </c>
      <c r="S9" s="1" t="s">
        <v>30</v>
      </c>
    </row>
    <row r="10" spans="16:19" x14ac:dyDescent="0.15">
      <c r="P10" s="1" t="s">
        <v>31</v>
      </c>
      <c r="Q10" s="1" t="s">
        <v>32</v>
      </c>
      <c r="R10" s="1" t="s">
        <v>33</v>
      </c>
      <c r="S10" s="1" t="s">
        <v>34</v>
      </c>
    </row>
    <row r="11" spans="16:19" x14ac:dyDescent="0.15">
      <c r="P11" s="1" t="s">
        <v>35</v>
      </c>
      <c r="Q11" s="1" t="s">
        <v>36</v>
      </c>
      <c r="R11" s="1" t="s">
        <v>37</v>
      </c>
      <c r="S11" s="1" t="s">
        <v>38</v>
      </c>
    </row>
    <row r="12" spans="16:19" x14ac:dyDescent="0.15">
      <c r="P12" s="2" t="s">
        <v>57</v>
      </c>
      <c r="Q12" s="2" t="s">
        <v>56</v>
      </c>
      <c r="R12" s="2" t="s">
        <v>60</v>
      </c>
      <c r="S12" s="2" t="s">
        <v>61</v>
      </c>
    </row>
    <row r="13" spans="16:19" x14ac:dyDescent="0.15">
      <c r="P13" s="2" t="s">
        <v>26</v>
      </c>
      <c r="Q13" s="2" t="s">
        <v>55</v>
      </c>
      <c r="R13" s="2" t="s">
        <v>60</v>
      </c>
      <c r="S13" s="2" t="s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zoomScale="132" workbookViewId="0">
      <selection activeCell="C21" sqref="C21"/>
    </sheetView>
  </sheetViews>
  <sheetFormatPr baseColWidth="10" defaultRowHeight="13" x14ac:dyDescent="0.15"/>
  <cols>
    <col min="1" max="1" width="4.6640625" customWidth="1"/>
    <col min="2" max="2" width="33.1640625" customWidth="1"/>
    <col min="3" max="3" width="21" customWidth="1"/>
    <col min="4" max="4" width="43.1640625" customWidth="1"/>
    <col min="5" max="5" width="10.83203125" hidden="1" customWidth="1"/>
    <col min="6" max="6" width="10.83203125" customWidth="1"/>
    <col min="7" max="7" width="11.83203125" customWidth="1"/>
    <col min="8" max="8" width="14.1640625" customWidth="1"/>
  </cols>
  <sheetData>
    <row r="1" spans="2:8" s="10" customFormat="1" ht="17" customHeight="1" x14ac:dyDescent="0.15"/>
    <row r="2" spans="2:8" ht="25" customHeight="1" x14ac:dyDescent="0.15">
      <c r="B2" s="5" t="s">
        <v>66</v>
      </c>
      <c r="C2" s="5" t="s">
        <v>67</v>
      </c>
      <c r="D2" s="5" t="s">
        <v>68</v>
      </c>
    </row>
    <row r="3" spans="2:8" ht="26" customHeight="1" x14ac:dyDescent="0.15">
      <c r="B3" s="6" t="s">
        <v>47</v>
      </c>
      <c r="C3" s="8">
        <v>10</v>
      </c>
      <c r="D3" s="9" t="s">
        <v>108</v>
      </c>
      <c r="G3" s="3" t="s">
        <v>64</v>
      </c>
    </row>
    <row r="4" spans="2:8" ht="26" customHeight="1" x14ac:dyDescent="0.15">
      <c r="B4" s="6" t="s">
        <v>49</v>
      </c>
      <c r="C4" s="8">
        <v>10</v>
      </c>
      <c r="D4" s="9" t="s">
        <v>69</v>
      </c>
      <c r="G4" s="3"/>
    </row>
    <row r="5" spans="2:8" ht="26" customHeight="1" x14ac:dyDescent="0.15">
      <c r="B5" s="6" t="s">
        <v>43</v>
      </c>
      <c r="C5" s="8">
        <v>10</v>
      </c>
      <c r="D5" s="9" t="s">
        <v>111</v>
      </c>
      <c r="G5" s="5" t="s">
        <v>90</v>
      </c>
      <c r="H5" s="5" t="s">
        <v>91</v>
      </c>
    </row>
    <row r="6" spans="2:8" ht="26" customHeight="1" x14ac:dyDescent="0.15">
      <c r="B6" s="6" t="s">
        <v>48</v>
      </c>
      <c r="C6" s="7">
        <f>(C5*C3)-C3</f>
        <v>90</v>
      </c>
      <c r="D6" s="9"/>
      <c r="G6" s="11" t="s">
        <v>63</v>
      </c>
      <c r="H6" s="4">
        <v>4186</v>
      </c>
    </row>
    <row r="7" spans="2:8" ht="26" customHeight="1" x14ac:dyDescent="0.15">
      <c r="B7" s="6" t="s">
        <v>51</v>
      </c>
      <c r="C7" s="8">
        <v>0</v>
      </c>
      <c r="D7" s="9" t="s">
        <v>70</v>
      </c>
      <c r="G7" s="4" t="s">
        <v>65</v>
      </c>
      <c r="H7" s="4">
        <v>1500</v>
      </c>
    </row>
    <row r="8" spans="2:8" ht="26" customHeight="1" x14ac:dyDescent="0.15">
      <c r="B8" s="6" t="s">
        <v>45</v>
      </c>
      <c r="C8" s="7">
        <f>C3</f>
        <v>10</v>
      </c>
      <c r="D8" s="9"/>
    </row>
    <row r="9" spans="2:8" ht="26" customHeight="1" x14ac:dyDescent="0.15">
      <c r="B9" s="6" t="s">
        <v>44</v>
      </c>
      <c r="C9" s="7">
        <f>C6</f>
        <v>90</v>
      </c>
      <c r="D9" s="9"/>
    </row>
    <row r="10" spans="2:8" ht="26" customHeight="1" x14ac:dyDescent="0.15">
      <c r="B10" s="6" t="s">
        <v>92</v>
      </c>
      <c r="C10" s="8">
        <v>1445</v>
      </c>
      <c r="D10" s="9" t="s">
        <v>71</v>
      </c>
      <c r="G10" s="5" t="s">
        <v>97</v>
      </c>
      <c r="H10" s="4"/>
    </row>
    <row r="11" spans="2:8" ht="26" customHeight="1" x14ac:dyDescent="0.15">
      <c r="B11" s="6" t="s">
        <v>93</v>
      </c>
      <c r="C11" s="8">
        <v>4186</v>
      </c>
      <c r="D11" s="9" t="s">
        <v>72</v>
      </c>
      <c r="G11" s="8"/>
      <c r="H11" s="4" t="s">
        <v>94</v>
      </c>
    </row>
    <row r="12" spans="2:8" ht="26" customHeight="1" x14ac:dyDescent="0.15">
      <c r="B12" s="6" t="s">
        <v>46</v>
      </c>
      <c r="C12" s="29">
        <f>((C4/(C4+C6))*C10) + ((C6/(C6+C4))*C11)</f>
        <v>3911.9</v>
      </c>
      <c r="D12" s="9"/>
      <c r="G12" s="20"/>
      <c r="H12" s="19" t="s">
        <v>102</v>
      </c>
    </row>
    <row r="13" spans="2:8" ht="26" customHeight="1" x14ac:dyDescent="0.15">
      <c r="B13" s="6" t="s">
        <v>103</v>
      </c>
      <c r="C13" s="26">
        <v>-2400000</v>
      </c>
      <c r="D13" s="9" t="s">
        <v>105</v>
      </c>
      <c r="G13" s="7"/>
      <c r="H13" s="4" t="s">
        <v>95</v>
      </c>
    </row>
    <row r="14" spans="2:8" ht="26" customHeight="1" x14ac:dyDescent="0.15">
      <c r="B14" s="6" t="s">
        <v>52</v>
      </c>
      <c r="C14" s="8">
        <v>293</v>
      </c>
      <c r="D14" s="9" t="s">
        <v>73</v>
      </c>
      <c r="G14" s="18"/>
      <c r="H14" s="19" t="s">
        <v>96</v>
      </c>
    </row>
    <row r="15" spans="2:8" ht="26" customHeight="1" x14ac:dyDescent="0.15">
      <c r="B15" s="6" t="s">
        <v>53</v>
      </c>
      <c r="C15" s="8">
        <v>523</v>
      </c>
      <c r="D15" s="9" t="s">
        <v>74</v>
      </c>
    </row>
    <row r="16" spans="2:8" ht="26" customHeight="1" x14ac:dyDescent="0.15">
      <c r="B16" s="6" t="s">
        <v>39</v>
      </c>
      <c r="C16" s="7">
        <f>C15-C14</f>
        <v>230</v>
      </c>
      <c r="D16" s="9"/>
    </row>
    <row r="17" spans="2:4" ht="26" customHeight="1" x14ac:dyDescent="0.15">
      <c r="B17" s="6" t="s">
        <v>54</v>
      </c>
      <c r="C17" s="8">
        <v>360</v>
      </c>
      <c r="D17" s="9" t="s">
        <v>75</v>
      </c>
    </row>
    <row r="18" spans="2:4" ht="26" customHeight="1" x14ac:dyDescent="0.15">
      <c r="B18" s="6" t="s">
        <v>41</v>
      </c>
      <c r="C18" s="8">
        <v>1000</v>
      </c>
      <c r="D18" s="9" t="s">
        <v>76</v>
      </c>
    </row>
    <row r="19" spans="2:4" ht="26" customHeight="1" x14ac:dyDescent="0.15">
      <c r="B19" s="6" t="s">
        <v>42</v>
      </c>
      <c r="C19" s="8">
        <v>7</v>
      </c>
      <c r="D19" s="9" t="s">
        <v>77</v>
      </c>
    </row>
    <row r="20" spans="2:4" ht="26" customHeight="1" x14ac:dyDescent="0.15">
      <c r="B20" s="6" t="s">
        <v>58</v>
      </c>
      <c r="C20" s="8">
        <v>6</v>
      </c>
      <c r="D20" s="9" t="s">
        <v>78</v>
      </c>
    </row>
    <row r="21" spans="2:4" ht="26" customHeight="1" x14ac:dyDescent="0.15">
      <c r="B21" s="6" t="s">
        <v>59</v>
      </c>
      <c r="C21" s="8"/>
      <c r="D21" s="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"/>
  <sheetViews>
    <sheetView workbookViewId="0">
      <selection activeCell="F5" sqref="F5"/>
    </sheetView>
  </sheetViews>
  <sheetFormatPr baseColWidth="10" defaultRowHeight="13" x14ac:dyDescent="0.15"/>
  <cols>
    <col min="1" max="2" width="3.33203125" customWidth="1"/>
    <col min="3" max="3" width="25.1640625" customWidth="1"/>
    <col min="4" max="4" width="13.33203125" customWidth="1"/>
    <col min="5" max="5" width="18.33203125" customWidth="1"/>
    <col min="6" max="6" width="17.1640625" customWidth="1"/>
  </cols>
  <sheetData>
    <row r="1" spans="3:6" s="21" customFormat="1" x14ac:dyDescent="0.15"/>
    <row r="3" spans="3:6" ht="18" x14ac:dyDescent="0.15">
      <c r="C3" s="22"/>
      <c r="D3" s="22" t="s">
        <v>101</v>
      </c>
      <c r="E3" s="22" t="s">
        <v>104</v>
      </c>
      <c r="F3" s="23" t="s">
        <v>106</v>
      </c>
    </row>
    <row r="4" spans="3:6" ht="18" x14ac:dyDescent="0.15">
      <c r="C4" s="22" t="s">
        <v>99</v>
      </c>
      <c r="D4" s="24">
        <f>'Variable Entry'!C7</f>
        <v>0</v>
      </c>
      <c r="E4" s="25">
        <f>(2256*1000)</f>
        <v>2256000</v>
      </c>
      <c r="F4" s="24">
        <f>D4*E4</f>
        <v>0</v>
      </c>
    </row>
    <row r="5" spans="3:6" ht="18" x14ac:dyDescent="0.15">
      <c r="C5" s="22" t="s">
        <v>98</v>
      </c>
      <c r="D5" s="24">
        <f>'Variable Entry'!C4</f>
        <v>10</v>
      </c>
      <c r="E5" s="25">
        <f>(-2.4*10^6)</f>
        <v>-2400000</v>
      </c>
      <c r="F5" s="24">
        <f t="shared" ref="F5:F6" si="0">D5*E5</f>
        <v>-24000000</v>
      </c>
    </row>
    <row r="6" spans="3:6" ht="18" x14ac:dyDescent="0.15">
      <c r="C6" s="22" t="s">
        <v>100</v>
      </c>
      <c r="D6" s="24">
        <f>'Variable Entry'!C4</f>
        <v>10</v>
      </c>
      <c r="E6" s="25">
        <f>(3*10^6)</f>
        <v>3000000</v>
      </c>
      <c r="F6" s="24">
        <f t="shared" si="0"/>
        <v>30000000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opLeftCell="B1" zoomScale="164" zoomScaleNormal="150" zoomScalePageLayoutView="150" workbookViewId="0">
      <selection activeCell="H34" sqref="H34"/>
    </sheetView>
  </sheetViews>
  <sheetFormatPr baseColWidth="10" defaultColWidth="8.83203125" defaultRowHeight="13" x14ac:dyDescent="0.15"/>
  <cols>
    <col min="1" max="1" width="4" customWidth="1"/>
    <col min="2" max="2" width="31" customWidth="1"/>
    <col min="3" max="3" width="13.33203125" customWidth="1"/>
    <col min="7" max="7" width="11.1640625" customWidth="1"/>
    <col min="10" max="10" width="17.6640625" customWidth="1"/>
  </cols>
  <sheetData>
    <row r="1" spans="2:10" s="12" customFormat="1" x14ac:dyDescent="0.15"/>
    <row r="2" spans="2:10" x14ac:dyDescent="0.15">
      <c r="B2" s="1" t="s">
        <v>49</v>
      </c>
      <c r="C2" s="14">
        <f>'Variable Entry'!C4</f>
        <v>10</v>
      </c>
    </row>
    <row r="3" spans="2:10" x14ac:dyDescent="0.15">
      <c r="B3" s="1" t="s">
        <v>62</v>
      </c>
      <c r="C3" s="14">
        <f>'Variable Entry'!C6</f>
        <v>90</v>
      </c>
      <c r="G3" s="1" t="s">
        <v>80</v>
      </c>
      <c r="H3" s="14">
        <f>((C3+C2)*C4*C5)+'Variable Entry'!C13</f>
        <v>87573700</v>
      </c>
    </row>
    <row r="4" spans="2:10" x14ac:dyDescent="0.15">
      <c r="B4" s="1" t="s">
        <v>50</v>
      </c>
      <c r="C4" s="14">
        <f>'Variable Entry'!C12</f>
        <v>3911.9</v>
      </c>
      <c r="G4" s="1" t="s">
        <v>81</v>
      </c>
      <c r="H4" s="14">
        <f>H3/(3.6*10^6)</f>
        <v>24.326027777777778</v>
      </c>
    </row>
    <row r="5" spans="2:10" x14ac:dyDescent="0.15">
      <c r="B5" s="1" t="s">
        <v>39</v>
      </c>
      <c r="C5" s="14">
        <f>'Variable Entry'!C16</f>
        <v>230</v>
      </c>
      <c r="G5" s="1" t="s">
        <v>82</v>
      </c>
      <c r="H5" s="14">
        <f>((6*10^4)*H4)/C6</f>
        <v>4054.337962962963</v>
      </c>
    </row>
    <row r="6" spans="2:10" x14ac:dyDescent="0.15">
      <c r="B6" s="1" t="s">
        <v>40</v>
      </c>
      <c r="C6" s="14">
        <f>'Variable Entry'!C17</f>
        <v>360</v>
      </c>
      <c r="G6" s="1" t="s">
        <v>83</v>
      </c>
      <c r="H6" s="14">
        <f>H5/C7</f>
        <v>4.054337962962963</v>
      </c>
    </row>
    <row r="7" spans="2:10" x14ac:dyDescent="0.15">
      <c r="B7" s="1" t="s">
        <v>41</v>
      </c>
      <c r="C7" s="14">
        <f>'Variable Entry'!C18</f>
        <v>1000</v>
      </c>
      <c r="G7" s="13" t="s">
        <v>84</v>
      </c>
      <c r="H7" s="13">
        <f>(H6*100)/C8</f>
        <v>57.919113756613754</v>
      </c>
      <c r="J7" t="s">
        <v>86</v>
      </c>
    </row>
    <row r="8" spans="2:10" x14ac:dyDescent="0.15">
      <c r="B8" s="1" t="s">
        <v>42</v>
      </c>
      <c r="C8" s="14">
        <f>'Variable Entry'!C19</f>
        <v>7</v>
      </c>
      <c r="G8" s="13" t="s">
        <v>85</v>
      </c>
      <c r="H8" s="13">
        <f>H7/'Variable Entry'!C20</f>
        <v>9.6531856261022924</v>
      </c>
      <c r="J8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zoomScale="120" zoomScaleNormal="120" zoomScalePageLayoutView="120" workbookViewId="0">
      <selection activeCell="H7" sqref="H7:H8"/>
    </sheetView>
  </sheetViews>
  <sheetFormatPr baseColWidth="10" defaultRowHeight="13" x14ac:dyDescent="0.15"/>
  <cols>
    <col min="1" max="1" width="3.6640625" customWidth="1"/>
    <col min="2" max="2" width="32.5" customWidth="1"/>
    <col min="9" max="9" width="32.33203125" customWidth="1"/>
  </cols>
  <sheetData>
    <row r="1" spans="2:9" s="15" customFormat="1" x14ac:dyDescent="0.15"/>
    <row r="2" spans="2:9" x14ac:dyDescent="0.15">
      <c r="B2" s="1" t="s">
        <v>49</v>
      </c>
      <c r="C2" s="14">
        <f>'Variable Entry'!C4</f>
        <v>10</v>
      </c>
    </row>
    <row r="3" spans="2:9" x14ac:dyDescent="0.15">
      <c r="B3" s="1" t="s">
        <v>62</v>
      </c>
      <c r="C3" s="14">
        <f>'Variable Entry'!C6</f>
        <v>90</v>
      </c>
      <c r="G3" t="s">
        <v>80</v>
      </c>
      <c r="H3" s="17">
        <f>((C3+C2)*C4*C5)+'Variable Entry'!C13</f>
        <v>87573700</v>
      </c>
    </row>
    <row r="4" spans="2:9" x14ac:dyDescent="0.15">
      <c r="B4" s="1" t="s">
        <v>50</v>
      </c>
      <c r="C4" s="14">
        <f>'Variable Entry'!C12</f>
        <v>3911.9</v>
      </c>
      <c r="G4" t="s">
        <v>84</v>
      </c>
      <c r="H4" s="17">
        <f>C8*C9</f>
        <v>0</v>
      </c>
    </row>
    <row r="5" spans="2:9" x14ac:dyDescent="0.15">
      <c r="B5" s="1" t="s">
        <v>39</v>
      </c>
      <c r="C5" s="14">
        <f>'Variable Entry'!C16</f>
        <v>230</v>
      </c>
      <c r="G5" t="s">
        <v>83</v>
      </c>
      <c r="H5" s="17">
        <f>(C7/100) *H4</f>
        <v>0</v>
      </c>
    </row>
    <row r="6" spans="2:9" x14ac:dyDescent="0.15">
      <c r="B6" s="1" t="s">
        <v>41</v>
      </c>
      <c r="C6" s="14">
        <f>'Variable Entry'!C18</f>
        <v>1000</v>
      </c>
      <c r="G6" t="s">
        <v>40</v>
      </c>
      <c r="H6" s="16" t="e">
        <f>((6*10^4)*H3)/(C6*H5)/(3.6*10^6)</f>
        <v>#DIV/0!</v>
      </c>
      <c r="I6" t="s">
        <v>75</v>
      </c>
    </row>
    <row r="7" spans="2:9" x14ac:dyDescent="0.15">
      <c r="B7" s="1" t="s">
        <v>42</v>
      </c>
      <c r="C7" s="14">
        <f>'Variable Entry'!C19</f>
        <v>7</v>
      </c>
      <c r="G7" t="s">
        <v>81</v>
      </c>
      <c r="H7" s="17">
        <f>H3/(3.6*10^6)</f>
        <v>24.326027777777778</v>
      </c>
    </row>
    <row r="8" spans="2:9" x14ac:dyDescent="0.15">
      <c r="B8" s="1" t="s">
        <v>59</v>
      </c>
      <c r="C8" s="14">
        <f>'Variable Entry'!C21</f>
        <v>0</v>
      </c>
      <c r="G8" t="s">
        <v>82</v>
      </c>
      <c r="H8" s="17" t="e">
        <f>((6*10^4)*H7)/H6</f>
        <v>#DIV/0!</v>
      </c>
    </row>
    <row r="9" spans="2:9" x14ac:dyDescent="0.15">
      <c r="B9" s="1" t="s">
        <v>58</v>
      </c>
      <c r="C9" s="14">
        <f>'Variable Entry'!C20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zoomScale="120" zoomScaleNormal="120" zoomScalePageLayoutView="120" workbookViewId="0">
      <selection activeCell="G18" sqref="G18"/>
    </sheetView>
  </sheetViews>
  <sheetFormatPr baseColWidth="10" defaultRowHeight="13" x14ac:dyDescent="0.15"/>
  <cols>
    <col min="2" max="2" width="32.83203125" customWidth="1"/>
    <col min="4" max="4" width="11.83203125" bestFit="1" customWidth="1"/>
    <col min="6" max="6" width="20.5" customWidth="1"/>
    <col min="8" max="8" width="31.5" customWidth="1"/>
  </cols>
  <sheetData>
    <row r="2" spans="2:8" x14ac:dyDescent="0.15">
      <c r="B2" s="1" t="s">
        <v>39</v>
      </c>
      <c r="C2" s="14">
        <f>'Variable Entry'!C16</f>
        <v>230</v>
      </c>
      <c r="F2" s="1" t="s">
        <v>84</v>
      </c>
      <c r="G2" s="14">
        <f>C6*C7</f>
        <v>0</v>
      </c>
      <c r="H2" s="1"/>
    </row>
    <row r="3" spans="2:8" x14ac:dyDescent="0.15">
      <c r="B3" s="1" t="s">
        <v>40</v>
      </c>
      <c r="C3" s="14">
        <f>'Variable Entry'!C17</f>
        <v>360</v>
      </c>
      <c r="F3" s="1" t="s">
        <v>83</v>
      </c>
      <c r="G3" s="14">
        <f xml:space="preserve"> (C5/100)*G2</f>
        <v>0</v>
      </c>
      <c r="H3" s="1"/>
    </row>
    <row r="4" spans="2:8" x14ac:dyDescent="0.15">
      <c r="B4" s="1" t="s">
        <v>41</v>
      </c>
      <c r="C4" s="14">
        <f>'Variable Entry'!C18</f>
        <v>1000</v>
      </c>
      <c r="F4" s="1" t="s">
        <v>82</v>
      </c>
      <c r="G4" s="14">
        <f>G3*C4</f>
        <v>0</v>
      </c>
      <c r="H4" s="1"/>
    </row>
    <row r="5" spans="2:8" x14ac:dyDescent="0.15">
      <c r="B5" s="1" t="s">
        <v>42</v>
      </c>
      <c r="C5" s="14">
        <f>'Variable Entry'!C19</f>
        <v>7</v>
      </c>
      <c r="F5" s="1" t="s">
        <v>81</v>
      </c>
      <c r="G5" s="14">
        <f>(G4*C3)/(6*10^4)</f>
        <v>0</v>
      </c>
      <c r="H5" s="1"/>
    </row>
    <row r="6" spans="2:8" x14ac:dyDescent="0.15">
      <c r="B6" s="1" t="s">
        <v>59</v>
      </c>
      <c r="C6" s="14">
        <f>'Variable Entry'!C21</f>
        <v>0</v>
      </c>
      <c r="F6" s="1" t="s">
        <v>80</v>
      </c>
      <c r="G6" s="14">
        <f>(G5*(3.6*10^6))</f>
        <v>0</v>
      </c>
      <c r="H6" s="1"/>
    </row>
    <row r="7" spans="2:8" x14ac:dyDescent="0.15">
      <c r="B7" s="1" t="s">
        <v>58</v>
      </c>
      <c r="C7" s="14">
        <f>'Variable Entry'!C20</f>
        <v>6</v>
      </c>
      <c r="F7" s="27" t="s">
        <v>104</v>
      </c>
      <c r="G7" s="30">
        <v>3000000</v>
      </c>
      <c r="H7" s="1" t="s">
        <v>107</v>
      </c>
    </row>
    <row r="8" spans="2:8" x14ac:dyDescent="0.15">
      <c r="B8" s="1" t="s">
        <v>43</v>
      </c>
      <c r="C8" s="14">
        <f>'Variable Entry'!C5</f>
        <v>10</v>
      </c>
      <c r="F8" s="27" t="s">
        <v>109</v>
      </c>
      <c r="G8" s="31">
        <v>1</v>
      </c>
      <c r="H8" s="1" t="s">
        <v>110</v>
      </c>
    </row>
    <row r="9" spans="2:8" x14ac:dyDescent="0.15">
      <c r="B9" s="1" t="s">
        <v>46</v>
      </c>
      <c r="C9" s="14">
        <f>'Variable Entry'!C12</f>
        <v>3911.9</v>
      </c>
      <c r="F9" s="1" t="s">
        <v>89</v>
      </c>
      <c r="G9" s="28">
        <f>G6/((G8*C9*C2)+G7)</f>
        <v>0</v>
      </c>
      <c r="H9" s="1" t="s">
        <v>88</v>
      </c>
    </row>
    <row r="12" spans="2:8" x14ac:dyDescent="0.15">
      <c r="B12" s="11"/>
      <c r="C12" s="11" t="s">
        <v>104</v>
      </c>
    </row>
    <row r="13" spans="2:8" x14ac:dyDescent="0.15">
      <c r="B13" s="11" t="s">
        <v>99</v>
      </c>
      <c r="C13" s="26">
        <f>'Enthalpy Value'!E4</f>
        <v>2256000</v>
      </c>
    </row>
    <row r="14" spans="2:8" x14ac:dyDescent="0.15">
      <c r="B14" s="11" t="s">
        <v>98</v>
      </c>
      <c r="C14" s="26">
        <f>'Enthalpy Value'!E5</f>
        <v>-2400000</v>
      </c>
    </row>
    <row r="15" spans="2:8" x14ac:dyDescent="0.15">
      <c r="B15" s="11" t="s">
        <v>100</v>
      </c>
      <c r="C15" s="26">
        <f>'Enthalpy Value'!E6</f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</vt:lpstr>
      <vt:lpstr>Variable Entry</vt:lpstr>
      <vt:lpstr>Enthalpy Value</vt:lpstr>
      <vt:lpstr>Results (find A &amp; L)</vt:lpstr>
      <vt:lpstr>Results (find t)</vt:lpstr>
      <vt:lpstr>Results (find amount of bio)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Green</dc:creator>
  <cp:lastModifiedBy>Microsoft Office User</cp:lastModifiedBy>
  <dcterms:created xsi:type="dcterms:W3CDTF">2018-11-01T10:52:19Z</dcterms:created>
  <dcterms:modified xsi:type="dcterms:W3CDTF">2021-03-01T18:24:09Z</dcterms:modified>
</cp:coreProperties>
</file>