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ynguyen/Documents/physics reports/gyro/Physics Data/"/>
    </mc:Choice>
  </mc:AlternateContent>
  <xr:revisionPtr revIDLastSave="0" documentId="13_ncr:1_{62A4FDDC-23EA-1B42-A939-270B89F251D2}" xr6:coauthVersionLast="47" xr6:coauthVersionMax="47" xr10:uidLastSave="{00000000-0000-0000-0000-000000000000}"/>
  <bookViews>
    <workbookView xWindow="0" yWindow="740" windowWidth="29400" windowHeight="16680" activeTab="7" xr2:uid="{DF846F7A-BF60-0B47-AD05-7C86D3A89D76}"/>
  </bookViews>
  <sheets>
    <sheet name="Constants" sheetId="4" r:id="rId1"/>
    <sheet name="Moment of Rotatonal Inertia" sheetId="1" r:id="rId2"/>
    <sheet name="Precession" sheetId="2" r:id="rId3"/>
    <sheet name="Precession #2" sheetId="6" r:id="rId4"/>
    <sheet name="Nutation" sheetId="3" r:id="rId5"/>
    <sheet name="Nutation w Precession" sheetId="7" r:id="rId6"/>
    <sheet name="Nutation wout Precession" sheetId="8" r:id="rId7"/>
    <sheet name="Other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5" l="1"/>
  <c r="C1" i="5"/>
  <c r="E16" i="3"/>
  <c r="E15" i="3"/>
  <c r="G16" i="3"/>
  <c r="C16" i="3"/>
  <c r="C19" i="3" s="1"/>
  <c r="C15" i="3"/>
  <c r="C18" i="3" s="1"/>
  <c r="B16" i="3"/>
  <c r="B19" i="3" s="1"/>
  <c r="C12" i="3"/>
  <c r="D12" i="3"/>
  <c r="B12" i="3"/>
  <c r="C11" i="3"/>
  <c r="D11" i="3"/>
  <c r="B11" i="3"/>
  <c r="C10" i="3"/>
  <c r="D10" i="3"/>
  <c r="G15" i="3" s="1"/>
  <c r="B10" i="3"/>
  <c r="C23" i="2"/>
  <c r="B18" i="1"/>
  <c r="G2" i="1"/>
  <c r="H2" i="1" s="1"/>
  <c r="C9" i="3"/>
  <c r="D16" i="3" s="1"/>
  <c r="D9" i="3"/>
  <c r="F16" i="3" s="1"/>
  <c r="B9" i="3"/>
  <c r="C8" i="3"/>
  <c r="D15" i="3" s="1"/>
  <c r="D8" i="3"/>
  <c r="F15" i="3" s="1"/>
  <c r="B8" i="3"/>
  <c r="B15" i="3" s="1"/>
  <c r="B18" i="3" s="1"/>
  <c r="B17" i="2"/>
  <c r="E16" i="2"/>
  <c r="F16" i="2"/>
  <c r="C22" i="2" s="1"/>
  <c r="B16" i="2"/>
  <c r="C21" i="2" s="1"/>
  <c r="C15" i="2"/>
  <c r="C16" i="2" s="1"/>
  <c r="C25" i="2" s="1"/>
  <c r="D15" i="2"/>
  <c r="D16" i="2" s="1"/>
  <c r="C24" i="2" s="1"/>
  <c r="E15" i="2"/>
  <c r="F15" i="2"/>
  <c r="B15" i="2"/>
  <c r="F14" i="2"/>
  <c r="B22" i="2" s="1"/>
  <c r="B14" i="2"/>
  <c r="B21" i="2" s="1"/>
  <c r="C13" i="2"/>
  <c r="D13" i="2"/>
  <c r="E13" i="2"/>
  <c r="F13" i="2"/>
  <c r="B13" i="2"/>
  <c r="C12" i="2"/>
  <c r="C14" i="2" s="1"/>
  <c r="B25" i="2" s="1"/>
  <c r="D12" i="2"/>
  <c r="D14" i="2" s="1"/>
  <c r="B24" i="2" s="1"/>
  <c r="E12" i="2"/>
  <c r="E14" i="2" s="1"/>
  <c r="B23" i="2" s="1"/>
  <c r="F12" i="2"/>
  <c r="B12" i="2"/>
  <c r="B17" i="1"/>
  <c r="H5" i="1"/>
  <c r="H4" i="1"/>
  <c r="H3" i="1"/>
  <c r="G6" i="1"/>
  <c r="H6" i="1" s="1"/>
  <c r="G3" i="1"/>
  <c r="G4" i="1"/>
  <c r="G5" i="1"/>
  <c r="B6" i="4"/>
  <c r="B18" i="2" l="1"/>
  <c r="D21" i="2" s="1"/>
  <c r="C17" i="2"/>
  <c r="D17" i="2" l="1"/>
  <c r="C18" i="2"/>
  <c r="D25" i="2" s="1"/>
  <c r="E17" i="2" l="1"/>
  <c r="D18" i="2"/>
  <c r="D24" i="2" s="1"/>
  <c r="F17" i="2" l="1"/>
  <c r="F18" i="2" s="1"/>
  <c r="D22" i="2" s="1"/>
  <c r="E18" i="2"/>
  <c r="D23" i="2" s="1"/>
</calcChain>
</file>

<file path=xl/sharedStrings.xml><?xml version="1.0" encoding="utf-8"?>
<sst xmlns="http://schemas.openxmlformats.org/spreadsheetml/2006/main" count="105" uniqueCount="51">
  <si>
    <t>a due to gravity (g)</t>
  </si>
  <si>
    <t>Trials</t>
  </si>
  <si>
    <t>Angular velocity of precession</t>
  </si>
  <si>
    <t>Angle of tilt</t>
  </si>
  <si>
    <t>mass (m) +- 0.0005kg</t>
  </si>
  <si>
    <t>radius (R) +- 0.0005m</t>
  </si>
  <si>
    <t>distance from fulcrum to disk (x) +- 0.0005m</t>
  </si>
  <si>
    <t>Height</t>
  </si>
  <si>
    <t>Count in 10s</t>
  </si>
  <si>
    <t>Half peiod time</t>
  </si>
  <si>
    <t>Count in 10s (2nd)</t>
  </si>
  <si>
    <t>Higher mass</t>
  </si>
  <si>
    <t xml:space="preserve">Mass on string </t>
  </si>
  <si>
    <t>Count 1</t>
  </si>
  <si>
    <t>Half period</t>
  </si>
  <si>
    <t>Count 2</t>
  </si>
  <si>
    <t>Oscillations per 10 seconds</t>
  </si>
  <si>
    <t>Count 3</t>
  </si>
  <si>
    <t>Same direction (s)</t>
  </si>
  <si>
    <t>Opposite direction (s)</t>
  </si>
  <si>
    <t>avg</t>
  </si>
  <si>
    <t>time^2</t>
  </si>
  <si>
    <t>I_s approx</t>
  </si>
  <si>
    <t>I_s</t>
  </si>
  <si>
    <t>Angular Velocity before</t>
  </si>
  <si>
    <t>Angular Velocity after</t>
  </si>
  <si>
    <t>Avg Angular Velocity</t>
  </si>
  <si>
    <t>Period</t>
  </si>
  <si>
    <t>Torque</t>
  </si>
  <si>
    <t>Calculated Angular velocity of precession</t>
  </si>
  <si>
    <t>Angular velocity</t>
  </si>
  <si>
    <t>Frequency</t>
  </si>
  <si>
    <t>Angular velocity of n</t>
  </si>
  <si>
    <t>small radius (r)</t>
  </si>
  <si>
    <t>Omega_s</t>
  </si>
  <si>
    <t>Omega_p exp</t>
  </si>
  <si>
    <t>Omega_p calc</t>
  </si>
  <si>
    <t>Angular velocity 2</t>
  </si>
  <si>
    <t>Angular velocity 3</t>
  </si>
  <si>
    <t>Average Angular Velocity</t>
  </si>
  <si>
    <t>Trials (50g)</t>
  </si>
  <si>
    <t>Angle</t>
  </si>
  <si>
    <t>Trials (30g)</t>
  </si>
  <si>
    <t>Trials (70g)</t>
  </si>
  <si>
    <t>Trials (100g)</t>
  </si>
  <si>
    <t>Trials (120g)</t>
  </si>
  <si>
    <t>Trials (150g)</t>
  </si>
  <si>
    <t>Trials (soft)</t>
  </si>
  <si>
    <t>Oscillations in 10s</t>
  </si>
  <si>
    <t>Trials (med)</t>
  </si>
  <si>
    <t>Trials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</si>
</sst>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'Moment of Rotatonal Inertia'!$B$10</c:f>
              <c:strCache>
                <c:ptCount val="1"/>
                <c:pt idx="0">
                  <c:v>time^2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1410323709536308E-2"/>
                  <c:y val="-2.94878244386118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'Moment of Rotatonal Inertia'!$A$11:$A$15</c:f>
              <c:numCache>
                <c:formatCode>General</c:formatCode>
                <c:ptCount val="5"/>
                <c:pt idx="0">
                  <c:v>0.5</c:v>
                </c:pt>
                <c:pt idx="1">
                  <c:v>0.4</c:v>
                </c:pt>
                <c:pt idx="2">
                  <c:v>0.3</c:v>
                </c:pt>
                <c:pt idx="3">
                  <c:v>0.2</c:v>
                </c:pt>
                <c:pt idx="4">
                  <c:v>0.1</c:v>
                </c:pt>
              </c:numCache>
            </c:numRef>
          </c:xVal>
          <c:yVal>
            <c:numRef>
              <c:f>'Moment of Rotatonal Inertia'!$B$11:$B$15</c:f>
              <c:numCache>
                <c:formatCode>0.0</c:formatCode>
                <c:ptCount val="5"/>
                <c:pt idx="0">
                  <c:v>35.521599999999999</c:v>
                </c:pt>
                <c:pt idx="1">
                  <c:v>27.541504000000003</c:v>
                </c:pt>
                <c:pt idx="2">
                  <c:v>23.097636000000001</c:v>
                </c:pt>
                <c:pt idx="3">
                  <c:v>14.017535999999998</c:v>
                </c:pt>
                <c:pt idx="4" formatCode="0.00">
                  <c:v>9.4987239999999993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64-0A4F-A601-40879B88F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376111"/>
        <c:axId val="1248801631"/>
      </c:scatterChart>
      <c:valAx>
        <c:axId val="1248376111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801631"/>
        <c:crosses val="autoZero"/>
        <c:crossBetween val="midCat"/>
      </c:valAx>
      <c:valAx>
        <c:axId val="124880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37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739814</xdr:colOff>
      <xdr:row>7</xdr:row>
      <xdr:rowOff>70538</xdr:rowOff>
    </xdr:from>
    <xdr:to>
      <xdr:col>9</xdr:col>
      <xdr:colOff>354223</xdr:colOff>
      <xdr:row>20</xdr:row>
      <xdr:rowOff>128377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243BC80-6B11-3C08-D6A6-BD8164BD6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FD700-80E9-4A45-81A8-2F4FA726DEBA}">
  <dimension ref="A1:B9"/>
  <sheetViews>
    <sheetView zoomScale="200" workbookViewId="0">
      <selection activeCell="B3" sqref="B3"/>
    </sheetView>
  </sheetViews>
  <sheetFormatPr baseColWidth="10" defaultRowHeight="16" x14ac:dyDescent="0.2"/>
  <cols>
    <col min="1" max="1" width="28.33203125" bestFit="1" customWidth="1"/>
  </cols>
  <sheetData>
    <row r="1" spans="1:2" x14ac:dyDescent="0.2">
      <c r="A1" t="s">
        <v>4</v>
      </c>
      <c r="B1">
        <v>1.3360000000000001</v>
      </c>
    </row>
    <row r="2" spans="1:2" x14ac:dyDescent="0.2">
      <c r="A2" t="s">
        <v>33</v>
      </c>
      <c r="B2">
        <v>2.5000000000000001E-2</v>
      </c>
    </row>
    <row r="3" spans="1:2" x14ac:dyDescent="0.2">
      <c r="A3" t="s">
        <v>5</v>
      </c>
      <c r="B3">
        <v>0.1225</v>
      </c>
    </row>
    <row r="4" spans="1:2" x14ac:dyDescent="0.2">
      <c r="A4" t="s">
        <v>0</v>
      </c>
      <c r="B4">
        <v>9.8000000000000007</v>
      </c>
    </row>
    <row r="5" spans="1:2" x14ac:dyDescent="0.2">
      <c r="A5" t="s">
        <v>6</v>
      </c>
      <c r="B5">
        <v>0.14749999999999999</v>
      </c>
    </row>
    <row r="6" spans="1:2" x14ac:dyDescent="0.2">
      <c r="A6" t="s">
        <v>3</v>
      </c>
      <c r="B6">
        <f>PI()/2</f>
        <v>1.5707963267948966</v>
      </c>
    </row>
    <row r="8" spans="1:2" x14ac:dyDescent="0.2">
      <c r="A8" t="s">
        <v>12</v>
      </c>
      <c r="B8">
        <v>0.05</v>
      </c>
    </row>
    <row r="9" spans="1:2" x14ac:dyDescent="0.2">
      <c r="A9" t="s">
        <v>11</v>
      </c>
      <c r="B9">
        <v>0.25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A4071-6C62-5B42-BDD4-036B457F4E80}">
  <dimension ref="A1:H18"/>
  <sheetViews>
    <sheetView zoomScale="166" workbookViewId="0">
      <selection activeCell="C17" sqref="C17"/>
    </sheetView>
  </sheetViews>
  <sheetFormatPr baseColWidth="10" defaultRowHeight="16" x14ac:dyDescent="0.2"/>
  <cols>
    <col min="1" max="1" width="10.5" customWidth="1"/>
  </cols>
  <sheetData>
    <row r="1" spans="1:8" x14ac:dyDescent="0.2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 t="s">
        <v>20</v>
      </c>
      <c r="H1" t="s">
        <v>21</v>
      </c>
    </row>
    <row r="2" spans="1:8" x14ac:dyDescent="0.2">
      <c r="A2">
        <v>93</v>
      </c>
      <c r="B2">
        <v>5.96</v>
      </c>
      <c r="C2">
        <v>5.97</v>
      </c>
      <c r="D2">
        <v>5.86</v>
      </c>
      <c r="E2">
        <v>6.17</v>
      </c>
      <c r="F2">
        <v>5.84</v>
      </c>
      <c r="G2">
        <f>AVERAGE(B2:F2)</f>
        <v>5.96</v>
      </c>
      <c r="H2">
        <f>G2^2</f>
        <v>35.521599999999999</v>
      </c>
    </row>
    <row r="3" spans="1:8" x14ac:dyDescent="0.2">
      <c r="A3">
        <v>83</v>
      </c>
      <c r="B3">
        <v>5.49</v>
      </c>
      <c r="C3">
        <v>5.31</v>
      </c>
      <c r="D3">
        <v>4.8899999999999997</v>
      </c>
      <c r="E3">
        <v>5.34</v>
      </c>
      <c r="F3">
        <v>5.21</v>
      </c>
      <c r="G3">
        <f t="shared" ref="G3:G5" si="0">AVERAGE(B3:F3)</f>
        <v>5.2480000000000002</v>
      </c>
      <c r="H3">
        <f>G3^2</f>
        <v>27.541504000000003</v>
      </c>
    </row>
    <row r="4" spans="1:8" x14ac:dyDescent="0.2">
      <c r="A4">
        <v>73</v>
      </c>
      <c r="B4">
        <v>4.97</v>
      </c>
      <c r="C4">
        <v>4.51</v>
      </c>
      <c r="D4">
        <v>5.22</v>
      </c>
      <c r="E4">
        <v>4.41</v>
      </c>
      <c r="F4">
        <v>4.92</v>
      </c>
      <c r="G4">
        <f t="shared" si="0"/>
        <v>4.806</v>
      </c>
      <c r="H4">
        <f>G4^2</f>
        <v>23.097636000000001</v>
      </c>
    </row>
    <row r="5" spans="1:8" x14ac:dyDescent="0.2">
      <c r="A5">
        <v>63</v>
      </c>
      <c r="B5">
        <v>3.66</v>
      </c>
      <c r="C5">
        <v>3.91</v>
      </c>
      <c r="D5">
        <v>3.84</v>
      </c>
      <c r="E5">
        <v>3.73</v>
      </c>
      <c r="F5">
        <v>3.58</v>
      </c>
      <c r="G5">
        <f t="shared" si="0"/>
        <v>3.7439999999999998</v>
      </c>
      <c r="H5">
        <f>G5^2</f>
        <v>14.017535999999998</v>
      </c>
    </row>
    <row r="6" spans="1:8" x14ac:dyDescent="0.2">
      <c r="A6">
        <v>53</v>
      </c>
      <c r="B6">
        <v>3.36</v>
      </c>
      <c r="C6">
        <v>2.91</v>
      </c>
      <c r="D6">
        <v>3.16</v>
      </c>
      <c r="E6">
        <v>2.84</v>
      </c>
      <c r="F6">
        <v>3.14</v>
      </c>
      <c r="G6">
        <f>AVERAGE(B6:F6)</f>
        <v>3.0819999999999999</v>
      </c>
      <c r="H6">
        <f>G6^2</f>
        <v>9.4987239999999993</v>
      </c>
    </row>
    <row r="10" spans="1:8" x14ac:dyDescent="0.2">
      <c r="A10" t="s">
        <v>7</v>
      </c>
      <c r="B10" t="s">
        <v>21</v>
      </c>
    </row>
    <row r="11" spans="1:8" x14ac:dyDescent="0.2">
      <c r="A11">
        <v>0.5</v>
      </c>
      <c r="B11" s="3">
        <v>35.521599999999999</v>
      </c>
    </row>
    <row r="12" spans="1:8" x14ac:dyDescent="0.2">
      <c r="A12">
        <v>0.4</v>
      </c>
      <c r="B12" s="3">
        <v>27.541504000000003</v>
      </c>
    </row>
    <row r="13" spans="1:8" x14ac:dyDescent="0.2">
      <c r="A13">
        <v>0.3</v>
      </c>
      <c r="B13" s="3">
        <v>23.097636000000001</v>
      </c>
    </row>
    <row r="14" spans="1:8" x14ac:dyDescent="0.2">
      <c r="A14">
        <v>0.2</v>
      </c>
      <c r="B14" s="3">
        <v>14.017535999999998</v>
      </c>
    </row>
    <row r="15" spans="1:8" x14ac:dyDescent="0.2">
      <c r="A15">
        <v>0.1</v>
      </c>
      <c r="B15" s="2">
        <v>9.4987239999999993</v>
      </c>
    </row>
    <row r="17" spans="1:2" x14ac:dyDescent="0.2">
      <c r="A17" t="s">
        <v>22</v>
      </c>
      <c r="B17">
        <f>0.5*Constants!B1*Constants!B3^2</f>
        <v>1.0024175E-2</v>
      </c>
    </row>
    <row r="18" spans="1:2" x14ac:dyDescent="0.2">
      <c r="A18" t="s">
        <v>23</v>
      </c>
      <c r="B18">
        <f>(65.57*Constants!B8*Constants!B4*Constants!B2^2-2*Constants!B8*Constants!B2^2)/2</f>
        <v>1.0009156250000002E-2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5A5CA-7649-A442-811A-6B9A8892253F}">
  <dimension ref="A1:F30"/>
  <sheetViews>
    <sheetView topLeftCell="P1" zoomScale="131" workbookViewId="0">
      <selection activeCell="B15" sqref="B15"/>
    </sheetView>
  </sheetViews>
  <sheetFormatPr baseColWidth="10" defaultRowHeight="16" x14ac:dyDescent="0.2"/>
  <cols>
    <col min="1" max="1" width="25.5" customWidth="1"/>
    <col min="2" max="3" width="11.6640625" bestFit="1" customWidth="1"/>
    <col min="4" max="4" width="10.1640625" customWidth="1"/>
    <col min="5" max="6" width="11.6640625" bestFit="1" customWidth="1"/>
  </cols>
  <sheetData>
    <row r="1" spans="1:6" x14ac:dyDescent="0.2">
      <c r="A1" t="s">
        <v>1</v>
      </c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2">
      <c r="A2" t="s">
        <v>8</v>
      </c>
      <c r="B2">
        <v>136</v>
      </c>
      <c r="C2">
        <v>161</v>
      </c>
      <c r="D2">
        <v>160</v>
      </c>
      <c r="E2">
        <v>154</v>
      </c>
      <c r="F2">
        <v>141</v>
      </c>
    </row>
    <row r="3" spans="1:6" x14ac:dyDescent="0.2">
      <c r="A3" t="s">
        <v>9</v>
      </c>
      <c r="B3">
        <v>17.28</v>
      </c>
      <c r="C3">
        <v>18.64</v>
      </c>
      <c r="D3">
        <v>19.22</v>
      </c>
      <c r="E3">
        <v>19.09</v>
      </c>
      <c r="F3">
        <v>17.32</v>
      </c>
    </row>
    <row r="4" spans="1:6" x14ac:dyDescent="0.2">
      <c r="A4" t="s">
        <v>10</v>
      </c>
      <c r="B4">
        <v>93</v>
      </c>
      <c r="C4">
        <v>137</v>
      </c>
      <c r="D4">
        <v>108</v>
      </c>
      <c r="E4">
        <v>104</v>
      </c>
      <c r="F4">
        <v>101</v>
      </c>
    </row>
    <row r="6" spans="1:6" x14ac:dyDescent="0.2">
      <c r="A6" t="s">
        <v>11</v>
      </c>
    </row>
    <row r="7" spans="1:6" x14ac:dyDescent="0.2">
      <c r="A7" t="s">
        <v>13</v>
      </c>
      <c r="B7">
        <v>147</v>
      </c>
      <c r="C7">
        <v>151</v>
      </c>
      <c r="D7">
        <v>148</v>
      </c>
    </row>
    <row r="8" spans="1:6" x14ac:dyDescent="0.2">
      <c r="A8" t="s">
        <v>14</v>
      </c>
      <c r="B8">
        <v>7.16</v>
      </c>
      <c r="C8">
        <v>7.83</v>
      </c>
      <c r="D8">
        <v>7.41</v>
      </c>
    </row>
    <row r="9" spans="1:6" x14ac:dyDescent="0.2">
      <c r="A9" t="s">
        <v>15</v>
      </c>
      <c r="B9">
        <v>92</v>
      </c>
      <c r="C9">
        <v>130</v>
      </c>
      <c r="D9">
        <v>118</v>
      </c>
    </row>
    <row r="12" spans="1:6" x14ac:dyDescent="0.2">
      <c r="A12" t="s">
        <v>24</v>
      </c>
      <c r="B12">
        <f>B2*2*PI()/10</f>
        <v>85.451320177642373</v>
      </c>
      <c r="C12">
        <f t="shared" ref="C12:F12" si="0">C2*2*PI()/10</f>
        <v>101.15928344559134</v>
      </c>
      <c r="D12">
        <f t="shared" si="0"/>
        <v>100.53096491487338</v>
      </c>
      <c r="E12">
        <f t="shared" si="0"/>
        <v>96.761053730565635</v>
      </c>
      <c r="F12">
        <f t="shared" si="0"/>
        <v>88.592912831232155</v>
      </c>
    </row>
    <row r="13" spans="1:6" x14ac:dyDescent="0.2">
      <c r="A13" t="s">
        <v>25</v>
      </c>
      <c r="B13">
        <f>B4*PI()*2/10</f>
        <v>58.433623356770148</v>
      </c>
      <c r="C13">
        <f>C4*PI()*2/10</f>
        <v>86.079638708360335</v>
      </c>
      <c r="D13">
        <f t="shared" ref="D13:F13" si="1">D4*PI()*2/10</f>
        <v>67.858401317539531</v>
      </c>
      <c r="E13">
        <f t="shared" si="1"/>
        <v>65.345127194667697</v>
      </c>
      <c r="F13">
        <f t="shared" si="1"/>
        <v>63.460171602513824</v>
      </c>
    </row>
    <row r="14" spans="1:6" x14ac:dyDescent="0.2">
      <c r="A14" t="s">
        <v>26</v>
      </c>
      <c r="B14">
        <f>AVERAGE(B12:B13)</f>
        <v>71.942471767206257</v>
      </c>
      <c r="C14">
        <f t="shared" ref="C14:F14" si="2">AVERAGE(C12:C13)</f>
        <v>93.619461076975838</v>
      </c>
      <c r="D14">
        <f>AVERAGE(D12:D13)</f>
        <v>84.194683116206448</v>
      </c>
      <c r="E14">
        <f t="shared" si="2"/>
        <v>81.053090462616666</v>
      </c>
      <c r="F14">
        <f t="shared" si="2"/>
        <v>76.026542216872997</v>
      </c>
    </row>
    <row r="15" spans="1:6" x14ac:dyDescent="0.2">
      <c r="A15" t="s">
        <v>27</v>
      </c>
      <c r="B15">
        <f>B3*2</f>
        <v>34.56</v>
      </c>
      <c r="C15">
        <f t="shared" ref="C15:F15" si="3">C3*2</f>
        <v>37.28</v>
      </c>
      <c r="D15">
        <f t="shared" si="3"/>
        <v>38.44</v>
      </c>
      <c r="E15">
        <f t="shared" si="3"/>
        <v>38.18</v>
      </c>
      <c r="F15">
        <f t="shared" si="3"/>
        <v>34.64</v>
      </c>
    </row>
    <row r="16" spans="1:6" x14ac:dyDescent="0.2">
      <c r="A16" t="s">
        <v>2</v>
      </c>
      <c r="B16">
        <f>2*PI()/B15</f>
        <v>0.18180513041607599</v>
      </c>
      <c r="C16">
        <f t="shared" ref="C16:F16" si="4">2*PI()/C15</f>
        <v>0.16854037841146957</v>
      </c>
      <c r="D16">
        <f t="shared" si="4"/>
        <v>0.1634543524240267</v>
      </c>
      <c r="E16">
        <f t="shared" si="4"/>
        <v>0.16456745173335741</v>
      </c>
      <c r="F16">
        <f t="shared" si="4"/>
        <v>0.18138525713566936</v>
      </c>
    </row>
    <row r="17" spans="1:6" x14ac:dyDescent="0.2">
      <c r="A17" t="s">
        <v>28</v>
      </c>
      <c r="B17">
        <f>Constants!B8*Constants!B4*Constants!B5</f>
        <v>7.2275000000000006E-2</v>
      </c>
      <c r="C17">
        <f>B17</f>
        <v>7.2275000000000006E-2</v>
      </c>
      <c r="D17">
        <f t="shared" ref="D17:F17" si="5">C17</f>
        <v>7.2275000000000006E-2</v>
      </c>
      <c r="E17">
        <f t="shared" si="5"/>
        <v>7.2275000000000006E-2</v>
      </c>
      <c r="F17">
        <f t="shared" si="5"/>
        <v>7.2275000000000006E-2</v>
      </c>
    </row>
    <row r="18" spans="1:6" x14ac:dyDescent="0.2">
      <c r="A18" t="s">
        <v>29</v>
      </c>
      <c r="B18">
        <f>B17/('Moment of Rotatonal Inertia'!$B$18*B14)</f>
        <v>0.10037031251091928</v>
      </c>
      <c r="C18">
        <f>C17/('Moment of Rotatonal Inertia'!$B$18*C14)</f>
        <v>7.7130206593961456E-2</v>
      </c>
      <c r="D18">
        <f>D17/('Moment of Rotatonal Inertia'!$B$18*D14)</f>
        <v>8.5764184944031777E-2</v>
      </c>
      <c r="E18">
        <f>E17/('Moment of Rotatonal Inertia'!$B$18*E14)</f>
        <v>8.9088378158916723E-2</v>
      </c>
      <c r="F18">
        <f>F17/('Moment of Rotatonal Inertia'!$B$18*F14)</f>
        <v>9.4978518863638492E-2</v>
      </c>
    </row>
    <row r="20" spans="1:6" x14ac:dyDescent="0.2">
      <c r="B20" t="s">
        <v>34</v>
      </c>
      <c r="C20" t="s">
        <v>35</v>
      </c>
      <c r="D20" t="s">
        <v>36</v>
      </c>
    </row>
    <row r="21" spans="1:6" x14ac:dyDescent="0.2">
      <c r="B21">
        <f>B14</f>
        <v>71.942471767206257</v>
      </c>
      <c r="C21">
        <f>B16</f>
        <v>0.18180513041607599</v>
      </c>
      <c r="D21">
        <f>B18</f>
        <v>0.10037031251091928</v>
      </c>
    </row>
    <row r="22" spans="1:6" x14ac:dyDescent="0.2">
      <c r="B22">
        <f>F14</f>
        <v>76.026542216872997</v>
      </c>
      <c r="C22">
        <f>F16</f>
        <v>0.18138525713566936</v>
      </c>
      <c r="D22">
        <f>F18</f>
        <v>9.4978518863638492E-2</v>
      </c>
    </row>
    <row r="23" spans="1:6" x14ac:dyDescent="0.2">
      <c r="B23">
        <f>E14</f>
        <v>81.053090462616666</v>
      </c>
      <c r="C23">
        <f>E16</f>
        <v>0.16456745173335741</v>
      </c>
      <c r="D23">
        <f>E18</f>
        <v>8.9088378158916723E-2</v>
      </c>
    </row>
    <row r="24" spans="1:6" x14ac:dyDescent="0.2">
      <c r="B24">
        <f>D14</f>
        <v>84.194683116206448</v>
      </c>
      <c r="C24">
        <f>D16</f>
        <v>0.1634543524240267</v>
      </c>
      <c r="D24">
        <f>D18</f>
        <v>8.5764184944031777E-2</v>
      </c>
    </row>
    <row r="25" spans="1:6" x14ac:dyDescent="0.2">
      <c r="B25">
        <f>C14</f>
        <v>93.619461076975838</v>
      </c>
      <c r="C25">
        <f>C16</f>
        <v>0.16854037841146957</v>
      </c>
      <c r="D25">
        <f>C18</f>
        <v>7.7130206593961456E-2</v>
      </c>
    </row>
    <row r="28" spans="1:6" x14ac:dyDescent="0.2">
      <c r="B28" s="2">
        <v>71.942471767206257</v>
      </c>
      <c r="C28" s="2">
        <v>76.026542216872997</v>
      </c>
      <c r="D28" s="2">
        <v>81.053090462616666</v>
      </c>
      <c r="E28" s="2">
        <v>84.194683116206448</v>
      </c>
      <c r="F28" s="2">
        <v>93.619461076975838</v>
      </c>
    </row>
    <row r="29" spans="1:6" x14ac:dyDescent="0.2">
      <c r="B29" s="1">
        <v>0.18180513041607599</v>
      </c>
      <c r="C29" s="1">
        <v>0.18138525713566936</v>
      </c>
      <c r="D29" s="1">
        <v>0.16456745173335741</v>
      </c>
      <c r="E29" s="1">
        <v>0.1634543524240267</v>
      </c>
      <c r="F29" s="1">
        <v>0.16854037841146957</v>
      </c>
    </row>
    <row r="30" spans="1:6" x14ac:dyDescent="0.2">
      <c r="B30" s="1">
        <v>8.0014598621587441E-2</v>
      </c>
      <c r="C30" s="1">
        <v>7.5716293736956708E-2</v>
      </c>
      <c r="D30" s="1">
        <v>7.1020709629238454E-2</v>
      </c>
      <c r="E30" s="1">
        <v>6.8370683150535544E-2</v>
      </c>
      <c r="F30" s="1">
        <v>6.1487728470951408E-2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348A9-1C54-034D-A22B-76DB4D1F27E6}">
  <dimension ref="A1:E35"/>
  <sheetViews>
    <sheetView topLeftCell="A7" zoomScale="125" workbookViewId="0">
      <selection activeCell="D36" sqref="D36"/>
    </sheetView>
  </sheetViews>
  <sheetFormatPr baseColWidth="10" defaultRowHeight="16" x14ac:dyDescent="0.2"/>
  <sheetData>
    <row r="1" spans="1:4" x14ac:dyDescent="0.2">
      <c r="A1" t="s">
        <v>42</v>
      </c>
      <c r="B1">
        <v>1</v>
      </c>
      <c r="C1">
        <v>2</v>
      </c>
      <c r="D1">
        <v>3</v>
      </c>
    </row>
    <row r="2" spans="1:4" x14ac:dyDescent="0.2">
      <c r="A2" t="s">
        <v>13</v>
      </c>
      <c r="B2">
        <v>92</v>
      </c>
      <c r="C2">
        <v>109</v>
      </c>
      <c r="D2">
        <v>108</v>
      </c>
    </row>
    <row r="3" spans="1:4" x14ac:dyDescent="0.2">
      <c r="A3" t="s">
        <v>14</v>
      </c>
      <c r="B3">
        <v>13.53</v>
      </c>
      <c r="C3">
        <v>16.12</v>
      </c>
      <c r="D3">
        <v>16.190000000000001</v>
      </c>
    </row>
    <row r="4" spans="1:4" x14ac:dyDescent="0.2">
      <c r="A4" t="s">
        <v>15</v>
      </c>
      <c r="B4">
        <v>38</v>
      </c>
      <c r="C4">
        <v>49</v>
      </c>
      <c r="D4">
        <v>49</v>
      </c>
    </row>
    <row r="5" spans="1:4" x14ac:dyDescent="0.2">
      <c r="A5" t="s">
        <v>41</v>
      </c>
      <c r="B5">
        <v>85</v>
      </c>
      <c r="C5">
        <v>90</v>
      </c>
      <c r="D5">
        <v>90</v>
      </c>
    </row>
    <row r="7" spans="1:4" x14ac:dyDescent="0.2">
      <c r="A7" t="s">
        <v>40</v>
      </c>
      <c r="B7">
        <v>1</v>
      </c>
      <c r="C7">
        <v>2</v>
      </c>
      <c r="D7">
        <v>3</v>
      </c>
    </row>
    <row r="8" spans="1:4" x14ac:dyDescent="0.2">
      <c r="A8" t="s">
        <v>13</v>
      </c>
      <c r="B8">
        <v>93</v>
      </c>
      <c r="C8">
        <v>106</v>
      </c>
      <c r="D8">
        <v>102</v>
      </c>
    </row>
    <row r="9" spans="1:4" x14ac:dyDescent="0.2">
      <c r="A9" t="s">
        <v>14</v>
      </c>
      <c r="B9">
        <v>9.8800000000000008</v>
      </c>
      <c r="C9">
        <v>9.9700000000000006</v>
      </c>
      <c r="D9">
        <v>10.19</v>
      </c>
    </row>
    <row r="10" spans="1:4" x14ac:dyDescent="0.2">
      <c r="A10" t="s">
        <v>15</v>
      </c>
      <c r="B10">
        <v>45</v>
      </c>
      <c r="C10">
        <v>50</v>
      </c>
      <c r="D10">
        <v>46</v>
      </c>
    </row>
    <row r="11" spans="1:4" x14ac:dyDescent="0.2">
      <c r="A11" t="s">
        <v>41</v>
      </c>
      <c r="B11">
        <v>80</v>
      </c>
      <c r="C11">
        <v>80</v>
      </c>
      <c r="D11">
        <v>75</v>
      </c>
    </row>
    <row r="13" spans="1:4" x14ac:dyDescent="0.2">
      <c r="A13" t="s">
        <v>43</v>
      </c>
      <c r="B13">
        <v>1</v>
      </c>
      <c r="C13">
        <v>2</v>
      </c>
      <c r="D13">
        <v>3</v>
      </c>
    </row>
    <row r="14" spans="1:4" x14ac:dyDescent="0.2">
      <c r="A14" t="s">
        <v>13</v>
      </c>
      <c r="B14">
        <v>100</v>
      </c>
      <c r="C14">
        <v>98</v>
      </c>
      <c r="D14">
        <v>109</v>
      </c>
    </row>
    <row r="15" spans="1:4" x14ac:dyDescent="0.2">
      <c r="A15" t="s">
        <v>14</v>
      </c>
      <c r="B15">
        <v>6.97</v>
      </c>
      <c r="C15">
        <v>6.94</v>
      </c>
      <c r="D15">
        <v>7.59</v>
      </c>
    </row>
    <row r="16" spans="1:4" x14ac:dyDescent="0.2">
      <c r="A16" t="s">
        <v>15</v>
      </c>
      <c r="B16">
        <v>45</v>
      </c>
      <c r="C16">
        <v>47</v>
      </c>
      <c r="D16">
        <v>55</v>
      </c>
    </row>
    <row r="17" spans="1:5" x14ac:dyDescent="0.2">
      <c r="A17" t="s">
        <v>41</v>
      </c>
      <c r="B17">
        <v>85</v>
      </c>
      <c r="C17">
        <v>85</v>
      </c>
      <c r="D17">
        <v>85</v>
      </c>
    </row>
    <row r="19" spans="1:5" x14ac:dyDescent="0.2">
      <c r="A19" t="s">
        <v>44</v>
      </c>
      <c r="B19">
        <v>1</v>
      </c>
      <c r="C19">
        <v>2</v>
      </c>
      <c r="D19">
        <v>3</v>
      </c>
      <c r="E19">
        <v>4</v>
      </c>
    </row>
    <row r="20" spans="1:5" x14ac:dyDescent="0.2">
      <c r="A20" t="s">
        <v>13</v>
      </c>
      <c r="B20">
        <v>98</v>
      </c>
      <c r="C20">
        <v>94</v>
      </c>
      <c r="D20">
        <v>97</v>
      </c>
      <c r="E20">
        <v>110</v>
      </c>
    </row>
    <row r="21" spans="1:5" x14ac:dyDescent="0.2">
      <c r="A21" t="s">
        <v>14</v>
      </c>
      <c r="B21">
        <v>6.1</v>
      </c>
      <c r="C21">
        <v>6.47</v>
      </c>
      <c r="D21">
        <v>4.78</v>
      </c>
      <c r="E21">
        <v>6.65</v>
      </c>
    </row>
    <row r="22" spans="1:5" x14ac:dyDescent="0.2">
      <c r="A22" t="s">
        <v>15</v>
      </c>
      <c r="B22">
        <v>46</v>
      </c>
      <c r="C22">
        <v>40</v>
      </c>
      <c r="D22">
        <v>44</v>
      </c>
      <c r="E22">
        <v>47</v>
      </c>
    </row>
    <row r="23" spans="1:5" x14ac:dyDescent="0.2">
      <c r="A23" t="s">
        <v>41</v>
      </c>
      <c r="B23">
        <v>65</v>
      </c>
      <c r="C23">
        <v>80</v>
      </c>
      <c r="D23">
        <v>70</v>
      </c>
      <c r="E23">
        <v>80</v>
      </c>
    </row>
    <row r="25" spans="1:5" x14ac:dyDescent="0.2">
      <c r="A25" t="s">
        <v>45</v>
      </c>
      <c r="B25">
        <v>1</v>
      </c>
      <c r="C25">
        <v>2</v>
      </c>
      <c r="D25">
        <v>3</v>
      </c>
    </row>
    <row r="26" spans="1:5" x14ac:dyDescent="0.2">
      <c r="A26" t="s">
        <v>13</v>
      </c>
      <c r="B26">
        <v>106</v>
      </c>
      <c r="C26">
        <v>91</v>
      </c>
      <c r="D26">
        <v>91</v>
      </c>
    </row>
    <row r="27" spans="1:5" x14ac:dyDescent="0.2">
      <c r="A27" t="s">
        <v>14</v>
      </c>
      <c r="B27">
        <v>5.28</v>
      </c>
      <c r="C27">
        <v>3.97</v>
      </c>
      <c r="D27">
        <v>3.81</v>
      </c>
    </row>
    <row r="28" spans="1:5" x14ac:dyDescent="0.2">
      <c r="A28" t="s">
        <v>15</v>
      </c>
      <c r="B28">
        <v>49</v>
      </c>
      <c r="C28">
        <v>44</v>
      </c>
      <c r="D28">
        <v>46</v>
      </c>
    </row>
    <row r="29" spans="1:5" x14ac:dyDescent="0.2">
      <c r="A29" t="s">
        <v>41</v>
      </c>
      <c r="B29">
        <v>70</v>
      </c>
      <c r="C29">
        <v>80</v>
      </c>
      <c r="D29">
        <v>80</v>
      </c>
    </row>
    <row r="31" spans="1:5" x14ac:dyDescent="0.2">
      <c r="A31" t="s">
        <v>46</v>
      </c>
      <c r="B31">
        <v>1</v>
      </c>
      <c r="C31">
        <v>2</v>
      </c>
      <c r="D31">
        <v>3</v>
      </c>
    </row>
    <row r="32" spans="1:5" x14ac:dyDescent="0.2">
      <c r="A32" t="s">
        <v>13</v>
      </c>
      <c r="B32">
        <v>103</v>
      </c>
      <c r="C32">
        <v>108</v>
      </c>
      <c r="D32">
        <v>103</v>
      </c>
    </row>
    <row r="33" spans="1:4" x14ac:dyDescent="0.2">
      <c r="A33" t="s">
        <v>14</v>
      </c>
      <c r="B33">
        <v>4.37</v>
      </c>
      <c r="C33">
        <v>3.47</v>
      </c>
      <c r="D33">
        <v>4.1900000000000004</v>
      </c>
    </row>
    <row r="34" spans="1:4" x14ac:dyDescent="0.2">
      <c r="A34" t="s">
        <v>15</v>
      </c>
      <c r="B34">
        <v>55</v>
      </c>
      <c r="C34">
        <v>52</v>
      </c>
      <c r="D34">
        <v>53</v>
      </c>
    </row>
    <row r="35" spans="1:4" x14ac:dyDescent="0.2">
      <c r="A35" t="s">
        <v>41</v>
      </c>
      <c r="B35">
        <v>80</v>
      </c>
      <c r="C35">
        <v>70</v>
      </c>
      <c r="D35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2441E-8CF7-0D48-9DD1-C3BDD5F78885}">
  <dimension ref="A1:G19"/>
  <sheetViews>
    <sheetView topLeftCell="A3" zoomScale="185" workbookViewId="0">
      <selection activeCell="B18" sqref="B18"/>
    </sheetView>
  </sheetViews>
  <sheetFormatPr baseColWidth="10" defaultRowHeight="16" x14ac:dyDescent="0.2"/>
  <cols>
    <col min="1" max="1" width="22.83203125" customWidth="1"/>
    <col min="2" max="3" width="11.6640625" bestFit="1" customWidth="1"/>
  </cols>
  <sheetData>
    <row r="1" spans="1:7" x14ac:dyDescent="0.2">
      <c r="A1" t="s">
        <v>1</v>
      </c>
      <c r="B1">
        <v>1</v>
      </c>
      <c r="C1">
        <v>2</v>
      </c>
      <c r="D1">
        <v>3</v>
      </c>
    </row>
    <row r="2" spans="1:7" x14ac:dyDescent="0.2">
      <c r="A2" t="s">
        <v>13</v>
      </c>
      <c r="B2">
        <v>152</v>
      </c>
      <c r="C2">
        <v>153</v>
      </c>
      <c r="D2">
        <v>166</v>
      </c>
    </row>
    <row r="3" spans="1:7" x14ac:dyDescent="0.2">
      <c r="A3" t="s">
        <v>16</v>
      </c>
      <c r="B3">
        <v>17</v>
      </c>
      <c r="C3">
        <v>22</v>
      </c>
      <c r="D3">
        <v>20</v>
      </c>
    </row>
    <row r="4" spans="1:7" x14ac:dyDescent="0.2">
      <c r="A4" t="s">
        <v>15</v>
      </c>
      <c r="B4">
        <v>98</v>
      </c>
      <c r="C4">
        <v>112</v>
      </c>
      <c r="D4">
        <v>111</v>
      </c>
    </row>
    <row r="5" spans="1:7" x14ac:dyDescent="0.2">
      <c r="A5" t="s">
        <v>16</v>
      </c>
      <c r="B5">
        <v>13</v>
      </c>
      <c r="C5">
        <v>14</v>
      </c>
      <c r="D5">
        <v>14</v>
      </c>
    </row>
    <row r="6" spans="1:7" x14ac:dyDescent="0.2">
      <c r="A6" t="s">
        <v>17</v>
      </c>
      <c r="B6">
        <v>59</v>
      </c>
      <c r="C6">
        <v>72</v>
      </c>
      <c r="D6">
        <v>71</v>
      </c>
    </row>
    <row r="8" spans="1:7" x14ac:dyDescent="0.2">
      <c r="A8" t="s">
        <v>30</v>
      </c>
      <c r="B8">
        <f>B2*2*PI()/10</f>
        <v>95.504416669129711</v>
      </c>
      <c r="C8">
        <f t="shared" ref="C8:D8" si="0">C2*2*PI()/10</f>
        <v>96.132735199847673</v>
      </c>
      <c r="D8">
        <f t="shared" si="0"/>
        <v>104.30087609918114</v>
      </c>
    </row>
    <row r="9" spans="1:7" x14ac:dyDescent="0.2">
      <c r="A9" t="s">
        <v>31</v>
      </c>
      <c r="B9">
        <f>B3/10</f>
        <v>1.7</v>
      </c>
      <c r="C9">
        <f t="shared" ref="C9:D9" si="1">C3/10</f>
        <v>2.2000000000000002</v>
      </c>
      <c r="D9">
        <f t="shared" si="1"/>
        <v>2</v>
      </c>
    </row>
    <row r="10" spans="1:7" x14ac:dyDescent="0.2">
      <c r="A10" t="s">
        <v>37</v>
      </c>
      <c r="B10">
        <f>B4*2*PI()/10</f>
        <v>61.575216010359938</v>
      </c>
      <c r="C10">
        <f t="shared" ref="C10:D10" si="2">C4*2*PI()/10</f>
        <v>70.371675440411366</v>
      </c>
      <c r="D10">
        <f t="shared" si="2"/>
        <v>69.743356909693404</v>
      </c>
    </row>
    <row r="11" spans="1:7" x14ac:dyDescent="0.2">
      <c r="A11" t="s">
        <v>31</v>
      </c>
      <c r="B11">
        <f>B5/10</f>
        <v>1.3</v>
      </c>
      <c r="C11">
        <f t="shared" ref="C11:D11" si="3">C5/10</f>
        <v>1.4</v>
      </c>
      <c r="D11">
        <f t="shared" si="3"/>
        <v>1.4</v>
      </c>
    </row>
    <row r="12" spans="1:7" x14ac:dyDescent="0.2">
      <c r="A12" t="s">
        <v>38</v>
      </c>
      <c r="B12">
        <f>B6*2*PI()/10</f>
        <v>37.070793312359555</v>
      </c>
      <c r="C12">
        <f t="shared" ref="C12:D12" si="4">C6*2*PI()/10</f>
        <v>45.238934211693021</v>
      </c>
      <c r="D12">
        <f t="shared" si="4"/>
        <v>44.610615680975066</v>
      </c>
    </row>
    <row r="14" spans="1:7" x14ac:dyDescent="0.2"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</row>
    <row r="15" spans="1:7" x14ac:dyDescent="0.2">
      <c r="A15" t="s">
        <v>39</v>
      </c>
      <c r="B15">
        <f>AVERAGE(B8,B10)</f>
        <v>78.539816339744817</v>
      </c>
      <c r="C15">
        <f>AVERAGE(B10,B12)</f>
        <v>49.323004661359747</v>
      </c>
      <c r="D15">
        <f>AVERAGE(C8,C10)</f>
        <v>83.252205320129519</v>
      </c>
      <c r="E15">
        <f>AVERAGE(C10,C12)</f>
        <v>57.805304826052193</v>
      </c>
      <c r="F15">
        <f>AVERAGE(D8,D10)</f>
        <v>87.022116504437264</v>
      </c>
      <c r="G15">
        <f>AVERAGE(D10,D12)</f>
        <v>57.176986295334231</v>
      </c>
    </row>
    <row r="16" spans="1:7" x14ac:dyDescent="0.2">
      <c r="A16" t="s">
        <v>32</v>
      </c>
      <c r="B16">
        <f>B9*2*PI()</f>
        <v>10.681415022205297</v>
      </c>
      <c r="C16">
        <f>2*PI()*B11</f>
        <v>8.1681408993334621</v>
      </c>
      <c r="D16">
        <f>C9*2*PI()</f>
        <v>13.823007675795091</v>
      </c>
      <c r="E16">
        <f>C11*2*PI()</f>
        <v>8.7964594300514207</v>
      </c>
      <c r="F16">
        <f>2*D9*PI()</f>
        <v>12.566370614359172</v>
      </c>
      <c r="G16">
        <f>D11*PI()*2</f>
        <v>8.7964594300514207</v>
      </c>
    </row>
    <row r="18" spans="2:3" x14ac:dyDescent="0.2">
      <c r="B18" s="2">
        <f>AVERAGE(B15,D15,F15)</f>
        <v>82.938046054770538</v>
      </c>
      <c r="C18" s="2">
        <f>AVERAGE(C15,E15,G15)</f>
        <v>54.76843192758205</v>
      </c>
    </row>
    <row r="19" spans="2:3" x14ac:dyDescent="0.2">
      <c r="B19" s="2">
        <f>AVERAGE(B16,D16,F16)</f>
        <v>12.356931104119854</v>
      </c>
      <c r="C19" s="2">
        <f>AVERAGE(C16,E16,G16)</f>
        <v>8.5870199198121018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0A2F-D55E-DC4C-A3BF-695D454D861A}">
  <dimension ref="A1:D17"/>
  <sheetViews>
    <sheetView zoomScale="168" workbookViewId="0">
      <selection activeCell="D18" sqref="D18"/>
    </sheetView>
  </sheetViews>
  <sheetFormatPr baseColWidth="10" defaultRowHeight="16" x14ac:dyDescent="0.2"/>
  <sheetData>
    <row r="1" spans="1:4" x14ac:dyDescent="0.2">
      <c r="A1" t="s">
        <v>40</v>
      </c>
      <c r="B1">
        <v>1</v>
      </c>
      <c r="C1">
        <v>2</v>
      </c>
      <c r="D1">
        <v>3</v>
      </c>
    </row>
    <row r="2" spans="1:4" x14ac:dyDescent="0.2">
      <c r="A2" t="s">
        <v>13</v>
      </c>
      <c r="B2">
        <v>99</v>
      </c>
      <c r="C2">
        <v>99</v>
      </c>
      <c r="D2">
        <v>96</v>
      </c>
    </row>
    <row r="3" spans="1:4" x14ac:dyDescent="0.2">
      <c r="A3" t="s">
        <v>14</v>
      </c>
      <c r="B3">
        <v>8.93</v>
      </c>
      <c r="C3">
        <v>9.1300000000000008</v>
      </c>
      <c r="D3">
        <v>8.65</v>
      </c>
    </row>
    <row r="4" spans="1:4" x14ac:dyDescent="0.2">
      <c r="A4" t="s">
        <v>15</v>
      </c>
      <c r="B4">
        <v>53</v>
      </c>
      <c r="C4">
        <v>50</v>
      </c>
      <c r="D4">
        <v>53</v>
      </c>
    </row>
    <row r="5" spans="1:4" x14ac:dyDescent="0.2">
      <c r="A5" t="s">
        <v>41</v>
      </c>
      <c r="B5">
        <v>90</v>
      </c>
      <c r="C5">
        <v>90</v>
      </c>
      <c r="D5">
        <v>90</v>
      </c>
    </row>
    <row r="7" spans="1:4" x14ac:dyDescent="0.2">
      <c r="A7" t="s">
        <v>44</v>
      </c>
      <c r="B7">
        <v>1</v>
      </c>
      <c r="C7">
        <v>2</v>
      </c>
      <c r="D7">
        <v>3</v>
      </c>
    </row>
    <row r="8" spans="1:4" x14ac:dyDescent="0.2">
      <c r="A8" t="s">
        <v>13</v>
      </c>
      <c r="B8">
        <v>98</v>
      </c>
      <c r="C8">
        <v>93</v>
      </c>
      <c r="D8">
        <v>93</v>
      </c>
    </row>
    <row r="9" spans="1:4" x14ac:dyDescent="0.2">
      <c r="A9" t="s">
        <v>14</v>
      </c>
      <c r="B9">
        <v>4.66</v>
      </c>
      <c r="C9">
        <v>4.54</v>
      </c>
      <c r="D9">
        <v>4.75</v>
      </c>
    </row>
    <row r="10" spans="1:4" x14ac:dyDescent="0.2">
      <c r="A10" t="s">
        <v>15</v>
      </c>
      <c r="B10">
        <v>53</v>
      </c>
      <c r="C10">
        <v>40</v>
      </c>
      <c r="D10">
        <v>50</v>
      </c>
    </row>
    <row r="11" spans="1:4" x14ac:dyDescent="0.2">
      <c r="A11" t="s">
        <v>41</v>
      </c>
      <c r="B11">
        <v>80</v>
      </c>
      <c r="C11">
        <v>80</v>
      </c>
      <c r="D11">
        <v>75</v>
      </c>
    </row>
    <row r="13" spans="1:4" x14ac:dyDescent="0.2">
      <c r="A13" t="s">
        <v>46</v>
      </c>
      <c r="B13">
        <v>1</v>
      </c>
      <c r="C13">
        <v>2</v>
      </c>
      <c r="D13">
        <v>3</v>
      </c>
    </row>
    <row r="14" spans="1:4" x14ac:dyDescent="0.2">
      <c r="A14" t="s">
        <v>13</v>
      </c>
      <c r="B14">
        <v>87</v>
      </c>
      <c r="C14">
        <v>99</v>
      </c>
      <c r="D14">
        <v>95</v>
      </c>
    </row>
    <row r="15" spans="1:4" x14ac:dyDescent="0.2">
      <c r="A15" t="s">
        <v>14</v>
      </c>
      <c r="B15">
        <v>2.59</v>
      </c>
      <c r="C15">
        <v>3.44</v>
      </c>
      <c r="D15">
        <v>2.91</v>
      </c>
    </row>
    <row r="16" spans="1:4" x14ac:dyDescent="0.2">
      <c r="A16" t="s">
        <v>15</v>
      </c>
      <c r="B16">
        <v>39</v>
      </c>
      <c r="C16">
        <v>48</v>
      </c>
      <c r="D16">
        <v>47</v>
      </c>
    </row>
    <row r="17" spans="1:4" x14ac:dyDescent="0.2">
      <c r="A17" t="s">
        <v>41</v>
      </c>
      <c r="B17">
        <v>80</v>
      </c>
      <c r="C17">
        <v>80</v>
      </c>
      <c r="D17">
        <v>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9E7FE-FBD3-CD4B-96E0-41D147CB580C}">
  <dimension ref="A1:D14"/>
  <sheetViews>
    <sheetView zoomScale="136" workbookViewId="0">
      <selection activeCell="E10" sqref="E10"/>
    </sheetView>
  </sheetViews>
  <sheetFormatPr baseColWidth="10" defaultRowHeight="16" x14ac:dyDescent="0.2"/>
  <sheetData>
    <row r="1" spans="1:4" x14ac:dyDescent="0.2">
      <c r="A1" t="s">
        <v>47</v>
      </c>
      <c r="B1">
        <v>1</v>
      </c>
      <c r="C1">
        <v>2</v>
      </c>
      <c r="D1">
        <v>3</v>
      </c>
    </row>
    <row r="2" spans="1:4" x14ac:dyDescent="0.2">
      <c r="A2" t="s">
        <v>13</v>
      </c>
      <c r="B2">
        <v>96</v>
      </c>
      <c r="C2">
        <v>106</v>
      </c>
      <c r="D2">
        <v>105</v>
      </c>
    </row>
    <row r="3" spans="1:4" x14ac:dyDescent="0.2">
      <c r="A3" t="s">
        <v>48</v>
      </c>
      <c r="B3">
        <v>13</v>
      </c>
      <c r="C3">
        <v>15</v>
      </c>
      <c r="D3">
        <v>13</v>
      </c>
    </row>
    <row r="4" spans="1:4" x14ac:dyDescent="0.2">
      <c r="A4" t="s">
        <v>15</v>
      </c>
      <c r="B4">
        <v>53</v>
      </c>
      <c r="C4">
        <v>60</v>
      </c>
      <c r="D4">
        <v>60</v>
      </c>
    </row>
    <row r="6" spans="1:4" x14ac:dyDescent="0.2">
      <c r="A6" t="s">
        <v>49</v>
      </c>
      <c r="B6">
        <v>1</v>
      </c>
      <c r="C6">
        <v>2</v>
      </c>
      <c r="D6">
        <v>3</v>
      </c>
    </row>
    <row r="7" spans="1:4" x14ac:dyDescent="0.2">
      <c r="A7" t="s">
        <v>13</v>
      </c>
      <c r="B7">
        <v>107</v>
      </c>
      <c r="C7">
        <v>97</v>
      </c>
      <c r="D7">
        <v>97</v>
      </c>
    </row>
    <row r="8" spans="1:4" x14ac:dyDescent="0.2">
      <c r="A8" t="s">
        <v>48</v>
      </c>
      <c r="B8">
        <v>13</v>
      </c>
      <c r="C8">
        <v>12</v>
      </c>
      <c r="D8">
        <v>12</v>
      </c>
    </row>
    <row r="9" spans="1:4" x14ac:dyDescent="0.2">
      <c r="A9" t="s">
        <v>15</v>
      </c>
      <c r="B9">
        <v>59</v>
      </c>
      <c r="C9">
        <v>50</v>
      </c>
      <c r="D9">
        <v>53</v>
      </c>
    </row>
    <row r="11" spans="1:4" x14ac:dyDescent="0.2">
      <c r="A11" t="s">
        <v>50</v>
      </c>
      <c r="B11">
        <v>1</v>
      </c>
      <c r="C11">
        <v>2</v>
      </c>
      <c r="D11">
        <v>3</v>
      </c>
    </row>
    <row r="12" spans="1:4" x14ac:dyDescent="0.2">
      <c r="A12" t="s">
        <v>13</v>
      </c>
      <c r="B12">
        <v>102</v>
      </c>
      <c r="C12">
        <v>99</v>
      </c>
      <c r="D12">
        <v>95</v>
      </c>
    </row>
    <row r="13" spans="1:4" x14ac:dyDescent="0.2">
      <c r="A13" t="s">
        <v>48</v>
      </c>
      <c r="B13">
        <v>14</v>
      </c>
      <c r="C13">
        <v>13</v>
      </c>
      <c r="D13">
        <v>12</v>
      </c>
    </row>
    <row r="14" spans="1:4" x14ac:dyDescent="0.2">
      <c r="A14" t="s">
        <v>15</v>
      </c>
      <c r="B14">
        <v>59</v>
      </c>
      <c r="C14">
        <v>57</v>
      </c>
      <c r="D14">
        <v>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DF92C-50CC-8B4F-A2E5-F96D8001C946}">
  <dimension ref="A1:C2"/>
  <sheetViews>
    <sheetView tabSelected="1" workbookViewId="0">
      <selection activeCell="C3" sqref="C3"/>
    </sheetView>
  </sheetViews>
  <sheetFormatPr baseColWidth="10" defaultRowHeight="16" x14ac:dyDescent="0.2"/>
  <cols>
    <col min="1" max="1" width="20.1640625" customWidth="1"/>
  </cols>
  <sheetData>
    <row r="1" spans="1:3" x14ac:dyDescent="0.2">
      <c r="A1" t="s">
        <v>18</v>
      </c>
      <c r="B1">
        <v>16.62</v>
      </c>
      <c r="C1">
        <f>B1*2</f>
        <v>33.24</v>
      </c>
    </row>
    <row r="2" spans="1:3" x14ac:dyDescent="0.2">
      <c r="A2" t="s">
        <v>19</v>
      </c>
      <c r="B2">
        <v>8.4700000000000006</v>
      </c>
      <c r="C2">
        <f>B2*2</f>
        <v>16.940000000000001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Constants</vt:lpstr>
      <vt:lpstr>Moment of Rotatonal Inertia</vt:lpstr>
      <vt:lpstr>Precession</vt:lpstr>
      <vt:lpstr>Precession #2</vt:lpstr>
      <vt:lpstr>Nutation</vt:lpstr>
      <vt:lpstr>Nutation w Precession</vt:lpstr>
      <vt:lpstr>Nutation wout Precession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Nguyen</dc:creator>
  <cp:lastModifiedBy>Toby Nguyen</cp:lastModifiedBy>
  <dcterms:created xsi:type="dcterms:W3CDTF">2024-05-29T03:27:22Z</dcterms:created>
  <dcterms:modified xsi:type="dcterms:W3CDTF">2024-06-05T04:52:45Z</dcterms:modified>
</cp:coreProperties>
</file>