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2" sheetId="1" state="visible" r:id="rId2"/>
    <sheet name="Sheet1"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<sst xmlns="http://schemas.openxmlformats.org/spreadsheetml/2006/main" count="45" uniqueCount="45">
  <si>
    <t xml:space="preserve">UK Contractor via Umbrella Tax Calculator</t>
  </si>
  <si>
    <t xml:space="preserve">Fill in the blue cells with your values.
I made this for myself, it’s configured to use Student Loan Plan 1, which may not apply to you.
If anyone sees mistakes, please let me know and I’ll fix it, or fix/improve and share yourself.
I am aware that some figures get rounded up and down when this calculation is done in real life, and this spreadsheet does not take that into account, so it’s not accurate to the penny
Finally, this is literally just the result of googling, and a love of spreadsheets. I make no claims at all to it’s accuracy :)</t>
  </si>
  <si>
    <t xml:space="preserve">Annual</t>
  </si>
  <si>
    <t xml:space="preserve">Monthly</t>
  </si>
  <si>
    <t xml:space="preserve">Weekly</t>
  </si>
  <si>
    <t xml:space="preserve">Total Invoiced</t>
  </si>
  <si>
    <t xml:space="preserve">Umbrella Weekly Fee</t>
  </si>
  <si>
    <t xml:space="preserve">Day Rate</t>
  </si>
  <si>
    <t xml:space="preserve">Employer Gross Income</t>
  </si>
  <si>
    <t xml:space="preserve">Annual Total Days worked</t>
  </si>
  <si>
    <t xml:space="preserve">Salary Sacrifice Pension</t>
  </si>
  <si>
    <t xml:space="preserve">EMPLOYER DEDUCTIONS</t>
  </si>
  <si>
    <t xml:space="preserve">Employers National Insurance</t>
  </si>
  <si>
    <t xml:space="preserve">Personal Allowance threshold</t>
  </si>
  <si>
    <t xml:space="preserve">Umbrella Fees</t>
  </si>
  <si>
    <t xml:space="preserve">Higher Rate threshold</t>
  </si>
  <si>
    <t xml:space="preserve">Apprenticeship Levy</t>
  </si>
  <si>
    <t xml:space="preserve">Additional Rate threshold</t>
  </si>
  <si>
    <t xml:space="preserve">Below personal</t>
  </si>
  <si>
    <t xml:space="preserve">Basic rate</t>
  </si>
  <si>
    <t xml:space="preserve">EMPLOYEE GROSS INCOME</t>
  </si>
  <si>
    <t xml:space="preserve">Higher rate</t>
  </si>
  <si>
    <t xml:space="preserve">Additional rate</t>
  </si>
  <si>
    <t xml:space="preserve">Tax Free Income</t>
  </si>
  <si>
    <t xml:space="preserve">Taxable at 20% tax rate</t>
  </si>
  <si>
    <t xml:space="preserve">Taxable at 40% tax rate</t>
  </si>
  <si>
    <t xml:space="preserve">Employer National Insurance Monthly Threshold</t>
  </si>
  <si>
    <t xml:space="preserve">Taxable at 45% tax rate</t>
  </si>
  <si>
    <t xml:space="preserve">Employer National Insurance Rate</t>
  </si>
  <si>
    <t xml:space="preserve">Basic rate tax payable</t>
  </si>
  <si>
    <t xml:space="preserve">Personal NI Monthly threshold</t>
  </si>
  <si>
    <t xml:space="preserve">Higher rate tax payable</t>
  </si>
  <si>
    <t xml:space="preserve">Personal NI Lower Bracket Rate</t>
  </si>
  <si>
    <t xml:space="preserve">Additional rate tax payable</t>
  </si>
  <si>
    <t xml:space="preserve">Personal NI Higher Bracket threshold</t>
  </si>
  <si>
    <t xml:space="preserve">Personal NI Higher Bracket rate</t>
  </si>
  <si>
    <t xml:space="preserve">EMPLOYEE DEDUCTIONS</t>
  </si>
  <si>
    <t xml:space="preserve">Total Tax Payable</t>
  </si>
  <si>
    <t xml:space="preserve">Student Loan (Plan 1) threshold (monthly)</t>
  </si>
  <si>
    <t xml:space="preserve">Personal National Insurance</t>
  </si>
  <si>
    <t xml:space="preserve">Student Loan (Plan 1) rate</t>
  </si>
  <si>
    <t xml:space="preserve">Student Loan (Plan 1)</t>
  </si>
  <si>
    <t xml:space="preserve">TOTAL Deductions</t>
  </si>
  <si>
    <t xml:space="preserve">NET Income Annual</t>
  </si>
  <si>
    <t xml:space="preserve">Rishi Sunak gets</t>
  </si>
</sst>
</file>

<file path=xl/styles.xml><?xml version="1.0" encoding="utf-8"?>
<styleSheet xmlns="http://schemas.openxmlformats.org/spreadsheetml/2006/main">
  <numFmts count="3">
    <numFmt numFmtId="164" formatCode="General"/>
    <numFmt numFmtId="165" formatCode="0"/>
    <numFmt numFmtId="166" formatCode="0.00%"/>
  </numFmts>
  <fonts count="5">
    <font>
      <sz val="10"/>
      <name val="Arial"/>
      <family val="2"/>
    </font>
    <font>
      <sz val="10"/>
      <name val="Arial"/>
      <family val="0"/>
    </font>
    <font>
      <sz val="10"/>
      <name val="Arial"/>
      <family val="0"/>
    </font>
    <font>
      <sz val="10"/>
      <name val="Arial"/>
      <family val="0"/>
    </font>
    <font>
      <b val="true"/>
      <sz val="10"/>
      <name val="Arial"/>
      <family val="2"/>
    </font>
  </fonts>
  <fills count="3">
    <fill>
      <patternFill patternType="none"/>
    </fill>
    <fill>
      <patternFill patternType="gray125"/>
    </fill>
    <fill>
      <patternFill patternType="solid">
        <fgColor rgb="FFADC5E7"/>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DC5E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4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6.41"/>
    <col collapsed="false" customWidth="true" hidden="false" outlineLevel="0" max="2" min="2" style="0" width="39.69"/>
    <col collapsed="false" customWidth="true" hidden="false" outlineLevel="0" max="3" min="3" style="1" width="14.59"/>
    <col collapsed="false" customWidth="false" hidden="false" outlineLevel="0" max="5" min="4" style="1" width="11.52"/>
    <col collapsed="false" customWidth="false" hidden="false" outlineLevel="0" max="6" min="6" style="0" width="11.52"/>
    <col collapsed="false" customWidth="true" hidden="false" outlineLevel="0" max="7" min="7" style="0" width="41.07"/>
    <col collapsed="false" customWidth="false" hidden="false" outlineLevel="0" max="1025" min="8" style="0" width="11.52"/>
  </cols>
  <sheetData>
    <row r="2" customFormat="false" ht="12.8" hidden="false" customHeight="false" outlineLevel="0" collapsed="false">
      <c r="B2" s="2" t="s">
        <v>0</v>
      </c>
    </row>
    <row r="3" customFormat="false" ht="12.8" hidden="false" customHeight="false" outlineLevel="0" collapsed="false">
      <c r="A3" s="3"/>
    </row>
    <row r="4" customFormat="false" ht="12.8" hidden="false" customHeight="true" outlineLevel="0" collapsed="false">
      <c r="B4" s="4" t="s">
        <v>1</v>
      </c>
      <c r="C4" s="4"/>
      <c r="D4" s="4"/>
      <c r="E4" s="4"/>
      <c r="F4" s="4"/>
      <c r="G4" s="4"/>
      <c r="H4" s="4"/>
      <c r="I4" s="4"/>
    </row>
    <row r="5" customFormat="false" ht="12.8" hidden="false" customHeight="false" outlineLevel="0" collapsed="false">
      <c r="B5" s="4"/>
      <c r="C5" s="4"/>
      <c r="D5" s="4"/>
      <c r="E5" s="4"/>
      <c r="F5" s="4"/>
      <c r="G5" s="4"/>
      <c r="H5" s="4"/>
      <c r="I5" s="4"/>
    </row>
    <row r="6" customFormat="false" ht="12.8" hidden="false" customHeight="false" outlineLevel="0" collapsed="false">
      <c r="B6" s="4"/>
      <c r="C6" s="4"/>
      <c r="D6" s="4"/>
      <c r="E6" s="4"/>
      <c r="F6" s="4"/>
      <c r="G6" s="4"/>
      <c r="H6" s="4"/>
      <c r="I6" s="4"/>
    </row>
    <row r="7" customFormat="false" ht="12.8" hidden="false" customHeight="false" outlineLevel="0" collapsed="false">
      <c r="B7" s="4"/>
      <c r="C7" s="4"/>
      <c r="D7" s="4"/>
      <c r="E7" s="4"/>
      <c r="F7" s="4"/>
      <c r="G7" s="4"/>
      <c r="H7" s="4"/>
      <c r="I7" s="4"/>
    </row>
    <row r="8" customFormat="false" ht="12.8" hidden="false" customHeight="false" outlineLevel="0" collapsed="false">
      <c r="B8" s="4"/>
      <c r="C8" s="4"/>
      <c r="D8" s="4"/>
      <c r="E8" s="4"/>
      <c r="F8" s="4"/>
      <c r="G8" s="4"/>
      <c r="H8" s="4"/>
      <c r="I8" s="4"/>
    </row>
    <row r="11" customFormat="false" ht="12.8" hidden="false" customHeight="false" outlineLevel="0" collapsed="false">
      <c r="C11" s="1" t="s">
        <v>2</v>
      </c>
      <c r="D11" s="1" t="s">
        <v>3</v>
      </c>
      <c r="E11" s="1" t="s">
        <v>4</v>
      </c>
    </row>
    <row r="13" customFormat="false" ht="12.8" hidden="false" customHeight="false" outlineLevel="0" collapsed="false">
      <c r="B13" s="0" t="s">
        <v>5</v>
      </c>
      <c r="C13" s="1" t="n">
        <f aca="false">$H$14*$H$15</f>
        <v>99000</v>
      </c>
      <c r="D13" s="1" t="n">
        <f aca="false">C13/12</f>
        <v>8250</v>
      </c>
      <c r="E13" s="1" t="n">
        <f aca="false">C13/52</f>
        <v>1903.84615384615</v>
      </c>
      <c r="G13" s="0" t="s">
        <v>6</v>
      </c>
      <c r="H13" s="5" t="n">
        <v>18.75</v>
      </c>
    </row>
    <row r="14" customFormat="false" ht="12.8" hidden="false" customHeight="false" outlineLevel="0" collapsed="false">
      <c r="G14" s="0" t="s">
        <v>7</v>
      </c>
      <c r="H14" s="5" t="n">
        <v>450</v>
      </c>
    </row>
    <row r="15" customFormat="false" ht="12.8" hidden="false" customHeight="false" outlineLevel="0" collapsed="false">
      <c r="B15" s="6" t="s">
        <v>8</v>
      </c>
      <c r="C15" s="1" t="n">
        <f aca="false">C13-$H$16</f>
        <v>59000</v>
      </c>
      <c r="D15" s="1" t="n">
        <f aca="false">C15/12</f>
        <v>4916.66666666667</v>
      </c>
      <c r="E15" s="1" t="n">
        <f aca="false">C15/52</f>
        <v>1134.61538461538</v>
      </c>
      <c r="G15" s="0" t="s">
        <v>9</v>
      </c>
      <c r="H15" s="5" t="n">
        <v>220</v>
      </c>
    </row>
    <row r="16" customFormat="false" ht="12.8" hidden="false" customHeight="false" outlineLevel="0" collapsed="false">
      <c r="G16" s="0" t="s">
        <v>10</v>
      </c>
      <c r="H16" s="5" t="n">
        <v>40000</v>
      </c>
    </row>
    <row r="17" customFormat="false" ht="12.8" hidden="false" customHeight="false" outlineLevel="0" collapsed="false">
      <c r="B17" s="2" t="s">
        <v>11</v>
      </c>
    </row>
    <row r="18" customFormat="false" ht="12.8" hidden="false" customHeight="false" outlineLevel="0" collapsed="false">
      <c r="B18" s="0" t="s">
        <v>12</v>
      </c>
      <c r="C18" s="1" t="n">
        <f aca="false">((C15/12)-$H$28) * $H$29 * 12</f>
        <v>6951.336</v>
      </c>
      <c r="D18" s="1" t="n">
        <f aca="false">C18/12</f>
        <v>579.278</v>
      </c>
      <c r="E18" s="1" t="n">
        <f aca="false">C18/52</f>
        <v>133.679538461538</v>
      </c>
      <c r="G18" s="0" t="s">
        <v>13</v>
      </c>
      <c r="H18" s="0" t="n">
        <v>12500</v>
      </c>
    </row>
    <row r="19" customFormat="false" ht="12.8" hidden="false" customHeight="false" outlineLevel="0" collapsed="false">
      <c r="B19" s="0" t="s">
        <v>14</v>
      </c>
      <c r="C19" s="1" t="n">
        <f aca="false">52*$H$13</f>
        <v>975</v>
      </c>
      <c r="D19" s="1" t="n">
        <f aca="false">C19/12</f>
        <v>81.25</v>
      </c>
      <c r="E19" s="1" t="n">
        <f aca="false">C19/52</f>
        <v>18.75</v>
      </c>
      <c r="G19" s="0" t="s">
        <v>15</v>
      </c>
      <c r="H19" s="0" t="n">
        <v>50000</v>
      </c>
    </row>
    <row r="20" customFormat="false" ht="12.8" hidden="false" customHeight="false" outlineLevel="0" collapsed="false">
      <c r="B20" s="0" t="s">
        <v>16</v>
      </c>
      <c r="C20" s="1" t="n">
        <f aca="false">((C15/12)-$H$28) * 0.005 * 12</f>
        <v>251.86</v>
      </c>
      <c r="D20" s="1" t="n">
        <f aca="false">C20/12</f>
        <v>20.9883333333333</v>
      </c>
      <c r="E20" s="1" t="n">
        <f aca="false">C20/52</f>
        <v>4.84346153846154</v>
      </c>
      <c r="G20" s="0" t="s">
        <v>17</v>
      </c>
      <c r="H20" s="0" t="n">
        <v>150000</v>
      </c>
    </row>
    <row r="22" customFormat="false" ht="12.8" hidden="false" customHeight="false" outlineLevel="0" collapsed="false">
      <c r="G22" s="0" t="s">
        <v>18</v>
      </c>
      <c r="H22" s="7" t="n">
        <v>0</v>
      </c>
    </row>
    <row r="23" customFormat="false" ht="12.8" hidden="false" customHeight="false" outlineLevel="0" collapsed="false">
      <c r="G23" s="0" t="s">
        <v>19</v>
      </c>
      <c r="H23" s="7" t="n">
        <v>0.2</v>
      </c>
    </row>
    <row r="24" customFormat="false" ht="12.8" hidden="false" customHeight="false" outlineLevel="0" collapsed="false">
      <c r="B24" s="2" t="s">
        <v>20</v>
      </c>
      <c r="C24" s="1" t="n">
        <f aca="false">C15-SUM(C18:C20)+C22</f>
        <v>50821.804</v>
      </c>
      <c r="D24" s="1" t="n">
        <f aca="false">C24/12</f>
        <v>4235.15033333333</v>
      </c>
      <c r="E24" s="1" t="n">
        <f aca="false">C24/52</f>
        <v>977.342384615385</v>
      </c>
      <c r="G24" s="0" t="s">
        <v>21</v>
      </c>
      <c r="H24" s="7" t="n">
        <v>0.4</v>
      </c>
    </row>
    <row r="25" customFormat="false" ht="12.8" hidden="false" customHeight="false" outlineLevel="0" collapsed="false">
      <c r="G25" s="0" t="s">
        <v>22</v>
      </c>
      <c r="H25" s="7" t="n">
        <v>0.45</v>
      </c>
    </row>
    <row r="26" customFormat="false" ht="12.8" hidden="false" customHeight="false" outlineLevel="0" collapsed="false">
      <c r="B26" s="0" t="s">
        <v>23</v>
      </c>
      <c r="C26" s="1" t="n">
        <f aca="false">MIN(C24,$H$18)</f>
        <v>12500</v>
      </c>
      <c r="D26" s="1" t="n">
        <f aca="false">C26/12</f>
        <v>1041.66666666667</v>
      </c>
      <c r="E26" s="1" t="n">
        <f aca="false">C26/52</f>
        <v>240.384615384615</v>
      </c>
      <c r="H26" s="7"/>
    </row>
    <row r="27" customFormat="false" ht="12.8" hidden="false" customHeight="false" outlineLevel="0" collapsed="false">
      <c r="B27" s="0" t="s">
        <v>24</v>
      </c>
      <c r="C27" s="1" t="n">
        <f aca="false">IF(C24&gt;$H$18, MIN($H$19,C24)-$H$18, 0)</f>
        <v>37500</v>
      </c>
      <c r="D27" s="1" t="n">
        <f aca="false">C27/12</f>
        <v>3125</v>
      </c>
      <c r="E27" s="1" t="n">
        <f aca="false">C27/52</f>
        <v>721.153846153846</v>
      </c>
    </row>
    <row r="28" customFormat="false" ht="12.8" hidden="false" customHeight="false" outlineLevel="0" collapsed="false">
      <c r="B28" s="0" t="s">
        <v>25</v>
      </c>
      <c r="C28" s="1" t="n">
        <f aca="false">IF(C24&gt;$H$19, MIN(C24,$H$20)-$H$19,0)</f>
        <v>821.803999999997</v>
      </c>
      <c r="D28" s="1" t="n">
        <f aca="false">C28/12</f>
        <v>68.4836666666664</v>
      </c>
      <c r="E28" s="1" t="n">
        <f aca="false">C28/52</f>
        <v>15.803923076923</v>
      </c>
      <c r="G28" s="0" t="s">
        <v>26</v>
      </c>
      <c r="H28" s="0" t="n">
        <v>719</v>
      </c>
    </row>
    <row r="29" customFormat="false" ht="12.8" hidden="false" customHeight="false" outlineLevel="0" collapsed="false">
      <c r="B29" s="0" t="s">
        <v>27</v>
      </c>
      <c r="C29" s="1" t="n">
        <f aca="false">IF(C24&gt;H20,C24-H20,0)</f>
        <v>0</v>
      </c>
      <c r="G29" s="0" t="s">
        <v>28</v>
      </c>
      <c r="H29" s="7" t="n">
        <v>0.138</v>
      </c>
    </row>
    <row r="31" customFormat="false" ht="12.8" hidden="false" customHeight="false" outlineLevel="0" collapsed="false">
      <c r="B31" s="0" t="s">
        <v>29</v>
      </c>
      <c r="C31" s="1" t="n">
        <f aca="false">C27*$H$23</f>
        <v>7500</v>
      </c>
      <c r="D31" s="1" t="n">
        <f aca="false">C31/12</f>
        <v>625</v>
      </c>
      <c r="E31" s="1" t="n">
        <f aca="false">C31/52</f>
        <v>144.230769230769</v>
      </c>
      <c r="G31" s="0" t="s">
        <v>30</v>
      </c>
      <c r="H31" s="0" t="n">
        <v>719</v>
      </c>
    </row>
    <row r="32" customFormat="false" ht="12.8" hidden="false" customHeight="false" outlineLevel="0" collapsed="false">
      <c r="B32" s="0" t="s">
        <v>31</v>
      </c>
      <c r="C32" s="1" t="n">
        <f aca="false">C28*$H$24</f>
        <v>328.721599999999</v>
      </c>
      <c r="D32" s="1" t="n">
        <f aca="false">C32/12</f>
        <v>27.3934666666665</v>
      </c>
      <c r="E32" s="1" t="n">
        <f aca="false">C32/52</f>
        <v>6.3215692307692</v>
      </c>
      <c r="G32" s="0" t="s">
        <v>32</v>
      </c>
      <c r="H32" s="7" t="n">
        <v>0.12</v>
      </c>
    </row>
    <row r="33" customFormat="false" ht="12.8" hidden="false" customHeight="false" outlineLevel="0" collapsed="false">
      <c r="B33" s="0" t="s">
        <v>33</v>
      </c>
      <c r="C33" s="1" t="n">
        <f aca="false">C29*$H$25</f>
        <v>0</v>
      </c>
      <c r="G33" s="0" t="s">
        <v>34</v>
      </c>
      <c r="H33" s="0" t="n">
        <v>4167</v>
      </c>
    </row>
    <row r="34" customFormat="false" ht="12.8" hidden="false" customHeight="false" outlineLevel="0" collapsed="false">
      <c r="G34" s="0" t="s">
        <v>35</v>
      </c>
      <c r="H34" s="7" t="n">
        <v>0.02</v>
      </c>
    </row>
    <row r="35" customFormat="false" ht="12.8" hidden="false" customHeight="false" outlineLevel="0" collapsed="false">
      <c r="B35" s="2" t="s">
        <v>36</v>
      </c>
    </row>
    <row r="36" customFormat="false" ht="12.8" hidden="false" customHeight="false" outlineLevel="0" collapsed="false">
      <c r="B36" s="0" t="s">
        <v>37</v>
      </c>
      <c r="C36" s="1" t="n">
        <f aca="false">SUM(C31:C33)</f>
        <v>7828.7216</v>
      </c>
      <c r="D36" s="1" t="n">
        <f aca="false">C36/12</f>
        <v>652.393466666667</v>
      </c>
      <c r="E36" s="1" t="n">
        <f aca="false">C36/52</f>
        <v>150.552338461538</v>
      </c>
      <c r="G36" s="0" t="s">
        <v>38</v>
      </c>
      <c r="H36" s="0" t="n">
        <v>1577</v>
      </c>
    </row>
    <row r="37" customFormat="false" ht="12.8" hidden="false" customHeight="false" outlineLevel="0" collapsed="false">
      <c r="B37" s="0" t="s">
        <v>39</v>
      </c>
      <c r="C37" s="1" t="n">
        <f aca="false">IF((C24/12)&gt;$H$31,(((MIN(C24/12,$H$33)-$H$31)*$H$32) + (MAX(0,(C24/12)-$H$33)*$H$34)),0)*12</f>
        <v>4981.47608</v>
      </c>
      <c r="D37" s="1" t="n">
        <f aca="false">C37/12</f>
        <v>415.123006666667</v>
      </c>
      <c r="E37" s="1" t="n">
        <f aca="false">C37/52</f>
        <v>95.7976169230769</v>
      </c>
      <c r="G37" s="0" t="s">
        <v>40</v>
      </c>
      <c r="H37" s="7" t="n">
        <v>0.09</v>
      </c>
    </row>
    <row r="38" customFormat="false" ht="12.8" hidden="false" customHeight="false" outlineLevel="0" collapsed="false">
      <c r="B38" s="0" t="s">
        <v>41</v>
      </c>
      <c r="C38" s="1" t="n">
        <f aca="false">IF((C24/12)&gt;$H$36,((C24/12)-$H$36)*$H$37,0)*12</f>
        <v>2870.80236</v>
      </c>
      <c r="D38" s="1" t="n">
        <f aca="false">C38/12</f>
        <v>239.23353</v>
      </c>
      <c r="E38" s="1" t="n">
        <f aca="false">C38/52</f>
        <v>55.2077376923077</v>
      </c>
    </row>
    <row r="40" customFormat="false" ht="12.8" hidden="false" customHeight="false" outlineLevel="0" collapsed="false">
      <c r="B40" s="0" t="s">
        <v>42</v>
      </c>
      <c r="C40" s="1" t="n">
        <f aca="false">SUM(C36:C38)</f>
        <v>15681.00004</v>
      </c>
      <c r="D40" s="1" t="n">
        <f aca="false">C40/12</f>
        <v>1306.75000333333</v>
      </c>
      <c r="E40" s="1" t="n">
        <f aca="false">C40/52</f>
        <v>301.557693076923</v>
      </c>
    </row>
    <row r="42" customFormat="false" ht="12.8" hidden="false" customHeight="false" outlineLevel="0" collapsed="false">
      <c r="B42" s="0" t="s">
        <v>43</v>
      </c>
      <c r="C42" s="1" t="n">
        <f aca="false">C24-C40</f>
        <v>35140.80396</v>
      </c>
      <c r="D42" s="1" t="n">
        <f aca="false">C42/12</f>
        <v>2928.40033</v>
      </c>
      <c r="E42" s="1" t="n">
        <f aca="false">C42/52</f>
        <v>675.784691538462</v>
      </c>
    </row>
    <row r="44" customFormat="false" ht="12.8" hidden="false" customHeight="false" outlineLevel="0" collapsed="false">
      <c r="B44" s="0" t="s">
        <v>44</v>
      </c>
      <c r="C44" s="1" t="n">
        <f aca="false">C18+C20+C36+C37</f>
        <v>20013.39368</v>
      </c>
      <c r="D44" s="1" t="n">
        <f aca="false">C44/12</f>
        <v>1667.78280666667</v>
      </c>
      <c r="E44" s="1" t="n">
        <f aca="false">C44/52</f>
        <v>384.872955384615</v>
      </c>
    </row>
  </sheetData>
  <mergeCells count="1">
    <mergeCell ref="B4:I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2020-02-25T20:21:32Z</dcterms:created>
  <dc:creator/>
  <dc:description/>
  <dc:language>en-GB</dc:language>
  <cp:lastModifiedBy/>
  <dcterms:modified xsi:type="dcterms:W3CDTF">2020-02-25T20:44:40Z</dcterms:modified>
  <cp:revision>1</cp:revision>
  <dc:subject/>
  <dc:title/>
</cp:coreProperties>
</file>