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byr\OneDrive\Desktop\Footy Analy\"/>
    </mc:Choice>
  </mc:AlternateContent>
  <xr:revisionPtr revIDLastSave="0" documentId="8_{1F6E7AC9-A2BA-4CBC-A6C5-E759396373FB}" xr6:coauthVersionLast="47" xr6:coauthVersionMax="47" xr10:uidLastSave="{00000000-0000-0000-0000-000000000000}"/>
  <bookViews>
    <workbookView xWindow="-108" yWindow="-108" windowWidth="23256" windowHeight="13896" xr2:uid="{A97A6942-25CA-47F6-9E78-81A1107AA776}"/>
  </bookViews>
  <sheets>
    <sheet name="Records" sheetId="1" r:id="rId1"/>
    <sheet name="Metr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2" l="1"/>
  <c r="L12" i="2"/>
  <c r="K12" i="2"/>
  <c r="I12" i="2"/>
  <c r="H12" i="2"/>
  <c r="G12" i="2"/>
  <c r="F12" i="2"/>
  <c r="E12" i="2"/>
  <c r="C12" i="2"/>
  <c r="D12" i="2"/>
  <c r="B12" i="2"/>
  <c r="M11" i="2"/>
  <c r="L11" i="2"/>
  <c r="K11" i="2"/>
  <c r="I11" i="2"/>
  <c r="F2" i="2"/>
  <c r="G7" i="2" s="1"/>
  <c r="F11" i="2"/>
  <c r="G11" i="2" s="1"/>
  <c r="C11" i="2"/>
  <c r="D11" i="2"/>
  <c r="E11" i="2" s="1"/>
  <c r="B11" i="2"/>
  <c r="M10" i="2"/>
  <c r="L10" i="2"/>
  <c r="K10" i="2"/>
  <c r="I10" i="2"/>
  <c r="J10" i="2"/>
  <c r="H10" i="2"/>
  <c r="G10" i="2"/>
  <c r="F10" i="2"/>
  <c r="E10" i="2"/>
  <c r="C10" i="2"/>
  <c r="D10" i="2"/>
  <c r="B10" i="2"/>
  <c r="M9" i="2"/>
  <c r="L9" i="2"/>
  <c r="K9" i="2"/>
  <c r="I9" i="2"/>
  <c r="J9" i="2"/>
  <c r="H9" i="2"/>
  <c r="G9" i="2"/>
  <c r="F9" i="2"/>
  <c r="E9" i="2"/>
  <c r="C9" i="2"/>
  <c r="D9" i="2"/>
  <c r="B9" i="2"/>
  <c r="M8" i="2"/>
  <c r="L8" i="2"/>
  <c r="K8" i="2"/>
  <c r="J8" i="2"/>
  <c r="I8" i="2"/>
  <c r="H8" i="2"/>
  <c r="G8" i="2"/>
  <c r="F8" i="2"/>
  <c r="E8" i="2"/>
  <c r="C8" i="2"/>
  <c r="D8" i="2"/>
  <c r="B8" i="2"/>
  <c r="M7" i="2"/>
  <c r="L7" i="2"/>
  <c r="K7" i="2"/>
  <c r="I7" i="2"/>
  <c r="J7" i="2"/>
  <c r="H7" i="2"/>
  <c r="E7" i="2"/>
  <c r="C7" i="2"/>
  <c r="F7" i="2"/>
  <c r="D7" i="2"/>
  <c r="B7" i="2"/>
  <c r="M6" i="2"/>
  <c r="L6" i="2"/>
  <c r="K6" i="2"/>
  <c r="J2" i="2"/>
  <c r="K2" i="2" s="1"/>
  <c r="J6" i="2"/>
  <c r="I6" i="2"/>
  <c r="H6" i="2"/>
  <c r="G6" i="2"/>
  <c r="E6" i="2"/>
  <c r="C6" i="2"/>
  <c r="F6" i="2"/>
  <c r="D6" i="2"/>
  <c r="B6" i="2"/>
  <c r="M5" i="2"/>
  <c r="L5" i="2"/>
  <c r="K5" i="2"/>
  <c r="J5" i="2"/>
  <c r="I5" i="2"/>
  <c r="H5" i="2"/>
  <c r="G5" i="2"/>
  <c r="E5" i="2"/>
  <c r="C5" i="2"/>
  <c r="F5" i="2"/>
  <c r="D5" i="2"/>
  <c r="B5" i="2"/>
  <c r="M4" i="2"/>
  <c r="L4" i="2"/>
  <c r="K4" i="2"/>
  <c r="I4" i="2"/>
  <c r="J4" i="2"/>
  <c r="H4" i="2"/>
  <c r="G4" i="2"/>
  <c r="F4" i="2"/>
  <c r="E4" i="2"/>
  <c r="C4" i="2"/>
  <c r="D4" i="2"/>
  <c r="B4" i="2"/>
  <c r="L3" i="2"/>
  <c r="J3" i="2"/>
  <c r="I3" i="2"/>
  <c r="H3" i="2"/>
  <c r="G3" i="2"/>
  <c r="F3" i="2"/>
  <c r="E3" i="2"/>
  <c r="D2" i="2"/>
  <c r="C3" i="2"/>
  <c r="D3" i="2"/>
  <c r="B3" i="2"/>
  <c r="M2" i="2"/>
  <c r="L2" i="2"/>
  <c r="W13" i="1"/>
  <c r="B2" i="2" s="1"/>
  <c r="C2" i="2" s="1"/>
  <c r="I2" i="2"/>
  <c r="H2" i="2"/>
  <c r="E2" i="2"/>
  <c r="W154" i="1"/>
  <c r="W153" i="1"/>
  <c r="W152" i="1"/>
  <c r="W112" i="1"/>
  <c r="W126" i="1"/>
  <c r="W139" i="1"/>
  <c r="W138" i="1"/>
  <c r="W140" i="1" s="1"/>
  <c r="W96" i="1"/>
  <c r="W98" i="1" s="1"/>
  <c r="W125" i="1"/>
  <c r="W124" i="1"/>
  <c r="W111" i="1"/>
  <c r="W110" i="1"/>
  <c r="W97" i="1"/>
  <c r="W84" i="1"/>
  <c r="W83" i="1"/>
  <c r="W82" i="1"/>
  <c r="W70" i="1"/>
  <c r="W69" i="1"/>
  <c r="W68" i="1"/>
  <c r="W55" i="1"/>
  <c r="W54" i="1"/>
  <c r="W40" i="1"/>
  <c r="W41" i="1"/>
  <c r="W29" i="1"/>
  <c r="W27" i="1"/>
  <c r="W26" i="1"/>
  <c r="W12" i="1"/>
  <c r="K3" i="2" l="1"/>
  <c r="M3" i="2" s="1"/>
  <c r="W56" i="1"/>
  <c r="W43" i="1"/>
  <c r="W15" i="1"/>
  <c r="G2" i="2" l="1"/>
  <c r="W5" i="1"/>
</calcChain>
</file>

<file path=xl/sharedStrings.xml><?xml version="1.0" encoding="utf-8"?>
<sst xmlns="http://schemas.openxmlformats.org/spreadsheetml/2006/main" count="436" uniqueCount="153">
  <si>
    <t>NOT VS MC</t>
  </si>
  <si>
    <t>BRI vs FUL</t>
  </si>
  <si>
    <t>CRY vs IPS</t>
  </si>
  <si>
    <t>LIV vs SOU</t>
  </si>
  <si>
    <t>BRE vs AVL</t>
  </si>
  <si>
    <t>WOL vs EVR</t>
  </si>
  <si>
    <t>CHE vs LEI</t>
  </si>
  <si>
    <t>TOT vs BOU</t>
  </si>
  <si>
    <t>MU vs ARS</t>
  </si>
  <si>
    <t>WHU vs NEW</t>
  </si>
  <si>
    <t>Over</t>
  </si>
  <si>
    <t>Under</t>
  </si>
  <si>
    <t>Line</t>
  </si>
  <si>
    <t>Odds</t>
  </si>
  <si>
    <t>Total</t>
  </si>
  <si>
    <t>Matchweek 28</t>
  </si>
  <si>
    <t>Matchweek 29</t>
  </si>
  <si>
    <t>EVE VS WHU</t>
  </si>
  <si>
    <t>SHU VS WOL</t>
  </si>
  <si>
    <t>MCI VS BRI</t>
  </si>
  <si>
    <t>IPS VS NOT</t>
  </si>
  <si>
    <t>BOU VS BRE</t>
  </si>
  <si>
    <t>FUL VS TOT</t>
  </si>
  <si>
    <t>ARS VS CHE</t>
  </si>
  <si>
    <t>LEI VS MU</t>
  </si>
  <si>
    <t>ARS VS FUL</t>
  </si>
  <si>
    <t>WOL VS WHU</t>
  </si>
  <si>
    <t>NOT VS MU</t>
  </si>
  <si>
    <t>MC VS LEI</t>
  </si>
  <si>
    <t>BOU VS IPS</t>
  </si>
  <si>
    <t>NEW VS BRE</t>
  </si>
  <si>
    <t>SOU VS CRY</t>
  </si>
  <si>
    <t>BRI VS AVI</t>
  </si>
  <si>
    <t>LIV VS EVE</t>
  </si>
  <si>
    <t>CHE VS TOT</t>
  </si>
  <si>
    <t>Matchweek 30</t>
  </si>
  <si>
    <t>6/10</t>
  </si>
  <si>
    <t>10/14</t>
  </si>
  <si>
    <t>7/8</t>
  </si>
  <si>
    <t>4/8</t>
  </si>
  <si>
    <t>11/16</t>
  </si>
  <si>
    <t>EVE VS ARS</t>
  </si>
  <si>
    <t>WHU VS BOU</t>
  </si>
  <si>
    <t>IPS VS WOL</t>
  </si>
  <si>
    <t>LEI VS NEW</t>
  </si>
  <si>
    <t>CRY VS BRI</t>
  </si>
  <si>
    <t>AVL VS NF</t>
  </si>
  <si>
    <t>TOT VS SOU</t>
  </si>
  <si>
    <t>FUL VS LIV</t>
  </si>
  <si>
    <t>BRE VS CHE</t>
  </si>
  <si>
    <t>MU VS MC</t>
  </si>
  <si>
    <t>OVERALL TOTAL</t>
  </si>
  <si>
    <t>Matchweek 31</t>
  </si>
  <si>
    <t>Matchweek 32</t>
  </si>
  <si>
    <t>BOU VS FUL</t>
  </si>
  <si>
    <t>ARS VS BRE</t>
  </si>
  <si>
    <t>BRI VS LEI</t>
  </si>
  <si>
    <t>CHE VS IPS</t>
  </si>
  <si>
    <t>LIV VS WHU</t>
  </si>
  <si>
    <t>MCI VS CRY</t>
  </si>
  <si>
    <t>NEW VS MU</t>
  </si>
  <si>
    <t>NOT VS EVE</t>
  </si>
  <si>
    <t>SOU VS AST</t>
  </si>
  <si>
    <t>WOL VS TOT</t>
  </si>
  <si>
    <t>Matchweek 33</t>
  </si>
  <si>
    <t>AST VS NEW</t>
  </si>
  <si>
    <t>BRE VS BRI</t>
  </si>
  <si>
    <t>CRY VS BOU</t>
  </si>
  <si>
    <t>EVE VS MCI</t>
  </si>
  <si>
    <t>FUL VS CHE</t>
  </si>
  <si>
    <t>IPS VS ARS</t>
  </si>
  <si>
    <t>LEI VS LIV</t>
  </si>
  <si>
    <t>MU VS WOL</t>
  </si>
  <si>
    <t>TOT VS NOT</t>
  </si>
  <si>
    <t>WHU VS SOU</t>
  </si>
  <si>
    <t>Matchweek 34</t>
  </si>
  <si>
    <t>BOU VS MU</t>
  </si>
  <si>
    <t>ARS VS CRY</t>
  </si>
  <si>
    <t>BRI VS WHU</t>
  </si>
  <si>
    <t>CHE VS EVE</t>
  </si>
  <si>
    <t>LIV VS TOT</t>
  </si>
  <si>
    <t>MCI VS AST</t>
  </si>
  <si>
    <t>NEW VS IPS</t>
  </si>
  <si>
    <t>NOT VS BRE</t>
  </si>
  <si>
    <t>SOU VS FUL</t>
  </si>
  <si>
    <t>WOL VS LEI</t>
  </si>
  <si>
    <t>Matchweek 35</t>
  </si>
  <si>
    <t>ARS VS BOU</t>
  </si>
  <si>
    <t>AST VS FUL</t>
  </si>
  <si>
    <t>BRE VS MU</t>
  </si>
  <si>
    <t>BRI VS NEW</t>
  </si>
  <si>
    <t>CHE VS LIV</t>
  </si>
  <si>
    <t>CRY VS NOT</t>
  </si>
  <si>
    <t>EVE VS IPS</t>
  </si>
  <si>
    <t>LEI VS SOU</t>
  </si>
  <si>
    <t>MCI VS WOL</t>
  </si>
  <si>
    <t>WHU VS TOT</t>
  </si>
  <si>
    <t>Tota;</t>
  </si>
  <si>
    <t>Matchweek 36</t>
  </si>
  <si>
    <t>BOU VS AVI</t>
  </si>
  <si>
    <t>FUL VS EVE</t>
  </si>
  <si>
    <t>IPS VS BRE</t>
  </si>
  <si>
    <t>LIV VS ARS</t>
  </si>
  <si>
    <t>MU VS WHU</t>
  </si>
  <si>
    <t>NEW VS CHE</t>
  </si>
  <si>
    <t>NOT VS LEI</t>
  </si>
  <si>
    <t>SOU VS MC</t>
  </si>
  <si>
    <t>TOT VS CRY</t>
  </si>
  <si>
    <t>WOL VS BRI</t>
  </si>
  <si>
    <t>Matchweek 37</t>
  </si>
  <si>
    <t>ARS VS NEW</t>
  </si>
  <si>
    <t>AST VS TOT</t>
  </si>
  <si>
    <t>BRE VS FUL</t>
  </si>
  <si>
    <t>BRI VS LIV</t>
  </si>
  <si>
    <t>CHE VS MU</t>
  </si>
  <si>
    <t>CRY VS WOL</t>
  </si>
  <si>
    <t>EVE VS SOU</t>
  </si>
  <si>
    <t>LEI VS IPS</t>
  </si>
  <si>
    <t>MC VS BOU</t>
  </si>
  <si>
    <t>WHU VS NOT</t>
  </si>
  <si>
    <t>Matchweek 38</t>
  </si>
  <si>
    <t>BOU VS LEI</t>
  </si>
  <si>
    <t>FUL VS MC</t>
  </si>
  <si>
    <t>IPS VS WHU</t>
  </si>
  <si>
    <t>LIV VS CRY</t>
  </si>
  <si>
    <t>MU VS AST</t>
  </si>
  <si>
    <t>NEW VS EVE</t>
  </si>
  <si>
    <t>NOT VS CHE</t>
  </si>
  <si>
    <t>SOU VS ARS</t>
  </si>
  <si>
    <t>TOT VS BRI</t>
  </si>
  <si>
    <t>WOL VS BRE</t>
  </si>
  <si>
    <t>Week</t>
  </si>
  <si>
    <t>Overall Accuracy</t>
  </si>
  <si>
    <t>3.5 Cash Weekly</t>
  </si>
  <si>
    <t>2.5 Cash Overall</t>
  </si>
  <si>
    <t>2.5 Cash Weekly</t>
  </si>
  <si>
    <t>3.5 Cash Overall</t>
  </si>
  <si>
    <t>Combined Cash Weekly</t>
  </si>
  <si>
    <t>Combined Cash Overall</t>
  </si>
  <si>
    <t>2.5 Accuracy Weekly</t>
  </si>
  <si>
    <t>2.5 Accuracy Overall</t>
  </si>
  <si>
    <t>3.5 Accuracy Weekly</t>
  </si>
  <si>
    <t>3.5 Accuracy Overall</t>
  </si>
  <si>
    <t>Weekly Accuracy</t>
  </si>
  <si>
    <t>8/10</t>
  </si>
  <si>
    <t>9/10</t>
  </si>
  <si>
    <t>7/10</t>
  </si>
  <si>
    <t>4/10</t>
  </si>
  <si>
    <t>5/10</t>
  </si>
  <si>
    <t>3.5 Win Loss</t>
  </si>
  <si>
    <t>2.5 Win Loss</t>
  </si>
  <si>
    <t>3.5 Prediction</t>
  </si>
  <si>
    <t>2.5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</si>
</sst>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gradientFill>
        <stop position="0">
          <color rgb="FFFF0000"/>
        </stop>
        <stop position="1">
          <color theme="7" tint="0.59999389629810485"/>
        </stop>
      </gradientFill>
    </fill>
    <fill>
      <gradientFill>
        <stop position="0">
          <color theme="3" tint="0.49803155613879818"/>
        </stop>
        <stop position="1">
          <color rgb="FFCC0000"/>
        </stop>
      </gradientFill>
    </fill>
    <fill>
      <gradientFill>
        <stop position="0">
          <color theme="3" tint="0.49803155613879818"/>
        </stop>
        <stop position="1">
          <color rgb="FFC00000"/>
        </stop>
      </gradientFill>
    </fill>
    <fill>
      <gradientFill>
        <stop position="0">
          <color rgb="FFC00000"/>
        </stop>
        <stop position="1">
          <color rgb="FFFF0000"/>
        </stop>
      </gradientFill>
    </fill>
    <fill>
      <gradientFill>
        <stop position="0">
          <color rgb="FFFF0000"/>
        </stop>
        <stop position="1">
          <color rgb="FF800080"/>
        </stop>
      </gradientFill>
    </fill>
    <fill>
      <gradientFill>
        <stop position="0">
          <color rgb="FFFFCC00"/>
        </stop>
        <stop position="1">
          <color rgb="FF0000FF"/>
        </stop>
      </gradientFill>
    </fill>
    <fill>
      <gradientFill>
        <stop position="0">
          <color rgb="FF0000CC"/>
        </stop>
        <stop position="1">
          <color rgb="FF0066FF"/>
        </stop>
      </gradientFill>
    </fill>
    <fill>
      <gradientFill>
        <stop position="0">
          <color rgb="FF002060"/>
        </stop>
        <stop position="1">
          <color rgb="FFC00000"/>
        </stop>
      </gradientFill>
    </fill>
    <fill>
      <gradientFill>
        <stop position="0">
          <color rgb="FFC00000"/>
        </stop>
        <stop position="1">
          <color rgb="FFFF3300"/>
        </stop>
      </gradientFill>
    </fill>
    <fill>
      <gradientFill>
        <stop position="0">
          <color rgb="FF800080"/>
        </stop>
        <stop position="1">
          <color theme="1"/>
        </stop>
      </gradient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2" fontId="0" fillId="0" borderId="0" xfId="0" applyNumberFormat="1"/>
    <xf numFmtId="4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800080"/>
      <color rgb="FFFF3300"/>
      <color rgb="FF0066FF"/>
      <color rgb="FF0000CC"/>
      <color rgb="FF0000FF"/>
      <color rgb="FFFFCC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Gain/Loss From Weeks 28-38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Metrics!$C$1</c:f>
              <c:strCache>
                <c:ptCount val="1"/>
                <c:pt idx="0">
                  <c:v>2.5 Cash Overall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Metrics!$C$2:$C$12</c:f>
              <c:numCache>
                <c:formatCode>General</c:formatCode>
                <c:ptCount val="11"/>
                <c:pt idx="0">
                  <c:v>46.510000000000005</c:v>
                </c:pt>
                <c:pt idx="1">
                  <c:v>34.250000000000007</c:v>
                </c:pt>
                <c:pt idx="2">
                  <c:v>61.290000000000006</c:v>
                </c:pt>
                <c:pt idx="3">
                  <c:v>32.090000000000003</c:v>
                </c:pt>
                <c:pt idx="4">
                  <c:v>38.860000000000007</c:v>
                </c:pt>
                <c:pt idx="5">
                  <c:v>71.77000000000001</c:v>
                </c:pt>
                <c:pt idx="6">
                  <c:v>50.710000000000008</c:v>
                </c:pt>
                <c:pt idx="7">
                  <c:v>74.110000000000014</c:v>
                </c:pt>
                <c:pt idx="8">
                  <c:v>135.81</c:v>
                </c:pt>
                <c:pt idx="9">
                  <c:v>139.59</c:v>
                </c:pt>
                <c:pt idx="10">
                  <c:v>223.09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D-4363-A865-F49A8CDD5EAC}"/>
            </c:ext>
          </c:extLst>
        </c:ser>
        <c:ser>
          <c:idx val="1"/>
          <c:order val="1"/>
          <c:tx>
            <c:strRef>
              <c:f>Metrics!$E$1</c:f>
              <c:strCache>
                <c:ptCount val="1"/>
                <c:pt idx="0">
                  <c:v>3.5 Cash Overall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Metrics!$E$2:$E$12</c:f>
              <c:numCache>
                <c:formatCode>General</c:formatCode>
                <c:ptCount val="11"/>
                <c:pt idx="0">
                  <c:v>-12.040000000000001</c:v>
                </c:pt>
                <c:pt idx="1">
                  <c:v>12.549999999999999</c:v>
                </c:pt>
                <c:pt idx="2">
                  <c:v>46.239999999999995</c:v>
                </c:pt>
                <c:pt idx="3">
                  <c:v>42.19</c:v>
                </c:pt>
                <c:pt idx="4">
                  <c:v>14.799999999999994</c:v>
                </c:pt>
                <c:pt idx="5">
                  <c:v>1.2099999999999902</c:v>
                </c:pt>
                <c:pt idx="6">
                  <c:v>9.6199999999999903</c:v>
                </c:pt>
                <c:pt idx="7">
                  <c:v>34.219999999999985</c:v>
                </c:pt>
                <c:pt idx="8">
                  <c:v>45.359999999999985</c:v>
                </c:pt>
                <c:pt idx="9">
                  <c:v>37.269999999999982</c:v>
                </c:pt>
                <c:pt idx="10">
                  <c:v>72.429999999999978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D-4363-A865-F49A8CDD5EAC}"/>
            </c:ext>
          </c:extLst>
        </c:ser>
        <c:ser>
          <c:idx val="2"/>
          <c:order val="2"/>
          <c:tx>
            <c:strRef>
              <c:f>Metrics!$G$1</c:f>
              <c:strCache>
                <c:ptCount val="1"/>
                <c:pt idx="0">
                  <c:v>Combined Cash Overall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Metrics!$G$2:$G$12</c:f>
              <c:numCache>
                <c:formatCode>General</c:formatCode>
                <c:ptCount val="11"/>
                <c:pt idx="0">
                  <c:v>34.470000000000006</c:v>
                </c:pt>
                <c:pt idx="1">
                  <c:v>46.800000000000004</c:v>
                </c:pt>
                <c:pt idx="2">
                  <c:v>107.53</c:v>
                </c:pt>
                <c:pt idx="3">
                  <c:v>74.28</c:v>
                </c:pt>
                <c:pt idx="4">
                  <c:v>53.66</c:v>
                </c:pt>
                <c:pt idx="5">
                  <c:v>72.97999999999999</c:v>
                </c:pt>
                <c:pt idx="6">
                  <c:v>60.329999999999984</c:v>
                </c:pt>
                <c:pt idx="7">
                  <c:v>108.32999999999998</c:v>
                </c:pt>
                <c:pt idx="8">
                  <c:v>181.17</c:v>
                </c:pt>
                <c:pt idx="9">
                  <c:v>176.85999999999999</c:v>
                </c:pt>
                <c:pt idx="10">
                  <c:v>295.52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D-4363-A865-F49A8CDD5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348111"/>
        <c:axId val="719339951"/>
      </c:lineChart>
      <c:catAx>
        <c:axId val="719348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39951"/>
        <c:crosses val="autoZero"/>
        <c:auto val="1"/>
        <c:lblAlgn val="ctr"/>
        <c:lblOffset val="100"/>
        <c:noMultiLvlLbl val="0"/>
      </c:catAx>
      <c:valAx>
        <c:axId val="7193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8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Accuracy Across</a:t>
            </a:r>
            <a:r>
              <a:rPr lang="en-US" baseline="0"/>
              <a:t> Weeks 28-38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034943393269873"/>
          <c:y val="0.26746172721675782"/>
          <c:w val="0.71965056606730127"/>
          <c:h val="0.5197383576211223"/>
        </c:manualLayout>
      </c:layout>
      <c:lineChart>
        <c:grouping val="standard"/>
        <c:varyColors val="0"/>
        <c:ser>
          <c:idx val="0"/>
          <c:order val="0"/>
          <c:tx>
            <c:strRef>
              <c:f>Metrics!$I$1</c:f>
              <c:strCache>
                <c:ptCount val="1"/>
                <c:pt idx="0">
                  <c:v>2.5 Accuracy Overall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Metrics!$I$2:$I$12</c:f>
              <c:numCache>
                <c:formatCode>0%</c:formatCode>
                <c:ptCount val="11"/>
                <c:pt idx="0">
                  <c:v>0.6</c:v>
                </c:pt>
                <c:pt idx="1">
                  <c:v>0.55000000000000004</c:v>
                </c:pt>
                <c:pt idx="2">
                  <c:v>0.6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0.58333333333333337</c:v>
                </c:pt>
                <c:pt idx="6">
                  <c:v>0.55714285714285716</c:v>
                </c:pt>
                <c:pt idx="7">
                  <c:v>0.5625</c:v>
                </c:pt>
                <c:pt idx="8">
                  <c:v>0.57777777777777783</c:v>
                </c:pt>
                <c:pt idx="9">
                  <c:v>0.57000000000000006</c:v>
                </c:pt>
                <c:pt idx="10">
                  <c:v>0.5818181818181819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D-4AF1-8860-17D771C9038C}"/>
            </c:ext>
          </c:extLst>
        </c:ser>
        <c:ser>
          <c:idx val="1"/>
          <c:order val="1"/>
          <c:tx>
            <c:strRef>
              <c:f>Metrics!$K$1</c:f>
              <c:strCache>
                <c:ptCount val="1"/>
                <c:pt idx="0">
                  <c:v>3.5 Accuracy Overall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Metrics!$K$2:$K$12</c:f>
              <c:numCache>
                <c:formatCode>0%</c:formatCode>
                <c:ptCount val="11"/>
                <c:pt idx="0">
                  <c:v>0.8</c:v>
                </c:pt>
                <c:pt idx="1">
                  <c:v>0.83750000000000002</c:v>
                </c:pt>
                <c:pt idx="2">
                  <c:v>0.85833333333333339</c:v>
                </c:pt>
                <c:pt idx="3">
                  <c:v>0.81875000000000009</c:v>
                </c:pt>
                <c:pt idx="4">
                  <c:v>0.77500000000000013</c:v>
                </c:pt>
                <c:pt idx="5">
                  <c:v>0.74583333333333346</c:v>
                </c:pt>
                <c:pt idx="6">
                  <c:v>0.73928571428571443</c:v>
                </c:pt>
                <c:pt idx="7">
                  <c:v>0.74687500000000007</c:v>
                </c:pt>
                <c:pt idx="8">
                  <c:v>0.7416666666666667</c:v>
                </c:pt>
                <c:pt idx="9">
                  <c:v>0.72750000000000004</c:v>
                </c:pt>
                <c:pt idx="10">
                  <c:v>0.73409090909090924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D-4AF1-8860-17D771C9038C}"/>
            </c:ext>
          </c:extLst>
        </c:ser>
        <c:ser>
          <c:idx val="2"/>
          <c:order val="2"/>
          <c:tx>
            <c:strRef>
              <c:f>Metrics!$M$1</c:f>
              <c:strCache>
                <c:ptCount val="1"/>
                <c:pt idx="0">
                  <c:v>Overall Accuracy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Metrics!$M$2:$M$12</c:f>
              <c:numCache>
                <c:formatCode>0%</c:formatCode>
                <c:ptCount val="11"/>
                <c:pt idx="0">
                  <c:v>0.7</c:v>
                </c:pt>
                <c:pt idx="1">
                  <c:v>0.69375000000000009</c:v>
                </c:pt>
                <c:pt idx="2">
                  <c:v>0.72916666666666663</c:v>
                </c:pt>
                <c:pt idx="3">
                  <c:v>0.68437499999999996</c:v>
                </c:pt>
                <c:pt idx="4">
                  <c:v>0.66749999999999998</c:v>
                </c:pt>
                <c:pt idx="5">
                  <c:v>0.6645833333333333</c:v>
                </c:pt>
                <c:pt idx="6">
                  <c:v>0.64821428571428563</c:v>
                </c:pt>
                <c:pt idx="7">
                  <c:v>0.65468749999999998</c:v>
                </c:pt>
                <c:pt idx="8">
                  <c:v>0.65972222222222221</c:v>
                </c:pt>
                <c:pt idx="9">
                  <c:v>0.64874999999999994</c:v>
                </c:pt>
                <c:pt idx="10">
                  <c:v>0.65795454545454546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BD-4AF1-8860-17D771C90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939327"/>
        <c:axId val="1020944127"/>
      </c:lineChart>
      <c:catAx>
        <c:axId val="10209393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44127"/>
        <c:crosses val="autoZero"/>
        <c:auto val="1"/>
        <c:lblAlgn val="ctr"/>
        <c:lblOffset val="100"/>
        <c:noMultiLvlLbl val="0"/>
      </c:catAx>
      <c:valAx>
        <c:axId val="1020944127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39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13</xdr:row>
      <xdr:rowOff>11430</xdr:rowOff>
    </xdr:from>
    <xdr:to>
      <xdr:col>6</xdr:col>
      <xdr:colOff>640080</xdr:colOff>
      <xdr:row>37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8F778-64CF-CA82-4EB4-4149EA996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1143000</xdr:colOff>
      <xdr:row>13</xdr:row>
      <xdr:rowOff>3810</xdr:rowOff>
    </xdr:from>
    <xdr:to>
      <xdr:col>11</xdr:col>
      <xdr:colOff>83820</xdr:colOff>
      <xdr:row>36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A2C2B-D892-9BA5-66D6-2F7D493C7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25C75-4D4B-4712-9A4E-BDC1650FEF2F}" name="Table1" displayName="Table1" ref="A1:M12" totalsRowShown="0" headerRowDxfId="7" dataDxfId="6" headerRowCellStyle="Percent" dataCellStyle="Percent">
  <autoFilter ref="A1:M12" xr:uid="{D8525C75-4D4B-4712-9A4E-BDC1650FEF2F}"/>
  <tableColumns count="13">
    <tableColumn id="1" xr3:uid="{13BA4E8F-7379-403F-96B5-2F4FDA6CB6B4}" name="Week"/>
    <tableColumn id="2" xr3:uid="{B7D3FA13-215F-48EA-B39B-3327517A15C7}" name="2.5 Cash Weekly"/>
    <tableColumn id="3" xr3:uid="{B03FB5C6-7230-48B1-8545-41B285C80599}" name="2.5 Cash Overall"/>
    <tableColumn id="4" xr3:uid="{54746446-ADE4-4F2C-A7A7-B352B069AD95}" name="3.5 Cash Weekly"/>
    <tableColumn id="5" xr3:uid="{FE0BE39A-83A0-4845-B190-98850E60CB9C}" name="3.5 Cash Overall"/>
    <tableColumn id="6" xr3:uid="{FFDDA3F7-4C84-485E-AE1B-93DEB1985E55}" name="Combined Cash Weekly">
      <calculatedColumnFormula>SUM(D2,B2)</calculatedColumnFormula>
    </tableColumn>
    <tableColumn id="7" xr3:uid="{B2366F14-6AAF-43B4-8737-225888434298}" name="Combined Cash Overall"/>
    <tableColumn id="8" xr3:uid="{92DC5447-580C-47F8-99F1-B87BF6CCEEF3}" name="2.5 Accuracy Weekly" dataDxfId="5" dataCellStyle="Percent"/>
    <tableColumn id="9" xr3:uid="{3A4B3B58-9369-4563-B2F1-521453133472}" name="2.5 Accuracy Overall" dataDxfId="4" dataCellStyle="Percent"/>
    <tableColumn id="10" xr3:uid="{5B6C0AA1-B97F-430A-AA04-E0F23B9DC168}" name="3.5 Accuracy Weekly" dataDxfId="3" dataCellStyle="Percent"/>
    <tableColumn id="11" xr3:uid="{6E4C9D90-A4F7-4AC4-9AFD-ED15F5B03E0B}" name="3.5 Accuracy Overall" dataDxfId="2" dataCellStyle="Percent"/>
    <tableColumn id="12" xr3:uid="{996CBC3B-AB00-4DEB-BAAC-B718399AEF8A}" name="Weekly Accuracy" dataDxfId="1" dataCellStyle="Percent"/>
    <tableColumn id="13" xr3:uid="{FB8D75CF-6CEC-4AA4-A3D0-7CF2A14E1746}" name="Overall Accuracy" dataDxfId="0" dataCellStyle="Percen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B1E4-96A3-4F69-A2A9-41ACEB735EE2}">
  <dimension ref="A1:X154"/>
  <sheetViews>
    <sheetView tabSelected="1" topLeftCell="A133" zoomScale="109" workbookViewId="0">
      <selection activeCell="C157" sqref="C157"/>
    </sheetView>
  </sheetViews>
  <sheetFormatPr defaultRowHeight="14.4" x14ac:dyDescent="0.3"/>
  <cols>
    <col min="1" max="1" width="12.109375" style="13" bestFit="1" customWidth="1"/>
    <col min="3" max="3" width="16.6640625" style="1" customWidth="1"/>
    <col min="4" max="4" width="3.44140625" style="1" customWidth="1"/>
    <col min="5" max="5" width="19.6640625" style="1" customWidth="1"/>
    <col min="6" max="6" width="3" style="1" customWidth="1"/>
    <col min="7" max="7" width="21" style="1" customWidth="1"/>
    <col min="8" max="8" width="3.21875" style="1" customWidth="1"/>
    <col min="9" max="9" width="19.109375" style="1" customWidth="1"/>
    <col min="10" max="10" width="3.5546875" style="1" customWidth="1"/>
    <col min="11" max="11" width="18.5546875" style="1" customWidth="1"/>
    <col min="12" max="12" width="3.5546875" style="1" customWidth="1"/>
    <col min="13" max="13" width="20.44140625" style="1" customWidth="1"/>
    <col min="14" max="14" width="3.33203125" style="1" customWidth="1"/>
    <col min="15" max="15" width="18.44140625" style="1" customWidth="1"/>
    <col min="16" max="16" width="3.88671875" style="1" customWidth="1"/>
    <col min="17" max="17" width="20.109375" style="1" customWidth="1"/>
    <col min="18" max="18" width="3" style="1" customWidth="1"/>
    <col min="19" max="19" width="20.44140625" style="1" customWidth="1"/>
    <col min="20" max="20" width="3.109375" style="1" customWidth="1"/>
    <col min="21" max="21" width="22.88671875" style="1" customWidth="1"/>
    <col min="24" max="24" width="8.88671875" style="14"/>
    <col min="2000" max="2000" width="2.5546875" customWidth="1"/>
  </cols>
  <sheetData>
    <row r="1" spans="1:24" x14ac:dyDescent="0.3">
      <c r="I1" s="1" t="s">
        <v>15</v>
      </c>
    </row>
    <row r="2" spans="1:24" x14ac:dyDescent="0.3">
      <c r="A2" s="13" t="s">
        <v>12</v>
      </c>
      <c r="C2" s="2" t="s">
        <v>0</v>
      </c>
      <c r="D2" s="6"/>
      <c r="E2" s="3" t="s">
        <v>1</v>
      </c>
      <c r="F2" s="6"/>
      <c r="G2" s="4" t="s">
        <v>2</v>
      </c>
      <c r="H2" s="6"/>
      <c r="I2" s="5" t="s">
        <v>3</v>
      </c>
      <c r="J2" s="6"/>
      <c r="K2" s="7" t="s">
        <v>4</v>
      </c>
      <c r="M2" s="8" t="s">
        <v>5</v>
      </c>
      <c r="O2" s="9" t="s">
        <v>6</v>
      </c>
      <c r="Q2" s="10" t="s">
        <v>7</v>
      </c>
      <c r="S2" s="11" t="s">
        <v>8</v>
      </c>
      <c r="U2" s="12" t="s">
        <v>9</v>
      </c>
    </row>
    <row r="3" spans="1:24" x14ac:dyDescent="0.3">
      <c r="A3" s="13" t="s">
        <v>151</v>
      </c>
      <c r="C3" s="1" t="s">
        <v>10</v>
      </c>
      <c r="E3" s="1" t="s">
        <v>10</v>
      </c>
      <c r="G3" s="1" t="s">
        <v>11</v>
      </c>
      <c r="I3" s="1" t="s">
        <v>11</v>
      </c>
      <c r="K3" s="1" t="s">
        <v>11</v>
      </c>
      <c r="M3" s="1" t="s">
        <v>11</v>
      </c>
      <c r="O3" s="1" t="s">
        <v>11</v>
      </c>
      <c r="Q3" s="1" t="s">
        <v>11</v>
      </c>
      <c r="S3" s="1" t="s">
        <v>11</v>
      </c>
      <c r="U3" s="1" t="s">
        <v>11</v>
      </c>
    </row>
    <row r="4" spans="1:24" x14ac:dyDescent="0.3">
      <c r="A4" s="13" t="s">
        <v>152</v>
      </c>
      <c r="C4" s="1" t="s">
        <v>11</v>
      </c>
      <c r="E4" s="1" t="s">
        <v>10</v>
      </c>
      <c r="G4" s="1" t="s">
        <v>10</v>
      </c>
      <c r="I4" s="1" t="s">
        <v>10</v>
      </c>
      <c r="K4" s="1" t="s">
        <v>11</v>
      </c>
      <c r="M4" s="1" t="s">
        <v>11</v>
      </c>
      <c r="O4" s="1" t="s">
        <v>10</v>
      </c>
      <c r="Q4" s="1" t="s">
        <v>10</v>
      </c>
      <c r="S4" s="1" t="s">
        <v>11</v>
      </c>
      <c r="U4" s="1" t="s">
        <v>11</v>
      </c>
      <c r="W4" t="s">
        <v>51</v>
      </c>
    </row>
    <row r="5" spans="1:24" x14ac:dyDescent="0.3">
      <c r="W5">
        <f>SUM(W15,W29,W43,W56,W70,W84,W98,W112,W126,W140,W154)</f>
        <v>295.52</v>
      </c>
    </row>
    <row r="6" spans="1:24" x14ac:dyDescent="0.3">
      <c r="A6" s="13" t="s">
        <v>13</v>
      </c>
    </row>
    <row r="7" spans="1:24" x14ac:dyDescent="0.3">
      <c r="A7" s="13">
        <v>3.5</v>
      </c>
      <c r="C7" s="1">
        <v>150</v>
      </c>
      <c r="E7" s="1">
        <v>185</v>
      </c>
      <c r="G7" s="1">
        <v>185</v>
      </c>
      <c r="I7" s="1">
        <v>-155</v>
      </c>
      <c r="K7" s="1">
        <v>125</v>
      </c>
      <c r="M7" s="1">
        <v>320</v>
      </c>
      <c r="O7" s="1">
        <v>-110</v>
      </c>
      <c r="Q7" s="1">
        <v>-105</v>
      </c>
      <c r="S7" s="1">
        <v>300</v>
      </c>
      <c r="U7" s="1">
        <v>175</v>
      </c>
    </row>
    <row r="8" spans="1:24" x14ac:dyDescent="0.3">
      <c r="A8" s="13">
        <v>-3.5</v>
      </c>
      <c r="C8" s="1">
        <v>-190</v>
      </c>
      <c r="E8" s="1">
        <v>-235</v>
      </c>
      <c r="G8" s="1">
        <v>-235</v>
      </c>
      <c r="I8" s="1">
        <v>120</v>
      </c>
      <c r="K8" s="1">
        <v>-155</v>
      </c>
      <c r="M8" s="1">
        <v>-450</v>
      </c>
      <c r="O8" s="1">
        <v>-120</v>
      </c>
      <c r="Q8" s="1">
        <v>-120</v>
      </c>
      <c r="S8" s="1">
        <v>-425</v>
      </c>
      <c r="U8" s="1">
        <v>-230</v>
      </c>
    </row>
    <row r="9" spans="1:24" x14ac:dyDescent="0.3">
      <c r="A9" s="13">
        <v>2.5</v>
      </c>
      <c r="C9" s="1">
        <v>-170</v>
      </c>
      <c r="E9" s="1">
        <v>-135</v>
      </c>
      <c r="G9" s="1">
        <v>-135</v>
      </c>
      <c r="I9" s="1">
        <v>-390</v>
      </c>
      <c r="K9" s="1">
        <v>-200</v>
      </c>
      <c r="M9" s="1">
        <v>125</v>
      </c>
      <c r="O9" s="1">
        <v>-260</v>
      </c>
      <c r="Q9" s="1">
        <v>-255</v>
      </c>
      <c r="S9" s="1">
        <v>115</v>
      </c>
      <c r="U9" s="1">
        <v>-140</v>
      </c>
    </row>
    <row r="10" spans="1:24" x14ac:dyDescent="0.3">
      <c r="A10" s="13">
        <v>-2.5</v>
      </c>
      <c r="C10" s="1">
        <v>130</v>
      </c>
      <c r="E10" s="1">
        <v>105</v>
      </c>
      <c r="G10" s="1">
        <v>110</v>
      </c>
      <c r="I10" s="1">
        <v>285</v>
      </c>
      <c r="K10" s="1">
        <v>155</v>
      </c>
      <c r="M10" s="1">
        <v>-155</v>
      </c>
      <c r="O10" s="1">
        <v>200</v>
      </c>
      <c r="Q10" s="1">
        <v>195</v>
      </c>
      <c r="S10" s="1">
        <v>-150</v>
      </c>
      <c r="U10" s="1">
        <v>110</v>
      </c>
    </row>
    <row r="11" spans="1:24" x14ac:dyDescent="0.3">
      <c r="W11" t="s">
        <v>14</v>
      </c>
    </row>
    <row r="12" spans="1:24" x14ac:dyDescent="0.3">
      <c r="A12" s="13" t="s">
        <v>149</v>
      </c>
      <c r="C12" s="1">
        <v>-10</v>
      </c>
      <c r="E12" s="1">
        <v>-10</v>
      </c>
      <c r="G12" s="1">
        <v>4.26</v>
      </c>
      <c r="I12" s="1">
        <v>-10</v>
      </c>
      <c r="K12" s="1">
        <v>6.45</v>
      </c>
      <c r="M12" s="1">
        <v>2.2200000000000002</v>
      </c>
      <c r="O12" s="1">
        <v>8.33</v>
      </c>
      <c r="Q12" s="1">
        <v>-10</v>
      </c>
      <c r="S12" s="1">
        <v>2.35</v>
      </c>
      <c r="U12" s="1">
        <v>4.3499999999999996</v>
      </c>
      <c r="W12">
        <f>SUM(C12:U12)</f>
        <v>-12.040000000000001</v>
      </c>
      <c r="X12" s="14" t="s">
        <v>36</v>
      </c>
    </row>
    <row r="13" spans="1:24" x14ac:dyDescent="0.3">
      <c r="A13" s="13" t="s">
        <v>150</v>
      </c>
      <c r="C13" s="1">
        <v>13</v>
      </c>
      <c r="E13" s="1">
        <v>7.41</v>
      </c>
      <c r="G13" s="1">
        <v>-10</v>
      </c>
      <c r="I13" s="1">
        <v>2.56</v>
      </c>
      <c r="K13" s="1">
        <v>15.5</v>
      </c>
      <c r="M13" s="1">
        <v>6.45</v>
      </c>
      <c r="O13" s="1">
        <v>-10</v>
      </c>
      <c r="Q13" s="1">
        <v>3.92</v>
      </c>
      <c r="S13" s="1">
        <v>6.67</v>
      </c>
      <c r="U13" s="1">
        <v>11</v>
      </c>
      <c r="W13">
        <f>SUM(C13:U13)</f>
        <v>46.510000000000005</v>
      </c>
      <c r="X13" s="14" t="s">
        <v>144</v>
      </c>
    </row>
    <row r="15" spans="1:24" x14ac:dyDescent="0.3">
      <c r="I15" s="1" t="s">
        <v>16</v>
      </c>
      <c r="W15">
        <f>SUM(W12:W13)</f>
        <v>34.470000000000006</v>
      </c>
      <c r="X15" s="14" t="s">
        <v>37</v>
      </c>
    </row>
    <row r="16" spans="1:24" x14ac:dyDescent="0.3">
      <c r="C16" s="1" t="s">
        <v>17</v>
      </c>
      <c r="E16" s="1" t="s">
        <v>18</v>
      </c>
      <c r="G16" s="1" t="s">
        <v>19</v>
      </c>
      <c r="I16" s="1" t="s">
        <v>20</v>
      </c>
      <c r="K16" s="1" t="s">
        <v>21</v>
      </c>
      <c r="M16" s="1" t="s">
        <v>22</v>
      </c>
      <c r="O16" s="1" t="s">
        <v>23</v>
      </c>
      <c r="Q16" s="1" t="s">
        <v>24</v>
      </c>
    </row>
    <row r="17" spans="1:24" x14ac:dyDescent="0.3">
      <c r="A17" s="13" t="s">
        <v>151</v>
      </c>
      <c r="C17" s="1" t="s">
        <v>11</v>
      </c>
      <c r="E17" s="1" t="s">
        <v>11</v>
      </c>
      <c r="G17" s="1" t="s">
        <v>10</v>
      </c>
      <c r="I17" s="1" t="s">
        <v>11</v>
      </c>
      <c r="K17" s="1" t="s">
        <v>11</v>
      </c>
      <c r="M17" s="1" t="s">
        <v>11</v>
      </c>
      <c r="O17" s="1" t="s">
        <v>11</v>
      </c>
      <c r="Q17" s="1" t="s">
        <v>11</v>
      </c>
    </row>
    <row r="18" spans="1:24" x14ac:dyDescent="0.3">
      <c r="A18" s="13" t="s">
        <v>152</v>
      </c>
      <c r="C18" s="1" t="s">
        <v>11</v>
      </c>
      <c r="E18" s="1" t="s">
        <v>11</v>
      </c>
      <c r="G18" s="1" t="s">
        <v>10</v>
      </c>
      <c r="I18" s="1" t="s">
        <v>11</v>
      </c>
      <c r="K18" s="1" t="s">
        <v>10</v>
      </c>
      <c r="M18" s="1" t="s">
        <v>11</v>
      </c>
      <c r="O18" s="1" t="s">
        <v>10</v>
      </c>
      <c r="Q18" s="1" t="s">
        <v>11</v>
      </c>
    </row>
    <row r="20" spans="1:24" x14ac:dyDescent="0.3">
      <c r="A20" s="13" t="s">
        <v>13</v>
      </c>
    </row>
    <row r="21" spans="1:24" x14ac:dyDescent="0.3">
      <c r="A21" s="13">
        <v>3.5</v>
      </c>
      <c r="C21" s="1">
        <v>321</v>
      </c>
      <c r="E21" s="1">
        <v>257</v>
      </c>
      <c r="G21" s="1">
        <v>115</v>
      </c>
      <c r="I21" s="1">
        <v>217</v>
      </c>
      <c r="K21" s="1">
        <v>115</v>
      </c>
      <c r="M21" s="1">
        <v>160</v>
      </c>
      <c r="O21" s="1">
        <v>250</v>
      </c>
      <c r="Q21" s="1">
        <v>220</v>
      </c>
    </row>
    <row r="22" spans="1:24" x14ac:dyDescent="0.3">
      <c r="A22" s="13">
        <v>-3.5</v>
      </c>
      <c r="C22" s="1">
        <v>-480</v>
      </c>
      <c r="E22" s="1">
        <v>-360</v>
      </c>
      <c r="G22" s="1">
        <v>-146</v>
      </c>
      <c r="I22" s="1">
        <v>-280</v>
      </c>
      <c r="K22" s="1">
        <v>-145</v>
      </c>
      <c r="M22" s="1">
        <v>-200</v>
      </c>
      <c r="O22" s="1">
        <v>-350</v>
      </c>
      <c r="Q22" s="1">
        <v>-290</v>
      </c>
    </row>
    <row r="23" spans="1:24" x14ac:dyDescent="0.3">
      <c r="A23" s="13">
        <v>2.5</v>
      </c>
      <c r="C23" s="1">
        <v>129</v>
      </c>
      <c r="E23" s="1">
        <v>105</v>
      </c>
      <c r="G23" s="1">
        <v>-207</v>
      </c>
      <c r="I23" s="1">
        <v>-112</v>
      </c>
      <c r="K23" s="1">
        <v>-209</v>
      </c>
      <c r="M23" s="1">
        <v>-150</v>
      </c>
      <c r="O23" s="1">
        <v>105</v>
      </c>
      <c r="Q23" s="1">
        <v>-112</v>
      </c>
    </row>
    <row r="24" spans="1:24" x14ac:dyDescent="0.3">
      <c r="A24" s="13">
        <v>-2.5</v>
      </c>
      <c r="C24" s="1">
        <v>-163</v>
      </c>
      <c r="E24" s="1">
        <v>-130</v>
      </c>
      <c r="G24" s="1">
        <v>162</v>
      </c>
      <c r="I24" s="1">
        <v>-109</v>
      </c>
      <c r="K24" s="1">
        <v>163</v>
      </c>
      <c r="M24" s="1">
        <v>120</v>
      </c>
      <c r="O24" s="1">
        <v>-130</v>
      </c>
      <c r="Q24" s="1">
        <v>-109</v>
      </c>
    </row>
    <row r="25" spans="1:24" x14ac:dyDescent="0.3">
      <c r="W25" t="s">
        <v>14</v>
      </c>
    </row>
    <row r="26" spans="1:24" x14ac:dyDescent="0.3">
      <c r="A26" s="13" t="s">
        <v>149</v>
      </c>
      <c r="C26" s="1">
        <v>2.08</v>
      </c>
      <c r="E26" s="1">
        <v>2.8</v>
      </c>
      <c r="G26" s="1">
        <v>11.5</v>
      </c>
      <c r="I26" s="1">
        <v>-10</v>
      </c>
      <c r="K26" s="1">
        <v>6.9</v>
      </c>
      <c r="M26" s="1">
        <v>5</v>
      </c>
      <c r="O26" s="1">
        <v>2.86</v>
      </c>
      <c r="Q26" s="1">
        <v>3.45</v>
      </c>
      <c r="W26">
        <f>SUM(C26:Q26)</f>
        <v>24.59</v>
      </c>
      <c r="X26" s="14" t="s">
        <v>38</v>
      </c>
    </row>
    <row r="27" spans="1:24" x14ac:dyDescent="0.3">
      <c r="A27" s="13" t="s">
        <v>150</v>
      </c>
      <c r="C27" s="1">
        <v>6.13</v>
      </c>
      <c r="E27" s="1">
        <v>-10</v>
      </c>
      <c r="G27" s="1">
        <v>4.83</v>
      </c>
      <c r="I27" s="1">
        <v>-10</v>
      </c>
      <c r="K27" s="1">
        <v>4.78</v>
      </c>
      <c r="M27" s="1">
        <v>12</v>
      </c>
      <c r="O27" s="1">
        <v>-10</v>
      </c>
      <c r="Q27" s="1">
        <v>-10</v>
      </c>
      <c r="W27">
        <f>SUM(C27:Q27)</f>
        <v>-12.259999999999998</v>
      </c>
      <c r="X27" s="14" t="s">
        <v>39</v>
      </c>
    </row>
    <row r="29" spans="1:24" x14ac:dyDescent="0.3">
      <c r="I29" s="1" t="s">
        <v>35</v>
      </c>
      <c r="W29">
        <f>SUM(W26:W27)</f>
        <v>12.330000000000002</v>
      </c>
      <c r="X29" s="14" t="s">
        <v>40</v>
      </c>
    </row>
    <row r="30" spans="1:24" x14ac:dyDescent="0.3">
      <c r="C30" s="1" t="s">
        <v>25</v>
      </c>
      <c r="E30" s="1" t="s">
        <v>26</v>
      </c>
      <c r="G30" s="1" t="s">
        <v>27</v>
      </c>
      <c r="I30" s="1" t="s">
        <v>28</v>
      </c>
      <c r="K30" s="1" t="s">
        <v>29</v>
      </c>
      <c r="M30" s="1" t="s">
        <v>30</v>
      </c>
      <c r="O30" s="1" t="s">
        <v>31</v>
      </c>
      <c r="Q30" s="1" t="s">
        <v>32</v>
      </c>
      <c r="S30" s="1" t="s">
        <v>33</v>
      </c>
      <c r="U30" s="1" t="s">
        <v>34</v>
      </c>
    </row>
    <row r="31" spans="1:24" x14ac:dyDescent="0.3">
      <c r="A31" s="13" t="s">
        <v>151</v>
      </c>
      <c r="C31" s="1" t="s">
        <v>11</v>
      </c>
      <c r="E31" s="1" t="s">
        <v>11</v>
      </c>
      <c r="G31" s="1" t="s">
        <v>11</v>
      </c>
      <c r="I31" s="1" t="s">
        <v>11</v>
      </c>
      <c r="K31" s="1" t="s">
        <v>11</v>
      </c>
      <c r="M31" s="1" t="s">
        <v>11</v>
      </c>
      <c r="O31" s="1" t="s">
        <v>11</v>
      </c>
      <c r="Q31" s="1" t="s">
        <v>11</v>
      </c>
      <c r="S31" s="1" t="s">
        <v>11</v>
      </c>
      <c r="U31" s="1" t="s">
        <v>10</v>
      </c>
    </row>
    <row r="32" spans="1:24" x14ac:dyDescent="0.3">
      <c r="A32" s="13" t="s">
        <v>152</v>
      </c>
      <c r="C32" s="1" t="s">
        <v>10</v>
      </c>
      <c r="E32" s="1" t="s">
        <v>11</v>
      </c>
      <c r="G32" s="1" t="s">
        <v>11</v>
      </c>
      <c r="I32" s="1" t="s">
        <v>11</v>
      </c>
      <c r="K32" s="1" t="s">
        <v>11</v>
      </c>
      <c r="M32" s="1" t="s">
        <v>10</v>
      </c>
      <c r="O32" s="1" t="s">
        <v>11</v>
      </c>
      <c r="Q32" s="1" t="s">
        <v>11</v>
      </c>
      <c r="S32" s="1" t="s">
        <v>11</v>
      </c>
      <c r="U32" s="1" t="s">
        <v>10</v>
      </c>
    </row>
    <row r="34" spans="1:24" x14ac:dyDescent="0.3">
      <c r="A34" s="13" t="s">
        <v>13</v>
      </c>
    </row>
    <row r="35" spans="1:24" x14ac:dyDescent="0.3">
      <c r="A35" s="13">
        <v>3.5</v>
      </c>
      <c r="C35" s="1">
        <v>270</v>
      </c>
      <c r="E35" s="1">
        <v>310</v>
      </c>
      <c r="G35" s="1">
        <v>220</v>
      </c>
      <c r="I35" s="1">
        <v>-105</v>
      </c>
      <c r="K35" s="1">
        <v>120</v>
      </c>
      <c r="M35" s="1">
        <v>115</v>
      </c>
      <c r="O35" s="1">
        <v>185</v>
      </c>
      <c r="Q35" s="1">
        <v>145</v>
      </c>
      <c r="S35" s="1">
        <v>195</v>
      </c>
      <c r="U35" s="1">
        <v>115</v>
      </c>
    </row>
    <row r="36" spans="1:24" x14ac:dyDescent="0.3">
      <c r="A36" s="13">
        <v>-3.5</v>
      </c>
      <c r="C36" s="1">
        <v>-360</v>
      </c>
      <c r="E36" s="1">
        <v>-450</v>
      </c>
      <c r="G36" s="1">
        <v>-285</v>
      </c>
      <c r="I36" s="1">
        <v>-120</v>
      </c>
      <c r="K36" s="1">
        <v>-155</v>
      </c>
      <c r="M36" s="1">
        <v>-145</v>
      </c>
      <c r="O36" s="1">
        <v>-240</v>
      </c>
      <c r="Q36" s="1">
        <v>-185</v>
      </c>
      <c r="S36" s="1">
        <v>-255</v>
      </c>
      <c r="U36" s="1">
        <v>-120</v>
      </c>
    </row>
    <row r="37" spans="1:24" x14ac:dyDescent="0.3">
      <c r="A37" s="13">
        <v>2.5</v>
      </c>
      <c r="C37" s="1">
        <v>105</v>
      </c>
      <c r="E37" s="1">
        <v>120</v>
      </c>
      <c r="G37" s="1">
        <v>-120</v>
      </c>
      <c r="I37" s="1">
        <v>-260</v>
      </c>
      <c r="K37" s="1">
        <v>-200</v>
      </c>
      <c r="M37" s="1">
        <v>-215</v>
      </c>
      <c r="O37" s="1">
        <v>-135</v>
      </c>
      <c r="Q37" s="1">
        <v>-170</v>
      </c>
      <c r="S37" s="1">
        <v>-130</v>
      </c>
      <c r="U37" s="1">
        <v>-215</v>
      </c>
    </row>
    <row r="38" spans="1:24" x14ac:dyDescent="0.3">
      <c r="A38" s="13">
        <v>-2.5</v>
      </c>
      <c r="C38" s="1">
        <v>-135</v>
      </c>
      <c r="E38" s="1">
        <v>-155</v>
      </c>
      <c r="G38" s="1">
        <v>-110</v>
      </c>
      <c r="I38" s="1">
        <v>200</v>
      </c>
      <c r="K38" s="1">
        <v>155</v>
      </c>
      <c r="M38" s="1">
        <v>165</v>
      </c>
      <c r="O38" s="1">
        <v>110</v>
      </c>
      <c r="Q38" s="1">
        <v>135</v>
      </c>
      <c r="S38" s="1">
        <v>100</v>
      </c>
      <c r="U38" s="1">
        <v>200</v>
      </c>
    </row>
    <row r="39" spans="1:24" x14ac:dyDescent="0.3">
      <c r="W39" t="s">
        <v>14</v>
      </c>
    </row>
    <row r="40" spans="1:24" x14ac:dyDescent="0.3">
      <c r="A40" s="13" t="s">
        <v>149</v>
      </c>
      <c r="C40" s="1">
        <v>2.78</v>
      </c>
      <c r="E40" s="1">
        <v>2.2200000000000002</v>
      </c>
      <c r="G40" s="1">
        <v>3.51</v>
      </c>
      <c r="I40" s="1">
        <v>8.33</v>
      </c>
      <c r="K40" s="1">
        <v>6.45</v>
      </c>
      <c r="M40" s="1">
        <v>6.9</v>
      </c>
      <c r="O40" s="1">
        <v>4.17</v>
      </c>
      <c r="Q40" s="1">
        <v>5.41</v>
      </c>
      <c r="S40" s="1">
        <v>3.92</v>
      </c>
      <c r="U40" s="1">
        <v>-10</v>
      </c>
      <c r="W40">
        <f>SUM(C40:U40)</f>
        <v>33.69</v>
      </c>
      <c r="X40" s="14" t="s">
        <v>145</v>
      </c>
    </row>
    <row r="41" spans="1:24" x14ac:dyDescent="0.3">
      <c r="A41" s="13" t="s">
        <v>150</v>
      </c>
      <c r="C41" s="1">
        <v>10.5</v>
      </c>
      <c r="E41" s="1">
        <v>6.45</v>
      </c>
      <c r="G41" s="1">
        <v>9.09</v>
      </c>
      <c r="I41" s="1">
        <v>20</v>
      </c>
      <c r="K41" s="1">
        <v>-10</v>
      </c>
      <c r="M41" s="1">
        <v>-10</v>
      </c>
      <c r="O41" s="1">
        <v>11</v>
      </c>
      <c r="Q41" s="1">
        <v>-10</v>
      </c>
      <c r="S41" s="1">
        <v>10</v>
      </c>
      <c r="U41" s="1">
        <v>-10</v>
      </c>
      <c r="W41">
        <f>SUM(C41:U41)</f>
        <v>27.04</v>
      </c>
      <c r="X41" s="14" t="s">
        <v>146</v>
      </c>
    </row>
    <row r="43" spans="1:24" x14ac:dyDescent="0.3">
      <c r="I43" s="1" t="s">
        <v>52</v>
      </c>
      <c r="W43">
        <f>SUM(W40:W41)</f>
        <v>60.73</v>
      </c>
    </row>
    <row r="44" spans="1:24" x14ac:dyDescent="0.3">
      <c r="C44" s="1" t="s">
        <v>41</v>
      </c>
      <c r="E44" s="1" t="s">
        <v>42</v>
      </c>
      <c r="G44" s="1" t="s">
        <v>43</v>
      </c>
      <c r="I44" s="1" t="s">
        <v>44</v>
      </c>
      <c r="K44" s="1" t="s">
        <v>45</v>
      </c>
      <c r="M44" s="1" t="s">
        <v>46</v>
      </c>
      <c r="O44" s="1" t="s">
        <v>47</v>
      </c>
      <c r="Q44" s="1" t="s">
        <v>48</v>
      </c>
      <c r="S44" s="1" t="s">
        <v>49</v>
      </c>
      <c r="U44" s="1" t="s">
        <v>50</v>
      </c>
    </row>
    <row r="45" spans="1:24" x14ac:dyDescent="0.3">
      <c r="A45" s="13" t="s">
        <v>151</v>
      </c>
      <c r="C45" s="1" t="s">
        <v>11</v>
      </c>
      <c r="E45" s="1" t="s">
        <v>11</v>
      </c>
      <c r="G45" s="1" t="s">
        <v>11</v>
      </c>
      <c r="I45" s="1" t="s">
        <v>11</v>
      </c>
      <c r="K45" s="1" t="s">
        <v>11</v>
      </c>
      <c r="M45" s="1" t="s">
        <v>11</v>
      </c>
      <c r="O45" s="1" t="s">
        <v>11</v>
      </c>
      <c r="Q45" s="1" t="s">
        <v>11</v>
      </c>
      <c r="S45" s="1" t="s">
        <v>11</v>
      </c>
      <c r="U45" s="1" t="s">
        <v>11</v>
      </c>
    </row>
    <row r="46" spans="1:24" x14ac:dyDescent="0.3">
      <c r="A46" s="13" t="s">
        <v>152</v>
      </c>
      <c r="C46" s="1" t="s">
        <v>11</v>
      </c>
      <c r="E46" s="1" t="s">
        <v>11</v>
      </c>
      <c r="G46" s="1" t="s">
        <v>11</v>
      </c>
      <c r="I46" s="1" t="s">
        <v>11</v>
      </c>
      <c r="K46" s="1" t="s">
        <v>11</v>
      </c>
      <c r="M46" s="1" t="s">
        <v>10</v>
      </c>
      <c r="O46" s="1" t="s">
        <v>10</v>
      </c>
      <c r="Q46" s="1" t="s">
        <v>10</v>
      </c>
      <c r="S46" s="1" t="s">
        <v>10</v>
      </c>
      <c r="U46" s="1" t="s">
        <v>11</v>
      </c>
    </row>
    <row r="48" spans="1:24" x14ac:dyDescent="0.3">
      <c r="A48" s="13" t="s">
        <v>13</v>
      </c>
    </row>
    <row r="49" spans="1:24" x14ac:dyDescent="0.3">
      <c r="A49" s="13">
        <v>3.5</v>
      </c>
      <c r="C49" s="1">
        <v>336</v>
      </c>
      <c r="E49" s="1">
        <v>197</v>
      </c>
      <c r="G49" s="1">
        <v>304</v>
      </c>
      <c r="K49" s="1">
        <v>201</v>
      </c>
      <c r="M49" s="1">
        <v>218</v>
      </c>
      <c r="O49" s="1">
        <v>-105</v>
      </c>
      <c r="Q49" s="1">
        <v>189</v>
      </c>
      <c r="S49" s="1">
        <v>148</v>
      </c>
      <c r="U49" s="1">
        <v>154</v>
      </c>
    </row>
    <row r="50" spans="1:24" x14ac:dyDescent="0.3">
      <c r="A50" s="13">
        <v>-3.5</v>
      </c>
      <c r="C50" s="1">
        <v>-520</v>
      </c>
      <c r="E50" s="1">
        <v>-266</v>
      </c>
      <c r="G50" s="1">
        <v>-470</v>
      </c>
      <c r="I50" s="1">
        <v>-220</v>
      </c>
      <c r="K50" s="1">
        <v>-270</v>
      </c>
      <c r="M50" s="1">
        <v>-294</v>
      </c>
      <c r="O50" s="1">
        <v>-125</v>
      </c>
      <c r="Q50" s="1">
        <v>-250</v>
      </c>
      <c r="S50" s="1">
        <v>-200</v>
      </c>
      <c r="U50" s="1">
        <v>-200</v>
      </c>
    </row>
    <row r="51" spans="1:24" x14ac:dyDescent="0.3">
      <c r="A51" s="13">
        <v>2.5</v>
      </c>
      <c r="C51" s="1">
        <v>138</v>
      </c>
      <c r="E51" s="1">
        <v>-124</v>
      </c>
      <c r="G51" s="1">
        <v>120</v>
      </c>
      <c r="K51" s="1">
        <v>-121</v>
      </c>
      <c r="M51" s="1">
        <v>-110</v>
      </c>
      <c r="O51" s="1">
        <v>-254</v>
      </c>
      <c r="Q51" s="1">
        <v>-128</v>
      </c>
      <c r="S51" s="1">
        <v>-161</v>
      </c>
      <c r="U51" s="1">
        <v>-156</v>
      </c>
    </row>
    <row r="52" spans="1:24" x14ac:dyDescent="0.3">
      <c r="A52" s="13">
        <v>-2.5</v>
      </c>
      <c r="C52" s="1">
        <v>-195</v>
      </c>
      <c r="E52" s="1">
        <v>-100</v>
      </c>
      <c r="G52" s="1">
        <v>-155</v>
      </c>
      <c r="K52" s="1">
        <v>-103</v>
      </c>
      <c r="M52" s="1">
        <v>-110</v>
      </c>
      <c r="O52" s="1">
        <v>191</v>
      </c>
      <c r="Q52" s="1">
        <v>-100</v>
      </c>
      <c r="S52" s="1">
        <v>124</v>
      </c>
      <c r="U52" s="1">
        <v>120</v>
      </c>
    </row>
    <row r="53" spans="1:24" x14ac:dyDescent="0.3">
      <c r="W53" t="s">
        <v>14</v>
      </c>
    </row>
    <row r="54" spans="1:24" x14ac:dyDescent="0.3">
      <c r="A54" s="13" t="s">
        <v>149</v>
      </c>
      <c r="C54" s="1">
        <v>2</v>
      </c>
      <c r="E54" s="1">
        <v>-10</v>
      </c>
      <c r="G54" s="1">
        <v>2.2999999999999998</v>
      </c>
      <c r="I54" s="1">
        <v>4.5</v>
      </c>
      <c r="K54" s="1">
        <v>3.7</v>
      </c>
      <c r="M54" s="1">
        <v>3.45</v>
      </c>
      <c r="O54" s="1">
        <v>-10</v>
      </c>
      <c r="Q54" s="1">
        <v>-10</v>
      </c>
      <c r="S54" s="1">
        <v>5</v>
      </c>
      <c r="U54" s="1">
        <v>5</v>
      </c>
      <c r="W54">
        <f>SUM(C54:U54)</f>
        <v>-4.0500000000000007</v>
      </c>
      <c r="X54" s="14" t="s">
        <v>146</v>
      </c>
    </row>
    <row r="55" spans="1:24" x14ac:dyDescent="0.3">
      <c r="A55" s="13" t="s">
        <v>150</v>
      </c>
      <c r="C55" s="1">
        <v>5.3</v>
      </c>
      <c r="E55" s="1">
        <v>-10</v>
      </c>
      <c r="G55" s="1">
        <v>-10</v>
      </c>
      <c r="I55" s="1">
        <v>-10</v>
      </c>
      <c r="K55" s="1">
        <v>-10</v>
      </c>
      <c r="M55" s="1">
        <v>9.5</v>
      </c>
      <c r="O55" s="1">
        <v>4</v>
      </c>
      <c r="Q55" s="1">
        <v>-10</v>
      </c>
      <c r="S55" s="1">
        <v>-10</v>
      </c>
      <c r="U55" s="1">
        <v>12</v>
      </c>
      <c r="W55">
        <f>SUM(C55:U55)</f>
        <v>-29.200000000000003</v>
      </c>
      <c r="X55" s="14" t="s">
        <v>147</v>
      </c>
    </row>
    <row r="56" spans="1:24" x14ac:dyDescent="0.3">
      <c r="W56">
        <f>SUM(W54:W55)</f>
        <v>-33.25</v>
      </c>
    </row>
    <row r="57" spans="1:24" x14ac:dyDescent="0.3">
      <c r="I57" s="1" t="s">
        <v>53</v>
      </c>
    </row>
    <row r="58" spans="1:24" x14ac:dyDescent="0.3">
      <c r="C58" s="1" t="s">
        <v>54</v>
      </c>
      <c r="E58" s="1" t="s">
        <v>55</v>
      </c>
      <c r="G58" s="1" t="s">
        <v>56</v>
      </c>
      <c r="I58" s="1" t="s">
        <v>57</v>
      </c>
      <c r="K58" s="1" t="s">
        <v>58</v>
      </c>
      <c r="M58" s="1" t="s">
        <v>59</v>
      </c>
      <c r="O58" s="1" t="s">
        <v>60</v>
      </c>
      <c r="Q58" s="1" t="s">
        <v>61</v>
      </c>
      <c r="S58" s="1" t="s">
        <v>62</v>
      </c>
      <c r="U58" s="1" t="s">
        <v>63</v>
      </c>
    </row>
    <row r="59" spans="1:24" x14ac:dyDescent="0.3">
      <c r="A59" s="13" t="s">
        <v>151</v>
      </c>
      <c r="C59" s="1" t="s">
        <v>11</v>
      </c>
      <c r="E59" s="1" t="s">
        <v>11</v>
      </c>
      <c r="G59" s="1" t="s">
        <v>11</v>
      </c>
      <c r="I59" s="1" t="s">
        <v>11</v>
      </c>
      <c r="K59" s="1" t="s">
        <v>11</v>
      </c>
      <c r="M59" s="1" t="s">
        <v>11</v>
      </c>
      <c r="O59" s="1" t="s">
        <v>11</v>
      </c>
      <c r="Q59" s="1" t="s">
        <v>11</v>
      </c>
      <c r="S59" s="1" t="s">
        <v>11</v>
      </c>
      <c r="U59" s="1" t="s">
        <v>11</v>
      </c>
    </row>
    <row r="60" spans="1:24" x14ac:dyDescent="0.3">
      <c r="A60" s="13" t="s">
        <v>152</v>
      </c>
      <c r="C60" s="1" t="s">
        <v>11</v>
      </c>
      <c r="E60" s="1" t="s">
        <v>11</v>
      </c>
      <c r="G60" s="1" t="s">
        <v>11</v>
      </c>
      <c r="I60" s="1" t="s">
        <v>11</v>
      </c>
      <c r="K60" s="1" t="s">
        <v>10</v>
      </c>
      <c r="M60" s="1" t="s">
        <v>11</v>
      </c>
      <c r="O60" s="1" t="s">
        <v>10</v>
      </c>
      <c r="Q60" s="1" t="s">
        <v>11</v>
      </c>
      <c r="S60" s="1" t="s">
        <v>11</v>
      </c>
      <c r="U60" s="1" t="s">
        <v>10</v>
      </c>
    </row>
    <row r="62" spans="1:24" x14ac:dyDescent="0.3">
      <c r="A62" s="13" t="s">
        <v>13</v>
      </c>
    </row>
    <row r="63" spans="1:24" x14ac:dyDescent="0.3">
      <c r="A63" s="13">
        <v>3.5</v>
      </c>
    </row>
    <row r="64" spans="1:24" x14ac:dyDescent="0.3">
      <c r="A64" s="13">
        <v>-3.5</v>
      </c>
      <c r="C64" s="1">
        <v>-260</v>
      </c>
      <c r="E64" s="1">
        <v>-220</v>
      </c>
      <c r="K64" s="1">
        <v>-170</v>
      </c>
      <c r="Q64" s="1">
        <v>-420</v>
      </c>
      <c r="S64" s="1">
        <v>-1</v>
      </c>
    </row>
    <row r="65" spans="1:24" x14ac:dyDescent="0.3">
      <c r="A65" s="13">
        <v>2.5</v>
      </c>
      <c r="K65" s="1">
        <v>-190</v>
      </c>
      <c r="O65" s="1">
        <v>-160</v>
      </c>
      <c r="U65" s="1">
        <v>-128</v>
      </c>
    </row>
    <row r="66" spans="1:24" x14ac:dyDescent="0.3">
      <c r="A66" s="13">
        <v>-2.5</v>
      </c>
      <c r="C66" s="1">
        <v>-100</v>
      </c>
      <c r="E66" s="1">
        <v>110</v>
      </c>
      <c r="Q66" s="1">
        <v>-155</v>
      </c>
    </row>
    <row r="67" spans="1:24" x14ac:dyDescent="0.3">
      <c r="W67" t="s">
        <v>14</v>
      </c>
    </row>
    <row r="68" spans="1:24" x14ac:dyDescent="0.3">
      <c r="A68" s="13" t="s">
        <v>149</v>
      </c>
      <c r="C68" s="1">
        <v>3.85</v>
      </c>
      <c r="E68" s="1">
        <v>4.5999999999999996</v>
      </c>
      <c r="G68" s="1">
        <v>-10</v>
      </c>
      <c r="I68" s="1">
        <v>-10</v>
      </c>
      <c r="K68" s="1">
        <v>5.88</v>
      </c>
      <c r="M68" s="1">
        <v>-10</v>
      </c>
      <c r="O68" s="1">
        <v>-10</v>
      </c>
      <c r="Q68" s="1">
        <v>2.4</v>
      </c>
      <c r="S68" s="1">
        <v>5.88</v>
      </c>
      <c r="U68" s="1">
        <v>-10</v>
      </c>
      <c r="W68">
        <f>SUM(C68:U68)</f>
        <v>-27.390000000000004</v>
      </c>
      <c r="X68" s="14" t="s">
        <v>36</v>
      </c>
    </row>
    <row r="69" spans="1:24" x14ac:dyDescent="0.3">
      <c r="A69" s="13" t="s">
        <v>150</v>
      </c>
      <c r="C69" s="1">
        <v>10</v>
      </c>
      <c r="E69" s="1">
        <v>11</v>
      </c>
      <c r="G69" s="1">
        <v>-10</v>
      </c>
      <c r="I69" s="1">
        <v>-10</v>
      </c>
      <c r="K69" s="1">
        <v>5.26</v>
      </c>
      <c r="M69" s="1">
        <v>-10</v>
      </c>
      <c r="O69" s="1">
        <v>6.25</v>
      </c>
      <c r="Q69" s="1">
        <v>6.45</v>
      </c>
      <c r="S69" s="1">
        <v>-10</v>
      </c>
      <c r="U69" s="1">
        <v>7.81</v>
      </c>
      <c r="W69">
        <f>SUM(C69:U69)</f>
        <v>6.7700000000000005</v>
      </c>
      <c r="X69" s="14" t="s">
        <v>36</v>
      </c>
    </row>
    <row r="70" spans="1:24" x14ac:dyDescent="0.3">
      <c r="W70">
        <f>SUM(W68:W69)</f>
        <v>-20.620000000000005</v>
      </c>
    </row>
    <row r="71" spans="1:24" x14ac:dyDescent="0.3">
      <c r="I71" s="1" t="s">
        <v>64</v>
      </c>
    </row>
    <row r="72" spans="1:24" x14ac:dyDescent="0.3">
      <c r="C72" s="1" t="s">
        <v>65</v>
      </c>
      <c r="E72" s="1" t="s">
        <v>66</v>
      </c>
      <c r="G72" s="1" t="s">
        <v>67</v>
      </c>
      <c r="I72" s="1" t="s">
        <v>68</v>
      </c>
      <c r="K72" s="1" t="s">
        <v>69</v>
      </c>
      <c r="M72" s="1" t="s">
        <v>70</v>
      </c>
      <c r="O72" s="1" t="s">
        <v>71</v>
      </c>
      <c r="Q72" s="1" t="s">
        <v>72</v>
      </c>
      <c r="S72" s="1" t="s">
        <v>73</v>
      </c>
      <c r="U72" s="1" t="s">
        <v>74</v>
      </c>
    </row>
    <row r="73" spans="1:24" x14ac:dyDescent="0.3">
      <c r="A73" s="13" t="s">
        <v>151</v>
      </c>
      <c r="C73" s="1" t="s">
        <v>11</v>
      </c>
      <c r="E73" s="1" t="s">
        <v>11</v>
      </c>
      <c r="G73" s="1" t="s">
        <v>11</v>
      </c>
      <c r="I73" s="1" t="s">
        <v>11</v>
      </c>
      <c r="K73" s="1" t="s">
        <v>11</v>
      </c>
      <c r="M73" s="1" t="s">
        <v>11</v>
      </c>
      <c r="O73" s="1" t="s">
        <v>10</v>
      </c>
      <c r="Q73" s="1" t="s">
        <v>11</v>
      </c>
      <c r="S73" s="1" t="s">
        <v>11</v>
      </c>
      <c r="U73" s="1" t="s">
        <v>11</v>
      </c>
    </row>
    <row r="74" spans="1:24" x14ac:dyDescent="0.3">
      <c r="A74" s="13" t="s">
        <v>152</v>
      </c>
      <c r="C74" s="1" t="s">
        <v>10</v>
      </c>
      <c r="E74" s="1" t="s">
        <v>10</v>
      </c>
      <c r="G74" s="1" t="s">
        <v>11</v>
      </c>
      <c r="I74" s="1" t="s">
        <v>11</v>
      </c>
      <c r="K74" s="1" t="s">
        <v>10</v>
      </c>
      <c r="M74" s="1" t="s">
        <v>11</v>
      </c>
      <c r="O74" s="1" t="s">
        <v>10</v>
      </c>
      <c r="Q74" s="1" t="s">
        <v>11</v>
      </c>
      <c r="S74" s="1" t="s">
        <v>11</v>
      </c>
      <c r="U74" s="1" t="s">
        <v>11</v>
      </c>
    </row>
    <row r="76" spans="1:24" x14ac:dyDescent="0.3">
      <c r="A76" s="13" t="s">
        <v>13</v>
      </c>
    </row>
    <row r="77" spans="1:24" x14ac:dyDescent="0.3">
      <c r="A77" s="13">
        <v>3.5</v>
      </c>
    </row>
    <row r="78" spans="1:24" x14ac:dyDescent="0.3">
      <c r="A78" s="13">
        <v>-3.5</v>
      </c>
      <c r="G78" s="1">
        <v>-230</v>
      </c>
      <c r="I78" s="1">
        <v>-260</v>
      </c>
      <c r="K78" s="1">
        <v>-230</v>
      </c>
      <c r="Q78" s="1">
        <v>-290</v>
      </c>
      <c r="S78" s="1">
        <v>-200</v>
      </c>
      <c r="U78" s="1">
        <v>-185</v>
      </c>
    </row>
    <row r="79" spans="1:24" x14ac:dyDescent="0.3">
      <c r="A79" s="13">
        <v>2.5</v>
      </c>
      <c r="C79" s="1">
        <v>-160</v>
      </c>
      <c r="E79" s="1">
        <v>-170</v>
      </c>
      <c r="K79" s="1">
        <v>-130</v>
      </c>
    </row>
    <row r="80" spans="1:24" x14ac:dyDescent="0.3">
      <c r="A80" s="13">
        <v>-2.5</v>
      </c>
      <c r="G80" s="1">
        <v>110</v>
      </c>
      <c r="I80" s="1">
        <v>-100</v>
      </c>
      <c r="Q80" s="1">
        <v>-110</v>
      </c>
      <c r="U80" s="1">
        <v>130</v>
      </c>
    </row>
    <row r="81" spans="1:24" x14ac:dyDescent="0.3">
      <c r="W81" t="s">
        <v>14</v>
      </c>
    </row>
    <row r="82" spans="1:24" x14ac:dyDescent="0.3">
      <c r="A82" s="13" t="s">
        <v>149</v>
      </c>
      <c r="C82" s="1">
        <v>-10</v>
      </c>
      <c r="E82" s="1">
        <v>-10</v>
      </c>
      <c r="G82" s="1">
        <v>4.3499999999999996</v>
      </c>
      <c r="I82" s="1">
        <v>3.85</v>
      </c>
      <c r="K82" s="1">
        <v>4.3499999999999996</v>
      </c>
      <c r="M82" s="1">
        <v>-10</v>
      </c>
      <c r="O82" s="1">
        <v>-10</v>
      </c>
      <c r="Q82" s="1">
        <v>3.45</v>
      </c>
      <c r="S82" s="1">
        <v>5</v>
      </c>
      <c r="U82" s="1">
        <v>5.41</v>
      </c>
      <c r="W82">
        <f>SUM(C82:U82)</f>
        <v>-13.590000000000003</v>
      </c>
      <c r="X82" s="14" t="s">
        <v>36</v>
      </c>
    </row>
    <row r="83" spans="1:24" x14ac:dyDescent="0.3">
      <c r="A83" s="13" t="s">
        <v>150</v>
      </c>
      <c r="C83" s="1">
        <v>6.25</v>
      </c>
      <c r="E83" s="1">
        <v>5.88</v>
      </c>
      <c r="G83" s="1">
        <v>11</v>
      </c>
      <c r="I83" s="1">
        <v>10</v>
      </c>
      <c r="K83" s="1">
        <v>7.69</v>
      </c>
      <c r="M83" s="1">
        <v>-10</v>
      </c>
      <c r="O83" s="1">
        <v>-10</v>
      </c>
      <c r="Q83" s="1">
        <v>9.09</v>
      </c>
      <c r="S83" s="1">
        <v>-10</v>
      </c>
      <c r="U83" s="1">
        <v>13</v>
      </c>
      <c r="W83">
        <f>SUM(C83:U83)</f>
        <v>32.909999999999997</v>
      </c>
      <c r="X83" s="14" t="s">
        <v>146</v>
      </c>
    </row>
    <row r="84" spans="1:24" x14ac:dyDescent="0.3">
      <c r="W84">
        <f>SUM(W82:W83)</f>
        <v>19.319999999999993</v>
      </c>
    </row>
    <row r="85" spans="1:24" x14ac:dyDescent="0.3">
      <c r="I85" s="1" t="s">
        <v>75</v>
      </c>
    </row>
    <row r="86" spans="1:24" x14ac:dyDescent="0.3">
      <c r="C86" s="1" t="s">
        <v>76</v>
      </c>
      <c r="E86" s="1" t="s">
        <v>77</v>
      </c>
      <c r="G86" s="1" t="s">
        <v>78</v>
      </c>
      <c r="I86" s="1" t="s">
        <v>79</v>
      </c>
      <c r="K86" s="1" t="s">
        <v>80</v>
      </c>
      <c r="M86" s="1" t="s">
        <v>81</v>
      </c>
      <c r="O86" s="1" t="s">
        <v>82</v>
      </c>
      <c r="Q86" s="1" t="s">
        <v>83</v>
      </c>
      <c r="S86" s="1" t="s">
        <v>84</v>
      </c>
      <c r="U86" s="1" t="s">
        <v>85</v>
      </c>
    </row>
    <row r="87" spans="1:24" x14ac:dyDescent="0.3">
      <c r="A87" s="13" t="s">
        <v>151</v>
      </c>
      <c r="C87" s="1" t="s">
        <v>11</v>
      </c>
      <c r="E87" s="1" t="s">
        <v>11</v>
      </c>
      <c r="G87" s="1" t="s">
        <v>11</v>
      </c>
      <c r="I87" s="1" t="s">
        <v>11</v>
      </c>
      <c r="K87" s="1" t="s">
        <v>11</v>
      </c>
      <c r="M87" s="1" t="s">
        <v>11</v>
      </c>
      <c r="O87" s="1" t="s">
        <v>11</v>
      </c>
      <c r="Q87" s="1" t="s">
        <v>11</v>
      </c>
      <c r="S87" s="1" t="s">
        <v>11</v>
      </c>
      <c r="U87" s="1" t="s">
        <v>11</v>
      </c>
    </row>
    <row r="88" spans="1:24" x14ac:dyDescent="0.3">
      <c r="A88" s="13" t="s">
        <v>152</v>
      </c>
      <c r="C88" s="1" t="s">
        <v>11</v>
      </c>
      <c r="E88" s="1" t="s">
        <v>11</v>
      </c>
      <c r="G88" s="1" t="s">
        <v>11</v>
      </c>
      <c r="I88" s="1" t="s">
        <v>11</v>
      </c>
      <c r="K88" s="1" t="s">
        <v>10</v>
      </c>
      <c r="M88" s="1" t="s">
        <v>11</v>
      </c>
      <c r="O88" s="1" t="s">
        <v>11</v>
      </c>
      <c r="Q88" s="1" t="s">
        <v>11</v>
      </c>
      <c r="S88" s="1" t="s">
        <v>11</v>
      </c>
      <c r="U88" s="1" t="s">
        <v>11</v>
      </c>
    </row>
    <row r="90" spans="1:24" x14ac:dyDescent="0.3">
      <c r="A90" s="13" t="s">
        <v>13</v>
      </c>
    </row>
    <row r="91" spans="1:24" x14ac:dyDescent="0.3">
      <c r="A91" s="13">
        <v>3.5</v>
      </c>
    </row>
    <row r="92" spans="1:24" x14ac:dyDescent="0.3">
      <c r="A92" s="13">
        <v>-3.5</v>
      </c>
      <c r="C92" s="1">
        <v>-220</v>
      </c>
      <c r="I92" s="1">
        <v>-200</v>
      </c>
      <c r="M92" s="1">
        <v>-185</v>
      </c>
      <c r="O92" s="1">
        <v>-105</v>
      </c>
      <c r="Q92" s="1">
        <v>-220</v>
      </c>
      <c r="S92" s="1">
        <v>-207</v>
      </c>
      <c r="U92" s="1">
        <v>-220</v>
      </c>
    </row>
    <row r="93" spans="1:24" x14ac:dyDescent="0.3">
      <c r="A93" s="13">
        <v>2.5</v>
      </c>
      <c r="K93" s="1">
        <v>-340</v>
      </c>
    </row>
    <row r="94" spans="1:24" x14ac:dyDescent="0.3">
      <c r="A94" s="13">
        <v>-2.5</v>
      </c>
      <c r="C94" s="1">
        <v>120</v>
      </c>
      <c r="I94" s="1">
        <v>130</v>
      </c>
      <c r="Q94" s="1">
        <v>110</v>
      </c>
    </row>
    <row r="95" spans="1:24" x14ac:dyDescent="0.3">
      <c r="W95" t="s">
        <v>14</v>
      </c>
    </row>
    <row r="96" spans="1:24" x14ac:dyDescent="0.3">
      <c r="A96" s="13">
        <v>3.5</v>
      </c>
      <c r="C96" s="1">
        <v>4.55</v>
      </c>
      <c r="E96" s="1">
        <v>-10</v>
      </c>
      <c r="G96" s="1">
        <v>-10</v>
      </c>
      <c r="I96" s="1">
        <v>5</v>
      </c>
      <c r="K96" s="1">
        <v>-10</v>
      </c>
      <c r="M96" s="1">
        <v>5.41</v>
      </c>
      <c r="O96" s="1">
        <v>9.52</v>
      </c>
      <c r="Q96" s="1">
        <v>4.55</v>
      </c>
      <c r="S96" s="1">
        <v>4.83</v>
      </c>
      <c r="U96" s="1">
        <v>4.55</v>
      </c>
      <c r="W96">
        <f>SUM(C96:U96)</f>
        <v>8.41</v>
      </c>
      <c r="X96" s="14" t="s">
        <v>146</v>
      </c>
    </row>
    <row r="97" spans="1:24" x14ac:dyDescent="0.3">
      <c r="A97" s="13">
        <v>2.5</v>
      </c>
      <c r="C97" s="1">
        <v>12</v>
      </c>
      <c r="E97" s="1">
        <v>-10</v>
      </c>
      <c r="G97" s="1">
        <v>-10</v>
      </c>
      <c r="I97" s="1">
        <v>13</v>
      </c>
      <c r="K97" s="1">
        <v>2.94</v>
      </c>
      <c r="M97" s="1">
        <v>-10</v>
      </c>
      <c r="O97" s="1">
        <v>-10</v>
      </c>
      <c r="Q97" s="1">
        <v>11</v>
      </c>
      <c r="S97" s="1">
        <v>-10</v>
      </c>
      <c r="U97" s="1">
        <v>-10</v>
      </c>
      <c r="W97">
        <f>SUM(C97:U97)</f>
        <v>-21.060000000000002</v>
      </c>
      <c r="X97" s="14" t="s">
        <v>147</v>
      </c>
    </row>
    <row r="98" spans="1:24" x14ac:dyDescent="0.3">
      <c r="W98">
        <f>SUM(W96:W97)</f>
        <v>-12.650000000000002</v>
      </c>
    </row>
    <row r="99" spans="1:24" x14ac:dyDescent="0.3">
      <c r="I99" s="1" t="s">
        <v>86</v>
      </c>
    </row>
    <row r="100" spans="1:24" x14ac:dyDescent="0.3">
      <c r="C100" s="1" t="s">
        <v>87</v>
      </c>
      <c r="E100" s="1" t="s">
        <v>88</v>
      </c>
      <c r="G100" s="1" t="s">
        <v>89</v>
      </c>
      <c r="I100" s="1" t="s">
        <v>90</v>
      </c>
      <c r="K100" s="1" t="s">
        <v>91</v>
      </c>
      <c r="M100" s="1" t="s">
        <v>92</v>
      </c>
      <c r="O100" s="1" t="s">
        <v>93</v>
      </c>
      <c r="Q100" s="1" t="s">
        <v>94</v>
      </c>
      <c r="S100" s="1" t="s">
        <v>95</v>
      </c>
      <c r="U100" s="1" t="s">
        <v>96</v>
      </c>
    </row>
    <row r="101" spans="1:24" x14ac:dyDescent="0.3">
      <c r="A101" s="13" t="s">
        <v>151</v>
      </c>
      <c r="C101" s="1" t="s">
        <v>11</v>
      </c>
      <c r="E101" s="1" t="s">
        <v>11</v>
      </c>
      <c r="G101" s="1" t="s">
        <v>11</v>
      </c>
      <c r="I101" s="1" t="s">
        <v>11</v>
      </c>
      <c r="K101" s="1" t="s">
        <v>10</v>
      </c>
      <c r="M101" s="1" t="s">
        <v>11</v>
      </c>
      <c r="O101" s="1" t="s">
        <v>11</v>
      </c>
      <c r="Q101" s="1" t="s">
        <v>11</v>
      </c>
      <c r="S101" s="1" t="s">
        <v>11</v>
      </c>
      <c r="U101" s="1" t="s">
        <v>11</v>
      </c>
    </row>
    <row r="102" spans="1:24" x14ac:dyDescent="0.3">
      <c r="A102" s="13" t="s">
        <v>152</v>
      </c>
      <c r="C102" s="1" t="s">
        <v>10</v>
      </c>
      <c r="E102" s="1" t="s">
        <v>10</v>
      </c>
      <c r="G102" s="1" t="s">
        <v>11</v>
      </c>
      <c r="I102" s="1" t="s">
        <v>11</v>
      </c>
      <c r="K102" s="1" t="s">
        <v>10</v>
      </c>
      <c r="M102" s="1" t="s">
        <v>11</v>
      </c>
      <c r="O102" s="1" t="s">
        <v>11</v>
      </c>
      <c r="Q102" s="1" t="s">
        <v>10</v>
      </c>
      <c r="S102" s="1" t="s">
        <v>11</v>
      </c>
      <c r="U102" s="1" t="s">
        <v>11</v>
      </c>
    </row>
    <row r="104" spans="1:24" x14ac:dyDescent="0.3">
      <c r="A104" s="13" t="s">
        <v>13</v>
      </c>
    </row>
    <row r="105" spans="1:24" x14ac:dyDescent="0.3">
      <c r="A105" s="13">
        <v>3.5</v>
      </c>
      <c r="K105" s="1">
        <v>-205</v>
      </c>
    </row>
    <row r="106" spans="1:24" x14ac:dyDescent="0.3">
      <c r="A106" s="13">
        <v>-3.5</v>
      </c>
      <c r="C106" s="1">
        <v>-200</v>
      </c>
      <c r="E106" s="1">
        <v>-220</v>
      </c>
      <c r="I106" s="1">
        <v>-175</v>
      </c>
      <c r="M106" s="1">
        <v>-115</v>
      </c>
      <c r="Q106" s="1">
        <v>-240</v>
      </c>
      <c r="S106" s="1">
        <v>-175</v>
      </c>
      <c r="U106" s="1">
        <v>-170</v>
      </c>
    </row>
    <row r="107" spans="1:24" x14ac:dyDescent="0.3">
      <c r="A107" s="13">
        <v>2.5</v>
      </c>
      <c r="C107" s="1">
        <v>-150</v>
      </c>
      <c r="K107" s="1">
        <v>120</v>
      </c>
    </row>
    <row r="108" spans="1:24" x14ac:dyDescent="0.3">
      <c r="A108" s="13">
        <v>-2.5</v>
      </c>
      <c r="I108" s="1">
        <v>135</v>
      </c>
      <c r="M108" s="1">
        <v>-310</v>
      </c>
      <c r="S108" s="1">
        <v>140</v>
      </c>
      <c r="U108" s="1">
        <v>140</v>
      </c>
      <c r="W108" t="s">
        <v>97</v>
      </c>
    </row>
    <row r="110" spans="1:24" x14ac:dyDescent="0.3">
      <c r="A110" s="13" t="s">
        <v>149</v>
      </c>
      <c r="C110" s="1">
        <v>5</v>
      </c>
      <c r="E110" s="1">
        <v>4.55</v>
      </c>
      <c r="G110" s="1">
        <v>-10</v>
      </c>
      <c r="I110" s="1">
        <v>5.71</v>
      </c>
      <c r="K110" s="1">
        <v>4.88</v>
      </c>
      <c r="M110" s="1">
        <v>8.6999999999999993</v>
      </c>
      <c r="O110" s="1">
        <v>-10</v>
      </c>
      <c r="Q110" s="1">
        <v>4.17</v>
      </c>
      <c r="S110" s="1">
        <v>5.71</v>
      </c>
      <c r="U110" s="1">
        <v>5.88</v>
      </c>
      <c r="W110">
        <f>SUM(C110:U110)</f>
        <v>24.599999999999998</v>
      </c>
      <c r="X110" s="14" t="s">
        <v>144</v>
      </c>
    </row>
    <row r="111" spans="1:24" x14ac:dyDescent="0.3">
      <c r="A111" s="13" t="s">
        <v>150</v>
      </c>
      <c r="C111" s="1">
        <v>6.67</v>
      </c>
      <c r="E111" s="1">
        <v>-10</v>
      </c>
      <c r="G111" s="1">
        <v>-10</v>
      </c>
      <c r="I111" s="1">
        <v>13.5</v>
      </c>
      <c r="K111" s="1">
        <v>12</v>
      </c>
      <c r="M111" s="1">
        <v>3.23</v>
      </c>
      <c r="O111" s="1">
        <v>-10</v>
      </c>
      <c r="Q111" s="1">
        <v>-10</v>
      </c>
      <c r="S111" s="1">
        <v>14</v>
      </c>
      <c r="U111" s="1">
        <v>14</v>
      </c>
      <c r="W111">
        <f>SUM(C111:U111)</f>
        <v>23.4</v>
      </c>
      <c r="X111" s="14" t="s">
        <v>36</v>
      </c>
    </row>
    <row r="112" spans="1:24" x14ac:dyDescent="0.3">
      <c r="W112">
        <f>SUM(W110:W111)</f>
        <v>48</v>
      </c>
    </row>
    <row r="113" spans="1:24" x14ac:dyDescent="0.3">
      <c r="I113" s="1" t="s">
        <v>98</v>
      </c>
    </row>
    <row r="114" spans="1:24" x14ac:dyDescent="0.3">
      <c r="C114" s="1" t="s">
        <v>99</v>
      </c>
      <c r="E114" s="1" t="s">
        <v>100</v>
      </c>
      <c r="G114" s="1" t="s">
        <v>101</v>
      </c>
      <c r="I114" s="1" t="s">
        <v>102</v>
      </c>
      <c r="K114" s="1" t="s">
        <v>103</v>
      </c>
      <c r="M114" s="1" t="s">
        <v>104</v>
      </c>
      <c r="O114" s="1" t="s">
        <v>105</v>
      </c>
      <c r="Q114" s="1" t="s">
        <v>106</v>
      </c>
      <c r="S114" s="1" t="s">
        <v>107</v>
      </c>
      <c r="U114" s="1" t="s">
        <v>108</v>
      </c>
    </row>
    <row r="115" spans="1:24" x14ac:dyDescent="0.3">
      <c r="A115" s="13" t="s">
        <v>151</v>
      </c>
      <c r="C115" s="1" t="s">
        <v>11</v>
      </c>
      <c r="E115" s="1" t="s">
        <v>11</v>
      </c>
      <c r="G115" s="1" t="s">
        <v>11</v>
      </c>
      <c r="I115" s="1" t="s">
        <v>11</v>
      </c>
      <c r="K115" s="1" t="s">
        <v>11</v>
      </c>
      <c r="M115" s="1" t="s">
        <v>11</v>
      </c>
      <c r="O115" s="1" t="s">
        <v>11</v>
      </c>
      <c r="Q115" s="1" t="s">
        <v>11</v>
      </c>
      <c r="S115" s="1" t="s">
        <v>11</v>
      </c>
      <c r="U115" s="1" t="s">
        <v>11</v>
      </c>
    </row>
    <row r="116" spans="1:24" x14ac:dyDescent="0.3">
      <c r="A116" s="13" t="s">
        <v>152</v>
      </c>
      <c r="C116" s="1" t="s">
        <v>11</v>
      </c>
      <c r="E116" s="1" t="s">
        <v>11</v>
      </c>
      <c r="G116" s="1" t="s">
        <v>11</v>
      </c>
      <c r="I116" s="1" t="s">
        <v>11</v>
      </c>
      <c r="K116" s="1" t="s">
        <v>11</v>
      </c>
      <c r="M116" s="1" t="s">
        <v>11</v>
      </c>
      <c r="O116" s="1" t="s">
        <v>11</v>
      </c>
      <c r="Q116" s="1" t="s">
        <v>11</v>
      </c>
      <c r="S116" s="1" t="s">
        <v>11</v>
      </c>
      <c r="U116" s="1" t="s">
        <v>11</v>
      </c>
    </row>
    <row r="118" spans="1:24" x14ac:dyDescent="0.3">
      <c r="A118" s="13" t="s">
        <v>13</v>
      </c>
    </row>
    <row r="119" spans="1:24" x14ac:dyDescent="0.3">
      <c r="A119" s="13">
        <v>3.5</v>
      </c>
      <c r="C119" s="1">
        <v>165</v>
      </c>
      <c r="I119" s="1">
        <v>180</v>
      </c>
      <c r="K119" s="1">
        <v>185</v>
      </c>
    </row>
    <row r="120" spans="1:24" x14ac:dyDescent="0.3">
      <c r="A120" s="13">
        <v>-3.5</v>
      </c>
      <c r="C120" s="1">
        <v>-110</v>
      </c>
      <c r="G120" s="1">
        <v>-130</v>
      </c>
      <c r="I120" s="1">
        <v>-230</v>
      </c>
      <c r="K120" s="1">
        <v>-240</v>
      </c>
      <c r="M120" s="1">
        <v>-230</v>
      </c>
      <c r="Q120" s="1">
        <v>-130</v>
      </c>
      <c r="S120" s="1">
        <v>-205</v>
      </c>
      <c r="U120" s="1">
        <v>-306</v>
      </c>
    </row>
    <row r="121" spans="1:24" x14ac:dyDescent="0.3">
      <c r="A121" s="13">
        <v>2.5</v>
      </c>
      <c r="C121" s="1">
        <v>-150</v>
      </c>
      <c r="I121" s="1">
        <v>-140</v>
      </c>
      <c r="K121" s="1">
        <v>-135</v>
      </c>
    </row>
    <row r="122" spans="1:24" x14ac:dyDescent="0.3">
      <c r="A122" s="13">
        <v>-2.5</v>
      </c>
      <c r="C122" s="1">
        <v>120</v>
      </c>
      <c r="G122" s="1">
        <v>160</v>
      </c>
      <c r="I122" s="1">
        <v>110</v>
      </c>
      <c r="K122" s="1">
        <v>105</v>
      </c>
      <c r="M122" s="1">
        <v>155</v>
      </c>
      <c r="Q122" s="1">
        <v>170</v>
      </c>
      <c r="S122" s="1">
        <v>120</v>
      </c>
      <c r="U122" s="1">
        <v>-115</v>
      </c>
      <c r="W122" t="s">
        <v>14</v>
      </c>
    </row>
    <row r="124" spans="1:24" x14ac:dyDescent="0.3">
      <c r="A124" s="13" t="s">
        <v>149</v>
      </c>
      <c r="C124" s="1">
        <v>9.09</v>
      </c>
      <c r="E124" s="1">
        <v>-10</v>
      </c>
      <c r="G124" s="1">
        <v>7.69</v>
      </c>
      <c r="I124" s="1">
        <v>-10</v>
      </c>
      <c r="K124" s="1">
        <v>4.17</v>
      </c>
      <c r="M124" s="1">
        <v>4.3499999999999996</v>
      </c>
      <c r="O124" s="1">
        <v>-10</v>
      </c>
      <c r="Q124" s="1">
        <v>7.69</v>
      </c>
      <c r="S124" s="1">
        <v>4.88</v>
      </c>
      <c r="U124" s="1">
        <v>3.27</v>
      </c>
      <c r="W124">
        <f>SUM(C124:U124)</f>
        <v>11.14</v>
      </c>
      <c r="X124" s="14" t="s">
        <v>146</v>
      </c>
    </row>
    <row r="125" spans="1:24" x14ac:dyDescent="0.3">
      <c r="A125" s="13" t="s">
        <v>150</v>
      </c>
      <c r="C125" s="1">
        <v>12</v>
      </c>
      <c r="E125" s="1">
        <v>-10</v>
      </c>
      <c r="G125" s="1">
        <v>16</v>
      </c>
      <c r="I125" s="1">
        <v>-10</v>
      </c>
      <c r="K125" s="1">
        <v>10.5</v>
      </c>
      <c r="M125" s="1">
        <v>15.5</v>
      </c>
      <c r="O125" s="1">
        <v>-10</v>
      </c>
      <c r="Q125" s="1">
        <v>17</v>
      </c>
      <c r="S125" s="1">
        <v>12</v>
      </c>
      <c r="U125" s="1">
        <v>8.6999999999999993</v>
      </c>
      <c r="W125">
        <f>SUM(C125:U125)</f>
        <v>61.7</v>
      </c>
      <c r="X125" s="14" t="s">
        <v>146</v>
      </c>
    </row>
    <row r="126" spans="1:24" x14ac:dyDescent="0.3">
      <c r="W126">
        <f>SUM(W124:W125)</f>
        <v>72.84</v>
      </c>
    </row>
    <row r="127" spans="1:24" x14ac:dyDescent="0.3">
      <c r="I127" s="1" t="s">
        <v>109</v>
      </c>
    </row>
    <row r="128" spans="1:24" x14ac:dyDescent="0.3">
      <c r="C128" s="1" t="s">
        <v>110</v>
      </c>
      <c r="E128" s="1" t="s">
        <v>111</v>
      </c>
      <c r="G128" s="1" t="s">
        <v>112</v>
      </c>
      <c r="I128" s="1" t="s">
        <v>113</v>
      </c>
      <c r="K128" s="1" t="s">
        <v>114</v>
      </c>
      <c r="M128" s="1" t="s">
        <v>115</v>
      </c>
      <c r="O128" s="1" t="s">
        <v>116</v>
      </c>
      <c r="Q128" s="1" t="s">
        <v>117</v>
      </c>
      <c r="S128" s="1" t="s">
        <v>118</v>
      </c>
      <c r="U128" s="1" t="s">
        <v>119</v>
      </c>
    </row>
    <row r="129" spans="1:24" x14ac:dyDescent="0.3">
      <c r="A129" s="13" t="s">
        <v>151</v>
      </c>
      <c r="C129" s="1" t="s">
        <v>11</v>
      </c>
      <c r="E129" s="1" t="s">
        <v>11</v>
      </c>
      <c r="G129" s="1" t="s">
        <v>11</v>
      </c>
      <c r="I129" s="1" t="s">
        <v>11</v>
      </c>
      <c r="K129" s="1" t="s">
        <v>11</v>
      </c>
      <c r="M129" s="1" t="s">
        <v>11</v>
      </c>
      <c r="O129" s="1" t="s">
        <v>11</v>
      </c>
      <c r="Q129" s="1" t="s">
        <v>11</v>
      </c>
      <c r="S129" s="1" t="s">
        <v>11</v>
      </c>
      <c r="U129" s="1" t="s">
        <v>11</v>
      </c>
    </row>
    <row r="130" spans="1:24" x14ac:dyDescent="0.3">
      <c r="A130" s="13" t="s">
        <v>152</v>
      </c>
      <c r="C130" s="1" t="s">
        <v>11</v>
      </c>
      <c r="E130" s="1" t="s">
        <v>10</v>
      </c>
      <c r="G130" s="1" t="s">
        <v>11</v>
      </c>
      <c r="I130" s="1" t="s">
        <v>11</v>
      </c>
      <c r="K130" s="1" t="s">
        <v>11</v>
      </c>
      <c r="M130" s="1" t="s">
        <v>11</v>
      </c>
      <c r="O130" s="1" t="s">
        <v>11</v>
      </c>
      <c r="Q130" s="1" t="s">
        <v>11</v>
      </c>
      <c r="S130" s="1" t="s">
        <v>10</v>
      </c>
      <c r="U130" s="1" t="s">
        <v>11</v>
      </c>
    </row>
    <row r="132" spans="1:24" x14ac:dyDescent="0.3">
      <c r="A132" s="13" t="s">
        <v>13</v>
      </c>
    </row>
    <row r="133" spans="1:24" x14ac:dyDescent="0.3">
      <c r="A133" s="13">
        <v>3.5</v>
      </c>
    </row>
    <row r="134" spans="1:24" x14ac:dyDescent="0.3">
      <c r="A134" s="13">
        <v>-3.5</v>
      </c>
      <c r="C134" s="1">
        <v>-220</v>
      </c>
      <c r="E134" s="1">
        <v>-115</v>
      </c>
      <c r="K134" s="1">
        <v>-162</v>
      </c>
      <c r="O134" s="1">
        <v>-235</v>
      </c>
      <c r="Q134" s="1">
        <v>-200</v>
      </c>
      <c r="U134" s="1">
        <v>-310</v>
      </c>
    </row>
    <row r="135" spans="1:24" x14ac:dyDescent="0.3">
      <c r="A135" s="13">
        <v>2.5</v>
      </c>
      <c r="S135" s="1">
        <v>-205</v>
      </c>
    </row>
    <row r="136" spans="1:24" x14ac:dyDescent="0.3">
      <c r="A136" s="13">
        <v>-2.5</v>
      </c>
      <c r="C136" s="1">
        <v>114</v>
      </c>
      <c r="E136" s="1">
        <v>210</v>
      </c>
      <c r="K136" s="1">
        <v>145</v>
      </c>
      <c r="O136" s="1">
        <v>105</v>
      </c>
      <c r="Q136" s="1">
        <v>125</v>
      </c>
    </row>
    <row r="138" spans="1:24" x14ac:dyDescent="0.3">
      <c r="A138" s="13" t="s">
        <v>149</v>
      </c>
      <c r="C138" s="1">
        <v>4.55</v>
      </c>
      <c r="E138" s="1">
        <v>8.6999999999999993</v>
      </c>
      <c r="G138" s="1">
        <v>-10</v>
      </c>
      <c r="I138" s="1">
        <v>-10</v>
      </c>
      <c r="K138" s="1">
        <v>6.17</v>
      </c>
      <c r="M138" s="1">
        <v>-10</v>
      </c>
      <c r="O138" s="1">
        <v>4.26</v>
      </c>
      <c r="Q138" s="1">
        <v>5</v>
      </c>
      <c r="S138" s="1">
        <v>-10</v>
      </c>
      <c r="U138" s="1">
        <v>3.23</v>
      </c>
      <c r="W138">
        <f>SUM(C138:U138)</f>
        <v>-8.09</v>
      </c>
      <c r="X138" s="14" t="s">
        <v>36</v>
      </c>
    </row>
    <row r="139" spans="1:24" x14ac:dyDescent="0.3">
      <c r="A139" s="13" t="s">
        <v>150</v>
      </c>
      <c r="C139" s="1">
        <v>11.4</v>
      </c>
      <c r="E139" s="1">
        <v>-10</v>
      </c>
      <c r="G139" s="1">
        <v>-10</v>
      </c>
      <c r="I139" s="1">
        <v>-10</v>
      </c>
      <c r="K139" s="1">
        <v>14.5</v>
      </c>
      <c r="M139" s="1">
        <v>-10</v>
      </c>
      <c r="O139" s="1">
        <v>10.5</v>
      </c>
      <c r="Q139" s="1">
        <v>12.5</v>
      </c>
      <c r="S139" s="1">
        <v>4.88</v>
      </c>
      <c r="U139" s="1">
        <v>-10</v>
      </c>
      <c r="W139">
        <f>SUM(C139:U139)</f>
        <v>3.7799999999999976</v>
      </c>
      <c r="X139" s="14" t="s">
        <v>148</v>
      </c>
    </row>
    <row r="140" spans="1:24" x14ac:dyDescent="0.3">
      <c r="W140">
        <f>SUM(W138:W139)</f>
        <v>-4.3100000000000023</v>
      </c>
    </row>
    <row r="141" spans="1:24" x14ac:dyDescent="0.3">
      <c r="I141" s="1" t="s">
        <v>120</v>
      </c>
    </row>
    <row r="142" spans="1:24" x14ac:dyDescent="0.3">
      <c r="C142" s="1" t="s">
        <v>121</v>
      </c>
      <c r="E142" s="1" t="s">
        <v>122</v>
      </c>
      <c r="G142" s="1" t="s">
        <v>123</v>
      </c>
      <c r="I142" s="1" t="s">
        <v>124</v>
      </c>
      <c r="K142" s="1" t="s">
        <v>125</v>
      </c>
      <c r="M142" s="1" t="s">
        <v>126</v>
      </c>
      <c r="O142" s="1" t="s">
        <v>127</v>
      </c>
      <c r="Q142" s="1" t="s">
        <v>128</v>
      </c>
      <c r="S142" s="1" t="s">
        <v>129</v>
      </c>
      <c r="U142" s="1" t="s">
        <v>130</v>
      </c>
    </row>
    <row r="143" spans="1:24" x14ac:dyDescent="0.3">
      <c r="A143" s="13" t="s">
        <v>151</v>
      </c>
      <c r="C143" s="1" t="s">
        <v>11</v>
      </c>
      <c r="E143" s="1" t="s">
        <v>11</v>
      </c>
      <c r="G143" s="1" t="s">
        <v>11</v>
      </c>
      <c r="I143" s="1" t="s">
        <v>11</v>
      </c>
      <c r="K143" s="1" t="s">
        <v>11</v>
      </c>
      <c r="M143" s="1" t="s">
        <v>11</v>
      </c>
      <c r="O143" s="1" t="s">
        <v>11</v>
      </c>
      <c r="Q143" s="1" t="s">
        <v>11</v>
      </c>
      <c r="S143" s="1" t="s">
        <v>11</v>
      </c>
      <c r="U143" s="1" t="s">
        <v>11</v>
      </c>
    </row>
    <row r="144" spans="1:24" x14ac:dyDescent="0.3">
      <c r="A144" s="13" t="s">
        <v>152</v>
      </c>
      <c r="C144" s="1" t="s">
        <v>11</v>
      </c>
      <c r="E144" s="1" t="s">
        <v>11</v>
      </c>
      <c r="G144" s="1" t="s">
        <v>11</v>
      </c>
      <c r="I144" s="1" t="s">
        <v>11</v>
      </c>
      <c r="K144" s="1" t="s">
        <v>11</v>
      </c>
      <c r="M144" s="1" t="s">
        <v>11</v>
      </c>
      <c r="O144" s="1" t="s">
        <v>11</v>
      </c>
      <c r="Q144" s="1" t="s">
        <v>11</v>
      </c>
      <c r="S144" s="1" t="s">
        <v>11</v>
      </c>
      <c r="U144" s="1" t="s">
        <v>11</v>
      </c>
    </row>
    <row r="146" spans="1:24" x14ac:dyDescent="0.3">
      <c r="A146" s="13" t="s">
        <v>13</v>
      </c>
    </row>
    <row r="147" spans="1:24" x14ac:dyDescent="0.3">
      <c r="A147" s="13">
        <v>3.5</v>
      </c>
    </row>
    <row r="148" spans="1:24" x14ac:dyDescent="0.3">
      <c r="A148" s="13">
        <v>-3.5</v>
      </c>
      <c r="C148" s="1">
        <v>-150</v>
      </c>
      <c r="E148" s="1">
        <v>-170</v>
      </c>
      <c r="I148" s="1">
        <v>100</v>
      </c>
      <c r="K148" s="1">
        <v>-174</v>
      </c>
      <c r="M148" s="1">
        <v>-140</v>
      </c>
      <c r="O148" s="1">
        <v>-206</v>
      </c>
      <c r="Q148" s="1">
        <v>-122</v>
      </c>
      <c r="U148" s="1">
        <v>-150</v>
      </c>
    </row>
    <row r="149" spans="1:24" x14ac:dyDescent="0.3">
      <c r="A149" s="13">
        <v>2.5</v>
      </c>
    </row>
    <row r="150" spans="1:24" x14ac:dyDescent="0.3">
      <c r="A150" s="13">
        <v>-2.5</v>
      </c>
      <c r="C150" s="1">
        <v>165</v>
      </c>
      <c r="E150" s="1">
        <v>142</v>
      </c>
      <c r="I150" s="1">
        <v>240</v>
      </c>
      <c r="K150" s="1">
        <v>140</v>
      </c>
      <c r="M150" s="1">
        <v>170</v>
      </c>
      <c r="O150" s="1">
        <v>120</v>
      </c>
      <c r="U150" s="1">
        <v>158</v>
      </c>
    </row>
    <row r="152" spans="1:24" x14ac:dyDescent="0.3">
      <c r="A152" s="13" t="s">
        <v>149</v>
      </c>
      <c r="C152" s="1">
        <v>6.67</v>
      </c>
      <c r="E152" s="1">
        <v>5.88</v>
      </c>
      <c r="G152" s="1">
        <v>-10</v>
      </c>
      <c r="I152" s="1">
        <v>10</v>
      </c>
      <c r="K152" s="1">
        <v>5.75</v>
      </c>
      <c r="M152" s="1">
        <v>7.14</v>
      </c>
      <c r="O152" s="1">
        <v>4.8499999999999996</v>
      </c>
      <c r="Q152" s="1">
        <v>8.1999999999999993</v>
      </c>
      <c r="S152" s="1">
        <v>-10</v>
      </c>
      <c r="U152" s="1">
        <v>6.67</v>
      </c>
      <c r="W152">
        <f>SUM(C152:U152)</f>
        <v>35.159999999999997</v>
      </c>
      <c r="X152" s="14" t="s">
        <v>144</v>
      </c>
    </row>
    <row r="153" spans="1:24" x14ac:dyDescent="0.3">
      <c r="A153" s="13" t="s">
        <v>150</v>
      </c>
      <c r="C153" s="1">
        <v>16.5</v>
      </c>
      <c r="E153" s="1">
        <v>14.2</v>
      </c>
      <c r="G153" s="1">
        <v>-10</v>
      </c>
      <c r="I153" s="1">
        <v>24</v>
      </c>
      <c r="K153" s="1">
        <v>14</v>
      </c>
      <c r="M153" s="1">
        <v>17</v>
      </c>
      <c r="O153" s="1">
        <v>12</v>
      </c>
      <c r="Q153" s="1">
        <v>-10</v>
      </c>
      <c r="S153" s="1">
        <v>-10</v>
      </c>
      <c r="U153" s="1">
        <v>15.8</v>
      </c>
      <c r="W153">
        <f>SUM(C153:U153)</f>
        <v>83.5</v>
      </c>
      <c r="X153" s="14" t="s">
        <v>146</v>
      </c>
    </row>
    <row r="154" spans="1:24" x14ac:dyDescent="0.3">
      <c r="W154">
        <f>SUM(W152:W153)</f>
        <v>118.66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BF5-327A-469A-955C-CBCE2B6914D0}">
  <dimension ref="A1:M12"/>
  <sheetViews>
    <sheetView workbookViewId="0">
      <selection activeCell="A23" sqref="A23"/>
    </sheetView>
  </sheetViews>
  <sheetFormatPr defaultRowHeight="14.4" x14ac:dyDescent="0.3"/>
  <cols>
    <col min="2" max="2" width="16" customWidth="1"/>
    <col min="3" max="3" width="15.88671875" customWidth="1"/>
    <col min="4" max="4" width="16" customWidth="1"/>
    <col min="5" max="5" width="15.88671875" customWidth="1"/>
    <col min="6" max="6" width="21.6640625" customWidth="1"/>
    <col min="7" max="7" width="21.5546875" customWidth="1"/>
    <col min="8" max="8" width="19.44140625" style="15" customWidth="1"/>
    <col min="9" max="9" width="19.33203125" style="15" customWidth="1"/>
    <col min="10" max="10" width="19.44140625" style="15" customWidth="1"/>
    <col min="11" max="11" width="19.33203125" style="15" customWidth="1"/>
    <col min="12" max="12" width="16.5546875" style="15" customWidth="1"/>
    <col min="13" max="13" width="16.44140625" style="15" customWidth="1"/>
    <col min="2000" max="2000" width="2.5546875" customWidth="1"/>
  </cols>
  <sheetData>
    <row r="1" spans="1:13" x14ac:dyDescent="0.3">
      <c r="A1" t="s">
        <v>131</v>
      </c>
      <c r="B1" t="s">
        <v>135</v>
      </c>
      <c r="C1" t="s">
        <v>134</v>
      </c>
      <c r="D1" t="s">
        <v>133</v>
      </c>
      <c r="E1" t="s">
        <v>136</v>
      </c>
      <c r="F1" t="s">
        <v>137</v>
      </c>
      <c r="G1" t="s">
        <v>138</v>
      </c>
      <c r="H1" s="15" t="s">
        <v>139</v>
      </c>
      <c r="I1" s="15" t="s">
        <v>140</v>
      </c>
      <c r="J1" s="15" t="s">
        <v>141</v>
      </c>
      <c r="K1" s="15" t="s">
        <v>142</v>
      </c>
      <c r="L1" s="15" t="s">
        <v>143</v>
      </c>
      <c r="M1" s="15" t="s">
        <v>132</v>
      </c>
    </row>
    <row r="2" spans="1:13" x14ac:dyDescent="0.3">
      <c r="A2">
        <v>28</v>
      </c>
      <c r="B2">
        <f>Records!W13</f>
        <v>46.510000000000005</v>
      </c>
      <c r="C2">
        <f>B2</f>
        <v>46.510000000000005</v>
      </c>
      <c r="D2">
        <f>Records!W12</f>
        <v>-12.040000000000001</v>
      </c>
      <c r="E2">
        <f>D2</f>
        <v>-12.040000000000001</v>
      </c>
      <c r="F2">
        <f>Records!W15</f>
        <v>34.470000000000006</v>
      </c>
      <c r="G2">
        <f>F2</f>
        <v>34.470000000000006</v>
      </c>
      <c r="H2" s="15">
        <f>6/10</f>
        <v>0.6</v>
      </c>
      <c r="I2" s="15">
        <f>H2</f>
        <v>0.6</v>
      </c>
      <c r="J2" s="15">
        <f>8/10</f>
        <v>0.8</v>
      </c>
      <c r="K2" s="15">
        <f>J2</f>
        <v>0.8</v>
      </c>
      <c r="L2" s="15">
        <f>14/20</f>
        <v>0.7</v>
      </c>
      <c r="M2" s="15">
        <f>L2</f>
        <v>0.7</v>
      </c>
    </row>
    <row r="3" spans="1:13" x14ac:dyDescent="0.3">
      <c r="A3">
        <v>29</v>
      </c>
      <c r="B3">
        <f>Records!W27</f>
        <v>-12.259999999999998</v>
      </c>
      <c r="C3">
        <f>SUM(B2:B3)</f>
        <v>34.250000000000007</v>
      </c>
      <c r="D3">
        <f>Records!W26</f>
        <v>24.59</v>
      </c>
      <c r="E3">
        <f>SUM(D2:D3)</f>
        <v>12.549999999999999</v>
      </c>
      <c r="F3">
        <f>SUM(B3,D3)</f>
        <v>12.330000000000002</v>
      </c>
      <c r="G3">
        <f>SUM(C3,E3)</f>
        <v>46.800000000000004</v>
      </c>
      <c r="H3" s="15">
        <f>4/8</f>
        <v>0.5</v>
      </c>
      <c r="I3" s="15">
        <f>AVERAGE(H3,H2)</f>
        <v>0.55000000000000004</v>
      </c>
      <c r="J3" s="15">
        <f>7/8</f>
        <v>0.875</v>
      </c>
      <c r="K3" s="15">
        <f>AVERAGE(J2:J3)</f>
        <v>0.83750000000000002</v>
      </c>
      <c r="L3" s="15">
        <f>AVERAGE(H3,J3)</f>
        <v>0.6875</v>
      </c>
      <c r="M3" s="15">
        <f>AVERAGE(I3,K3)</f>
        <v>0.69375000000000009</v>
      </c>
    </row>
    <row r="4" spans="1:13" x14ac:dyDescent="0.3">
      <c r="A4">
        <v>30</v>
      </c>
      <c r="B4">
        <f>Records!W41</f>
        <v>27.04</v>
      </c>
      <c r="C4">
        <f>SUM(B2:B4)</f>
        <v>61.290000000000006</v>
      </c>
      <c r="D4">
        <f>Records!W40</f>
        <v>33.69</v>
      </c>
      <c r="E4">
        <f>SUM(D2:D4)</f>
        <v>46.239999999999995</v>
      </c>
      <c r="F4">
        <f>SUM(B4,D4)</f>
        <v>60.73</v>
      </c>
      <c r="G4">
        <f>SUM(F2:F4)</f>
        <v>107.53</v>
      </c>
      <c r="H4" s="15">
        <f>7/10</f>
        <v>0.7</v>
      </c>
      <c r="I4" s="15">
        <f>AVERAGE(H2:H4)</f>
        <v>0.6</v>
      </c>
      <c r="J4" s="15">
        <f>9/10</f>
        <v>0.9</v>
      </c>
      <c r="K4" s="15">
        <f>AVERAGE(J2:J4)</f>
        <v>0.85833333333333339</v>
      </c>
      <c r="L4" s="15">
        <f>AVERAGE(H4,J4)</f>
        <v>0.8</v>
      </c>
      <c r="M4" s="15">
        <f>AVERAGE(L2:L4)</f>
        <v>0.72916666666666663</v>
      </c>
    </row>
    <row r="5" spans="1:13" x14ac:dyDescent="0.3">
      <c r="A5">
        <v>31</v>
      </c>
      <c r="B5">
        <f>Records!W55</f>
        <v>-29.200000000000003</v>
      </c>
      <c r="C5">
        <f>SUM(B2:B5)</f>
        <v>32.090000000000003</v>
      </c>
      <c r="D5">
        <f>Records!W54</f>
        <v>-4.0500000000000007</v>
      </c>
      <c r="E5">
        <f>SUM(D2:D5)</f>
        <v>42.19</v>
      </c>
      <c r="F5">
        <f t="shared" ref="F5:F12" si="0">SUM(D5,B5)</f>
        <v>-33.25</v>
      </c>
      <c r="G5">
        <f>SUM(F2:F5)</f>
        <v>74.28</v>
      </c>
      <c r="H5" s="15">
        <f>4/10</f>
        <v>0.4</v>
      </c>
      <c r="I5" s="15">
        <f>AVERAGE(H2:H5)</f>
        <v>0.55000000000000004</v>
      </c>
      <c r="J5" s="15">
        <f>7/10</f>
        <v>0.7</v>
      </c>
      <c r="K5" s="15">
        <f>AVERAGE(J2:J5)</f>
        <v>0.81875000000000009</v>
      </c>
      <c r="L5" s="15">
        <f>AVERAGE(J5,H5)</f>
        <v>0.55000000000000004</v>
      </c>
      <c r="M5" s="15">
        <f>AVERAGE(L2:L5)</f>
        <v>0.68437499999999996</v>
      </c>
    </row>
    <row r="6" spans="1:13" x14ac:dyDescent="0.3">
      <c r="A6">
        <v>32</v>
      </c>
      <c r="B6">
        <f>Records!W69</f>
        <v>6.7700000000000005</v>
      </c>
      <c r="C6">
        <f>SUM(B2:B6)</f>
        <v>38.860000000000007</v>
      </c>
      <c r="D6">
        <f>Records!W68</f>
        <v>-27.390000000000004</v>
      </c>
      <c r="E6">
        <f>SUM(D2:D6)</f>
        <v>14.799999999999994</v>
      </c>
      <c r="F6">
        <f t="shared" si="0"/>
        <v>-20.620000000000005</v>
      </c>
      <c r="G6">
        <f>SUM(F2:F6)</f>
        <v>53.66</v>
      </c>
      <c r="H6" s="15">
        <f>6/10</f>
        <v>0.6</v>
      </c>
      <c r="I6" s="15">
        <f>AVERAGE(H2:H6)</f>
        <v>0.56000000000000005</v>
      </c>
      <c r="J6" s="15">
        <f>6/10</f>
        <v>0.6</v>
      </c>
      <c r="K6" s="15">
        <f>AVERAGE(J2:J6)</f>
        <v>0.77500000000000013</v>
      </c>
      <c r="L6" s="15">
        <f>AVERAGE(J6,H6)</f>
        <v>0.6</v>
      </c>
      <c r="M6" s="15">
        <f>AVERAGE(L2:L6)</f>
        <v>0.66749999999999998</v>
      </c>
    </row>
    <row r="7" spans="1:13" x14ac:dyDescent="0.3">
      <c r="A7">
        <v>33</v>
      </c>
      <c r="B7">
        <f>Records!W83</f>
        <v>32.909999999999997</v>
      </c>
      <c r="C7">
        <f>SUM(B2:B7)</f>
        <v>71.77000000000001</v>
      </c>
      <c r="D7">
        <f>Records!W82</f>
        <v>-13.590000000000003</v>
      </c>
      <c r="E7">
        <f>SUM(D2:D7)</f>
        <v>1.2099999999999902</v>
      </c>
      <c r="F7">
        <f t="shared" si="0"/>
        <v>19.319999999999993</v>
      </c>
      <c r="G7">
        <f>SUM(F2:F7)</f>
        <v>72.97999999999999</v>
      </c>
      <c r="H7" s="15">
        <f>7/10</f>
        <v>0.7</v>
      </c>
      <c r="I7" s="15">
        <f>AVERAGE(H2:H7)</f>
        <v>0.58333333333333337</v>
      </c>
      <c r="J7" s="15">
        <f>6/10</f>
        <v>0.6</v>
      </c>
      <c r="K7" s="15">
        <f>AVERAGE(J2:J7)</f>
        <v>0.74583333333333346</v>
      </c>
      <c r="L7" s="15">
        <f>AVERAGE(H7,J7)</f>
        <v>0.64999999999999991</v>
      </c>
      <c r="M7" s="15">
        <f>AVERAGE(L2:L7)</f>
        <v>0.6645833333333333</v>
      </c>
    </row>
    <row r="8" spans="1:13" x14ac:dyDescent="0.3">
      <c r="A8">
        <v>34</v>
      </c>
      <c r="B8">
        <f>Records!W97</f>
        <v>-21.060000000000002</v>
      </c>
      <c r="C8">
        <f>SUM(B2:B8)</f>
        <v>50.710000000000008</v>
      </c>
      <c r="D8">
        <f>Records!W96</f>
        <v>8.41</v>
      </c>
      <c r="E8">
        <f>SUM(D2:D8)</f>
        <v>9.6199999999999903</v>
      </c>
      <c r="F8">
        <f t="shared" si="0"/>
        <v>-12.650000000000002</v>
      </c>
      <c r="G8">
        <f>SUM(F2:F8)</f>
        <v>60.329999999999984</v>
      </c>
      <c r="H8" s="15">
        <f>4/10</f>
        <v>0.4</v>
      </c>
      <c r="I8" s="15">
        <f>AVERAGE(H2:H8)</f>
        <v>0.55714285714285716</v>
      </c>
      <c r="J8" s="15">
        <f>7/10</f>
        <v>0.7</v>
      </c>
      <c r="K8" s="15">
        <f>AVERAGE(J2:J8)</f>
        <v>0.73928571428571443</v>
      </c>
      <c r="L8" s="15">
        <f>AVERAGE(J8,H8)</f>
        <v>0.55000000000000004</v>
      </c>
      <c r="M8" s="15">
        <f>AVERAGE(L2:L8)</f>
        <v>0.64821428571428563</v>
      </c>
    </row>
    <row r="9" spans="1:13" x14ac:dyDescent="0.3">
      <c r="A9">
        <v>35</v>
      </c>
      <c r="B9">
        <f>Records!W111</f>
        <v>23.4</v>
      </c>
      <c r="C9">
        <f>SUM(B2:B9)</f>
        <v>74.110000000000014</v>
      </c>
      <c r="D9">
        <f>Records!W110</f>
        <v>24.599999999999998</v>
      </c>
      <c r="E9">
        <f>SUM(D2:D9)</f>
        <v>34.219999999999985</v>
      </c>
      <c r="F9">
        <f t="shared" si="0"/>
        <v>48</v>
      </c>
      <c r="G9">
        <f>SUM(F2:F9)</f>
        <v>108.32999999999998</v>
      </c>
      <c r="H9" s="15">
        <f>6/10</f>
        <v>0.6</v>
      </c>
      <c r="I9" s="15">
        <f>AVERAGE(H2:H9)</f>
        <v>0.5625</v>
      </c>
      <c r="J9" s="15">
        <f>8/10</f>
        <v>0.8</v>
      </c>
      <c r="K9" s="15">
        <f>AVERAGE(J2:J9)</f>
        <v>0.74687500000000007</v>
      </c>
      <c r="L9" s="15">
        <f>AVERAGE(J9,H9)</f>
        <v>0.7</v>
      </c>
      <c r="M9" s="15">
        <f>AVERAGE(L2:L9)</f>
        <v>0.65468749999999998</v>
      </c>
    </row>
    <row r="10" spans="1:13" x14ac:dyDescent="0.3">
      <c r="A10">
        <v>36</v>
      </c>
      <c r="B10">
        <f>Records!W125</f>
        <v>61.7</v>
      </c>
      <c r="C10">
        <f>SUM(B2:B10)</f>
        <v>135.81</v>
      </c>
      <c r="D10">
        <f>Records!W124</f>
        <v>11.14</v>
      </c>
      <c r="E10">
        <f>SUM(D2:D10)</f>
        <v>45.359999999999985</v>
      </c>
      <c r="F10">
        <f t="shared" si="0"/>
        <v>72.84</v>
      </c>
      <c r="G10">
        <f>SUM(F2:F10)</f>
        <v>181.17</v>
      </c>
      <c r="H10" s="15">
        <f>7/10</f>
        <v>0.7</v>
      </c>
      <c r="I10" s="15">
        <f>AVERAGE(H2:H10)</f>
        <v>0.57777777777777783</v>
      </c>
      <c r="J10" s="15">
        <f>7/10</f>
        <v>0.7</v>
      </c>
      <c r="K10" s="15">
        <f>AVERAGE(J2:J10)</f>
        <v>0.7416666666666667</v>
      </c>
      <c r="L10" s="15">
        <f>AVERAGE(J10,H10)</f>
        <v>0.7</v>
      </c>
      <c r="M10" s="15">
        <f>AVERAGE(L2:L10)</f>
        <v>0.65972222222222221</v>
      </c>
    </row>
    <row r="11" spans="1:13" x14ac:dyDescent="0.3">
      <c r="A11">
        <v>37</v>
      </c>
      <c r="B11">
        <f>Records!W139</f>
        <v>3.7799999999999976</v>
      </c>
      <c r="C11">
        <f>SUM(B2:B11)</f>
        <v>139.59</v>
      </c>
      <c r="D11">
        <f>Records!W138</f>
        <v>-8.09</v>
      </c>
      <c r="E11">
        <f>SUM(D2:D11)</f>
        <v>37.269999999999982</v>
      </c>
      <c r="F11">
        <f t="shared" si="0"/>
        <v>-4.3100000000000023</v>
      </c>
      <c r="G11">
        <f>SUM(F2:F11)</f>
        <v>176.85999999999999</v>
      </c>
      <c r="H11" s="15">
        <v>0.5</v>
      </c>
      <c r="I11" s="15">
        <f>AVERAGE(H2:H11)</f>
        <v>0.57000000000000006</v>
      </c>
      <c r="J11" s="15">
        <v>0.6</v>
      </c>
      <c r="K11" s="15">
        <f>AVERAGE(J2:J11)</f>
        <v>0.72750000000000004</v>
      </c>
      <c r="L11" s="15">
        <f>AVERAGE(J11,H11)</f>
        <v>0.55000000000000004</v>
      </c>
      <c r="M11" s="15">
        <f>AVERAGE(L2:L11)</f>
        <v>0.64874999999999994</v>
      </c>
    </row>
    <row r="12" spans="1:13" x14ac:dyDescent="0.3">
      <c r="A12">
        <v>38</v>
      </c>
      <c r="B12">
        <f>Records!W153</f>
        <v>83.5</v>
      </c>
      <c r="C12">
        <f>SUM(B2:B12)</f>
        <v>223.09</v>
      </c>
      <c r="D12">
        <f>Records!W152</f>
        <v>35.159999999999997</v>
      </c>
      <c r="E12">
        <f>SUM(D2:D12)</f>
        <v>72.429999999999978</v>
      </c>
      <c r="F12">
        <f t="shared" si="0"/>
        <v>118.66</v>
      </c>
      <c r="G12">
        <f>SUM(F2:F12)</f>
        <v>295.52</v>
      </c>
      <c r="H12" s="15">
        <f>7/10</f>
        <v>0.7</v>
      </c>
      <c r="I12" s="15">
        <f>AVERAGE(H2:H12)</f>
        <v>0.5818181818181819</v>
      </c>
      <c r="J12" s="15">
        <v>0.8</v>
      </c>
      <c r="K12" s="15">
        <f>AVERAGE(J2:J12)</f>
        <v>0.73409090909090924</v>
      </c>
      <c r="L12" s="15">
        <f>AVERAGE(H12,J12)</f>
        <v>0.75</v>
      </c>
      <c r="M12" s="15">
        <f>AVERAGE(L2:L12)</f>
        <v>0.65795454545454546</v>
      </c>
    </row>
  </sheetData>
  <conditionalFormatting sqref="B2:B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8045912302314F8CB00D698586F150" ma:contentTypeVersion="11" ma:contentTypeDescription="Create a new document." ma:contentTypeScope="" ma:versionID="fe76640ac3c3270644eb982aece6ba4c">
  <xsd:schema xmlns:xsd="http://www.w3.org/2001/XMLSchema" xmlns:xs="http://www.w3.org/2001/XMLSchema" xmlns:p="http://schemas.microsoft.com/office/2006/metadata/properties" xmlns:ns3="2a21a2e3-7bb4-49f7-b6ca-073fef39bf46" xmlns:ns4="6d839609-fa8d-4a0d-96a1-69c1d884353a" targetNamespace="http://schemas.microsoft.com/office/2006/metadata/properties" ma:root="true" ma:fieldsID="b1d2b4d59aa3f95e7467c94ff8d8ffb8" ns3:_="" ns4:_="">
    <xsd:import namespace="2a21a2e3-7bb4-49f7-b6ca-073fef39bf46"/>
    <xsd:import namespace="6d839609-fa8d-4a0d-96a1-69c1d88435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1a2e3-7bb4-49f7-b6ca-073fef39bf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839609-fa8d-4a0d-96a1-69c1d884353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21a2e3-7bb4-49f7-b6ca-073fef39bf46" xsi:nil="true"/>
  </documentManagement>
</p:properties>
</file>

<file path=customXml/itemProps1.xml><?xml version="1.0" encoding="utf-8"?>
<ds:datastoreItem xmlns:ds="http://schemas.openxmlformats.org/officeDocument/2006/customXml" ds:itemID="{518E49A1-5334-4FC1-A5F6-DCEB400BA3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21a2e3-7bb4-49f7-b6ca-073fef39bf46"/>
    <ds:schemaRef ds:uri="6d839609-fa8d-4a0d-96a1-69c1d88435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54B06E-C38F-4DF6-85C3-CB075614F6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A3296F-5098-4FDD-AFDD-126FFBCF81A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6d839609-fa8d-4a0d-96a1-69c1d884353a"/>
    <ds:schemaRef ds:uri="2a21a2e3-7bb4-49f7-b6ca-073fef39bf4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Helton</dc:creator>
  <cp:lastModifiedBy>Toby Helton</cp:lastModifiedBy>
  <dcterms:created xsi:type="dcterms:W3CDTF">2025-02-27T02:32:21Z</dcterms:created>
  <dcterms:modified xsi:type="dcterms:W3CDTF">2025-06-16T19:41:42Z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0x0101003C8045912302314F8CB00D698586F150</vt:lpwstr>
  </property>
</Properties>
</file>