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xl/webextensions/webextension8.xml" ContentType="application/vnd.ms-office.webextension+xml"/>
  <Override PartName="/xl/webextensions/webextension9.xml" ContentType="application/vnd.ms-office.webextension+xml"/>
  <Override PartName="/xl/webextensions/webextension10.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e3ae5107781a0af4/Desktop/todd/Excel Templates/"/>
    </mc:Choice>
  </mc:AlternateContent>
  <xr:revisionPtr revIDLastSave="6142" documentId="8_{7AD0B74B-A814-48ED-8DB6-EF2AAF237EB5}" xr6:coauthVersionLast="47" xr6:coauthVersionMax="47" xr10:uidLastSave="{1BCFEFA9-25DF-4182-870B-FBF1796218B5}"/>
  <bookViews>
    <workbookView xWindow="19300" yWindow="380" windowWidth="18950" windowHeight="9820" tabRatio="643" firstSheet="1" activeTab="1" xr2:uid="{4E724FBA-F21C-42E2-90A5-29DF417FA509}"/>
  </bookViews>
  <sheets>
    <sheet name="form controls" sheetId="3" state="hidden" r:id="rId1"/>
    <sheet name="Budget" sheetId="1" r:id="rId2"/>
    <sheet name="Expense_Pvt" sheetId="19" state="hidden" r:id="rId3"/>
    <sheet name="YearSpendatures" sheetId="4" r:id="rId4"/>
    <sheet name="Donations_Aggregate" sheetId="11" state="hidden" r:id="rId5"/>
    <sheet name="EOY_Aggregate" sheetId="12" state="hidden" r:id="rId6"/>
    <sheet name="Dashboard" sheetId="5" state="hidden" r:id="rId7"/>
    <sheet name="StorageData" sheetId="13" state="hidden" r:id="rId8"/>
    <sheet name="ShoppingList" sheetId="15" state="hidden" r:id="rId9"/>
    <sheet name="ItemList" sheetId="14" state="hidden" r:id="rId10"/>
  </sheets>
  <functionGroups builtInGroupCount="19"/>
  <definedNames>
    <definedName name="_xlnm._FilterDatabase" localSheetId="7" hidden="1">StorageData!$A$1:$I$124</definedName>
    <definedName name="_xlcn.WorksheetConnection_Budgetv8.xlsmTable101" hidden="1">Table10[]</definedName>
    <definedName name="_xlcn.WorksheetConnection_Budgetv8.xlsmTable11" hidden="1">Table1[]</definedName>
    <definedName name="_xlcn.WorksheetConnection_YearSpendaturesB6P271" hidden="1">YearSpendatures!$B$6:$P$27</definedName>
    <definedName name="_xleta.ABS" hidden="1" xlm="1">#NAME?</definedName>
    <definedName name="_xleta.SUM" hidden="1" xlm="1">#NAME?</definedName>
    <definedName name="Slicer_Expenses1">#N/A</definedName>
  </definedNames>
  <calcPr calcId="191029"/>
  <pivotCaches>
    <pivotCache cacheId="0" r:id="rId11"/>
    <pivotCache cacheId="1" r:id="rId12"/>
  </pivotCaches>
  <extLst>
    <ext xmlns:x14="http://schemas.microsoft.com/office/spreadsheetml/2009/9/main" uri="{876F7934-8845-4945-9796-88D515C7AA90}">
      <x14:pivotCaches>
        <pivotCache cacheId="2"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0" name="Table10" connection="WorksheetConnection_Budget v8.xlsm!Table10"/>
          <x15:modelTable id="Table1" name="Table1" connection="WorksheetConnection_Budget v8.xlsm!Table1"/>
          <x15:modelTable id="Range" name="Range" connection="WorksheetConnection_YearSpendatures!$B$6:$P$27"/>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7" i="4" l="1"/>
  <c r="M26" i="4"/>
  <c r="L26" i="4"/>
  <c r="I26" i="4"/>
  <c r="N17" i="1"/>
  <c r="O25" i="4"/>
  <c r="N25" i="4"/>
  <c r="M25" i="4"/>
  <c r="M27" i="4" s="1"/>
  <c r="L25" i="4"/>
  <c r="L27" i="4" s="1"/>
  <c r="K25" i="4"/>
  <c r="K27" i="4" s="1"/>
  <c r="J25" i="4"/>
  <c r="J27" i="4" s="1"/>
  <c r="I25" i="4"/>
  <c r="I27" i="4" s="1"/>
  <c r="H25" i="4"/>
  <c r="H27" i="4" s="1"/>
  <c r="G25" i="4"/>
  <c r="G27" i="4" s="1"/>
  <c r="F25" i="4"/>
  <c r="F27" i="4" s="1"/>
  <c r="E25" i="4"/>
  <c r="E27" i="4" s="1"/>
  <c r="D25" i="4"/>
  <c r="D27" i="4" s="1"/>
  <c r="O5" i="4"/>
  <c r="N5" i="4"/>
  <c r="N26" i="4" s="1"/>
  <c r="M5" i="4"/>
  <c r="L5" i="4"/>
  <c r="K5" i="4"/>
  <c r="K26" i="4" s="1"/>
  <c r="J5" i="4"/>
  <c r="I5" i="4"/>
  <c r="H5" i="4"/>
  <c r="G5" i="4"/>
  <c r="G26" i="4" s="1"/>
  <c r="F5" i="4"/>
  <c r="E5" i="4"/>
  <c r="E26" i="4" s="1"/>
  <c r="D5" i="4"/>
  <c r="D26" i="4" s="1"/>
  <c r="O15" i="1"/>
  <c r="N15" i="1"/>
  <c r="M15" i="1"/>
  <c r="B47" i="13"/>
  <c r="B3" i="13"/>
  <c r="B65" i="13"/>
  <c r="B66" i="13"/>
  <c r="B81" i="13"/>
  <c r="B98" i="13"/>
  <c r="B99" i="13"/>
  <c r="B110" i="13"/>
  <c r="B113" i="13"/>
  <c r="B31" i="13"/>
  <c r="B37" i="13"/>
  <c r="B118" i="13"/>
  <c r="B38" i="13"/>
  <c r="B49" i="13"/>
  <c r="B78" i="13"/>
  <c r="B86" i="13"/>
  <c r="B87" i="13"/>
  <c r="B92" i="13"/>
  <c r="B24" i="13"/>
  <c r="B114" i="13"/>
  <c r="B40" i="13"/>
  <c r="B44" i="13"/>
  <c r="B45" i="13"/>
  <c r="B50" i="13"/>
  <c r="B62" i="13"/>
  <c r="B8" i="13"/>
  <c r="B12" i="13"/>
  <c r="B17" i="13"/>
  <c r="B91" i="13"/>
  <c r="B29" i="13"/>
  <c r="B34" i="13"/>
  <c r="B121" i="13"/>
  <c r="B123" i="13"/>
  <c r="B46" i="13"/>
  <c r="B51" i="13"/>
  <c r="B52" i="13"/>
  <c r="B27" i="13"/>
  <c r="B109" i="13"/>
  <c r="B115" i="13"/>
  <c r="B39" i="13"/>
  <c r="B43" i="13"/>
  <c r="B48" i="13"/>
  <c r="B58" i="13"/>
  <c r="B64" i="13"/>
  <c r="B10" i="13"/>
  <c r="B16" i="13"/>
  <c r="B19" i="13"/>
  <c r="B93" i="13"/>
  <c r="B23" i="13"/>
  <c r="B26" i="13"/>
  <c r="B106" i="13"/>
  <c r="B32" i="13"/>
  <c r="B35" i="13"/>
  <c r="B36" i="13"/>
  <c r="B122" i="13"/>
  <c r="B71" i="13"/>
  <c r="B15" i="13"/>
  <c r="B88" i="13"/>
  <c r="B28" i="13"/>
  <c r="B108" i="13"/>
  <c r="B30" i="13"/>
  <c r="B63" i="13"/>
  <c r="B94" i="13"/>
  <c r="B95" i="13"/>
  <c r="B112" i="13"/>
  <c r="B120" i="13"/>
  <c r="B55" i="13"/>
  <c r="B57" i="13"/>
  <c r="B102" i="13"/>
  <c r="B111" i="13"/>
  <c r="B119" i="13"/>
  <c r="B84" i="13"/>
  <c r="B103" i="13"/>
  <c r="B116" i="13"/>
  <c r="B41" i="13"/>
  <c r="B42" i="13"/>
  <c r="B60" i="13"/>
  <c r="B68" i="13"/>
  <c r="B77" i="13"/>
  <c r="B80" i="13"/>
  <c r="B89" i="13"/>
  <c r="B90" i="13"/>
  <c r="B20" i="13"/>
  <c r="B22" i="13"/>
  <c r="B96" i="13"/>
  <c r="B97" i="13"/>
  <c r="B69" i="13"/>
  <c r="B9" i="13"/>
  <c r="B72" i="13"/>
  <c r="B73" i="13"/>
  <c r="B74" i="13"/>
  <c r="B75" i="13"/>
  <c r="B76" i="13"/>
  <c r="B100" i="13"/>
  <c r="B101" i="13"/>
  <c r="B104" i="13"/>
  <c r="B105" i="13"/>
  <c r="B53" i="13"/>
  <c r="B54" i="13"/>
  <c r="B2" i="13"/>
  <c r="B56" i="13"/>
  <c r="B107" i="13"/>
  <c r="B61" i="13"/>
  <c r="B67" i="13"/>
  <c r="B70" i="13"/>
  <c r="B79" i="13"/>
  <c r="B83" i="13"/>
  <c r="B14" i="13"/>
  <c r="B21" i="13"/>
  <c r="B25" i="13"/>
  <c r="B117" i="13"/>
  <c r="B82" i="13"/>
  <c r="B85" i="13"/>
  <c r="B33" i="13"/>
  <c r="B18" i="13"/>
  <c r="B4" i="13"/>
  <c r="B6" i="13"/>
  <c r="B11" i="13"/>
  <c r="B7" i="13"/>
  <c r="B5" i="13"/>
  <c r="B13" i="13"/>
  <c r="Q55" i="3"/>
  <c r="Q56" i="3"/>
  <c r="Q57" i="3"/>
  <c r="Q58" i="3"/>
  <c r="Q59" i="3"/>
  <c r="Q60" i="3"/>
  <c r="Q61" i="3"/>
  <c r="Q62" i="3"/>
  <c r="Q63" i="3"/>
  <c r="Q64" i="3"/>
  <c r="Q65" i="3"/>
  <c r="Q66" i="3"/>
  <c r="Q67" i="3"/>
  <c r="Q54" i="3"/>
  <c r="O55" i="3"/>
  <c r="O56" i="3"/>
  <c r="O57" i="3"/>
  <c r="O58" i="3"/>
  <c r="O59" i="3"/>
  <c r="O60" i="3"/>
  <c r="O61" i="3"/>
  <c r="O62" i="3"/>
  <c r="O63" i="3"/>
  <c r="O64" i="3"/>
  <c r="O65" i="3"/>
  <c r="O66" i="3"/>
  <c r="O67" i="3"/>
  <c r="O54" i="3"/>
  <c r="I65" i="3"/>
  <c r="K65" i="3"/>
  <c r="M65" i="3"/>
  <c r="I66" i="3"/>
  <c r="K66" i="3"/>
  <c r="M66" i="3"/>
  <c r="I67" i="3"/>
  <c r="K67" i="3"/>
  <c r="M67" i="3"/>
  <c r="M55" i="3"/>
  <c r="M56" i="3"/>
  <c r="M57" i="3"/>
  <c r="M58" i="3"/>
  <c r="M59" i="3"/>
  <c r="M60" i="3"/>
  <c r="M61" i="3"/>
  <c r="M62" i="3"/>
  <c r="M63" i="3"/>
  <c r="M64" i="3"/>
  <c r="M54" i="3"/>
  <c r="K55" i="3"/>
  <c r="K56" i="3"/>
  <c r="K57" i="3"/>
  <c r="K58" i="3"/>
  <c r="K59" i="3"/>
  <c r="K60" i="3"/>
  <c r="K61" i="3"/>
  <c r="K62" i="3"/>
  <c r="K63" i="3"/>
  <c r="K64" i="3"/>
  <c r="K54" i="3"/>
  <c r="I55" i="3"/>
  <c r="I56" i="3"/>
  <c r="I57" i="3"/>
  <c r="I58" i="3"/>
  <c r="I59" i="3"/>
  <c r="I60" i="3"/>
  <c r="I61" i="3"/>
  <c r="I62" i="3"/>
  <c r="I63" i="3"/>
  <c r="I64" i="3"/>
  <c r="I54" i="3"/>
  <c r="O5" i="1"/>
  <c r="N5" i="1"/>
  <c r="M5" i="1"/>
  <c r="Q1" i="1"/>
  <c r="K2" i="3"/>
  <c r="K3" i="3"/>
  <c r="K6" i="3"/>
  <c r="K7" i="3"/>
  <c r="K8" i="3"/>
  <c r="K10" i="3"/>
  <c r="K11" i="3"/>
  <c r="K12" i="3"/>
  <c r="K14" i="3"/>
  <c r="K15" i="3"/>
  <c r="K16" i="3"/>
  <c r="K18" i="3"/>
  <c r="K19" i="3"/>
  <c r="K20" i="3"/>
  <c r="K22" i="3"/>
  <c r="K23" i="3"/>
  <c r="K24" i="3"/>
  <c r="K26" i="3"/>
  <c r="K27" i="3"/>
  <c r="K28" i="3"/>
  <c r="K1" i="3"/>
  <c r="J2" i="3"/>
  <c r="J3" i="3"/>
  <c r="J6" i="3"/>
  <c r="J7" i="3"/>
  <c r="J8" i="3"/>
  <c r="J10" i="3"/>
  <c r="J11" i="3"/>
  <c r="J12" i="3"/>
  <c r="J14" i="3"/>
  <c r="J15" i="3"/>
  <c r="J16" i="3"/>
  <c r="J18" i="3"/>
  <c r="J19" i="3"/>
  <c r="J20" i="3"/>
  <c r="J22" i="3"/>
  <c r="J23" i="3"/>
  <c r="J24" i="3"/>
  <c r="J26" i="3"/>
  <c r="J27" i="3"/>
  <c r="J28" i="3"/>
  <c r="J1" i="3"/>
  <c r="R1" i="1"/>
  <c r="O27" i="4" l="1"/>
  <c r="F26" i="4"/>
  <c r="H26" i="4"/>
  <c r="J26" i="4"/>
  <c r="O26" i="4"/>
  <c r="M19" i="3"/>
  <c r="M1" i="3"/>
  <c r="M28" i="3"/>
  <c r="M27" i="3"/>
  <c r="M26" i="3"/>
  <c r="M24" i="3"/>
  <c r="M23" i="3"/>
  <c r="M7" i="3"/>
  <c r="M6" i="3"/>
  <c r="M22" i="3"/>
  <c r="M20" i="3"/>
  <c r="M3" i="3"/>
  <c r="M2" i="3"/>
  <c r="M18" i="3"/>
  <c r="M16" i="3"/>
  <c r="M15" i="3"/>
  <c r="M14" i="3"/>
  <c r="M12" i="3"/>
  <c r="M11" i="3"/>
  <c r="M10" i="3"/>
  <c r="M8" i="3"/>
  <c r="E31" i="1"/>
  <c r="E6" i="1"/>
  <c r="P27"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923FA1-2DF3-491C-91F1-9168B6CF37C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D1B5131-70BA-45E5-928D-B0FF2A7B09C5}" name="WorksheetConnection_Budget v8.xlsm!Table1" type="102" refreshedVersion="8" minRefreshableVersion="5">
    <extLst>
      <ext xmlns:x15="http://schemas.microsoft.com/office/spreadsheetml/2010/11/main" uri="{DE250136-89BD-433C-8126-D09CA5730AF9}">
        <x15:connection id="Table1">
          <x15:rangePr sourceName="_xlcn.WorksheetConnection_Budgetv8.xlsmTable11"/>
        </x15:connection>
      </ext>
    </extLst>
  </connection>
  <connection id="3" xr16:uid="{6E5435F9-79D0-48A8-86C1-251AA1F0BA42}" name="WorksheetConnection_Budget v8.xlsm!Table10" type="102" refreshedVersion="8" minRefreshableVersion="5">
    <extLst>
      <ext xmlns:x15="http://schemas.microsoft.com/office/spreadsheetml/2010/11/main" uri="{DE250136-89BD-433C-8126-D09CA5730AF9}">
        <x15:connection id="Table10">
          <x15:rangePr sourceName="_xlcn.WorksheetConnection_Budgetv8.xlsmTable101"/>
        </x15:connection>
      </ext>
    </extLst>
  </connection>
  <connection id="4" xr16:uid="{1B34D3ED-690D-4C0D-BB32-02B8156B709F}" name="WorksheetConnection_YearSpendatures!$B$6:$P$27" type="102" refreshedVersion="8" minRefreshableVersion="5">
    <extLst>
      <ext xmlns:x15="http://schemas.microsoft.com/office/spreadsheetml/2010/11/main" uri="{DE250136-89BD-433C-8126-D09CA5730AF9}">
        <x15:connection id="Range" autoDelete="1">
          <x15:rangePr sourceName="_xlcn.WorksheetConnection_YearSpendaturesB6P271"/>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<sst xmlns="http://schemas.openxmlformats.org/spreadsheetml/2006/main" count="1179" uniqueCount="528">
  <si>
    <t>Income</t>
  </si>
  <si>
    <t>Monthly Total</t>
  </si>
  <si>
    <t>Total Income</t>
  </si>
  <si>
    <t>Expenses</t>
  </si>
  <si>
    <t>Mortgage Payment</t>
  </si>
  <si>
    <t>Utilities</t>
  </si>
  <si>
    <t>Groceries &amp; Household suplies</t>
  </si>
  <si>
    <t>Eating out - Takeout</t>
  </si>
  <si>
    <t>Other food expense</t>
  </si>
  <si>
    <t>Car insurance</t>
  </si>
  <si>
    <t>Medical Debt</t>
  </si>
  <si>
    <t>Other Unsecured Debt</t>
  </si>
  <si>
    <t xml:space="preserve">Clothing </t>
  </si>
  <si>
    <t>Entertainment</t>
  </si>
  <si>
    <t>Other Personal Costs</t>
  </si>
  <si>
    <t>Credit and Store Card Debt</t>
  </si>
  <si>
    <t>Total Monthly Expenses</t>
  </si>
  <si>
    <t>Exepenses</t>
  </si>
  <si>
    <t>Total</t>
  </si>
  <si>
    <t>January</t>
  </si>
  <si>
    <t>February</t>
  </si>
  <si>
    <t>March</t>
  </si>
  <si>
    <t>April</t>
  </si>
  <si>
    <t>May</t>
  </si>
  <si>
    <t>June</t>
  </si>
  <si>
    <t>July</t>
  </si>
  <si>
    <t>August</t>
  </si>
  <si>
    <t>September</t>
  </si>
  <si>
    <t>October</t>
  </si>
  <si>
    <t>November</t>
  </si>
  <si>
    <t>December</t>
  </si>
  <si>
    <t>Monthly Expenses</t>
  </si>
  <si>
    <r>
      <t xml:space="preserve">Other Income - </t>
    </r>
    <r>
      <rPr>
        <sz val="9"/>
        <color rgb="FFFF0000"/>
        <rFont val="Cambria"/>
        <family val="1"/>
      </rPr>
      <t>Incentives|Bonus|Tips</t>
    </r>
  </si>
  <si>
    <r>
      <t xml:space="preserve">Savings </t>
    </r>
    <r>
      <rPr>
        <sz val="9"/>
        <color rgb="FFFF0000"/>
        <rFont val="Cambria"/>
        <family val="1"/>
      </rPr>
      <t>(Emergency, Vacations etc.)</t>
    </r>
  </si>
  <si>
    <r>
      <t>Donations</t>
    </r>
    <r>
      <rPr>
        <sz val="9"/>
        <color rgb="FFFF0000"/>
        <rFont val="Cambria"/>
        <family val="1"/>
      </rPr>
      <t xml:space="preserve"> (Gifts, Tithes)</t>
    </r>
  </si>
  <si>
    <r>
      <t xml:space="preserve">Other Investments </t>
    </r>
    <r>
      <rPr>
        <sz val="9"/>
        <color rgb="FFFF0000"/>
        <rFont val="Cambria"/>
        <family val="1"/>
      </rPr>
      <t>(Property Insurance etc)</t>
    </r>
  </si>
  <si>
    <r>
      <t>Other home related expense</t>
    </r>
    <r>
      <rPr>
        <sz val="9"/>
        <color rgb="FFFF0000"/>
        <rFont val="Cambria"/>
        <family val="1"/>
      </rPr>
      <t xml:space="preserve"> (hoa, lawncare etc)</t>
    </r>
  </si>
  <si>
    <r>
      <t xml:space="preserve">Transportation </t>
    </r>
    <r>
      <rPr>
        <sz val="9"/>
        <color rgb="FFFF0000"/>
        <rFont val="Cambria"/>
        <family val="1"/>
      </rPr>
      <t>(Fuel other)</t>
    </r>
  </si>
  <si>
    <r>
      <t>Other transportation expenses</t>
    </r>
    <r>
      <rPr>
        <sz val="9"/>
        <color rgb="FFFF0000"/>
        <rFont val="Cambria"/>
        <family val="1"/>
      </rPr>
      <t xml:space="preserve"> (repairs etc)</t>
    </r>
  </si>
  <si>
    <r>
      <t xml:space="preserve">Monthly Take home 1st Income </t>
    </r>
    <r>
      <rPr>
        <sz val="9"/>
        <color rgb="FFFF0000"/>
        <rFont val="Cambria"/>
        <family val="1"/>
      </rPr>
      <t>(after tax)</t>
    </r>
  </si>
  <si>
    <r>
      <t xml:space="preserve">Monthly Take home 2nd Income </t>
    </r>
    <r>
      <rPr>
        <sz val="9"/>
        <color rgb="FFFF0000"/>
        <rFont val="Cambria"/>
        <family val="1"/>
      </rPr>
      <t>(after tax)</t>
    </r>
  </si>
  <si>
    <t>income1_txt</t>
  </si>
  <si>
    <t>income2_txt</t>
  </si>
  <si>
    <t>otherincome_txt</t>
  </si>
  <si>
    <t>savings_txt</t>
  </si>
  <si>
    <t>donations_txt</t>
  </si>
  <si>
    <t>Investments_txt</t>
  </si>
  <si>
    <t>mrtg_txt</t>
  </si>
  <si>
    <t>utility_txt</t>
  </si>
  <si>
    <t>otherexp_txt</t>
  </si>
  <si>
    <t>trans_txt</t>
  </si>
  <si>
    <t>carIns_txt</t>
  </si>
  <si>
    <t>other_trans_txt</t>
  </si>
  <si>
    <t>groceries_txt</t>
  </si>
  <si>
    <t>takeout_txt</t>
  </si>
  <si>
    <t>otherfood_txt</t>
  </si>
  <si>
    <t>credit_txt</t>
  </si>
  <si>
    <t>othercredit_txt</t>
  </si>
  <si>
    <t>medical_txt</t>
  </si>
  <si>
    <t>Medical Debt | Perescriptions</t>
  </si>
  <si>
    <t>cothing_txt</t>
  </si>
  <si>
    <t>entertainment_txt</t>
  </si>
  <si>
    <t>other_txt</t>
  </si>
  <si>
    <t>D3</t>
  </si>
  <si>
    <t>D4</t>
  </si>
  <si>
    <t>D5</t>
  </si>
  <si>
    <t>D8</t>
  </si>
  <si>
    <t>D9</t>
  </si>
  <si>
    <t>D10</t>
  </si>
  <si>
    <t>D12</t>
  </si>
  <si>
    <t>D13</t>
  </si>
  <si>
    <t>D14</t>
  </si>
  <si>
    <t>D16</t>
  </si>
  <si>
    <t>D17</t>
  </si>
  <si>
    <t>D18</t>
  </si>
  <si>
    <t>D20</t>
  </si>
  <si>
    <t>D21</t>
  </si>
  <si>
    <t>D22</t>
  </si>
  <si>
    <t>D24</t>
  </si>
  <si>
    <t>D25</t>
  </si>
  <si>
    <t>D26</t>
  </si>
  <si>
    <t>D28</t>
  </si>
  <si>
    <t>D29</t>
  </si>
  <si>
    <t>D30</t>
  </si>
  <si>
    <t xml:space="preserve">      Other Income</t>
  </si>
  <si>
    <t xml:space="preserve">      Savings</t>
  </si>
  <si>
    <t xml:space="preserve">      Donations</t>
  </si>
  <si>
    <t xml:space="preserve">      Other Investments</t>
  </si>
  <si>
    <t xml:space="preserve">      Mortgage Payment</t>
  </si>
  <si>
    <t xml:space="preserve">      Utilities</t>
  </si>
  <si>
    <t xml:space="preserve">      Other home related expense</t>
  </si>
  <si>
    <t xml:space="preserve">      Transportation</t>
  </si>
  <si>
    <t xml:space="preserve">      Car insurance</t>
  </si>
  <si>
    <t xml:space="preserve">      Other transportation expenses</t>
  </si>
  <si>
    <t xml:space="preserve">      Groceries &amp; Household suplies</t>
  </si>
  <si>
    <t xml:space="preserve">      Eating out - Takeout</t>
  </si>
  <si>
    <t xml:space="preserve">      Other food expense</t>
  </si>
  <si>
    <t xml:space="preserve">      Credit and Store Card Debt</t>
  </si>
  <si>
    <t xml:space="preserve">      Medical Debt | Perescriptions</t>
  </si>
  <si>
    <t xml:space="preserve">      Other Unsecured Debt</t>
  </si>
  <si>
    <t xml:space="preserve">      Clothing </t>
  </si>
  <si>
    <t xml:space="preserve">      Entertainment</t>
  </si>
  <si>
    <t xml:space="preserve">      Other Personal Costs</t>
  </si>
  <si>
    <t>Total Expenses</t>
  </si>
  <si>
    <t>EOY Totals</t>
  </si>
  <si>
    <t>B2</t>
  </si>
  <si>
    <t>B3</t>
  </si>
  <si>
    <t>B4</t>
  </si>
  <si>
    <t>B7</t>
  </si>
  <si>
    <t>B8</t>
  </si>
  <si>
    <t>B9</t>
  </si>
  <si>
    <t>B10</t>
  </si>
  <si>
    <t>B11</t>
  </si>
  <si>
    <t>B12</t>
  </si>
  <si>
    <t>B13</t>
  </si>
  <si>
    <t>B14</t>
  </si>
  <si>
    <t>B15</t>
  </si>
  <si>
    <t>B16</t>
  </si>
  <si>
    <t>B17</t>
  </si>
  <si>
    <t>B18</t>
  </si>
  <si>
    <t>B19</t>
  </si>
  <si>
    <t>B20</t>
  </si>
  <si>
    <t>B21</t>
  </si>
  <si>
    <t>B22</t>
  </si>
  <si>
    <t>B23</t>
  </si>
  <si>
    <t>B24</t>
  </si>
  <si>
    <t>savings goal</t>
  </si>
  <si>
    <t>gsaving_lbl</t>
  </si>
  <si>
    <t>Savings Goal</t>
  </si>
  <si>
    <t>ytd_savings</t>
  </si>
  <si>
    <t>Difference between Monthly income and monthly expendatures</t>
  </si>
  <si>
    <t>Happy emogi</t>
  </si>
  <si>
    <t>Sad emogi</t>
  </si>
  <si>
    <t>Donations Details</t>
  </si>
  <si>
    <t>Monthly Take home 1st Income (after tax)</t>
  </si>
  <si>
    <t>Monthly Take home 2nd Income (after tax)</t>
  </si>
  <si>
    <t>Other Income - Incentives|Bonus|Tips</t>
  </si>
  <si>
    <t>Savings (Emergency, Vacations etc.)</t>
  </si>
  <si>
    <t>Donations (Gifts, Tithes)</t>
  </si>
  <si>
    <t>Other Investments (Property Insurance etc)</t>
  </si>
  <si>
    <t>Other home related expense (hoa, lawncare etc)</t>
  </si>
  <si>
    <t>Transportation (Fuel other)</t>
  </si>
  <si>
    <t>Other transportation expenses (repairs etc)</t>
  </si>
  <si>
    <t>Month</t>
  </si>
  <si>
    <t>Donation Amount</t>
  </si>
  <si>
    <t>Comment</t>
  </si>
  <si>
    <t>1st Income</t>
  </si>
  <si>
    <t>2nd Income</t>
  </si>
  <si>
    <t>Total Annual Income</t>
  </si>
  <si>
    <t>Total Annual Expenses</t>
  </si>
  <si>
    <t>Total Annual Savings/Net Income</t>
  </si>
  <si>
    <t>Entered Date</t>
  </si>
  <si>
    <t>Other Donations</t>
  </si>
  <si>
    <t xml:space="preserve"> </t>
  </si>
  <si>
    <t>Ronald McDonald House SLC</t>
  </si>
  <si>
    <t>Catholic Community Services of Utah</t>
  </si>
  <si>
    <t>LDS Church Tithing</t>
  </si>
  <si>
    <t>United Way of SLC</t>
  </si>
  <si>
    <t>YWCA Utah</t>
  </si>
  <si>
    <t>Sub Total</t>
  </si>
  <si>
    <t>LDS Church FO</t>
  </si>
  <si>
    <t>Safe Harbor Crisis Center</t>
  </si>
  <si>
    <t>Utah Food Bank</t>
  </si>
  <si>
    <t>American Red Cross</t>
  </si>
  <si>
    <t>Primary Childrens</t>
  </si>
  <si>
    <t>Utah Humane Society</t>
  </si>
  <si>
    <t>Road Home</t>
  </si>
  <si>
    <t>Rescue Mission of SLC</t>
  </si>
  <si>
    <t>House of Hope SLC</t>
  </si>
  <si>
    <t>Utah Domestic Violence Coalition</t>
  </si>
  <si>
    <t>South Valley Services</t>
  </si>
  <si>
    <t>Deseret Industries</t>
  </si>
  <si>
    <t>Girl Scouts</t>
  </si>
  <si>
    <t>Key Considerations</t>
  </si>
  <si>
    <r>
      <t>Water:</t>
    </r>
    <r>
      <rPr>
        <sz val="11"/>
        <color theme="1"/>
        <rFont val="Garamond"/>
        <family val="2"/>
        <scheme val="minor"/>
      </rPr>
      <t xml:space="preserve"> This is the most critical item. The general rule is at least one gallon per person per day for drinking and sanitation. For long-term storage, a two-week supply (14 gallons per person) is often recommended.</t>
    </r>
  </si>
  <si>
    <r>
      <t>Calories:</t>
    </r>
    <r>
      <rPr>
        <sz val="11"/>
        <color theme="1"/>
        <rFont val="Garamond"/>
        <family val="2"/>
        <scheme val="minor"/>
      </rPr>
      <t xml:space="preserve"> A common goal for an adult is to store about 2,000-2,500 calories per day, adjusting for children, activity levels, and specific health needs.</t>
    </r>
  </si>
  <si>
    <r>
      <t>Rotation:</t>
    </r>
    <r>
      <rPr>
        <sz val="11"/>
        <color theme="1"/>
        <rFont val="Garamond"/>
        <family val="2"/>
        <scheme val="minor"/>
      </rPr>
      <t xml:space="preserve"> A "first in, first out" (FIFO) system is essential. Store foods you already eat and use them before they expire, replacing them with new stock.</t>
    </r>
  </si>
  <si>
    <r>
      <t>Storage Conditions:</t>
    </r>
    <r>
      <rPr>
        <sz val="11"/>
        <color theme="1"/>
        <rFont val="Garamond"/>
        <family val="2"/>
        <scheme val="minor"/>
      </rPr>
      <t xml:space="preserve"> Store food in a cool, dark, and dry place. Keep items off the floor and away from walls to prevent moisture and pest issues. Use airtight, food-grade containers to protect your food.</t>
    </r>
  </si>
  <si>
    <t>Recommended Groceries and Quantities (Per Adult, Per Year)</t>
  </si>
  <si>
    <t>This list focuses on a long-term food storage approach, often referred to as a "one-year supply." It includes staples that are shelf-stable for long periods and can be used to create a variety of meals.</t>
  </si>
  <si>
    <t>Grains</t>
  </si>
  <si>
    <r>
      <t>Wheat:</t>
    </r>
    <r>
      <rPr>
        <sz val="11"/>
        <color theme="1"/>
        <rFont val="Garamond"/>
        <family val="2"/>
        <scheme val="minor"/>
      </rPr>
      <t xml:space="preserve"> 170-240 pounds (whole wheat kernels have a very long shelf life and can be ground into flour).</t>
    </r>
  </si>
  <si>
    <r>
      <t>Rice (White):</t>
    </r>
    <r>
      <rPr>
        <sz val="11"/>
        <color theme="1"/>
        <rFont val="Garamond"/>
        <family val="2"/>
        <scheme val="minor"/>
      </rPr>
      <t xml:space="preserve"> 80-100 pounds.</t>
    </r>
  </si>
  <si>
    <r>
      <t>Pasta:</t>
    </r>
    <r>
      <rPr>
        <sz val="11"/>
        <color theme="1"/>
        <rFont val="Garamond"/>
        <family val="2"/>
        <scheme val="minor"/>
      </rPr>
      <t xml:space="preserve"> 20-40 pounds.</t>
    </r>
  </si>
  <si>
    <r>
      <t>Oats:</t>
    </r>
    <r>
      <rPr>
        <sz val="11"/>
        <color theme="1"/>
        <rFont val="Garamond"/>
        <family val="2"/>
        <scheme val="minor"/>
      </rPr>
      <t xml:space="preserve"> 25-40 pounds.</t>
    </r>
  </si>
  <si>
    <r>
      <t>Flour:</t>
    </r>
    <r>
      <rPr>
        <sz val="11"/>
        <color theme="1"/>
        <rFont val="Garamond"/>
        <family val="2"/>
        <scheme val="minor"/>
      </rPr>
      <t xml:space="preserve"> 20-25 pounds (Note: ground flour has a shorter shelf life than whole wheat kernels).</t>
    </r>
  </si>
  <si>
    <r>
      <t>Cornmeal:</t>
    </r>
    <r>
      <rPr>
        <sz val="11"/>
        <color theme="1"/>
        <rFont val="Garamond"/>
        <family val="2"/>
        <scheme val="minor"/>
      </rPr>
      <t xml:space="preserve"> 40 pounds.</t>
    </r>
  </si>
  <si>
    <t>Legumes (Beans)</t>
  </si>
  <si>
    <r>
      <t>Dried Beans (various types):</t>
    </r>
    <r>
      <rPr>
        <sz val="11"/>
        <color theme="1"/>
        <rFont val="Garamond"/>
        <family val="2"/>
        <scheme val="minor"/>
      </rPr>
      <t xml:space="preserve"> 40-70 pounds.</t>
    </r>
  </si>
  <si>
    <r>
      <t>Split Peas/Lentils:</t>
    </r>
    <r>
      <rPr>
        <sz val="11"/>
        <color theme="1"/>
        <rFont val="Garamond"/>
        <family val="2"/>
        <scheme val="minor"/>
      </rPr>
      <t xml:space="preserve"> 5-10 pounds.</t>
    </r>
  </si>
  <si>
    <t>Fats and Oils</t>
  </si>
  <si>
    <r>
      <t>Vegetable Oil/Shortening:</t>
    </r>
    <r>
      <rPr>
        <sz val="11"/>
        <color theme="1"/>
        <rFont val="Garamond"/>
        <family val="2"/>
        <scheme val="minor"/>
      </rPr>
      <t xml:space="preserve"> 7-20 pounds (or 1-2 gallons).</t>
    </r>
  </si>
  <si>
    <r>
      <t>Peanut Butter:</t>
    </r>
    <r>
      <rPr>
        <sz val="11"/>
        <color theme="1"/>
        <rFont val="Garamond"/>
        <family val="2"/>
        <scheme val="minor"/>
      </rPr>
      <t xml:space="preserve"> 5-6 pounds.</t>
    </r>
  </si>
  <si>
    <t>Milk and Dairy</t>
  </si>
  <si>
    <r>
      <t>Powdered Milk (Nonfat):</t>
    </r>
    <r>
      <rPr>
        <sz val="11"/>
        <color theme="1"/>
        <rFont val="Garamond"/>
        <family val="2"/>
        <scheme val="minor"/>
      </rPr>
      <t xml:space="preserve"> 12-75 pounds.</t>
    </r>
  </si>
  <si>
    <r>
      <t>Evaporated Milk:</t>
    </r>
    <r>
      <rPr>
        <sz val="11"/>
        <color theme="1"/>
        <rFont val="Garamond"/>
        <family val="2"/>
        <scheme val="minor"/>
      </rPr>
      <t xml:space="preserve"> A few cans (good for shorter-term storage).</t>
    </r>
  </si>
  <si>
    <t>Proteins</t>
  </si>
  <si>
    <r>
      <t>Canned Meats (Tuna, Chicken, etc.):</t>
    </r>
    <r>
      <rPr>
        <sz val="11"/>
        <color theme="1"/>
        <rFont val="Garamond"/>
        <family val="2"/>
        <scheme val="minor"/>
      </rPr>
      <t xml:space="preserve"> Store a supply of canned meats that you normally eat.</t>
    </r>
  </si>
  <si>
    <r>
      <t>Dried or Freeze-Dried Meats:</t>
    </r>
    <r>
      <rPr>
        <sz val="11"/>
        <color theme="1"/>
        <rFont val="Garamond"/>
        <family val="2"/>
        <scheme val="minor"/>
      </rPr>
      <t xml:space="preserve"> 10-20 pounds.</t>
    </r>
  </si>
  <si>
    <r>
      <t>Powdered Eggs:</t>
    </r>
    <r>
      <rPr>
        <sz val="11"/>
        <color theme="1"/>
        <rFont val="Garamond"/>
        <family val="2"/>
        <scheme val="minor"/>
      </rPr>
      <t xml:space="preserve"> 2-3 #10 cans (a #10 can is a large, institutional-sized can).</t>
    </r>
  </si>
  <si>
    <t>Fruits and Vegetables</t>
  </si>
  <si>
    <r>
      <t>Canned Fruits and Vegetables:</t>
    </r>
    <r>
      <rPr>
        <sz val="11"/>
        <color theme="1"/>
        <rFont val="Garamond"/>
        <family val="2"/>
        <scheme val="minor"/>
      </rPr>
      <t xml:space="preserve"> Store a variety of canned goods you enjoy, such as corn, green beans, peaches, and tomatoes. Rotate regularly.</t>
    </r>
  </si>
  <si>
    <r>
      <t>Dried or Dehydrated Fruits and Vegetables:</t>
    </r>
    <r>
      <rPr>
        <sz val="11"/>
        <color theme="1"/>
        <rFont val="Garamond"/>
        <family val="2"/>
        <scheme val="minor"/>
      </rPr>
      <t xml:space="preserve"> 20-30 pounds.</t>
    </r>
  </si>
  <si>
    <t>Sugars and Sweeteners</t>
  </si>
  <si>
    <r>
      <t>White Sugar:</t>
    </r>
    <r>
      <rPr>
        <sz val="11"/>
        <color theme="1"/>
        <rFont val="Garamond"/>
        <family val="2"/>
        <scheme val="minor"/>
      </rPr>
      <t xml:space="preserve"> 40-60 pounds.</t>
    </r>
  </si>
  <si>
    <r>
      <t>Honey:</t>
    </r>
    <r>
      <rPr>
        <sz val="11"/>
        <color theme="1"/>
        <rFont val="Garamond"/>
        <family val="2"/>
        <scheme val="minor"/>
      </rPr>
      <t xml:space="preserve"> 10-20 pounds (honey has a nearly indefinite shelf life).</t>
    </r>
  </si>
  <si>
    <r>
      <t>Brown Sugar/Jams/Jellies:</t>
    </r>
    <r>
      <rPr>
        <sz val="11"/>
        <color theme="1"/>
        <rFont val="Garamond"/>
        <family val="2"/>
        <scheme val="minor"/>
      </rPr>
      <t xml:space="preserve"> Store for shorter-term use.</t>
    </r>
  </si>
  <si>
    <t>Essentials and Miscellaneous</t>
  </si>
  <si>
    <r>
      <t>Salt (Iodized):</t>
    </r>
    <r>
      <rPr>
        <sz val="11"/>
        <color theme="1"/>
        <rFont val="Garamond"/>
        <family val="2"/>
        <scheme val="minor"/>
      </rPr>
      <t xml:space="preserve"> 5-8 pounds.</t>
    </r>
  </si>
  <si>
    <r>
      <t>Baking Soda and Baking Powder:</t>
    </r>
    <r>
      <rPr>
        <sz val="11"/>
        <color theme="1"/>
        <rFont val="Garamond"/>
        <family val="2"/>
        <scheme val="minor"/>
      </rPr>
      <t xml:space="preserve"> 1 pound each.</t>
    </r>
  </si>
  <si>
    <r>
      <t>Yeast (Dry):</t>
    </r>
    <r>
      <rPr>
        <sz val="11"/>
        <color theme="1"/>
        <rFont val="Garamond"/>
        <family val="2"/>
        <scheme val="minor"/>
      </rPr>
      <t xml:space="preserve"> 1/2 pound to a few pounds.</t>
    </r>
  </si>
  <si>
    <r>
      <t>Spices and Flavorings:</t>
    </r>
    <r>
      <rPr>
        <sz val="11"/>
        <color theme="1"/>
        <rFont val="Garamond"/>
        <family val="2"/>
        <scheme val="minor"/>
      </rPr>
      <t xml:space="preserve"> A variety of dried herbs and spices to make food more palatable.</t>
    </r>
  </si>
  <si>
    <r>
      <t>Bouillon Cubes/Powder:</t>
    </r>
    <r>
      <rPr>
        <sz val="11"/>
        <color theme="1"/>
        <rFont val="Garamond"/>
        <family val="2"/>
        <scheme val="minor"/>
      </rPr>
      <t xml:space="preserve"> To make broths and add flavor to meals.</t>
    </r>
  </si>
  <si>
    <r>
      <t>Instant Drink Mixes:</t>
    </r>
    <r>
      <rPr>
        <sz val="11"/>
        <color theme="1"/>
        <rFont val="Garamond"/>
        <family val="2"/>
        <scheme val="minor"/>
      </rPr>
      <t xml:space="preserve"> For morale and variety.</t>
    </r>
  </si>
  <si>
    <r>
      <t>Comfort Foods:</t>
    </r>
    <r>
      <rPr>
        <sz val="11"/>
        <color theme="1"/>
        <rFont val="Garamond"/>
        <family val="2"/>
        <scheme val="minor"/>
      </rPr>
      <t xml:space="preserve"> Include items like chocolate, coffee, tea, and hard candy for a morale boost.</t>
    </r>
  </si>
  <si>
    <t>Remember, this is a starting point. It's always best to start with a smaller, more manageable goal, such as a one-week or one-month supply, and then gradually build up your stores.</t>
  </si>
  <si>
    <t>Item</t>
  </si>
  <si>
    <t>QTY</t>
  </si>
  <si>
    <t>Category</t>
  </si>
  <si>
    <t>Purchase Date</t>
  </si>
  <si>
    <t>Cornmeal</t>
  </si>
  <si>
    <t>Honey</t>
  </si>
  <si>
    <t>Organization</t>
  </si>
  <si>
    <t>Beets</t>
  </si>
  <si>
    <t>Carrots</t>
  </si>
  <si>
    <t>Peas</t>
  </si>
  <si>
    <t>Corn (whole kernel, creamed)</t>
  </si>
  <si>
    <t>Green beans (cut, French-style)</t>
  </si>
  <si>
    <t>Potatoes (whole, sliced, diced)</t>
  </si>
  <si>
    <t>Spinach</t>
  </si>
  <si>
    <t>Tomatoes (whole, diced, crushed, stewed)</t>
  </si>
  <si>
    <t>Chicken</t>
  </si>
  <si>
    <t>Turkey</t>
  </si>
  <si>
    <t>Ham</t>
  </si>
  <si>
    <t>Tuna</t>
  </si>
  <si>
    <t>Salmon</t>
  </si>
  <si>
    <t>Canned Meats &amp; Seafood</t>
  </si>
  <si>
    <t>Beef (chunks, roast beef)</t>
  </si>
  <si>
    <t>Pork (chunks, pulled pork)</t>
  </si>
  <si>
    <t>Ham (diced, deviled)</t>
  </si>
  <si>
    <t>Spam/luncheon meat</t>
  </si>
  <si>
    <t>Vienna sausages</t>
  </si>
  <si>
    <t>Corned beef &amp; corned beef hash</t>
  </si>
  <si>
    <t>Crab meat</t>
  </si>
  <si>
    <t>Shrimp</t>
  </si>
  <si>
    <t>Potted meat spread</t>
  </si>
  <si>
    <t>2. Canned Vegetables</t>
  </si>
  <si>
    <t>Tomato sauce/paste</t>
  </si>
  <si>
    <t>Asparagus</t>
  </si>
  <si>
    <t>Mushrooms</t>
  </si>
  <si>
    <t>Okra</t>
  </si>
  <si>
    <t>Leafy greens (turnip, collard, mustard)</t>
  </si>
  <si>
    <t>Pumpkin puree</t>
  </si>
  <si>
    <t>Yams / sweet potatoes</t>
  </si>
  <si>
    <t>3. Canned Fruits</t>
  </si>
  <si>
    <t>Peaches</t>
  </si>
  <si>
    <t>Pears</t>
  </si>
  <si>
    <t>Pineapple</t>
  </si>
  <si>
    <t>Fruit cocktail</t>
  </si>
  <si>
    <t>Mandarin oranges</t>
  </si>
  <si>
    <t>Applesauce</t>
  </si>
  <si>
    <t>Cherries</t>
  </si>
  <si>
    <t>Grapefruit</t>
  </si>
  <si>
    <t>Plums</t>
  </si>
  <si>
    <t>Mango</t>
  </si>
  <si>
    <t>Apricots</t>
  </si>
  <si>
    <t>Cranberry sauce</t>
  </si>
  <si>
    <t>4. Dried &amp; Freeze-Dried Foods</t>
  </si>
  <si>
    <t>Freeze-dried meats (beef, chicken, turkey)</t>
  </si>
  <si>
    <t>Freeze-dried vegetables</t>
  </si>
  <si>
    <t>Freeze-dried fruits</t>
  </si>
  <si>
    <t>Freeze-dried complete meals</t>
  </si>
  <si>
    <t>Dehydrated beans</t>
  </si>
  <si>
    <t>Dehydrated potatoes (flakes, slices)</t>
  </si>
  <si>
    <t>Powdered eggs</t>
  </si>
  <si>
    <t>Powdered butter</t>
  </si>
  <si>
    <t>Powdered milk</t>
  </si>
  <si>
    <t>Powdered cheese</t>
  </si>
  <si>
    <t>Freeze-dried yogurt</t>
  </si>
  <si>
    <t>5. Grains &amp; Rice</t>
  </si>
  <si>
    <t>White rice (long-term storage friendly)</t>
  </si>
  <si>
    <t>Brown rice (shorter shelf life)</t>
  </si>
  <si>
    <t>Rolled oats</t>
  </si>
  <si>
    <t>Steel-cut oats</t>
  </si>
  <si>
    <t>Quick oats</t>
  </si>
  <si>
    <t>Barley</t>
  </si>
  <si>
    <t>Bulgur wheat</t>
  </si>
  <si>
    <t>6. Pasta &amp; Noodles</t>
  </si>
  <si>
    <t>Spaghetti</t>
  </si>
  <si>
    <t>Macaroni</t>
  </si>
  <si>
    <t>Egg noodles</t>
  </si>
  <si>
    <t>Lasagna noodles</t>
  </si>
  <si>
    <t>Ramen noodles</t>
  </si>
  <si>
    <t>Rice noodles</t>
  </si>
  <si>
    <t>7. Legumes &amp; Beans</t>
  </si>
  <si>
    <t>Pinto beans</t>
  </si>
  <si>
    <t>Black beans</t>
  </si>
  <si>
    <t>Kidney beans</t>
  </si>
  <si>
    <t>Navy beans</t>
  </si>
  <si>
    <t>Garbanzo beans (chickpeas)</t>
  </si>
  <si>
    <t>Lentils (green, red, brown)</t>
  </si>
  <si>
    <t>Split peas</t>
  </si>
  <si>
    <t>8. Baking &amp; Cooking Essentials</t>
  </si>
  <si>
    <t>All-purpose flour</t>
  </si>
  <si>
    <t>Bread flour</t>
  </si>
  <si>
    <t>Whole wheat flour</t>
  </si>
  <si>
    <t>Baking powder</t>
  </si>
  <si>
    <t>Baking soda</t>
  </si>
  <si>
    <t>Yeast</t>
  </si>
  <si>
    <t>Salt (iodized &amp; non-iodized)</t>
  </si>
  <si>
    <t>Sugar (white, brown, powdered)</t>
  </si>
  <si>
    <t>Maple syrup</t>
  </si>
  <si>
    <t>Molasses</t>
  </si>
  <si>
    <t>Cocoa powder</t>
  </si>
  <si>
    <t>9. Oils &amp; Fats</t>
  </si>
  <si>
    <t>Vegetable oil</t>
  </si>
  <si>
    <t>Olive oil</t>
  </si>
  <si>
    <t>Coconut oil</t>
  </si>
  <si>
    <t>Shortening</t>
  </si>
  <si>
    <t>Peanut oil</t>
  </si>
  <si>
    <t>10. Shelf-Stable Dairy &amp; Alternatives</t>
  </si>
  <si>
    <t>Canned evaporated milk</t>
  </si>
  <si>
    <t>Canned sweetened condensed milk</t>
  </si>
  <si>
    <t>UHT milk (shelf-stable cartons)</t>
  </si>
  <si>
    <t>Powdered coffee creamer</t>
  </si>
  <si>
    <t>Shelf-stable plant milks (soy, almond, oat)</t>
  </si>
  <si>
    <t>11. Soups, Stews, &amp; Ready Meals</t>
  </si>
  <si>
    <t>Canned soups (vegetable, chicken noodle, tomato, etc.)</t>
  </si>
  <si>
    <t>Canned chili</t>
  </si>
  <si>
    <t>Canned stews (beef stew, chicken stew)</t>
  </si>
  <si>
    <t>Ready-to-eat pasta meals (Chef Boyardee style)</t>
  </si>
  <si>
    <t>Canned curry meals</t>
  </si>
  <si>
    <t>12. Snacks &amp; Comfort Foods</t>
  </si>
  <si>
    <t>Crackers</t>
  </si>
  <si>
    <t>Granola bars</t>
  </si>
  <si>
    <t>Trail mix</t>
  </si>
  <si>
    <t>Peanut butter</t>
  </si>
  <si>
    <t>Jelly/jam</t>
  </si>
  <si>
    <t>Dried fruit</t>
  </si>
  <si>
    <t>Popcorn kernels</t>
  </si>
  <si>
    <t>Hard candy</t>
  </si>
  <si>
    <t>Chocolate (dark lasts longest)</t>
  </si>
  <si>
    <t>13. Beverages</t>
  </si>
  <si>
    <t>Tea (loose leaf, bags)</t>
  </si>
  <si>
    <t>Hot cocoa mix</t>
  </si>
  <si>
    <t>Powdered drink mixes (lemonade, sports drinks)</t>
  </si>
  <si>
    <t>Beverages</t>
  </si>
  <si>
    <t>Pre-Made Meals</t>
  </si>
  <si>
    <t>Drinks</t>
  </si>
  <si>
    <t>Snacks</t>
  </si>
  <si>
    <t>cboMeatsFish</t>
  </si>
  <si>
    <t>cboCannedVeg</t>
  </si>
  <si>
    <t>cboCannedFruit</t>
  </si>
  <si>
    <t>cboDriedFrozen</t>
  </si>
  <si>
    <t>cboSoups</t>
  </si>
  <si>
    <t>cboPasta</t>
  </si>
  <si>
    <t>cboLegumes</t>
  </si>
  <si>
    <t>cboGrains</t>
  </si>
  <si>
    <t>cboOilsFats</t>
  </si>
  <si>
    <t>cboDairyAlt</t>
  </si>
  <si>
    <t>cboBaking</t>
  </si>
  <si>
    <t>cboCategory</t>
  </si>
  <si>
    <t>cboCategory2</t>
  </si>
  <si>
    <t>cboCategory3</t>
  </si>
  <si>
    <t>cboCategory4</t>
  </si>
  <si>
    <t>cboCategory5</t>
  </si>
  <si>
    <t>cboCategory6</t>
  </si>
  <si>
    <t>cboCategory7</t>
  </si>
  <si>
    <t>cboCategory8</t>
  </si>
  <si>
    <t>cboCategory9</t>
  </si>
  <si>
    <t>cboCategory10</t>
  </si>
  <si>
    <t>cboCategory11</t>
  </si>
  <si>
    <t>14. Freezer Items</t>
  </si>
  <si>
    <t>Hotdogs</t>
  </si>
  <si>
    <t>Stew Meat</t>
  </si>
  <si>
    <t>Hamburger</t>
  </si>
  <si>
    <t>MeatBalls</t>
  </si>
  <si>
    <t>Chicken Breasts</t>
  </si>
  <si>
    <t>Chicken Thighs</t>
  </si>
  <si>
    <t>Corndogs</t>
  </si>
  <si>
    <t>Chicken Nuggets</t>
  </si>
  <si>
    <t>Ice Cream</t>
  </si>
  <si>
    <t>Me.</t>
  </si>
  <si>
    <t>.Clear</t>
  </si>
  <si>
    <t>Populate Combo Box</t>
  </si>
  <si>
    <t>.AddItem Cell.Value</t>
  </si>
  <si>
    <t>.Text = newItem</t>
  </si>
  <si>
    <t>cboSnacks</t>
  </si>
  <si>
    <t>cboCategory12</t>
  </si>
  <si>
    <t>cboCategory13</t>
  </si>
  <si>
    <t>cboCategory14</t>
  </si>
  <si>
    <t>cboBeverages</t>
  </si>
  <si>
    <t>cboFrozen</t>
  </si>
  <si>
    <t>ws.Cells(nextRow, 1).Value =</t>
  </si>
  <si>
    <t>ws.Cells(nextRow, 2).Value =</t>
  </si>
  <si>
    <t>ws.Cells(nextRow, 3).Value =</t>
  </si>
  <si>
    <t>ws.Cells(nextRow, 4).Value =</t>
  </si>
  <si>
    <t>ws.Cells(nextRow, 5).Value =</t>
  </si>
  <si>
    <t>ws.Cells(nextRow, 6).Value =</t>
  </si>
  <si>
    <t>ws.Cells(nextRow, 7).Value =</t>
  </si>
  <si>
    <t>ws.Cells(nextRow, 8).Value =</t>
  </si>
  <si>
    <t>ws.Cells(nextRow, 9).Value =</t>
  </si>
  <si>
    <t>ws.Cells(nextRow, 10).Value =</t>
  </si>
  <si>
    <t>ws.Cells(nextRow, 11).Value =</t>
  </si>
  <si>
    <t>ws.Cells(nextRow, 12).Value =</t>
  </si>
  <si>
    <t>ws.Cells(nextRow, 13).Value =</t>
  </si>
  <si>
    <t>ws.Cells(nextRow, 14).Value =</t>
  </si>
  <si>
    <t>Now()</t>
  </si>
  <si>
    <t>EOY 2025 Totals</t>
  </si>
  <si>
    <t>canMeatFishlbl</t>
  </si>
  <si>
    <t>canVegitableslbl</t>
  </si>
  <si>
    <t>canFruitlbl</t>
  </si>
  <si>
    <t>DriedFoodlbl</t>
  </si>
  <si>
    <t>soupsLbl</t>
  </si>
  <si>
    <t>pastalbl</t>
  </si>
  <si>
    <t>Legumeslbl</t>
  </si>
  <si>
    <t>grainslbl</t>
  </si>
  <si>
    <t>oilsfatlbl</t>
  </si>
  <si>
    <t>dairyalternativeslbl</t>
  </si>
  <si>
    <t>bakinglbl</t>
  </si>
  <si>
    <t>snakstreatslbl</t>
  </si>
  <si>
    <t>beverageslbl</t>
  </si>
  <si>
    <t>frozentratslbl</t>
  </si>
  <si>
    <t>meatqtylbl</t>
  </si>
  <si>
    <t>vegiqtylbl</t>
  </si>
  <si>
    <t>fruitqtylbl</t>
  </si>
  <si>
    <t>driedfoodqtylbl</t>
  </si>
  <si>
    <t>soupqtylbl</t>
  </si>
  <si>
    <t>pastyqtylbl</t>
  </si>
  <si>
    <t>legumesqtylbl</t>
  </si>
  <si>
    <t>grainsqtylbl</t>
  </si>
  <si>
    <t>oilqtylbl</t>
  </si>
  <si>
    <t>dairtyqtylbl</t>
  </si>
  <si>
    <t>bakingqtylbl</t>
  </si>
  <si>
    <t>tratsqtylbl</t>
  </si>
  <si>
    <t>beveragesqtylbl</t>
  </si>
  <si>
    <t>Treatsqtylbl</t>
  </si>
  <si>
    <t>CanMeattext</t>
  </si>
  <si>
    <t>canvegtxt</t>
  </si>
  <si>
    <t>canfruittxt</t>
  </si>
  <si>
    <t>driedfoodtxt</t>
  </si>
  <si>
    <t>souptxt</t>
  </si>
  <si>
    <t>pastatxt</t>
  </si>
  <si>
    <t>legumestxt</t>
  </si>
  <si>
    <t>graintxt</t>
  </si>
  <si>
    <t>oiltxt</t>
  </si>
  <si>
    <t>dairytxt</t>
  </si>
  <si>
    <t>bakingtxt</t>
  </si>
  <si>
    <t>treatstxt</t>
  </si>
  <si>
    <t>beveragestxt</t>
  </si>
  <si>
    <t>frozentreatstxt</t>
  </si>
  <si>
    <t>Qty Text</t>
  </si>
  <si>
    <t>Cereal</t>
  </si>
  <si>
    <t>QTY Label</t>
  </si>
  <si>
    <t>Unknown Category</t>
  </si>
  <si>
    <t>Min Set Qty</t>
  </si>
  <si>
    <t>Median Qty</t>
  </si>
  <si>
    <t>Preferred Qty</t>
  </si>
  <si>
    <t>Preferred QTY</t>
  </si>
  <si>
    <t>Purchase Item</t>
  </si>
  <si>
    <t>Storage QTY</t>
  </si>
  <si>
    <t>QTY to Buy</t>
  </si>
  <si>
    <t>Grand Total</t>
  </si>
  <si>
    <t>Column Labels</t>
  </si>
  <si>
    <t>Values</t>
  </si>
  <si>
    <t>To Buy Label</t>
  </si>
  <si>
    <t>canmeatstobuy_lbl</t>
  </si>
  <si>
    <t>cannedvegtobuy_lbl</t>
  </si>
  <si>
    <t>cannedfruittobuy_lbl</t>
  </si>
  <si>
    <t>driedfoodtobuy_lbl</t>
  </si>
  <si>
    <t>soupstobuy_lbl</t>
  </si>
  <si>
    <t>pastatobuy_lbl</t>
  </si>
  <si>
    <t>legumestobuy_lbl</t>
  </si>
  <si>
    <t>grainstobuy_lbl</t>
  </si>
  <si>
    <t>oilstobuy_lbl</t>
  </si>
  <si>
    <t>dairytobuy_lbl</t>
  </si>
  <si>
    <t>bakingtobut_lbl</t>
  </si>
  <si>
    <t>snacktobuy_lbl</t>
  </si>
  <si>
    <t>beveragestobuy_lbl</t>
  </si>
  <si>
    <t>frozenfoodstobuy_lbl</t>
  </si>
  <si>
    <t xml:space="preserve"> January</t>
  </si>
  <si>
    <t xml:space="preserve"> October</t>
  </si>
  <si>
    <t xml:space="preserve"> December</t>
  </si>
  <si>
    <t>Updated Cell Range Mappings:</t>
  </si>
  <si>
    <t>Combo Box</t>
  </si>
  <si>
    <t>New Cell Range</t>
  </si>
  <si>
    <t>Old Cell Range</t>
  </si>
  <si>
    <t>A2:A20</t>
  </si>
  <si>
    <t>A2:A19</t>
  </si>
  <si>
    <t>A71:A91</t>
  </si>
  <si>
    <t>A67:A86</t>
  </si>
  <si>
    <t>A142:A160</t>
  </si>
  <si>
    <t>A133:A150</t>
  </si>
  <si>
    <t>A162:A178</t>
  </si>
  <si>
    <t>A152:A167</t>
  </si>
  <si>
    <t>A180:A190</t>
  </si>
  <si>
    <t>A169:A178</t>
  </si>
  <si>
    <t>A93:A103</t>
  </si>
  <si>
    <t>A88:A97</t>
  </si>
  <si>
    <t>A22:A34</t>
  </si>
  <si>
    <t>A21:A32</t>
  </si>
  <si>
    <t>A55:A69</t>
  </si>
  <si>
    <t>A52:A65</t>
  </si>
  <si>
    <t>cboOilFats</t>
  </si>
  <si>
    <t>A105:A115</t>
  </si>
  <si>
    <t>A99:A108</t>
  </si>
  <si>
    <t>A117:A129</t>
  </si>
  <si>
    <t>A110:A121</t>
  </si>
  <si>
    <t>A36:A53</t>
  </si>
  <si>
    <t>A34:A50</t>
  </si>
  <si>
    <t>A192:A207</t>
  </si>
  <si>
    <t>A180:A194</t>
  </si>
  <si>
    <t>A131:A140</t>
  </si>
  <si>
    <t>A123:A131</t>
  </si>
  <si>
    <t>A209:A224</t>
  </si>
  <si>
    <t>A196:A210</t>
  </si>
  <si>
    <t>Donated Organization</t>
  </si>
  <si>
    <t>Donated Amount</t>
  </si>
  <si>
    <t>Donation Month</t>
  </si>
  <si>
    <t>Donations</t>
  </si>
  <si>
    <t>Lds Church Tithing</t>
  </si>
  <si>
    <t>United Way Of Slc</t>
  </si>
  <si>
    <t>Ywca Utah</t>
  </si>
  <si>
    <t>Ronald Mcdonald House Slc</t>
  </si>
  <si>
    <t>Catholic Community Services Of Utah</t>
  </si>
  <si>
    <t>Lds Church Fo</t>
  </si>
  <si>
    <t>Percentage of Monthly Expendatures</t>
  </si>
  <si>
    <t>Sum of EOY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</si>
</sst>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22">
    <font>
      <sz val="11"/>
      <color theme="1"/>
      <name val="Garamond"/>
      <family val="2"/>
      <scheme val="minor"/>
    </font>
    <font>
      <sz val="8"/>
      <color rgb="FF454545"/>
      <name val="Courier New"/>
      <family val="3"/>
    </font>
    <font>
      <sz val="8"/>
      <name val="Garamond"/>
      <family val="2"/>
      <scheme val="minor"/>
    </font>
    <font>
      <sz val="9"/>
      <color theme="1"/>
      <name val="Cambria"/>
      <family val="1"/>
    </font>
    <font>
      <b/>
      <sz val="9"/>
      <color theme="1"/>
      <name val="Cambria"/>
      <family val="1"/>
    </font>
    <font>
      <sz val="9"/>
      <color rgb="FFFF0000"/>
      <name val="Cambria"/>
      <family val="1"/>
    </font>
    <font>
      <b/>
      <i/>
      <sz val="8"/>
      <color indexed="9"/>
      <name val="Garamond"/>
      <family val="2"/>
      <scheme val="minor"/>
    </font>
    <font>
      <sz val="8"/>
      <color theme="1"/>
      <name val="Garamond"/>
      <family val="2"/>
      <scheme val="minor"/>
    </font>
    <font>
      <b/>
      <i/>
      <sz val="8"/>
      <color indexed="8"/>
      <name val="Cascadia Code Light"/>
      <family val="3"/>
    </font>
    <font>
      <i/>
      <sz val="8"/>
      <color indexed="8"/>
      <name val="Cascadia Code Light"/>
      <family val="3"/>
    </font>
    <font>
      <sz val="8"/>
      <color theme="0"/>
      <name val="Garamond"/>
      <family val="2"/>
      <scheme val="minor"/>
    </font>
    <font>
      <sz val="8"/>
      <color indexed="8"/>
      <name val="Garamond"/>
      <family val="2"/>
      <scheme val="minor"/>
    </font>
    <font>
      <b/>
      <sz val="8"/>
      <color indexed="16"/>
      <name val="Garamond"/>
      <family val="2"/>
      <scheme val="minor"/>
    </font>
    <font>
      <b/>
      <i/>
      <sz val="8"/>
      <color indexed="8"/>
      <name val="Garamond"/>
      <family val="2"/>
      <scheme val="minor"/>
    </font>
    <font>
      <b/>
      <sz val="8"/>
      <color indexed="8"/>
      <name val="Garamond"/>
      <family val="2"/>
      <scheme val="minor"/>
    </font>
    <font>
      <b/>
      <sz val="11"/>
      <color theme="1"/>
      <name val="Garamond"/>
      <family val="2"/>
      <scheme val="minor"/>
    </font>
    <font>
      <b/>
      <sz val="13.5"/>
      <color theme="1"/>
      <name val="Garamond"/>
      <family val="2"/>
      <scheme val="minor"/>
    </font>
    <font>
      <b/>
      <sz val="12"/>
      <color theme="1"/>
      <name val="Garamond"/>
      <family val="2"/>
      <scheme val="minor"/>
    </font>
    <font>
      <b/>
      <sz val="11"/>
      <color theme="1"/>
      <name val="Garamond"/>
      <family val="1"/>
      <scheme val="minor"/>
    </font>
    <font>
      <b/>
      <sz val="18"/>
      <color theme="1"/>
      <name val="Garamond"/>
      <family val="2"/>
      <scheme val="minor"/>
    </font>
    <font>
      <sz val="10"/>
      <color theme="1"/>
      <name val="Arial Unicode MS"/>
    </font>
    <font>
      <b/>
      <i/>
      <sz val="8"/>
      <color indexed="9"/>
      <name val="Garamond"/>
      <family val="1"/>
      <scheme val="minor"/>
    </font>
  </fonts>
  <fills count="7">
    <fill>
      <patternFill patternType="none"/>
    </fill>
    <fill>
      <patternFill patternType="gray125"/>
    </fill>
    <fill>
      <patternFill patternType="solid">
        <fgColor theme="0" tint="-0.249977111117893"/>
        <bgColor indexed="64"/>
      </patternFill>
    </fill>
    <fill>
      <patternFill patternType="darkGray">
        <fgColor indexed="9"/>
        <bgColor indexed="13"/>
      </patternFill>
    </fill>
    <fill>
      <patternFill patternType="solid">
        <fgColor indexed="16"/>
        <bgColor indexed="24"/>
      </patternFill>
    </fill>
    <fill>
      <patternFill patternType="solid">
        <fgColor theme="9" tint="0.79998168889431442"/>
        <bgColor indexed="24"/>
      </patternFill>
    </fill>
    <fill>
      <patternFill patternType="solid">
        <fgColor indexed="2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23"/>
      </left>
      <right/>
      <top style="thin">
        <color indexed="23"/>
      </top>
      <bottom style="thin">
        <color indexed="9"/>
      </bottom>
      <diagonal/>
    </border>
    <border>
      <left/>
      <right/>
      <top style="thin">
        <color indexed="23"/>
      </top>
      <bottom style="thin">
        <color indexed="9"/>
      </bottom>
      <diagonal/>
    </border>
    <border>
      <left/>
      <right style="thin">
        <color indexed="9"/>
      </right>
      <top style="thin">
        <color indexed="23"/>
      </top>
      <bottom style="thin">
        <color indexed="9"/>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top style="thin">
        <color theme="4" tint="0.39997558519241921"/>
      </top>
      <bottom style="thin">
        <color theme="4" tint="0.39997558519241921"/>
      </bottom>
      <diagonal/>
    </border>
    <border>
      <left/>
      <right style="thin">
        <color indexed="64"/>
      </right>
      <top/>
      <bottom style="medium">
        <color indexed="64"/>
      </bottom>
      <diagonal/>
    </border>
    <border>
      <left/>
      <right style="thin">
        <color indexed="64"/>
      </right>
      <top style="thin">
        <color theme="4" tint="0.39997558519241921"/>
      </top>
      <bottom style="thin">
        <color theme="4" tint="0.39997558519241921"/>
      </bottom>
      <diagonal/>
    </border>
    <border>
      <left/>
      <right style="thin">
        <color indexed="64"/>
      </right>
      <top style="thin">
        <color indexed="64"/>
      </top>
      <bottom style="medium">
        <color indexed="64"/>
      </bottom>
      <diagonal/>
    </border>
    <border>
      <left style="thin">
        <color indexed="23"/>
      </left>
      <right style="thin">
        <color indexed="64"/>
      </right>
      <top style="thin">
        <color indexed="23"/>
      </top>
      <bottom style="thin">
        <color indexed="9"/>
      </bottom>
      <diagonal/>
    </border>
    <border>
      <left/>
      <right style="thin">
        <color indexed="64"/>
      </right>
      <top/>
      <bottom style="thin">
        <color indexed="23"/>
      </bottom>
      <diagonal/>
    </border>
    <border>
      <left/>
      <right style="thin">
        <color indexed="64"/>
      </right>
      <top style="thin">
        <color indexed="23"/>
      </top>
      <bottom style="thin">
        <color indexed="9"/>
      </bottom>
      <diagonal/>
    </border>
    <border>
      <left/>
      <right style="thin">
        <color indexed="64"/>
      </right>
      <top/>
      <bottom/>
      <diagonal/>
    </border>
    <border>
      <left/>
      <right/>
      <top style="thin">
        <color indexed="23"/>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right style="thin">
        <color indexed="9"/>
      </right>
      <top style="thin">
        <color indexed="23"/>
      </top>
      <bottom/>
      <diagonal/>
    </border>
    <border>
      <left style="thin">
        <color indexed="64"/>
      </left>
      <right style="thin">
        <color indexed="64"/>
      </right>
      <top style="thin">
        <color theme="4" tint="0.39997558519241921"/>
      </top>
      <bottom/>
      <diagonal/>
    </border>
  </borders>
  <cellStyleXfs count="1">
    <xf numFmtId="0" fontId="0" fillId="0" borderId="0"/>
  </cellStyleXfs>
  <cellXfs count="149">
    <xf numFmtId="0" fontId="0" fillId="0" borderId="0" xfId="0"/>
    <xf numFmtId="0" fontId="4" fillId="2" borderId="0" xfId="0" applyFont="1" applyFill="1" applyAlignment="1">
      <alignment horizontal="center"/>
    </xf>
    <xf numFmtId="0" fontId="3" fillId="2" borderId="0" xfId="0" applyFont="1" applyFill="1"/>
    <xf numFmtId="0" fontId="3" fillId="2" borderId="0" xfId="0" applyFont="1" applyFill="1" applyAlignment="1">
      <alignment horizontal="center"/>
    </xf>
    <xf numFmtId="14" fontId="1" fillId="0" borderId="0" xfId="0" applyNumberFormat="1" applyFont="1"/>
    <xf numFmtId="0" fontId="0" fillId="0" borderId="0" xfId="0" quotePrefix="1"/>
    <xf numFmtId="0" fontId="6" fillId="4" borderId="5" xfId="0" applyFont="1" applyFill="1" applyBorder="1" applyAlignment="1">
      <alignment horizontal="center"/>
    </xf>
    <xf numFmtId="0" fontId="7" fillId="0" borderId="0" xfId="0" applyFont="1"/>
    <xf numFmtId="14" fontId="8" fillId="5" borderId="0" xfId="0" applyNumberFormat="1" applyFont="1" applyFill="1" applyAlignment="1">
      <alignment horizontal="left"/>
    </xf>
    <xf numFmtId="14" fontId="9" fillId="5" borderId="0" xfId="0" applyNumberFormat="1" applyFont="1" applyFill="1" applyAlignment="1">
      <alignment horizontal="left"/>
    </xf>
    <xf numFmtId="40" fontId="9" fillId="5" borderId="6" xfId="0" applyNumberFormat="1" applyFont="1" applyFill="1" applyBorder="1" applyAlignment="1">
      <alignment horizontal="center"/>
    </xf>
    <xf numFmtId="40" fontId="9" fillId="5" borderId="7" xfId="0" applyNumberFormat="1" applyFont="1" applyFill="1" applyBorder="1" applyAlignment="1">
      <alignment horizontal="center"/>
    </xf>
    <xf numFmtId="40" fontId="9" fillId="5" borderId="8" xfId="0" applyNumberFormat="1" applyFont="1" applyFill="1" applyBorder="1" applyAlignment="1">
      <alignment horizontal="center"/>
    </xf>
    <xf numFmtId="40" fontId="9" fillId="5" borderId="0" xfId="0" applyNumberFormat="1" applyFont="1" applyFill="1" applyAlignment="1">
      <alignment horizontal="center"/>
    </xf>
    <xf numFmtId="40" fontId="6" fillId="4" borderId="5" xfId="0" applyNumberFormat="1" applyFont="1" applyFill="1" applyBorder="1" applyAlignment="1">
      <alignment horizontal="center"/>
    </xf>
    <xf numFmtId="0" fontId="6" fillId="4" borderId="5" xfId="0" applyFont="1" applyFill="1" applyBorder="1" applyAlignment="1">
      <alignment horizontal="center" wrapText="1"/>
    </xf>
    <xf numFmtId="40" fontId="9" fillId="5" borderId="6" xfId="0" applyNumberFormat="1" applyFont="1" applyFill="1" applyBorder="1" applyAlignment="1">
      <alignment horizontal="right"/>
    </xf>
    <xf numFmtId="40" fontId="9" fillId="5" borderId="7" xfId="0" applyNumberFormat="1" applyFont="1" applyFill="1" applyBorder="1"/>
    <xf numFmtId="40" fontId="9" fillId="5" borderId="8" xfId="0" applyNumberFormat="1" applyFont="1" applyFill="1" applyBorder="1" applyAlignment="1">
      <alignment horizontal="right"/>
    </xf>
    <xf numFmtId="40" fontId="9" fillId="5" borderId="0" xfId="0" applyNumberFormat="1" applyFont="1" applyFill="1" applyAlignment="1">
      <alignment horizontal="right"/>
    </xf>
    <xf numFmtId="40" fontId="9" fillId="5" borderId="0" xfId="0" applyNumberFormat="1" applyFont="1" applyFill="1"/>
    <xf numFmtId="40" fontId="9" fillId="5" borderId="7" xfId="0" applyNumberFormat="1" applyFont="1" applyFill="1" applyBorder="1" applyAlignment="1">
      <alignment horizontal="left"/>
    </xf>
    <xf numFmtId="40" fontId="9" fillId="5" borderId="0" xfId="0" applyNumberFormat="1" applyFont="1" applyFill="1" applyAlignment="1">
      <alignment horizontal="left"/>
    </xf>
    <xf numFmtId="14"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10" fillId="0" borderId="0" xfId="0" applyFont="1"/>
    <xf numFmtId="14" fontId="11" fillId="3" borderId="0" xfId="0" applyNumberFormat="1" applyFont="1" applyFill="1"/>
    <xf numFmtId="0" fontId="11" fillId="3" borderId="0" xfId="0" applyFont="1" applyFill="1"/>
    <xf numFmtId="0" fontId="11" fillId="3" borderId="9" xfId="0" applyFont="1" applyFill="1" applyBorder="1"/>
    <xf numFmtId="0" fontId="6" fillId="4" borderId="11" xfId="0" applyFont="1" applyFill="1" applyBorder="1" applyAlignment="1">
      <alignment horizontal="right"/>
    </xf>
    <xf numFmtId="0" fontId="12" fillId="3" borderId="17" xfId="0" applyFont="1" applyFill="1" applyBorder="1" applyAlignment="1">
      <alignment horizontal="left"/>
    </xf>
    <xf numFmtId="4" fontId="11" fillId="3" borderId="0" xfId="0" applyNumberFormat="1" applyFont="1" applyFill="1"/>
    <xf numFmtId="4" fontId="11" fillId="3" borderId="14" xfId="0" applyNumberFormat="1" applyFont="1" applyFill="1" applyBorder="1"/>
    <xf numFmtId="0" fontId="13" fillId="3" borderId="0" xfId="0" applyFont="1" applyFill="1" applyAlignment="1">
      <alignment horizontal="left"/>
    </xf>
    <xf numFmtId="40" fontId="11" fillId="3" borderId="0" xfId="0" applyNumberFormat="1" applyFont="1" applyFill="1"/>
    <xf numFmtId="0" fontId="6" fillId="4" borderId="5" xfId="0" applyFont="1" applyFill="1" applyBorder="1" applyAlignment="1">
      <alignment horizontal="right"/>
    </xf>
    <xf numFmtId="0" fontId="6" fillId="4" borderId="5" xfId="0" applyFont="1" applyFill="1" applyBorder="1"/>
    <xf numFmtId="0" fontId="11" fillId="3" borderId="15" xfId="0" applyFont="1" applyFill="1" applyBorder="1"/>
    <xf numFmtId="0" fontId="11" fillId="3" borderId="5" xfId="0" applyFont="1" applyFill="1" applyBorder="1"/>
    <xf numFmtId="0" fontId="11" fillId="3" borderId="16" xfId="0" applyFont="1" applyFill="1" applyBorder="1"/>
    <xf numFmtId="4" fontId="6" fillId="4" borderId="5" xfId="0" applyNumberFormat="1" applyFont="1" applyFill="1" applyBorder="1" applyAlignment="1">
      <alignment horizontal="right"/>
    </xf>
    <xf numFmtId="4" fontId="6" fillId="4" borderId="5" xfId="0" quotePrefix="1" applyNumberFormat="1" applyFont="1" applyFill="1" applyBorder="1" applyAlignment="1">
      <alignment horizontal="right"/>
    </xf>
    <xf numFmtId="4" fontId="11" fillId="3" borderId="5" xfId="0" applyNumberFormat="1" applyFont="1" applyFill="1" applyBorder="1"/>
    <xf numFmtId="4" fontId="11" fillId="3" borderId="16" xfId="0" applyNumberFormat="1" applyFont="1" applyFill="1" applyBorder="1"/>
    <xf numFmtId="0" fontId="11" fillId="3" borderId="11" xfId="0" applyFont="1" applyFill="1" applyBorder="1"/>
    <xf numFmtId="4" fontId="11" fillId="3" borderId="12" xfId="0" applyNumberFormat="1" applyFont="1" applyFill="1" applyBorder="1"/>
    <xf numFmtId="14" fontId="9" fillId="5" borderId="20" xfId="0" applyNumberFormat="1" applyFont="1" applyFill="1" applyBorder="1" applyAlignment="1">
      <alignment horizontal="left"/>
    </xf>
    <xf numFmtId="40" fontId="9" fillId="5" borderId="20" xfId="0" applyNumberFormat="1" applyFont="1" applyFill="1" applyBorder="1" applyAlignment="1">
      <alignment horizontal="center"/>
    </xf>
    <xf numFmtId="0" fontId="6" fillId="4" borderId="0" xfId="0" applyFont="1" applyFill="1"/>
    <xf numFmtId="0" fontId="14" fillId="3" borderId="0" xfId="0" applyFont="1" applyFill="1"/>
    <xf numFmtId="0" fontId="6" fillId="4" borderId="0" xfId="0" applyFont="1" applyFill="1" applyAlignment="1">
      <alignment horizontal="center"/>
    </xf>
    <xf numFmtId="0" fontId="16" fillId="0" borderId="0" xfId="0" applyFont="1" applyAlignment="1">
      <alignment vertical="center"/>
    </xf>
    <xf numFmtId="0" fontId="0" fillId="0" borderId="0" xfId="0" applyAlignment="1">
      <alignment horizontal="left" vertical="center" indent="1"/>
    </xf>
    <xf numFmtId="0" fontId="15" fillId="0" borderId="0" xfId="0" applyFont="1" applyAlignment="1">
      <alignment horizontal="left" vertical="center" indent="1"/>
    </xf>
    <xf numFmtId="0" fontId="17" fillId="0" borderId="0" xfId="0" applyFont="1" applyAlignment="1">
      <alignment vertical="center"/>
    </xf>
    <xf numFmtId="0" fontId="6" fillId="4" borderId="21" xfId="0" applyFont="1" applyFill="1" applyBorder="1" applyAlignment="1">
      <alignment horizontal="center"/>
    </xf>
    <xf numFmtId="14" fontId="9" fillId="5" borderId="22" xfId="0" applyNumberFormat="1" applyFont="1" applyFill="1" applyBorder="1" applyAlignment="1">
      <alignment horizontal="left"/>
    </xf>
    <xf numFmtId="0" fontId="6" fillId="4" borderId="21" xfId="0" applyFont="1" applyFill="1" applyBorder="1" applyAlignment="1">
      <alignment horizontal="center" wrapText="1"/>
    </xf>
    <xf numFmtId="40" fontId="9" fillId="5" borderId="20" xfId="0" applyNumberFormat="1" applyFont="1" applyFill="1" applyBorder="1" applyAlignment="1">
      <alignment horizontal="left"/>
    </xf>
    <xf numFmtId="40" fontId="9" fillId="5" borderId="26" xfId="0" applyNumberFormat="1" applyFont="1" applyFill="1" applyBorder="1" applyAlignment="1">
      <alignment horizontal="center"/>
    </xf>
    <xf numFmtId="40" fontId="9" fillId="5" borderId="27" xfId="0" applyNumberFormat="1" applyFont="1" applyFill="1" applyBorder="1" applyAlignment="1">
      <alignment horizontal="center"/>
    </xf>
    <xf numFmtId="40" fontId="6" fillId="4" borderId="21" xfId="0" applyNumberFormat="1" applyFont="1" applyFill="1" applyBorder="1" applyAlignment="1">
      <alignment horizontal="center"/>
    </xf>
    <xf numFmtId="40" fontId="9" fillId="5" borderId="26" xfId="0" applyNumberFormat="1" applyFont="1" applyFill="1" applyBorder="1" applyAlignment="1">
      <alignment horizontal="right"/>
    </xf>
    <xf numFmtId="40" fontId="9" fillId="5" borderId="27" xfId="0" applyNumberFormat="1" applyFont="1" applyFill="1" applyBorder="1" applyAlignment="1">
      <alignment horizontal="right"/>
    </xf>
    <xf numFmtId="40" fontId="9" fillId="5" borderId="25" xfId="0" applyNumberFormat="1" applyFont="1" applyFill="1" applyBorder="1" applyAlignment="1">
      <alignment horizontal="center"/>
    </xf>
    <xf numFmtId="14" fontId="9" fillId="5" borderId="28" xfId="0" applyNumberFormat="1" applyFont="1" applyFill="1" applyBorder="1" applyAlignment="1">
      <alignment horizontal="left"/>
    </xf>
    <xf numFmtId="40" fontId="9" fillId="5" borderId="28" xfId="0" applyNumberFormat="1" applyFont="1" applyFill="1" applyBorder="1" applyAlignment="1">
      <alignment horizontal="right"/>
    </xf>
    <xf numFmtId="40" fontId="9" fillId="5" borderId="28" xfId="0" applyNumberFormat="1" applyFont="1" applyFill="1" applyBorder="1" applyAlignment="1">
      <alignment horizontal="left"/>
    </xf>
    <xf numFmtId="40" fontId="9" fillId="5" borderId="28" xfId="0" applyNumberFormat="1" applyFont="1" applyFill="1" applyBorder="1" applyAlignment="1">
      <alignment vertical="top"/>
    </xf>
    <xf numFmtId="0" fontId="6" fillId="4" borderId="0" xfId="0" applyFont="1" applyFill="1" applyAlignment="1">
      <alignment horizontal="center" wrapText="1"/>
    </xf>
    <xf numFmtId="40" fontId="6" fillId="4" borderId="0" xfId="0" applyNumberFormat="1" applyFont="1" applyFill="1" applyAlignment="1">
      <alignment horizontal="center"/>
    </xf>
    <xf numFmtId="40" fontId="9" fillId="0" borderId="0" xfId="0" applyNumberFormat="1" applyFont="1" applyAlignment="1">
      <alignment horizontal="right"/>
    </xf>
    <xf numFmtId="0" fontId="6" fillId="0" borderId="0" xfId="0" applyFont="1" applyAlignment="1">
      <alignment horizontal="center"/>
    </xf>
    <xf numFmtId="0" fontId="6" fillId="4" borderId="29" xfId="0" applyFont="1" applyFill="1" applyBorder="1" applyAlignment="1">
      <alignment horizontal="center"/>
    </xf>
    <xf numFmtId="14" fontId="9" fillId="5" borderId="30" xfId="0" applyNumberFormat="1" applyFont="1" applyFill="1" applyBorder="1" applyAlignment="1">
      <alignment horizontal="left"/>
    </xf>
    <xf numFmtId="0" fontId="15" fillId="0" borderId="0" xfId="0" applyFont="1"/>
    <xf numFmtId="0" fontId="6" fillId="4" borderId="29" xfId="0" applyFont="1" applyFill="1" applyBorder="1" applyAlignment="1">
      <alignment horizontal="center" wrapText="1"/>
    </xf>
    <xf numFmtId="0" fontId="6" fillId="4" borderId="23" xfId="0" applyFont="1" applyFill="1" applyBorder="1" applyAlignment="1">
      <alignment horizontal="center" wrapText="1"/>
    </xf>
    <xf numFmtId="0" fontId="15" fillId="0" borderId="0" xfId="0" applyFont="1" applyAlignment="1">
      <alignment horizontal="center" vertical="center" wrapText="1"/>
    </xf>
    <xf numFmtId="0" fontId="0" fillId="0" borderId="0" xfId="0" applyAlignment="1">
      <alignment vertical="center" wrapText="1"/>
    </xf>
    <xf numFmtId="0" fontId="15" fillId="0" borderId="0" xfId="0" applyFont="1" applyAlignment="1">
      <alignment vertical="center" wrapText="1"/>
    </xf>
    <xf numFmtId="0" fontId="0" fillId="0" borderId="0" xfId="0" applyAlignment="1">
      <alignment vertical="center"/>
    </xf>
    <xf numFmtId="14" fontId="9" fillId="0" borderId="0" xfId="0" applyNumberFormat="1" applyFont="1" applyAlignment="1">
      <alignment horizontal="left"/>
    </xf>
    <xf numFmtId="4" fontId="6" fillId="4" borderId="5" xfId="0" applyNumberFormat="1" applyFont="1" applyFill="1" applyBorder="1" applyAlignment="1">
      <alignment horizontal="center"/>
    </xf>
    <xf numFmtId="14" fontId="9" fillId="5" borderId="31" xfId="0" applyNumberFormat="1" applyFont="1" applyFill="1" applyBorder="1" applyAlignment="1">
      <alignment horizontal="left"/>
    </xf>
    <xf numFmtId="3" fontId="9" fillId="5" borderId="22" xfId="0" applyNumberFormat="1" applyFont="1" applyFill="1" applyBorder="1" applyAlignment="1">
      <alignment horizontal="left"/>
    </xf>
    <xf numFmtId="14" fontId="9" fillId="0" borderId="30" xfId="0" applyNumberFormat="1" applyFont="1" applyBorder="1" applyAlignment="1">
      <alignment horizontal="left"/>
    </xf>
    <xf numFmtId="14" fontId="9" fillId="0" borderId="31" xfId="0" applyNumberFormat="1" applyFont="1" applyBorder="1" applyAlignment="1">
      <alignment horizontal="left"/>
    </xf>
    <xf numFmtId="14" fontId="9" fillId="5" borderId="33" xfId="0" applyNumberFormat="1" applyFont="1" applyFill="1" applyBorder="1" applyAlignment="1">
      <alignment horizontal="left"/>
    </xf>
    <xf numFmtId="1" fontId="6" fillId="4" borderId="21" xfId="0" applyNumberFormat="1" applyFont="1" applyFill="1" applyBorder="1" applyAlignment="1">
      <alignment horizontal="center"/>
    </xf>
    <xf numFmtId="1" fontId="9" fillId="5" borderId="22" xfId="0" applyNumberFormat="1" applyFont="1" applyFill="1" applyBorder="1" applyAlignment="1">
      <alignment horizontal="left"/>
    </xf>
    <xf numFmtId="1" fontId="0" fillId="0" borderId="0" xfId="0" applyNumberFormat="1"/>
    <xf numFmtId="1" fontId="6" fillId="4" borderId="0" xfId="0" applyNumberFormat="1" applyFont="1" applyFill="1" applyAlignment="1">
      <alignment horizontal="center"/>
    </xf>
    <xf numFmtId="1" fontId="9" fillId="5" borderId="0" xfId="0" applyNumberFormat="1" applyFont="1" applyFill="1" applyAlignment="1">
      <alignment horizontal="left"/>
    </xf>
    <xf numFmtId="0" fontId="9" fillId="5" borderId="22" xfId="0" applyFont="1" applyFill="1" applyBorder="1" applyAlignment="1">
      <alignment horizontal="left"/>
    </xf>
    <xf numFmtId="0" fontId="9" fillId="5" borderId="30" xfId="0" applyFont="1" applyFill="1" applyBorder="1" applyAlignment="1">
      <alignment horizontal="left"/>
    </xf>
    <xf numFmtId="1" fontId="9" fillId="5" borderId="0" xfId="0" applyNumberFormat="1" applyFont="1" applyFill="1" applyAlignment="1">
      <alignment horizontal="center"/>
    </xf>
    <xf numFmtId="0" fontId="18" fillId="6" borderId="1" xfId="0" applyFont="1" applyFill="1" applyBorder="1"/>
    <xf numFmtId="0" fontId="0" fillId="0" borderId="1" xfId="0" applyBorder="1"/>
    <xf numFmtId="1" fontId="0" fillId="0" borderId="1" xfId="0" applyNumberFormat="1" applyBorder="1"/>
    <xf numFmtId="2" fontId="7" fillId="0" borderId="0" xfId="0" applyNumberFormat="1" applyFont="1"/>
    <xf numFmtId="0" fontId="0" fillId="0" borderId="0" xfId="0" pivotButton="1"/>
    <xf numFmtId="0" fontId="0" fillId="0" borderId="0" xfId="0" applyAlignment="1">
      <alignment horizontal="left"/>
    </xf>
    <xf numFmtId="40" fontId="0" fillId="0" borderId="0" xfId="0" applyNumberFormat="1"/>
    <xf numFmtId="164" fontId="9" fillId="5" borderId="24" xfId="0" applyNumberFormat="1" applyFont="1" applyFill="1" applyBorder="1" applyAlignment="1">
      <alignment horizontal="center"/>
    </xf>
    <xf numFmtId="164" fontId="9" fillId="5" borderId="22" xfId="0" applyNumberFormat="1" applyFont="1" applyFill="1" applyBorder="1" applyAlignment="1">
      <alignment horizontal="center"/>
    </xf>
    <xf numFmtId="0" fontId="19" fillId="0" borderId="0" xfId="0" applyFont="1" applyAlignment="1">
      <alignment vertical="center"/>
    </xf>
    <xf numFmtId="0" fontId="20" fillId="0" borderId="0" xfId="0" applyFont="1"/>
    <xf numFmtId="14" fontId="8" fillId="5" borderId="34" xfId="0" applyNumberFormat="1" applyFont="1" applyFill="1" applyBorder="1" applyAlignment="1">
      <alignment horizontal="left"/>
    </xf>
    <xf numFmtId="0" fontId="21" fillId="4" borderId="32" xfId="0" applyFont="1" applyFill="1" applyBorder="1" applyAlignment="1">
      <alignment horizontal="center"/>
    </xf>
    <xf numFmtId="0" fontId="21" fillId="4" borderId="29" xfId="0" applyFont="1" applyFill="1" applyBorder="1" applyAlignment="1">
      <alignment horizontal="center"/>
    </xf>
    <xf numFmtId="0" fontId="21" fillId="4" borderId="23" xfId="0" applyFont="1" applyFill="1" applyBorder="1" applyAlignment="1">
      <alignment horizontal="center"/>
    </xf>
    <xf numFmtId="164" fontId="21" fillId="4" borderId="23" xfId="0" applyNumberFormat="1" applyFont="1" applyFill="1" applyBorder="1" applyAlignment="1">
      <alignment horizontal="center"/>
    </xf>
    <xf numFmtId="10" fontId="6" fillId="4" borderId="5" xfId="0" applyNumberFormat="1" applyFont="1" applyFill="1" applyBorder="1" applyAlignment="1">
      <alignment horizontal="center"/>
    </xf>
    <xf numFmtId="2" fontId="0" fillId="0" borderId="0" xfId="0" applyNumberFormat="1"/>
    <xf numFmtId="4" fontId="0" fillId="0" borderId="0" xfId="0" applyNumberFormat="1"/>
    <xf numFmtId="0" fontId="0" fillId="0" borderId="0" xfId="0" applyAlignment="1">
      <alignment horizontal="left" textRotation="45"/>
    </xf>
    <xf numFmtId="14" fontId="9" fillId="5" borderId="35" xfId="0" applyNumberFormat="1" applyFont="1" applyFill="1" applyBorder="1" applyAlignment="1">
      <alignment horizontal="left"/>
    </xf>
    <xf numFmtId="14" fontId="8" fillId="5" borderId="31" xfId="0" applyNumberFormat="1" applyFont="1" applyFill="1" applyBorder="1" applyAlignment="1">
      <alignment horizontal="left"/>
    </xf>
    <xf numFmtId="164" fontId="8" fillId="5" borderId="22" xfId="0" applyNumberFormat="1" applyFont="1" applyFill="1" applyBorder="1" applyAlignment="1">
      <alignment horizontal="center"/>
    </xf>
    <xf numFmtId="0" fontId="3" fillId="0" borderId="1" xfId="0" applyFont="1" applyBorder="1" applyAlignment="1">
      <alignment horizontal="left"/>
    </xf>
    <xf numFmtId="0" fontId="3" fillId="0" borderId="2" xfId="0" applyFont="1" applyBorder="1" applyAlignment="1">
      <alignment horizontal="left"/>
    </xf>
    <xf numFmtId="0" fontId="3" fillId="0" borderId="3" xfId="0" applyFont="1" applyBorder="1" applyAlignment="1">
      <alignment horizontal="left"/>
    </xf>
    <xf numFmtId="0" fontId="3" fillId="0" borderId="4" xfId="0" applyFont="1" applyBorder="1" applyAlignment="1">
      <alignment horizontal="left"/>
    </xf>
    <xf numFmtId="0" fontId="4" fillId="0" borderId="1" xfId="0" applyFont="1" applyBorder="1" applyAlignment="1">
      <alignment horizontal="left"/>
    </xf>
    <xf numFmtId="0" fontId="4" fillId="2" borderId="1" xfId="0" applyFont="1" applyFill="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4" fillId="2" borderId="1" xfId="0" applyFont="1" applyFill="1" applyBorder="1" applyAlignment="1">
      <alignment horizontal="left"/>
    </xf>
    <xf numFmtId="0" fontId="6" fillId="4" borderId="10" xfId="0" applyFont="1" applyFill="1" applyBorder="1" applyAlignment="1">
      <alignment horizontal="right"/>
    </xf>
    <xf numFmtId="0" fontId="6" fillId="4" borderId="11" xfId="0" applyFont="1" applyFill="1" applyBorder="1" applyAlignment="1">
      <alignment horizontal="right"/>
    </xf>
    <xf numFmtId="0" fontId="6" fillId="4" borderId="12" xfId="0" applyFont="1" applyFill="1" applyBorder="1" applyAlignment="1">
      <alignment horizontal="right"/>
    </xf>
    <xf numFmtId="0" fontId="11" fillId="3" borderId="18" xfId="0" applyFont="1" applyFill="1" applyBorder="1"/>
    <xf numFmtId="0" fontId="11" fillId="3" borderId="19" xfId="0" applyFont="1" applyFill="1" applyBorder="1"/>
    <xf numFmtId="0" fontId="11" fillId="3" borderId="13" xfId="0" applyFont="1" applyFill="1" applyBorder="1"/>
    <xf numFmtId="0" fontId="11" fillId="3" borderId="0" xfId="0" applyFont="1" applyFill="1"/>
    <xf numFmtId="0" fontId="6" fillId="4" borderId="5" xfId="0" applyFont="1" applyFill="1" applyBorder="1" applyAlignment="1">
      <alignment horizontal="right"/>
    </xf>
    <xf numFmtId="0" fontId="6" fillId="4" borderId="16" xfId="0" applyFont="1" applyFill="1" applyBorder="1" applyAlignment="1">
      <alignment horizontal="right"/>
    </xf>
    <xf numFmtId="0" fontId="6" fillId="4" borderId="15" xfId="0" applyFont="1" applyFill="1" applyBorder="1" applyAlignment="1">
      <alignment horizontal="right"/>
    </xf>
    <xf numFmtId="0" fontId="11" fillId="3" borderId="0" xfId="0" applyFont="1" applyFill="1" applyAlignment="1">
      <alignment horizontal="center"/>
    </xf>
    <xf numFmtId="0" fontId="6" fillId="4" borderId="10" xfId="0" applyFont="1" applyFill="1" applyBorder="1" applyAlignment="1">
      <alignment horizontal="center"/>
    </xf>
    <xf numFmtId="0" fontId="6" fillId="4" borderId="11" xfId="0" applyFont="1" applyFill="1" applyBorder="1" applyAlignment="1">
      <alignment horizontal="center"/>
    </xf>
    <xf numFmtId="0" fontId="6" fillId="4" borderId="12" xfId="0" applyFont="1" applyFill="1" applyBorder="1" applyAlignment="1">
      <alignment horizontal="center"/>
    </xf>
    <xf numFmtId="0" fontId="11" fillId="3" borderId="10" xfId="0" applyFont="1" applyFill="1" applyBorder="1"/>
    <xf numFmtId="0" fontId="11" fillId="3" borderId="11" xfId="0" applyFont="1" applyFill="1" applyBorder="1"/>
    <xf numFmtId="0" fontId="11" fillId="3" borderId="15" xfId="0" applyFont="1" applyFill="1" applyBorder="1"/>
    <xf numFmtId="0" fontId="11" fillId="3" borderId="5" xfId="0" applyFont="1" applyFill="1" applyBorder="1"/>
    <xf numFmtId="0" fontId="6" fillId="4" borderId="0" xfId="0" applyFont="1" applyFill="1" applyAlignment="1">
      <alignment horizontal="center"/>
    </xf>
  </cellXfs>
  <cellStyles count="1">
    <cellStyle name="Normal" xfId="0" builtinId="0"/>
  </cellStyles>
  <dxfs count="60">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general" vertical="top" textRotation="0" wrapText="0" indent="0" justifyLastLine="0" shrinkToFit="0" readingOrder="0"/>
      <border diagonalUp="0" diagonalDown="0" outline="0">
        <left/>
        <right/>
        <top style="thin">
          <color indexed="23"/>
        </top>
        <bottom style="thin">
          <color indexed="9"/>
        </bottom>
      </border>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left" vertical="bottom" textRotation="0" wrapText="0" indent="0" justifyLastLine="0" shrinkToFit="0" readingOrder="0"/>
      <border diagonalUp="0" diagonalDown="0" outline="0">
        <left/>
        <right/>
        <top style="thin">
          <color indexed="23"/>
        </top>
        <bottom style="thin">
          <color indexed="9"/>
        </bottom>
      </border>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right" vertical="bottom" textRotation="0" wrapText="0" indent="0" justifyLastLine="0" shrinkToFit="0" readingOrder="0"/>
      <border diagonalUp="0" diagonalDown="0" outline="0">
        <left/>
        <right/>
        <top style="thin">
          <color indexed="23"/>
        </top>
        <bottom style="thin">
          <color indexed="9"/>
        </bottom>
      </border>
    </dxf>
    <dxf>
      <font>
        <b val="0"/>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border diagonalUp="0" diagonalDown="0" outline="0">
        <left/>
        <right/>
        <top style="thin">
          <color indexed="23"/>
        </top>
        <bottom style="thin">
          <color indexed="9"/>
        </bottom>
      </border>
    </dxf>
    <dxf>
      <font>
        <b/>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strike val="0"/>
        <outline val="0"/>
        <shadow val="0"/>
        <u val="none"/>
        <vertAlign val="baseline"/>
        <sz val="8"/>
        <family val="2"/>
      </font>
      <fill>
        <patternFill>
          <bgColor theme="9" tint="0.79998168889431442"/>
        </patternFill>
      </fill>
    </dxf>
    <dxf>
      <border outline="0">
        <bottom style="medium">
          <color indexed="64"/>
        </bottom>
      </border>
    </dxf>
    <dxf>
      <font>
        <b/>
        <i/>
        <strike val="0"/>
        <condense val="0"/>
        <extend val="0"/>
        <outline val="0"/>
        <shadow val="0"/>
        <u val="none"/>
        <vertAlign val="baseline"/>
        <sz val="8"/>
        <color indexed="9"/>
        <name val="Garamond"/>
        <family val="2"/>
        <scheme val="minor"/>
      </font>
      <fill>
        <patternFill patternType="solid">
          <fgColor indexed="24"/>
          <bgColor indexed="16"/>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b/>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8" formatCode="#,##0.00_);[Red]\(#,##0.00\)"/>
      <fill>
        <patternFill patternType="solid">
          <fgColor indexed="24"/>
          <bgColor theme="9" tint="0.79998168889431442"/>
        </patternFill>
      </fill>
    </dxf>
    <dxf>
      <border outline="0">
        <bottom style="medium">
          <color indexed="64"/>
        </bottom>
      </border>
    </dxf>
    <dxf>
      <font>
        <b/>
        <i/>
        <strike val="0"/>
        <condense val="0"/>
        <extend val="0"/>
        <outline val="0"/>
        <shadow val="0"/>
        <u val="none"/>
        <vertAlign val="baseline"/>
        <sz val="8"/>
        <color indexed="9"/>
        <name val="Garamond"/>
        <family val="2"/>
        <scheme val="minor"/>
      </font>
      <fill>
        <patternFill patternType="solid">
          <fgColor indexed="24"/>
          <bgColor indexed="16"/>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strike val="0"/>
        <outline val="0"/>
        <shadow val="0"/>
        <u val="none"/>
        <vertAlign val="baseline"/>
        <sz val="8"/>
        <color indexed="8"/>
        <name val="Cascadia Code Light"/>
        <family val="3"/>
        <scheme val="none"/>
      </font>
      <fill>
        <patternFill patternType="solid">
          <fgColor indexed="24"/>
          <bgColor theme="9" tint="0.79998168889431442"/>
        </patternFill>
      </fill>
      <alignment horizontal="center" vertical="bottom" textRotation="0" wrapText="0" indent="0" justifyLastLine="0" shrinkToFit="0" readingOrder="0"/>
    </dxf>
    <dxf>
      <font>
        <b val="0"/>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b/>
        <i/>
        <strike val="0"/>
        <condense val="0"/>
        <extend val="0"/>
        <outline val="0"/>
        <shadow val="0"/>
        <u val="none"/>
        <vertAlign val="baseline"/>
        <sz val="8"/>
        <color indexed="8"/>
        <name val="Cascadia Code Light"/>
        <family val="3"/>
        <scheme val="none"/>
      </font>
      <numFmt numFmtId="19" formatCode="m/d/yyyy"/>
      <fill>
        <patternFill patternType="solid">
          <fgColor indexed="24"/>
          <bgColor theme="9" tint="0.79998168889431442"/>
        </patternFill>
      </fill>
      <alignment horizontal="left" vertical="bottom" textRotation="0" wrapText="0" indent="0" justifyLastLine="0" shrinkToFit="0" readingOrder="0"/>
    </dxf>
    <dxf>
      <font>
        <strike val="0"/>
        <outline val="0"/>
        <shadow val="0"/>
        <u val="none"/>
        <vertAlign val="baseline"/>
        <sz val="8"/>
        <family val="2"/>
      </font>
      <fill>
        <patternFill patternType="solid">
          <fgColor indexed="24"/>
          <bgColor theme="9" tint="0.79998168889431442"/>
        </patternFill>
      </fill>
    </dxf>
    <dxf>
      <border outline="0">
        <bottom style="medium">
          <color indexed="64"/>
        </bottom>
      </border>
    </dxf>
    <dxf>
      <font>
        <b/>
        <i/>
        <strike val="0"/>
        <condense val="0"/>
        <extend val="0"/>
        <outline val="0"/>
        <shadow val="0"/>
        <u val="none"/>
        <vertAlign val="baseline"/>
        <sz val="8"/>
        <color indexed="9"/>
        <name val="Garamond"/>
        <family val="2"/>
        <scheme val="minor"/>
      </font>
      <fill>
        <patternFill patternType="solid">
          <fgColor indexed="24"/>
          <bgColor indexed="16"/>
        </patternFill>
      </fill>
      <alignment horizontal="center" vertical="bottom" textRotation="0" wrapText="0" indent="0" justifyLastLine="0" shrinkToFit="0" readingOrder="0"/>
    </dxf>
    <dxf>
      <numFmt numFmtId="2" formatCode="0.00"/>
    </dxf>
    <dxf>
      <numFmt numFmtId="8" formatCode="#,##0.00_);[Red]\(#,##0.00\)"/>
    </dxf>
    <dxf>
      <numFmt numFmtId="8" formatCode="#,##0.00_);[Red]\(#,##0.00\)"/>
    </dxf>
    <dxf>
      <numFmt numFmtId="8" formatCode="#,##0.00_);[Red]\(#,##0.00\)"/>
    </dxf>
    <dxf>
      <numFmt numFmtId="4" formatCode="#,##0.00"/>
    </dxf>
    <dxf>
      <numFmt numFmtId="2" formatCode="0.00"/>
    </dxf>
    <dxf>
      <alignment textRotation="45"/>
    </dxf>
    <dxf>
      <alignment textRotation="45"/>
    </dxf>
    <dxf>
      <font>
        <b val="0"/>
        <i val="0"/>
        <strike val="0"/>
        <condense val="0"/>
        <extend val="0"/>
        <outline val="0"/>
        <shadow val="0"/>
        <u val="none"/>
        <vertAlign val="baseline"/>
        <sz val="8"/>
        <color indexed="8"/>
        <name val="Garamond"/>
        <family val="2"/>
        <scheme val="minor"/>
      </font>
      <numFmt numFmtId="8" formatCode="#,##0.00_);[Red]\(#,##0.00\)"/>
      <fill>
        <patternFill patternType="darkGray">
          <fgColor indexed="9"/>
          <bgColor indexed="13"/>
        </patternFill>
      </fill>
    </dxf>
    <dxf>
      <font>
        <b val="0"/>
        <i val="0"/>
        <strike val="0"/>
        <condense val="0"/>
        <extend val="0"/>
        <outline val="0"/>
        <shadow val="0"/>
        <u val="none"/>
        <vertAlign val="baseline"/>
        <sz val="8"/>
        <color indexed="8"/>
        <name val="Garamond"/>
        <family val="2"/>
        <scheme val="minor"/>
      </font>
      <numFmt numFmtId="8" formatCode="#,##0.00_);[Red]\(#,##0.00\)"/>
      <fill>
        <patternFill patternType="darkGray">
          <fgColor indexed="9"/>
          <bgColor indexed="13"/>
        </patternFill>
      </fill>
    </dxf>
    <dxf>
      <font>
        <b val="0"/>
        <i val="0"/>
        <strike val="0"/>
        <condense val="0"/>
        <extend val="0"/>
        <outline val="0"/>
        <shadow val="0"/>
        <u val="none"/>
        <vertAlign val="baseline"/>
        <sz val="8"/>
        <color indexed="8"/>
        <name val="Garamond"/>
        <family val="2"/>
        <scheme val="minor"/>
      </font>
      <numFmt numFmtId="8" formatCode="#,##0.00_);[Red]\(#,##0.00\)"/>
      <fill>
        <patternFill patternType="darkGray">
          <fgColor indexed="9"/>
          <bgColor indexed="13"/>
        </patternFill>
      </fill>
    </dxf>
    <dxf>
      <font>
        <b/>
        <i/>
        <strike val="0"/>
        <condense val="0"/>
        <extend val="0"/>
        <outline val="0"/>
        <shadow val="0"/>
        <u val="none"/>
        <vertAlign val="baseline"/>
        <sz val="8"/>
        <color indexed="8"/>
        <name val="Garamond"/>
        <family val="2"/>
        <scheme val="minor"/>
      </font>
      <fill>
        <patternFill patternType="darkGray">
          <fgColor indexed="9"/>
          <bgColor indexed="13"/>
        </patternFill>
      </fill>
      <alignment horizontal="left" vertical="bottom" textRotation="0" wrapText="0" indent="0" justifyLastLine="0" shrinkToFit="0" readingOrder="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8"/>
        <color indexed="8"/>
        <name val="Garamond"/>
        <family val="2"/>
        <scheme val="minor"/>
      </font>
      <fill>
        <patternFill patternType="darkGray">
          <fgColor indexed="9"/>
          <bgColor indexed="13"/>
        </patternFill>
      </fill>
    </dxf>
    <dxf>
      <border outline="0">
        <bottom style="thin">
          <color indexed="64"/>
        </bottom>
      </border>
    </dxf>
    <dxf>
      <font>
        <b/>
        <i val="0"/>
        <strike val="0"/>
        <condense val="0"/>
        <extend val="0"/>
        <outline val="0"/>
        <shadow val="0"/>
        <u val="none"/>
        <vertAlign val="baseline"/>
        <sz val="8"/>
        <color indexed="16"/>
        <name val="Garamond"/>
        <family val="2"/>
        <scheme val="minor"/>
      </font>
      <fill>
        <patternFill patternType="darkGray">
          <fgColor indexed="9"/>
          <bgColor indexed="13"/>
        </patternFill>
      </fill>
      <alignment horizontal="left" vertical="bottom" textRotation="0" wrapText="0" indent="0" justifyLastLine="0" shrinkToFit="0" readingOrder="0"/>
    </dxf>
    <dxf>
      <fill>
        <patternFill>
          <bgColor theme="0" tint="-0.24994659260841701"/>
        </patternFill>
      </fill>
    </dxf>
    <dxf>
      <fill>
        <patternFill>
          <bgColor theme="0" tint="-0.24994659260841701"/>
        </patternFill>
      </fill>
    </dxf>
  </dxfs>
  <tableStyles count="4" defaultTableStyle="TableStyleMedium2" defaultPivotStyle="PivotStyleLight16">
    <tableStyle name="Invisible" pivot="0" table="0" count="0" xr9:uid="{F5F81199-1524-4386-B149-3670BACDDA65}"/>
    <tableStyle name="Slicer Style 1" pivot="0" table="0" count="1" xr9:uid="{B21317D1-1455-4059-A07F-C44DA97EB02A}">
      <tableStyleElement type="wholeTable" dxfId="59"/>
    </tableStyle>
    <tableStyle name="Slicer Style 2" pivot="0" table="0" count="0" xr9:uid="{2D86ED42-CF81-4295-8EE8-C86B66E88822}"/>
    <tableStyle name="Slicer Style 3" pivot="0" table="0" count="1" xr9:uid="{8645B430-5E7B-40B5-8261-34DBD5E4FE3C}">
      <tableStyleElement type="wholeTable" dxfId="58"/>
    </tableStyle>
  </tableStyles>
  <colors>
    <mruColors>
      <color rgb="FF2EF44F"/>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sharedStrings" Target="sharedStrings.xml"/><Relationship Id="rId26" Type="http://schemas.openxmlformats.org/officeDocument/2006/relationships/calcChain" Target="calcChain.xml"/><Relationship Id="rId39" Type="http://schemas.openxmlformats.org/officeDocument/2006/relationships/customXml" Target="../customXml/item13.xml"/><Relationship Id="rId21" Type="http://schemas.microsoft.com/office/2017/06/relationships/rdRichValue" Target="richData/rdrichvalue.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powerPivotData" Target="model/item.data"/><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sheetMetadata" Target="metadata.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17/06/relationships/rdRichValueStructure" Target="richData/rdrichvaluestructure.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styles" Target="styles.xml"/><Relationship Id="rId25" Type="http://schemas.microsoft.com/office/2017/10/relationships/person" Target="persons/person.xml"/><Relationship Id="rId33" Type="http://schemas.openxmlformats.org/officeDocument/2006/relationships/customXml" Target="../customXml/item7.xml"/><Relationship Id="rId38" Type="http://schemas.openxmlformats.org/officeDocument/2006/relationships/customXml" Target="../customXml/item12.xml"/><Relationship Id="rId20" Type="http://schemas.microsoft.com/office/2022/10/relationships/richValueRel" Target="richData/richValueRel.xml"/><Relationship Id="rId41"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Garamond" panose="02020404030301010803"/>
              </a:rPr>
              <a:t>Income &amp; Exepenses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Budget!$M$2</c:f>
              <c:strCache>
                <c:ptCount val="1"/>
                <c:pt idx="0">
                  <c:v>Income</c:v>
                </c:pt>
              </c:strCache>
            </c:strRef>
          </c:tx>
          <c:spPr>
            <a:ln w="28575" cap="rnd">
              <a:solidFill>
                <a:schemeClr val="accent1"/>
              </a:solidFill>
              <a:round/>
            </a:ln>
            <a:effectLst/>
          </c:spPr>
          <c:marker>
            <c:symbol val="none"/>
          </c:marker>
          <c:cat>
            <c:strRef>
              <c:f>Budget!$L$3:$L$14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Budget!$M$3:$M$14</c:f>
              <c:numCache>
                <c:formatCode>#,##0.00_);[Red]\(#,##0.00\)</c:formatCode>
                <c:ptCount val="12"/>
                <c:pt idx="0">
                  <c:v>7400</c:v>
                </c:pt>
                <c:pt idx="1">
                  <c:v>8000</c:v>
                </c:pt>
                <c:pt idx="2">
                  <c:v>15400</c:v>
                </c:pt>
                <c:pt idx="3">
                  <c:v>7930</c:v>
                </c:pt>
                <c:pt idx="4">
                  <c:v>7580</c:v>
                </c:pt>
                <c:pt idx="5">
                  <c:v>8275</c:v>
                </c:pt>
                <c:pt idx="6">
                  <c:v>8640</c:v>
                </c:pt>
                <c:pt idx="7">
                  <c:v>8050</c:v>
                </c:pt>
                <c:pt idx="8">
                  <c:v>8450</c:v>
                </c:pt>
                <c:pt idx="9">
                  <c:v>8630</c:v>
                </c:pt>
                <c:pt idx="10">
                  <c:v>8148</c:v>
                </c:pt>
                <c:pt idx="11">
                  <c:v>8810</c:v>
                </c:pt>
              </c:numCache>
            </c:numRef>
          </c:val>
          <c:smooth val="0"/>
          <c:extLst>
            <c:ext xmlns:c16="http://schemas.microsoft.com/office/drawing/2014/chart" uri="{C3380CC4-5D6E-409C-BE32-E72D297353CC}">
              <c16:uniqueId val="{00000000-7222-4EF0-9AEB-544F978EB41F}"/>
            </c:ext>
          </c:extLst>
        </c:ser>
        <c:ser>
          <c:idx val="1"/>
          <c:order val="1"/>
          <c:tx>
            <c:strRef>
              <c:f>Budget!$N$2</c:f>
              <c:strCache>
                <c:ptCount val="1"/>
                <c:pt idx="0">
                  <c:v>Exepenses</c:v>
                </c:pt>
              </c:strCache>
            </c:strRef>
          </c:tx>
          <c:spPr>
            <a:ln w="28575" cap="rnd">
              <a:solidFill>
                <a:schemeClr val="accent2"/>
              </a:solidFill>
              <a:round/>
            </a:ln>
            <a:effectLst/>
          </c:spPr>
          <c:marker>
            <c:symbol val="none"/>
          </c:marker>
          <c:cat>
            <c:strRef>
              <c:f>Budget!$L$3:$L$14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Budget!$N$3:$N$14</c:f>
              <c:numCache>
                <c:formatCode>#,##0.00_);[Red]\(#,##0.00\)</c:formatCode>
                <c:ptCount val="12"/>
                <c:pt idx="0">
                  <c:v>6324</c:v>
                </c:pt>
                <c:pt idx="1">
                  <c:v>6389</c:v>
                </c:pt>
                <c:pt idx="2">
                  <c:v>12713</c:v>
                </c:pt>
                <c:pt idx="3">
                  <c:v>6187</c:v>
                </c:pt>
                <c:pt idx="4">
                  <c:v>470</c:v>
                </c:pt>
                <c:pt idx="5">
                  <c:v>1025</c:v>
                </c:pt>
                <c:pt idx="6">
                  <c:v>1190</c:v>
                </c:pt>
                <c:pt idx="7">
                  <c:v>6763</c:v>
                </c:pt>
                <c:pt idx="8">
                  <c:v>6620</c:v>
                </c:pt>
                <c:pt idx="9">
                  <c:v>7480</c:v>
                </c:pt>
                <c:pt idx="10">
                  <c:v>6214</c:v>
                </c:pt>
                <c:pt idx="11">
                  <c:v>6530</c:v>
                </c:pt>
              </c:numCache>
            </c:numRef>
          </c:val>
          <c:smooth val="0"/>
          <c:extLst>
            <c:ext xmlns:c16="http://schemas.microsoft.com/office/drawing/2014/chart" uri="{C3380CC4-5D6E-409C-BE32-E72D297353CC}">
              <c16:uniqueId val="{00000001-7222-4EF0-9AEB-544F978EB41F}"/>
            </c:ext>
          </c:extLst>
        </c:ser>
        <c:dLbls>
          <c:showLegendKey val="0"/>
          <c:showVal val="0"/>
          <c:showCatName val="0"/>
          <c:showSerName val="0"/>
          <c:showPercent val="0"/>
          <c:showBubbleSize val="0"/>
        </c:dLbls>
        <c:smooth val="0"/>
        <c:axId val="1992731375"/>
        <c:axId val="1992733775"/>
        <c:extLst>
          <c:ext xmlns:c15="http://schemas.microsoft.com/office/drawing/2012/chart" uri="{02D57815-91ED-43cb-92C2-25804820EDAC}">
            <c15:filteredLineSeries>
              <c15:ser>
                <c:idx val="2"/>
                <c:order val="2"/>
                <c:tx>
                  <c:strRef>
                    <c:extLst>
                      <c:ext uri="{02D57815-91ED-43cb-92C2-25804820EDAC}">
                        <c15:formulaRef>
                          <c15:sqref>Budget!$O$2</c15:sqref>
                        </c15:formulaRef>
                      </c:ext>
                    </c:extLst>
                    <c:strCache>
                      <c:ptCount val="1"/>
                      <c:pt idx="0">
                        <c:v>Sub Total</c:v>
                      </c:pt>
                    </c:strCache>
                  </c:strRef>
                </c:tx>
                <c:spPr>
                  <a:ln w="28575" cap="rnd">
                    <a:solidFill>
                      <a:schemeClr val="accent3"/>
                    </a:solidFill>
                    <a:round/>
                  </a:ln>
                  <a:effectLst/>
                </c:spPr>
                <c:marker>
                  <c:symbol val="none"/>
                </c:marker>
                <c:cat>
                  <c:strRef>
                    <c:extLst>
                      <c:ext uri="{02D57815-91ED-43cb-92C2-25804820EDAC}">
                        <c15:formulaRef>
                          <c15:sqref>Budget!$L$3:$L$14</c15:sqref>
                        </c15:formulaRef>
                      </c:ext>
                    </c:extLst>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extLst>
                      <c:ext uri="{02D57815-91ED-43cb-92C2-25804820EDAC}">
                        <c15:formulaRef>
                          <c15:sqref>Budget!$O$3:$O$14</c15:sqref>
                        </c15:formulaRef>
                      </c:ext>
                    </c:extLst>
                    <c:numCache>
                      <c:formatCode>#,##0.00_);[Red]\(#,##0.00\)</c:formatCode>
                      <c:ptCount val="12"/>
                      <c:pt idx="0">
                        <c:v>1076</c:v>
                      </c:pt>
                      <c:pt idx="1">
                        <c:v>1611</c:v>
                      </c:pt>
                      <c:pt idx="2">
                        <c:v>2687</c:v>
                      </c:pt>
                      <c:pt idx="3">
                        <c:v>1743</c:v>
                      </c:pt>
                      <c:pt idx="4">
                        <c:v>7110</c:v>
                      </c:pt>
                      <c:pt idx="5">
                        <c:v>7250</c:v>
                      </c:pt>
                      <c:pt idx="6">
                        <c:v>7450</c:v>
                      </c:pt>
                      <c:pt idx="7">
                        <c:v>1287</c:v>
                      </c:pt>
                      <c:pt idx="8">
                        <c:v>1830</c:v>
                      </c:pt>
                      <c:pt idx="9">
                        <c:v>1150</c:v>
                      </c:pt>
                      <c:pt idx="10">
                        <c:v>1934</c:v>
                      </c:pt>
                      <c:pt idx="11">
                        <c:v>2280</c:v>
                      </c:pt>
                    </c:numCache>
                  </c:numRef>
                </c:val>
                <c:smooth val="0"/>
                <c:extLst>
                  <c:ext xmlns:c16="http://schemas.microsoft.com/office/drawing/2014/chart" uri="{C3380CC4-5D6E-409C-BE32-E72D297353CC}">
                    <c16:uniqueId val="{00000002-7222-4EF0-9AEB-544F978EB41F}"/>
                  </c:ext>
                </c:extLst>
              </c15:ser>
            </c15:filteredLineSeries>
          </c:ext>
        </c:extLst>
      </c:lineChart>
      <c:catAx>
        <c:axId val="1992731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733775"/>
        <c:crosses val="autoZero"/>
        <c:auto val="1"/>
        <c:lblAlgn val="ctr"/>
        <c:lblOffset val="100"/>
        <c:noMultiLvlLbl val="0"/>
      </c:catAx>
      <c:valAx>
        <c:axId val="1992733775"/>
        <c:scaling>
          <c:orientation val="minMax"/>
        </c:scaling>
        <c:delete val="0"/>
        <c:axPos val="l"/>
        <c:majorGridlines>
          <c:spPr>
            <a:ln w="9525" cap="flat" cmpd="sng" algn="ctr">
              <a:solidFill>
                <a:schemeClr val="tx1">
                  <a:lumMod val="15000"/>
                  <a:lumOff val="85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7313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invertIfNegative val="1"/>
          <c:dPt>
            <c:idx val="0"/>
            <c:invertIfNegative val="1"/>
            <c:bubble3D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c:ext xmlns:c16="http://schemas.microsoft.com/office/drawing/2014/chart" uri="{C3380CC4-5D6E-409C-BE32-E72D297353CC}">
                <c16:uniqueId val="{00000003-DF38-4A3A-8426-B4651D16152C}"/>
              </c:ext>
            </c:extLst>
          </c:dPt>
          <c:dPt>
            <c:idx val="1"/>
            <c:invertIfNegative val="1"/>
            <c:bubble3D val="0"/>
            <c:spPr>
              <a:blipFill>
                <a:blip xmlns:r="http://schemas.openxmlformats.org/officeDocument/2006/relationships" r:embed="rId3">
                  <a:duotone>
                    <a:schemeClr val="accent2">
                      <a:shade val="74000"/>
                      <a:satMod val="130000"/>
                      <a:lumMod val="90000"/>
                    </a:schemeClr>
                    <a:schemeClr val="accent2">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c:ext xmlns:c16="http://schemas.microsoft.com/office/drawing/2014/chart" uri="{C3380CC4-5D6E-409C-BE32-E72D297353CC}">
                <c16:uniqueId val="{00000002-DF38-4A3A-8426-B4651D16152C}"/>
              </c:ext>
            </c:extLst>
          </c:dPt>
          <c:dPt>
            <c:idx val="2"/>
            <c:invertIfNegative val="1"/>
            <c:bubble3D val="0"/>
            <c:spPr>
              <a:blipFill>
                <a:blip xmlns:r="http://schemas.openxmlformats.org/officeDocument/2006/relationships" r:embed="rId3">
                  <a:duotone>
                    <a:schemeClr val="accent3">
                      <a:shade val="74000"/>
                      <a:satMod val="130000"/>
                      <a:lumMod val="90000"/>
                    </a:schemeClr>
                    <a:schemeClr val="accent3">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extLst>
              <c:ext xmlns:c16="http://schemas.microsoft.com/office/drawing/2014/chart" uri="{C3380CC4-5D6E-409C-BE32-E72D297353CC}">
                <c16:uniqueId val="{00000001-DF38-4A3A-8426-B4651D16152C}"/>
              </c:ext>
            </c:extLst>
          </c:dPt>
          <c:dLbls>
            <c:numFmt formatCode="#,##0.00_);[Red]\(#,##0.00\)" sourceLinked="0"/>
            <c:spPr>
              <a:solidFill>
                <a:schemeClr val="lt1"/>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lt1">
                          <a:lumMod val="95000"/>
                          <a:alpha val="54000"/>
                        </a:schemeClr>
                      </a:solidFill>
                    </a:ln>
                    <a:effectLst/>
                  </c:spPr>
                </c15:leaderLines>
              </c:ext>
            </c:extLst>
          </c:dLbls>
          <c:val>
            <c:numRef>
              <c:f>(YearSpendatures!$P$5,YearSpendatures!$P$25,YearSpendatures!$P$26)</c:f>
              <c:numCache>
                <c:formatCode>#,##0.00_);[Red]\(#,##0.00\)</c:formatCode>
                <c:ptCount val="3"/>
                <c:pt idx="0">
                  <c:v>106423</c:v>
                </c:pt>
                <c:pt idx="1">
                  <c:v>61202</c:v>
                </c:pt>
                <c:pt idx="2">
                  <c:v>45221</c:v>
                </c:pt>
              </c:numCache>
            </c:numRef>
          </c:val>
          <c:extLst>
            <c:ext xmlns:c16="http://schemas.microsoft.com/office/drawing/2014/chart" uri="{C3380CC4-5D6E-409C-BE32-E72D297353CC}">
              <c16:uniqueId val="{00000000-DF38-4A3A-8426-B4651D16152C}"/>
            </c:ext>
          </c:extLst>
        </c:ser>
        <c:dLbls>
          <c:dLblPos val="inEnd"/>
          <c:showLegendKey val="0"/>
          <c:showVal val="1"/>
          <c:showCatName val="0"/>
          <c:showSerName val="0"/>
          <c:showPercent val="0"/>
          <c:showBubbleSize val="0"/>
        </c:dLbls>
        <c:gapWidth val="100"/>
        <c:overlap val="-24"/>
        <c:axId val="66413343"/>
        <c:axId val="66417663"/>
      </c:barChart>
      <c:catAx>
        <c:axId val="664133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417663"/>
        <c:crosses val="autoZero"/>
        <c:auto val="1"/>
        <c:lblAlgn val="ctr"/>
        <c:lblOffset val="100"/>
        <c:noMultiLvlLbl val="0"/>
      </c:catAx>
      <c:valAx>
        <c:axId val="66417663"/>
        <c:scaling>
          <c:orientation val="minMax"/>
        </c:scaling>
        <c:delete val="0"/>
        <c:axPos val="l"/>
        <c:majorGridlines>
          <c:spPr>
            <a:ln w="9525" cap="flat" cmpd="sng" algn="ctr">
              <a:solidFill>
                <a:schemeClr val="lt1">
                  <a:lumMod val="95000"/>
                  <a:alpha val="10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413343"/>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Major Expenses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(YearSpendatures!$B$10,YearSpendatures!$B$13,YearSpendatures!$B$19)</c:f>
              <c:strCache>
                <c:ptCount val="3"/>
                <c:pt idx="0">
                  <c:v>      Mortgage Payment</c:v>
                </c:pt>
                <c:pt idx="1">
                  <c:v>      Transportation</c:v>
                </c:pt>
                <c:pt idx="2">
                  <c:v>      Credit and Store Card Debt</c:v>
                </c:pt>
              </c:strCache>
            </c:strRef>
          </c:cat>
          <c:val>
            <c:numRef>
              <c:f>(YearSpendatures!$C$10,YearSpendatures!$C$13,YearSpendatures!$C$19)</c:f>
              <c:numCache>
                <c:formatCode>m/d/yyyy</c:formatCode>
                <c:ptCount val="3"/>
              </c:numCache>
            </c:numRef>
          </c:val>
          <c:extLst>
            <c:ext xmlns:c16="http://schemas.microsoft.com/office/drawing/2014/chart" uri="{C3380CC4-5D6E-409C-BE32-E72D297353CC}">
              <c16:uniqueId val="{00000000-6E42-4A13-9D7C-60A9ED136E74}"/>
            </c:ext>
          </c:extLst>
        </c:ser>
        <c:ser>
          <c:idx val="13"/>
          <c:order val="1"/>
          <c:spPr>
            <a:blipFill>
              <a:blip xmlns:r="http://schemas.openxmlformats.org/officeDocument/2006/relationships" r:embed="rId3">
                <a:duotone>
                  <a:schemeClr val="accent2">
                    <a:lumMod val="80000"/>
                    <a:lumOff val="20000"/>
                    <a:shade val="74000"/>
                    <a:satMod val="130000"/>
                    <a:lumMod val="90000"/>
                  </a:schemeClr>
                  <a:schemeClr val="accent2">
                    <a:lumMod val="80000"/>
                    <a:lumOff val="2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(YearSpendatures!$B$10,YearSpendatures!$B$13,YearSpendatures!$B$19)</c:f>
              <c:strCache>
                <c:ptCount val="3"/>
                <c:pt idx="0">
                  <c:v>      Mortgage Payment</c:v>
                </c:pt>
                <c:pt idx="1">
                  <c:v>      Transportation</c:v>
                </c:pt>
                <c:pt idx="2">
                  <c:v>      Credit and Store Card Debt</c:v>
                </c:pt>
              </c:strCache>
            </c:strRef>
          </c:cat>
          <c:val>
            <c:numRef>
              <c:f>(YearSpendatures!$P$10,YearSpendatures!$P$13,YearSpendatures!$P$19)</c:f>
              <c:numCache>
                <c:formatCode>#,##0.00_);[Red]\(#,##0.00\)</c:formatCode>
                <c:ptCount val="3"/>
                <c:pt idx="0">
                  <c:v>38945</c:v>
                </c:pt>
                <c:pt idx="1">
                  <c:v>2945</c:v>
                </c:pt>
                <c:pt idx="2">
                  <c:v>1805</c:v>
                </c:pt>
              </c:numCache>
            </c:numRef>
          </c:val>
          <c:extLst>
            <c:ext xmlns:c16="http://schemas.microsoft.com/office/drawing/2014/chart" uri="{C3380CC4-5D6E-409C-BE32-E72D297353CC}">
              <c16:uniqueId val="{00000007-6E42-4A13-9D7C-60A9ED136E74}"/>
            </c:ext>
          </c:extLst>
        </c:ser>
        <c:dLbls>
          <c:showLegendKey val="0"/>
          <c:showVal val="0"/>
          <c:showCatName val="0"/>
          <c:showSerName val="0"/>
          <c:showPercent val="0"/>
          <c:showBubbleSize val="0"/>
        </c:dLbls>
        <c:gapWidth val="100"/>
        <c:overlap val="-24"/>
        <c:axId val="81290335"/>
        <c:axId val="81287935"/>
      </c:barChart>
      <c:catAx>
        <c:axId val="812903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287935"/>
        <c:crosses val="autoZero"/>
        <c:auto val="1"/>
        <c:lblAlgn val="ctr"/>
        <c:lblOffset val="100"/>
        <c:noMultiLvlLbl val="0"/>
      </c:catAx>
      <c:valAx>
        <c:axId val="81287935"/>
        <c:scaling>
          <c:orientation val="minMax"/>
        </c:scaling>
        <c:delete val="0"/>
        <c:axPos val="l"/>
        <c:majorGridlines>
          <c:spPr>
            <a:ln w="9525" cap="flat" cmpd="sng" algn="ctr">
              <a:solidFill>
                <a:schemeClr val="lt1">
                  <a:lumMod val="95000"/>
                  <a:alpha val="10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290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v8.xlsm]Expense_Pvt!ExpensesChart</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6496564480966081"/>
          <c:w val="0.88452143015767282"/>
          <c:h val="0.80218390791982164"/>
        </c:manualLayout>
      </c:layout>
      <c:pie3DChart>
        <c:varyColors val="1"/>
        <c:ser>
          <c:idx val="0"/>
          <c:order val="0"/>
          <c:tx>
            <c:strRef>
              <c:f>Expense_Pvt!$G$4:$G$5</c:f>
              <c:strCache>
                <c:ptCount val="1"/>
                <c:pt idx="0">
                  <c:v>      Groceries &amp; Household suplies</c:v>
                </c:pt>
              </c:strCache>
            </c:strRef>
          </c:tx>
          <c:dPt>
            <c:idx val="0"/>
            <c:bubble3D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1-7843-443A-8996-0FB819A9D2FA}"/>
              </c:ext>
            </c:extLst>
          </c:dPt>
          <c:dPt>
            <c:idx val="1"/>
            <c:bubble3D val="0"/>
            <c:spPr>
              <a:blipFill>
                <a:blip xmlns:r="http://schemas.openxmlformats.org/officeDocument/2006/relationships" r:embed="rId3">
                  <a:duotone>
                    <a:schemeClr val="accent2">
                      <a:shade val="74000"/>
                      <a:satMod val="130000"/>
                      <a:lumMod val="90000"/>
                    </a:schemeClr>
                    <a:schemeClr val="accent2">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3-7843-443A-8996-0FB819A9D2FA}"/>
              </c:ext>
            </c:extLst>
          </c:dPt>
          <c:dPt>
            <c:idx val="2"/>
            <c:bubble3D val="0"/>
            <c:spPr>
              <a:blipFill>
                <a:blip xmlns:r="http://schemas.openxmlformats.org/officeDocument/2006/relationships" r:embed="rId3">
                  <a:duotone>
                    <a:schemeClr val="accent3">
                      <a:shade val="74000"/>
                      <a:satMod val="130000"/>
                      <a:lumMod val="90000"/>
                    </a:schemeClr>
                    <a:schemeClr val="accent3">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5-7843-443A-8996-0FB819A9D2FA}"/>
              </c:ext>
            </c:extLst>
          </c:dPt>
          <c:dPt>
            <c:idx val="3"/>
            <c:bubble3D val="0"/>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7-7843-443A-8996-0FB819A9D2FA}"/>
              </c:ext>
            </c:extLst>
          </c:dPt>
          <c:dPt>
            <c:idx val="4"/>
            <c:bubble3D val="0"/>
            <c:spPr>
              <a:blipFill>
                <a:blip xmlns:r="http://schemas.openxmlformats.org/officeDocument/2006/relationships" r:embed="rId3">
                  <a:duotone>
                    <a:schemeClr val="accent5">
                      <a:shade val="74000"/>
                      <a:satMod val="130000"/>
                      <a:lumMod val="90000"/>
                    </a:schemeClr>
                    <a:schemeClr val="accent5">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9-7843-443A-8996-0FB819A9D2FA}"/>
              </c:ext>
            </c:extLst>
          </c:dPt>
          <c:dPt>
            <c:idx val="5"/>
            <c:bubble3D val="0"/>
            <c:spPr>
              <a:blipFill>
                <a:blip xmlns:r="http://schemas.openxmlformats.org/officeDocument/2006/relationships" r:embed="rId3">
                  <a:duotone>
                    <a:schemeClr val="accent6">
                      <a:shade val="74000"/>
                      <a:satMod val="130000"/>
                      <a:lumMod val="90000"/>
                    </a:schemeClr>
                    <a:schemeClr val="accent6">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B-7843-443A-8996-0FB819A9D2FA}"/>
              </c:ext>
            </c:extLst>
          </c:dPt>
          <c:dPt>
            <c:idx val="6"/>
            <c:bubble3D val="0"/>
            <c:spPr>
              <a:blipFill>
                <a:blip xmlns:r="http://schemas.openxmlformats.org/officeDocument/2006/relationships" r:embed="rId3">
                  <a:duotone>
                    <a:schemeClr val="accent1">
                      <a:lumMod val="60000"/>
                      <a:shade val="74000"/>
                      <a:satMod val="130000"/>
                      <a:lumMod val="90000"/>
                    </a:schemeClr>
                    <a:schemeClr val="accent1">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D-7843-443A-8996-0FB819A9D2FA}"/>
              </c:ext>
            </c:extLst>
          </c:dPt>
          <c:dPt>
            <c:idx val="7"/>
            <c:bubble3D val="0"/>
            <c:spPr>
              <a:blipFill>
                <a:blip xmlns:r="http://schemas.openxmlformats.org/officeDocument/2006/relationships" r:embed="rId3">
                  <a:duotone>
                    <a:schemeClr val="accent2">
                      <a:lumMod val="60000"/>
                      <a:shade val="74000"/>
                      <a:satMod val="130000"/>
                      <a:lumMod val="90000"/>
                    </a:schemeClr>
                    <a:schemeClr val="accent2">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0F-7843-443A-8996-0FB819A9D2FA}"/>
              </c:ext>
            </c:extLst>
          </c:dPt>
          <c:dPt>
            <c:idx val="8"/>
            <c:bubble3D val="0"/>
            <c:spPr>
              <a:blipFill>
                <a:blip xmlns:r="http://schemas.openxmlformats.org/officeDocument/2006/relationships" r:embed="rId3">
                  <a:duotone>
                    <a:schemeClr val="accent3">
                      <a:lumMod val="60000"/>
                      <a:shade val="74000"/>
                      <a:satMod val="130000"/>
                      <a:lumMod val="90000"/>
                    </a:schemeClr>
                    <a:schemeClr val="accent3">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1-7843-443A-8996-0FB819A9D2FA}"/>
              </c:ext>
            </c:extLst>
          </c:dPt>
          <c:dPt>
            <c:idx val="9"/>
            <c:bubble3D val="0"/>
            <c:spPr>
              <a:blipFill>
                <a:blip xmlns:r="http://schemas.openxmlformats.org/officeDocument/2006/relationships" r:embed="rId3">
                  <a:duotone>
                    <a:schemeClr val="accent4">
                      <a:lumMod val="60000"/>
                      <a:shade val="74000"/>
                      <a:satMod val="130000"/>
                      <a:lumMod val="90000"/>
                    </a:schemeClr>
                    <a:schemeClr val="accent4">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3-7843-443A-8996-0FB819A9D2FA}"/>
              </c:ext>
            </c:extLst>
          </c:dPt>
          <c:dPt>
            <c:idx val="10"/>
            <c:bubble3D val="0"/>
            <c:spPr>
              <a:blipFill>
                <a:blip xmlns:r="http://schemas.openxmlformats.org/officeDocument/2006/relationships" r:embed="rId3">
                  <a:duotone>
                    <a:schemeClr val="accent5">
                      <a:lumMod val="60000"/>
                      <a:shade val="74000"/>
                      <a:satMod val="130000"/>
                      <a:lumMod val="90000"/>
                    </a:schemeClr>
                    <a:schemeClr val="accent5">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5-7843-443A-8996-0FB819A9D2FA}"/>
              </c:ext>
            </c:extLst>
          </c:dPt>
          <c:dPt>
            <c:idx val="11"/>
            <c:bubble3D val="0"/>
            <c:spPr>
              <a:blipFill>
                <a:blip xmlns:r="http://schemas.openxmlformats.org/officeDocument/2006/relationships" r:embed="rId3">
                  <a:duotone>
                    <a:schemeClr val="accent6">
                      <a:lumMod val="60000"/>
                      <a:shade val="74000"/>
                      <a:satMod val="130000"/>
                      <a:lumMod val="90000"/>
                    </a:schemeClr>
                    <a:schemeClr val="accent6">
                      <a:lumMod val="6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7-7843-443A-8996-0FB819A9D2FA}"/>
              </c:ext>
            </c:extLst>
          </c:dPt>
          <c:dPt>
            <c:idx val="12"/>
            <c:bubble3D val="0"/>
            <c:spPr>
              <a:blipFill>
                <a:blip xmlns:r="http://schemas.openxmlformats.org/officeDocument/2006/relationships" r:embed="rId3">
                  <a:duotone>
                    <a:schemeClr val="accent1">
                      <a:lumMod val="80000"/>
                      <a:lumOff val="20000"/>
                      <a:shade val="74000"/>
                      <a:satMod val="130000"/>
                      <a:lumMod val="90000"/>
                    </a:schemeClr>
                    <a:schemeClr val="accent1">
                      <a:lumMod val="80000"/>
                      <a:lumOff val="20000"/>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extLst>
              <c:ext xmlns:c16="http://schemas.microsoft.com/office/drawing/2014/chart" uri="{C3380CC4-5D6E-409C-BE32-E72D297353CC}">
                <c16:uniqueId val="{00000019-7843-443A-8996-0FB819A9D2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Expense_Pvt!$F$6:$F$18</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Sum of EOY Totals</c:v>
                </c:pt>
              </c:strCache>
            </c:strRef>
          </c:cat>
          <c:val>
            <c:numRef>
              <c:f>Expense_Pvt!$G$6:$G$18</c:f>
              <c:numCache>
                <c:formatCode>General</c:formatCode>
                <c:ptCount val="13"/>
                <c:pt idx="0">
                  <c:v>300</c:v>
                </c:pt>
                <c:pt idx="1">
                  <c:v>380</c:v>
                </c:pt>
                <c:pt idx="2">
                  <c:v>290</c:v>
                </c:pt>
                <c:pt idx="3">
                  <c:v>390</c:v>
                </c:pt>
                <c:pt idx="4">
                  <c:v>25</c:v>
                </c:pt>
                <c:pt idx="5">
                  <c:v>50</c:v>
                </c:pt>
                <c:pt idx="6">
                  <c:v>60</c:v>
                </c:pt>
                <c:pt idx="7">
                  <c:v>340</c:v>
                </c:pt>
                <c:pt idx="8">
                  <c:v>310</c:v>
                </c:pt>
                <c:pt idx="9">
                  <c:v>300</c:v>
                </c:pt>
                <c:pt idx="10">
                  <c:v>300</c:v>
                </c:pt>
                <c:pt idx="12">
                  <c:v>2745</c:v>
                </c:pt>
              </c:numCache>
            </c:numRef>
          </c:val>
          <c:extLst>
            <c:ext xmlns:c16="http://schemas.microsoft.com/office/drawing/2014/chart" uri="{C3380CC4-5D6E-409C-BE32-E72D297353CC}">
              <c16:uniqueId val="{0000001A-7843-443A-8996-0FB819A9D2FA}"/>
            </c:ext>
          </c:extLst>
        </c:ser>
        <c:dLbls>
          <c:dLblPos val="inEnd"/>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878644637273035"/>
          <c:y val="9.2374054757704549E-2"/>
          <c:w val="0.1785361945758529"/>
          <c:h val="0.8878101791857275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[Budget v8.xlsm]Expense_Pvt!ExpensesChart</c:name>
    <c:fmtId val="7"/>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9525">
              <a:solidFill>
                <a:schemeClr val="accent1"/>
              </a:solidFill>
              <a:round/>
            </a:ln>
            <a:effectLst>
              <a:outerShdw blurRad="38100" dist="25400" dir="5400000" rotWithShape="0">
                <a:srgbClr val="000000">
                  <a:alpha val="60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8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a:sp3d/>
        </c:spPr>
      </c:pivotFmt>
      <c:pivotFmt>
        <c:idx val="9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9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9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4"/>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09"/>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pivotFmt>
      <c:pivotFmt>
        <c:idx val="11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w="34925" cap="rnd">
            <a:solidFill>
              <a:schemeClr val="accent1"/>
            </a:solidFill>
            <a:round/>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6496564480966081"/>
          <c:w val="0.88452143015767282"/>
          <c:h val="0.80218390791982164"/>
        </c:manualLayout>
      </c:layout>
      <c:lineChart>
        <c:grouping val="standard"/>
        <c:varyColors val="0"/>
        <c:ser>
          <c:idx val="0"/>
          <c:order val="0"/>
          <c:tx>
            <c:strRef>
              <c:f>Expense_Pvt!$G$4:$G$5</c:f>
              <c:strCache>
                <c:ptCount val="1"/>
                <c:pt idx="0">
                  <c:v>      Groceries &amp; Household suplies</c:v>
                </c:pt>
              </c:strCache>
            </c:strRef>
          </c:tx>
          <c:spPr>
            <a:ln w="34925" cap="rnd">
              <a:solidFill>
                <a:schemeClr val="accent1"/>
              </a:solidFill>
              <a:round/>
            </a:ln>
            <a:effectLst>
              <a:outerShdw blurRad="38100" dist="25400" dir="5400000" rotWithShape="0">
                <a:srgbClr val="000000">
                  <a:alpha val="60000"/>
                </a:srgbClr>
              </a:outerShdw>
            </a:effectLst>
          </c:spPr>
          <c:marker>
            <c:symbol val="none"/>
          </c:marker>
          <c:cat>
            <c:strRef>
              <c:f>Expense_Pvt!$F$6:$F$18</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Sum of EOY Totals</c:v>
                </c:pt>
              </c:strCache>
            </c:strRef>
          </c:cat>
          <c:val>
            <c:numRef>
              <c:f>Expense_Pvt!$G$6:$G$18</c:f>
              <c:numCache>
                <c:formatCode>General</c:formatCode>
                <c:ptCount val="13"/>
                <c:pt idx="0">
                  <c:v>300</c:v>
                </c:pt>
                <c:pt idx="1">
                  <c:v>380</c:v>
                </c:pt>
                <c:pt idx="2">
                  <c:v>290</c:v>
                </c:pt>
                <c:pt idx="3">
                  <c:v>390</c:v>
                </c:pt>
                <c:pt idx="4">
                  <c:v>25</c:v>
                </c:pt>
                <c:pt idx="5">
                  <c:v>50</c:v>
                </c:pt>
                <c:pt idx="6">
                  <c:v>60</c:v>
                </c:pt>
                <c:pt idx="7">
                  <c:v>340</c:v>
                </c:pt>
                <c:pt idx="8">
                  <c:v>310</c:v>
                </c:pt>
                <c:pt idx="9">
                  <c:v>300</c:v>
                </c:pt>
                <c:pt idx="10">
                  <c:v>300</c:v>
                </c:pt>
                <c:pt idx="12">
                  <c:v>2745</c:v>
                </c:pt>
              </c:numCache>
            </c:numRef>
          </c:val>
          <c:smooth val="0"/>
          <c:extLst>
            <c:ext xmlns:c16="http://schemas.microsoft.com/office/drawing/2014/chart" uri="{C3380CC4-5D6E-409C-BE32-E72D297353CC}">
              <c16:uniqueId val="{0000001A-0CEC-4751-AA6A-645F5B724C93}"/>
            </c:ext>
          </c:extLst>
        </c:ser>
        <c:dLbls>
          <c:showLegendKey val="0"/>
          <c:showVal val="0"/>
          <c:showCatName val="0"/>
          <c:showSerName val="0"/>
          <c:showPercent val="0"/>
          <c:showBubbleSize val="0"/>
        </c:dLbls>
        <c:smooth val="0"/>
        <c:axId val="1668655151"/>
        <c:axId val="1668653231"/>
      </c:lineChart>
      <c:catAx>
        <c:axId val="1668655151"/>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653231"/>
        <c:crosses val="autoZero"/>
        <c:auto val="1"/>
        <c:lblAlgn val="ctr"/>
        <c:lblOffset val="100"/>
        <c:noMultiLvlLbl val="0"/>
      </c:catAx>
      <c:valAx>
        <c:axId val="16686532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8655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18</xdr:col>
      <xdr:colOff>262890</xdr:colOff>
      <xdr:row>0</xdr:row>
      <xdr:rowOff>71120</xdr:rowOff>
    </xdr:from>
    <xdr:to>
      <xdr:col>26</xdr:col>
      <xdr:colOff>21590</xdr:colOff>
      <xdr:row>16</xdr:row>
      <xdr:rowOff>19050</xdr:rowOff>
    </xdr:to>
    <xdr:graphicFrame macro="">
      <xdr:nvGraphicFramePr>
        <xdr:cNvPr id="2" name="Chart 1">
          <a:extLst>
            <a:ext uri="{FF2B5EF4-FFF2-40B4-BE49-F238E27FC236}">
              <a16:creationId xmlns:a16="http://schemas.microsoft.com/office/drawing/2014/main" id="{F975C11E-7250-966C-C0EF-0521884303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162221</xdr:colOff>
      <xdr:row>2</xdr:row>
      <xdr:rowOff>29275</xdr:rowOff>
    </xdr:from>
    <xdr:to>
      <xdr:col>3</xdr:col>
      <xdr:colOff>17441</xdr:colOff>
      <xdr:row>3</xdr:row>
      <xdr:rowOff>116949</xdr:rowOff>
    </xdr:to>
    <xdr:sp macro="" textlink="YearSpendatures!P5">
      <xdr:nvSpPr>
        <xdr:cNvPr id="23" name="TextBox 22">
          <a:extLst>
            <a:ext uri="{FF2B5EF4-FFF2-40B4-BE49-F238E27FC236}">
              <a16:creationId xmlns:a16="http://schemas.microsoft.com/office/drawing/2014/main" id="{351D9465-639E-0670-BEBC-9B7E2FD944A4}"/>
            </a:ext>
          </a:extLst>
        </xdr:cNvPr>
        <xdr:cNvSpPr txBox="1"/>
      </xdr:nvSpPr>
      <xdr:spPr>
        <a:xfrm>
          <a:off x="310388" y="276219"/>
          <a:ext cx="941775" cy="214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126D20-D530-400F-B8BD-AE16237D1015}" type="TxLink">
            <a:rPr lang="en-US" sz="1400" b="1" i="1" u="none" strike="noStrike">
              <a:solidFill>
                <a:srgbClr val="000000"/>
              </a:solidFill>
              <a:latin typeface="Calibri"/>
              <a:ea typeface="Calibri"/>
              <a:cs typeface="Calibri"/>
            </a:rPr>
            <a:pPr/>
            <a:t>106,423.00 </a:t>
          </a:fld>
          <a:endParaRPr lang="en-US" sz="1400" b="1"/>
        </a:p>
      </xdr:txBody>
    </xdr:sp>
    <xdr:clientData/>
  </xdr:twoCellAnchor>
  <xdr:twoCellAnchor>
    <xdr:from>
      <xdr:col>4</xdr:col>
      <xdr:colOff>187721</xdr:colOff>
      <xdr:row>2</xdr:row>
      <xdr:rowOff>1995</xdr:rowOff>
    </xdr:from>
    <xdr:to>
      <xdr:col>4</xdr:col>
      <xdr:colOff>1156858</xdr:colOff>
      <xdr:row>4</xdr:row>
      <xdr:rowOff>3446</xdr:rowOff>
    </xdr:to>
    <xdr:sp macro="" textlink="YearSpendatures!P25">
      <xdr:nvSpPr>
        <xdr:cNvPr id="24" name="TextBox 23">
          <a:extLst>
            <a:ext uri="{FF2B5EF4-FFF2-40B4-BE49-F238E27FC236}">
              <a16:creationId xmlns:a16="http://schemas.microsoft.com/office/drawing/2014/main" id="{E95A79D5-4E18-404C-9791-31EFF574DB40}"/>
            </a:ext>
          </a:extLst>
        </xdr:cNvPr>
        <xdr:cNvSpPr txBox="1"/>
      </xdr:nvSpPr>
      <xdr:spPr>
        <a:xfrm>
          <a:off x="1965721" y="248939"/>
          <a:ext cx="969137" cy="255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CF97AF-C5D4-46C7-86AF-64C85920470F}" type="TxLink">
            <a:rPr lang="en-US" sz="1400" b="1" i="1" u="none" strike="noStrike">
              <a:solidFill>
                <a:srgbClr val="000000"/>
              </a:solidFill>
              <a:latin typeface="Calibri"/>
              <a:ea typeface="Calibri"/>
              <a:cs typeface="Calibri"/>
            </a:rPr>
            <a:pPr/>
            <a:t>61,202.00 </a:t>
          </a:fld>
          <a:endParaRPr lang="en-US" sz="1400" b="1" i="1"/>
        </a:p>
      </xdr:txBody>
    </xdr:sp>
    <xdr:clientData/>
  </xdr:twoCellAnchor>
  <xdr:twoCellAnchor>
    <xdr:from>
      <xdr:col>10</xdr:col>
      <xdr:colOff>32567</xdr:colOff>
      <xdr:row>1</xdr:row>
      <xdr:rowOff>107270</xdr:rowOff>
    </xdr:from>
    <xdr:to>
      <xdr:col>11</xdr:col>
      <xdr:colOff>378326</xdr:colOff>
      <xdr:row>4</xdr:row>
      <xdr:rowOff>13617</xdr:rowOff>
    </xdr:to>
    <xdr:sp macro="" textlink="YearSpendatures!P7">
      <xdr:nvSpPr>
        <xdr:cNvPr id="25" name="TextBox 24">
          <a:extLst>
            <a:ext uri="{FF2B5EF4-FFF2-40B4-BE49-F238E27FC236}">
              <a16:creationId xmlns:a16="http://schemas.microsoft.com/office/drawing/2014/main" id="{D964BA7B-F7CE-4789-ACEA-3417B4A33441}"/>
            </a:ext>
          </a:extLst>
        </xdr:cNvPr>
        <xdr:cNvSpPr txBox="1"/>
      </xdr:nvSpPr>
      <xdr:spPr>
        <a:xfrm>
          <a:off x="5509442" y="226333"/>
          <a:ext cx="893447" cy="287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7AD5ED-68D5-4148-8BD1-A09E56BBEE4C}" type="TxLink">
            <a:rPr lang="en-US" sz="1400" b="1" i="1" u="none" strike="noStrike">
              <a:solidFill>
                <a:srgbClr val="000000"/>
              </a:solidFill>
              <a:latin typeface="Calibri"/>
              <a:ea typeface="Calibri"/>
              <a:cs typeface="Calibri"/>
            </a:rPr>
            <a:pPr/>
            <a:t>2,230.00 </a:t>
          </a:fld>
          <a:endParaRPr lang="en-US" sz="1400" b="1"/>
        </a:p>
      </xdr:txBody>
    </xdr:sp>
    <xdr:clientData/>
  </xdr:twoCellAnchor>
  <xdr:twoCellAnchor>
    <xdr:from>
      <xdr:col>0</xdr:col>
      <xdr:colOff>76291</xdr:colOff>
      <xdr:row>4</xdr:row>
      <xdr:rowOff>66040</xdr:rowOff>
    </xdr:from>
    <xdr:to>
      <xdr:col>4</xdr:col>
      <xdr:colOff>1365250</xdr:colOff>
      <xdr:row>14</xdr:row>
      <xdr:rowOff>29211</xdr:rowOff>
    </xdr:to>
    <xdr:graphicFrame macro="">
      <xdr:nvGraphicFramePr>
        <xdr:cNvPr id="27" name="Chart 26">
          <a:extLst>
            <a:ext uri="{FF2B5EF4-FFF2-40B4-BE49-F238E27FC236}">
              <a16:creationId xmlns:a16="http://schemas.microsoft.com/office/drawing/2014/main" id="{55314995-8106-4B29-8E71-5D491E3CF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70121</xdr:colOff>
      <xdr:row>13</xdr:row>
      <xdr:rowOff>94612</xdr:rowOff>
    </xdr:from>
    <xdr:ext cx="3188064" cy="337095"/>
    <xdr:sp macro="" textlink="">
      <xdr:nvSpPr>
        <xdr:cNvPr id="28" name="TextBox 27">
          <a:extLst>
            <a:ext uri="{FF2B5EF4-FFF2-40B4-BE49-F238E27FC236}">
              <a16:creationId xmlns:a16="http://schemas.microsoft.com/office/drawing/2014/main" id="{D6DBE71B-09DF-F317-DB59-58DFADA63EAA}"/>
            </a:ext>
          </a:extLst>
        </xdr:cNvPr>
        <xdr:cNvSpPr txBox="1"/>
      </xdr:nvSpPr>
      <xdr:spPr>
        <a:xfrm>
          <a:off x="70121" y="2467925"/>
          <a:ext cx="3188064" cy="337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t>       Income	      Expenses       Net Income 	</a:t>
          </a:r>
        </a:p>
      </xdr:txBody>
    </xdr:sp>
    <xdr:clientData/>
  </xdr:oneCellAnchor>
  <xdr:twoCellAnchor>
    <xdr:from>
      <xdr:col>6</xdr:col>
      <xdr:colOff>23177</xdr:colOff>
      <xdr:row>4</xdr:row>
      <xdr:rowOff>954</xdr:rowOff>
    </xdr:from>
    <xdr:to>
      <xdr:col>13</xdr:col>
      <xdr:colOff>760095</xdr:colOff>
      <xdr:row>15</xdr:row>
      <xdr:rowOff>4128</xdr:rowOff>
    </xdr:to>
    <xdr:graphicFrame macro="">
      <xdr:nvGraphicFramePr>
        <xdr:cNvPr id="29" name="Chart 28">
          <a:extLst>
            <a:ext uri="{FF2B5EF4-FFF2-40B4-BE49-F238E27FC236}">
              <a16:creationId xmlns:a16="http://schemas.microsoft.com/office/drawing/2014/main" id="{1F6D2D04-8073-47F2-BCF0-C41A33E71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47626</xdr:colOff>
      <xdr:row>1</xdr:row>
      <xdr:rowOff>85724</xdr:rowOff>
    </xdr:from>
    <xdr:to>
      <xdr:col>10</xdr:col>
      <xdr:colOff>16830</xdr:colOff>
      <xdr:row>3</xdr:row>
      <xdr:rowOff>78104</xdr:rowOff>
    </xdr:to>
    <xdr:sp macro="" textlink="YearSpendatures!B7">
      <xdr:nvSpPr>
        <xdr:cNvPr id="56" name="TextBox 55">
          <a:extLst>
            <a:ext uri="{FF2B5EF4-FFF2-40B4-BE49-F238E27FC236}">
              <a16:creationId xmlns:a16="http://schemas.microsoft.com/office/drawing/2014/main" id="{1DC2966B-E9C5-B3DF-A35D-A70725BCF6FB}"/>
            </a:ext>
          </a:extLst>
        </xdr:cNvPr>
        <xdr:cNvSpPr txBox="1"/>
      </xdr:nvSpPr>
      <xdr:spPr>
        <a:xfrm>
          <a:off x="4429126" y="204787"/>
          <a:ext cx="1064579" cy="246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93BFCC1-5B0A-43C8-8F51-0D446E56A70B}" type="TxLink">
            <a:rPr lang="en-US" sz="1500" b="1" i="0" u="none" strike="noStrike">
              <a:solidFill>
                <a:srgbClr val="000000"/>
              </a:solidFill>
              <a:latin typeface="Calibri"/>
              <a:ea typeface="Calibri"/>
              <a:cs typeface="Calibri"/>
            </a:rPr>
            <a:pPr/>
            <a:t>      Savings</a:t>
          </a:fld>
          <a:endParaRPr lang="en-US" sz="1500" b="1"/>
        </a:p>
      </xdr:txBody>
    </xdr:sp>
    <xdr:clientData/>
  </xdr:twoCellAnchor>
  <xdr:twoCellAnchor>
    <xdr:from>
      <xdr:col>1</xdr:col>
      <xdr:colOff>142557</xdr:colOff>
      <xdr:row>19</xdr:row>
      <xdr:rowOff>0</xdr:rowOff>
    </xdr:from>
    <xdr:to>
      <xdr:col>12</xdr:col>
      <xdr:colOff>158750</xdr:colOff>
      <xdr:row>45</xdr:row>
      <xdr:rowOff>26352</xdr:rowOff>
    </xdr:to>
    <xdr:graphicFrame macro="">
      <xdr:nvGraphicFramePr>
        <xdr:cNvPr id="2" name="Chart 1">
          <a:extLst>
            <a:ext uri="{FF2B5EF4-FFF2-40B4-BE49-F238E27FC236}">
              <a16:creationId xmlns:a16="http://schemas.microsoft.com/office/drawing/2014/main" id="{82A47554-B8E6-4539-B4CF-D00B305389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502602</xdr:colOff>
      <xdr:row>18</xdr:row>
      <xdr:rowOff>106043</xdr:rowOff>
    </xdr:from>
    <xdr:to>
      <xdr:col>24</xdr:col>
      <xdr:colOff>150177</xdr:colOff>
      <xdr:row>44</xdr:row>
      <xdr:rowOff>101916</xdr:rowOff>
    </xdr:to>
    <mc:AlternateContent xmlns:mc="http://schemas.openxmlformats.org/markup-compatibility/2006" xmlns:a14="http://schemas.microsoft.com/office/drawing/2010/main">
      <mc:Choice Requires="a14">
        <xdr:graphicFrame macro="">
          <xdr:nvGraphicFramePr>
            <xdr:cNvPr id="3" name="Expenses 1">
              <a:extLst>
                <a:ext uri="{FF2B5EF4-FFF2-40B4-BE49-F238E27FC236}">
                  <a16:creationId xmlns:a16="http://schemas.microsoft.com/office/drawing/2014/main" id="{F502580B-8BE4-45EF-B0BA-636B5342C24D}"/>
                </a:ext>
              </a:extLst>
            </xdr:cNvPr>
            <xdr:cNvGraphicFramePr/>
          </xdr:nvGraphicFramePr>
          <xdr:xfrm>
            <a:off x="0" y="0"/>
            <a:ext cx="0" cy="0"/>
          </xdr:xfrm>
          <a:graphic>
            <a:graphicData uri="http://schemas.microsoft.com/office/drawing/2010/slicer">
              <sle:slicer xmlns:sle="http://schemas.microsoft.com/office/drawing/2010/slicer" name="Expenses 1"/>
            </a:graphicData>
          </a:graphic>
        </xdr:graphicFrame>
      </mc:Choice>
      <mc:Fallback xmlns="">
        <xdr:sp macro="" textlink="">
          <xdr:nvSpPr>
            <xdr:cNvPr id="0" name=""/>
            <xdr:cNvSpPr>
              <a:spLocks noTextEdit="1"/>
            </xdr:cNvSpPr>
          </xdr:nvSpPr>
          <xdr:spPr>
            <a:xfrm>
              <a:off x="7073582" y="2385376"/>
              <a:ext cx="5570220" cy="32991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206375</xdr:colOff>
      <xdr:row>16</xdr:row>
      <xdr:rowOff>73978</xdr:rowOff>
    </xdr:from>
    <xdr:to>
      <xdr:col>10</xdr:col>
      <xdr:colOff>23495</xdr:colOff>
      <xdr:row>19</xdr:row>
      <xdr:rowOff>59690</xdr:rowOff>
    </xdr:to>
    <xdr:sp macro="" textlink="Expense_Pvt!G5">
      <xdr:nvSpPr>
        <xdr:cNvPr id="4" name="TextBox 3">
          <a:extLst>
            <a:ext uri="{FF2B5EF4-FFF2-40B4-BE49-F238E27FC236}">
              <a16:creationId xmlns:a16="http://schemas.microsoft.com/office/drawing/2014/main" id="{CDA91EBF-DE67-200A-F030-EB5F2DBF6D8B}"/>
            </a:ext>
          </a:extLst>
        </xdr:cNvPr>
        <xdr:cNvSpPr txBox="1"/>
      </xdr:nvSpPr>
      <xdr:spPr>
        <a:xfrm>
          <a:off x="1444625" y="2098041"/>
          <a:ext cx="4055745" cy="366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1870D5-4EA4-4C43-91BB-9A0CFA0A781C}" type="TxLink">
            <a:rPr lang="en-US" sz="1800" b="1" i="0" u="none" strike="noStrike">
              <a:solidFill>
                <a:srgbClr val="000000"/>
              </a:solidFill>
              <a:latin typeface="Garamond"/>
            </a:rPr>
            <a:pPr algn="ctr"/>
            <a:t>      Groceries &amp; Household suplies</a:t>
          </a:fld>
          <a:endParaRPr lang="en-US" sz="1800" b="1"/>
        </a:p>
      </xdr:txBody>
    </xdr:sp>
    <xdr:clientData/>
  </xdr:twoCellAnchor>
  <xdr:twoCellAnchor>
    <xdr:from>
      <xdr:col>15</xdr:col>
      <xdr:colOff>2857</xdr:colOff>
      <xdr:row>2</xdr:row>
      <xdr:rowOff>39687</xdr:rowOff>
    </xdr:from>
    <xdr:to>
      <xdr:col>27</xdr:col>
      <xdr:colOff>526414</xdr:colOff>
      <xdr:row>16</xdr:row>
      <xdr:rowOff>72706</xdr:rowOff>
    </xdr:to>
    <xdr:graphicFrame macro="">
      <xdr:nvGraphicFramePr>
        <xdr:cNvPr id="5" name="Chart 4">
          <a:extLst>
            <a:ext uri="{FF2B5EF4-FFF2-40B4-BE49-F238E27FC236}">
              <a16:creationId xmlns:a16="http://schemas.microsoft.com/office/drawing/2014/main" id="{DD4D07C0-11E7-43F9-A3D3-C80A56E24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dd Martin" refreshedDate="45890.799668749998" backgroundQuery="1" createdVersion="5" refreshedVersion="8" minRefreshableVersion="3" recordCount="0" supportSubquery="1" supportAdvancedDrill="1" xr:uid="{997037AC-873B-4D46-AE93-7DB60EA198C9}">
  <cacheSource type="external" connectionId="1"/>
  <cacheFields count="13">
    <cacheField name="[Table10].[Expenses].[Expenses]" caption="Expenses" numFmtId="0" hierarchy="19" level="1">
      <sharedItems count="18">
        <s v="      Eating out - Takeout"/>
        <s v="      Donations" u="1"/>
        <s v="      Car insurance" u="1"/>
        <s v="      Other Investments" u="1"/>
        <s v="      Mortgage Payment" u="1"/>
        <s v="      Clothing" u="1"/>
        <s v="      Credit and Store Card Debt" u="1"/>
        <s v="      Entertainment" u="1"/>
        <s v="      Groceries &amp; Household suplies" u="1"/>
        <s v="      Medical Debt | Perescriptions" u="1"/>
        <s v="      Other food expense" u="1"/>
        <s v="      Other home related expense" u="1"/>
        <s v="      Other Personal Costs" u="1"/>
        <s v="      Other transportation expenses" u="1"/>
        <s v="      Other Unsecured Debt" u="1"/>
        <s v="      Savings" u="1"/>
        <s v="      Transportation" u="1"/>
        <s v="      Utilities" u="1"/>
      </sharedItems>
    </cacheField>
    <cacheField name="[Measures].[Sum of January]" caption="Sum of January" numFmtId="0" hierarchy="40" level="32767"/>
    <cacheField name="[Measures].[Sum of February]" caption="Sum of February" numFmtId="0" hierarchy="41" level="32767"/>
    <cacheField name="[Measures].[Sum of March]" caption="Sum of March" numFmtId="0" hierarchy="42" level="32767"/>
    <cacheField name="[Measures].[Sum of April]" caption="Sum of April" numFmtId="0" hierarchy="43" level="32767"/>
    <cacheField name="[Measures].[Sum of May]" caption="Sum of May" numFmtId="0" hierarchy="44" level="32767"/>
    <cacheField name="[Measures].[Sum of June]" caption="Sum of June" numFmtId="0" hierarchy="45" level="32767"/>
    <cacheField name="[Measures].[Sum of July]" caption="Sum of July" numFmtId="0" hierarchy="46" level="32767"/>
    <cacheField name="[Measures].[Sum of August]" caption="Sum of August" numFmtId="0" hierarchy="47" level="32767"/>
    <cacheField name="[Measures].[Sum of September]" caption="Sum of September" numFmtId="0" hierarchy="48" level="32767"/>
    <cacheField name="[Measures].[Sum of October]" caption="Sum of October" numFmtId="0" hierarchy="49" level="32767"/>
    <cacheField name="[Measures].[Sum of November]" caption="Sum of November" numFmtId="0" hierarchy="50" level="32767"/>
    <cacheField name="[Measures].[Sum of December]" caption="Sum of December" numFmtId="0" hierarchy="51" level="32767"/>
  </cacheFields>
  <cacheHierarchies count="65">
    <cacheHierarchy uniqueName="[Range].[Expenses]" caption="Expenses" attribute="1" defaultMemberUniqueName="[Range].[Expenses].[All]" allUniqueName="[Range].[Expenses].[All]" dimensionUniqueName="[Range]" displayFolder="" count="0" memberValueDatatype="130" unbalanced="0"/>
    <cacheHierarchy uniqueName="[Range].[Entered Date]" caption="Entered Date" attribute="1" defaultMemberUniqueName="[Range].[Entered Date].[All]" allUniqueName="[Range].[Entered Date].[All]" dimensionUniqueName="[Range]" displayFolder="" count="0" memberValueDatatype="130" unbalanced="0"/>
    <cacheHierarchy uniqueName="[Range].[January]" caption="January" attribute="1" defaultMemberUniqueName="[Range].[January].[All]" allUniqueName="[Range].[January].[All]" dimensionUniqueName="[Range]" displayFolder="" count="0" memberValueDatatype="5" unbalanced="0"/>
    <cacheHierarchy uniqueName="[Range].[February]" caption="February" attribute="1" defaultMemberUniqueName="[Range].[February].[All]" allUniqueName="[Range].[February].[All]" dimensionUniqueName="[Range]" displayFolder="" count="0" memberValueDatatype="5" unbalanced="0"/>
    <cacheHierarchy uniqueName="[Range].[March]" caption="March" attribute="1" defaultMemberUniqueName="[Range].[March].[All]" allUniqueName="[Range].[March].[All]" dimensionUniqueName="[Range]" displayFolder="" count="0" memberValueDatatype="5" unbalanced="0"/>
    <cacheHierarchy uniqueName="[Range].[April]" caption="April" attribute="1" defaultMemberUniqueName="[Range].[April].[All]" allUniqueName="[Range].[April].[All]" dimensionUniqueName="[Range]" displayFolder="" count="0" memberValueDatatype="5" unbalanced="0"/>
    <cacheHierarchy uniqueName="[Range].[May]" caption="May" attribute="1" defaultMemberUniqueName="[Range].[May].[All]" allUniqueName="[Range].[May].[All]" dimensionUniqueName="[Range]" displayFolder="" count="0" memberValueDatatype="5" unbalanced="0"/>
    <cacheHierarchy uniqueName="[Range].[June]" caption="June" attribute="1" defaultMemberUniqueName="[Range].[June].[All]" allUniqueName="[Range].[June].[All]" dimensionUniqueName="[Range]" displayFolder="" count="0" memberValueDatatype="5" unbalanced="0"/>
    <cacheHierarchy uniqueName="[Range].[July]" caption="July" attribute="1" defaultMemberUniqueName="[Range].[July].[All]" allUniqueName="[Range].[July].[All]" dimensionUniqueName="[Range]" displayFolder="" count="0" memberValueDatatype="5" unbalanced="0"/>
    <cacheHierarchy uniqueName="[Range].[August]" caption="August" attribute="1" defaultMemberUniqueName="[Range].[August].[All]" allUniqueName="[Range].[August].[All]" dimensionUniqueName="[Range]" displayFolder="" count="0" memberValueDatatype="5" unbalanced="0"/>
    <cacheHierarchy uniqueName="[Range].[September]" caption="September" attribute="1" defaultMemberUniqueName="[Range].[September].[All]" allUniqueName="[Range].[September].[All]" dimensionUniqueName="[Range]" displayFolder="" count="0" memberValueDatatype="5" unbalanced="0"/>
    <cacheHierarchy uniqueName="[Range].[October]" caption="October" attribute="1" defaultMemberUniqueName="[Range].[October].[All]" allUniqueName="[Range].[October].[All]" dimensionUniqueName="[Range]" displayFolder="" count="0" memberValueDatatype="5" unbalanced="0"/>
    <cacheHierarchy uniqueName="[Range].[November]" caption="November" attribute="1" defaultMemberUniqueName="[Range].[November].[All]" allUniqueName="[Range].[November].[All]" dimensionUniqueName="[Range]" displayFolder="" count="0" memberValueDatatype="5" unbalanced="0"/>
    <cacheHierarchy uniqueName="[Range].[December]" caption="December" attribute="1" defaultMemberUniqueName="[Range].[December].[All]" allUniqueName="[Range].[December].[All]" dimensionUniqueName="[Range]" displayFolder="" count="0" memberValueDatatype="20" unbalanced="0"/>
    <cacheHierarchy uniqueName="[Range].[EOY Totals]" caption="EOY Totals" attribute="1" defaultMemberUniqueName="[Range].[EOY Totals].[All]" allUniqueName="[Range].[EOY Totals].[All]" dimensionUniqueName="[Range]"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Income]" caption="Income" attribute="1" defaultMemberUniqueName="[Table1].[Income].[All]" allUniqueName="[Table1].[Income].[All]" dimensionUniqueName="[Table1]" displayFolder="" count="0" memberValueDatatype="20" unbalanced="0"/>
    <cacheHierarchy uniqueName="[Table1].[Exepenses]" caption="Exepenses" attribute="1" defaultMemberUniqueName="[Table1].[Exepenses].[All]" allUniqueName="[Table1].[Exepenses].[All]" dimensionUniqueName="[Table1]" displayFolder="" count="0" memberValueDatatype="20" unbalanced="0"/>
    <cacheHierarchy uniqueName="[Table1].[Sub Total]" caption="Sub Total" attribute="1" defaultMemberUniqueName="[Table1].[Sub Total].[All]" allUniqueName="[Table1].[Sub Total].[All]" dimensionUniqueName="[Table1]" displayFolder="" count="0" memberValueDatatype="20" unbalanced="0"/>
    <cacheHierarchy uniqueName="[Table10].[Expenses]" caption="Expenses" attribute="1" defaultMemberUniqueName="[Table10].[Expenses].[All]" allUniqueName="[Table10].[Expenses].[All]" dimensionUniqueName="[Table10]" displayFolder="" count="2" memberValueDatatype="130" unbalanced="0">
      <fieldsUsage count="2">
        <fieldUsage x="-1"/>
        <fieldUsage x="0"/>
      </fieldsUsage>
    </cacheHierarchy>
    <cacheHierarchy uniqueName="[Table10].[Entered Date]" caption="Entered Date" attribute="1" defaultMemberUniqueName="[Table10].[Entered Date].[All]" allUniqueName="[Table10].[Entered Date].[All]" dimensionUniqueName="[Table10]" displayFolder="" count="0" memberValueDatatype="130" unbalanced="0"/>
    <cacheHierarchy uniqueName="[Table10].[January]" caption="January" attribute="1" defaultMemberUniqueName="[Table10].[January].[All]" allUniqueName="[Table10].[January].[All]" dimensionUniqueName="[Table10]" displayFolder="" count="0" memberValueDatatype="20" unbalanced="0"/>
    <cacheHierarchy uniqueName="[Table10].[February]" caption="February" attribute="1" defaultMemberUniqueName="[Table10].[February].[All]" allUniqueName="[Table10].[February].[All]" dimensionUniqueName="[Table10]" displayFolder="" count="0" memberValueDatatype="20" unbalanced="0"/>
    <cacheHierarchy uniqueName="[Table10].[March]" caption="March" attribute="1" defaultMemberUniqueName="[Table10].[March].[All]" allUniqueName="[Table10].[March].[All]" dimensionUniqueName="[Table10]" displayFolder="" count="0" memberValueDatatype="20" unbalanced="0"/>
    <cacheHierarchy uniqueName="[Table10].[April]" caption="April" attribute="1" defaultMemberUniqueName="[Table10].[April].[All]" allUniqueName="[Table10].[April].[All]" dimensionUniqueName="[Table10]" displayFolder="" count="0" memberValueDatatype="20" unbalanced="0"/>
    <cacheHierarchy uniqueName="[Table10].[May]" caption="May" attribute="1" defaultMemberUniqueName="[Table10].[May].[All]" allUniqueName="[Table10].[May].[All]" dimensionUniqueName="[Table10]" displayFolder="" count="0" memberValueDatatype="20" unbalanced="0"/>
    <cacheHierarchy uniqueName="[Table10].[June]" caption="June" attribute="1" defaultMemberUniqueName="[Table10].[June].[All]" allUniqueName="[Table10].[June].[All]" dimensionUniqueName="[Table10]" displayFolder="" count="0" memberValueDatatype="20" unbalanced="0"/>
    <cacheHierarchy uniqueName="[Table10].[July]" caption="July" attribute="1" defaultMemberUniqueName="[Table10].[July].[All]" allUniqueName="[Table10].[July].[All]" dimensionUniqueName="[Table10]" displayFolder="" count="0" memberValueDatatype="20" unbalanced="0"/>
    <cacheHierarchy uniqueName="[Table10].[August]" caption="August" attribute="1" defaultMemberUniqueName="[Table10].[August].[All]" allUniqueName="[Table10].[August].[All]" dimensionUniqueName="[Table10]" displayFolder="" count="0" memberValueDatatype="20" unbalanced="0"/>
    <cacheHierarchy uniqueName="[Table10].[September]" caption="September" attribute="1" defaultMemberUniqueName="[Table10].[September].[All]" allUniqueName="[Table10].[September].[All]" dimensionUniqueName="[Table10]" displayFolder="" count="0" memberValueDatatype="20" unbalanced="0"/>
    <cacheHierarchy uniqueName="[Table10].[October]" caption="October" attribute="1" defaultMemberUniqueName="[Table10].[October].[All]" allUniqueName="[Table10].[October].[All]" dimensionUniqueName="[Table10]" displayFolder="" count="0" memberValueDatatype="20" unbalanced="0"/>
    <cacheHierarchy uniqueName="[Table10].[November]" caption="November" attribute="1" defaultMemberUniqueName="[Table10].[November].[All]" allUniqueName="[Table10].[November].[All]" dimensionUniqueName="[Table10]" displayFolder="" count="0" memberValueDatatype="20" unbalanced="0"/>
    <cacheHierarchy uniqueName="[Table10].[December]" caption="December" attribute="1" defaultMemberUniqueName="[Table10].[December].[All]" allUniqueName="[Table10].[December].[All]" dimensionUniqueName="[Table10]" displayFolder="" count="0" memberValueDatatype="20" unbalanced="0"/>
    <cacheHierarchy uniqueName="[Measures].[__XL_Count Table10]" caption="__XL_Count Table10" measure="1" displayFolder="" measureGroup="Table10"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16"/>
        </ext>
      </extLst>
    </cacheHierarchy>
    <cacheHierarchy uniqueName="[Measures].[Sum of Exepenses]" caption="Sum of Exepenses" measure="1" displayFolder="" measureGroup="Table1" count="0" hidden="1">
      <extLst>
        <ext xmlns:x15="http://schemas.microsoft.com/office/spreadsheetml/2010/11/main" uri="{B97F6D7D-B522-45F9-BDA1-12C45D357490}">
          <x15:cacheHierarchy aggregatedColumn="17"/>
        </ext>
      </extLst>
    </cacheHierarchy>
    <cacheHierarchy uniqueName="[Measures].[Sum of Sub Total]" caption="Sum of Sub Total" measure="1" displayFolder="" measureGroup="Table1" count="0" hidden="1">
      <extLst>
        <ext xmlns:x15="http://schemas.microsoft.com/office/spreadsheetml/2010/11/main" uri="{B97F6D7D-B522-45F9-BDA1-12C45D357490}">
          <x15:cacheHierarchy aggregatedColumn="18"/>
        </ext>
      </extLst>
    </cacheHierarchy>
    <cacheHierarchy uniqueName="[Measures].[Sum of January]" caption="Sum of January" measure="1" displayFolder="" measureGroup="Table10"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February]" caption="Sum of February" measure="1" displayFolder="" measureGroup="Table10"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March]" caption="Sum of March" measure="1" displayFolder="" measureGroup="Table10" count="0" oneField="1" hidden="1">
      <fieldsUsage count="1">
        <fieldUsage x="3"/>
      </fieldsUsage>
      <extLst>
        <ext xmlns:x15="http://schemas.microsoft.com/office/spreadsheetml/2010/11/main" uri="{B97F6D7D-B522-45F9-BDA1-12C45D357490}">
          <x15:cacheHierarchy aggregatedColumn="23"/>
        </ext>
      </extLst>
    </cacheHierarchy>
    <cacheHierarchy uniqueName="[Measures].[Sum of April]" caption="Sum of April" measure="1" displayFolder="" measureGroup="Table10" count="0" oneField="1" hidden="1">
      <fieldsUsage count="1">
        <fieldUsage x="4"/>
      </fieldsUsage>
      <extLst>
        <ext xmlns:x15="http://schemas.microsoft.com/office/spreadsheetml/2010/11/main" uri="{B97F6D7D-B522-45F9-BDA1-12C45D357490}">
          <x15:cacheHierarchy aggregatedColumn="24"/>
        </ext>
      </extLst>
    </cacheHierarchy>
    <cacheHierarchy uniqueName="[Measures].[Sum of May]" caption="Sum of May" measure="1" displayFolder="" measureGroup="Table10" count="0" oneField="1" hidden="1">
      <fieldsUsage count="1">
        <fieldUsage x="5"/>
      </fieldsUsage>
      <extLst>
        <ext xmlns:x15="http://schemas.microsoft.com/office/spreadsheetml/2010/11/main" uri="{B97F6D7D-B522-45F9-BDA1-12C45D357490}">
          <x15:cacheHierarchy aggregatedColumn="25"/>
        </ext>
      </extLst>
    </cacheHierarchy>
    <cacheHierarchy uniqueName="[Measures].[Sum of June]" caption="Sum of June" measure="1" displayFolder="" measureGroup="Table10" count="0" oneField="1" hidden="1">
      <fieldsUsage count="1">
        <fieldUsage x="6"/>
      </fieldsUsage>
      <extLst>
        <ext xmlns:x15="http://schemas.microsoft.com/office/spreadsheetml/2010/11/main" uri="{B97F6D7D-B522-45F9-BDA1-12C45D357490}">
          <x15:cacheHierarchy aggregatedColumn="26"/>
        </ext>
      </extLst>
    </cacheHierarchy>
    <cacheHierarchy uniqueName="[Measures].[Sum of July]" caption="Sum of July" measure="1" displayFolder="" measureGroup="Table10" count="0" oneField="1" hidden="1">
      <fieldsUsage count="1">
        <fieldUsage x="7"/>
      </fieldsUsage>
      <extLst>
        <ext xmlns:x15="http://schemas.microsoft.com/office/spreadsheetml/2010/11/main" uri="{B97F6D7D-B522-45F9-BDA1-12C45D357490}">
          <x15:cacheHierarchy aggregatedColumn="27"/>
        </ext>
      </extLst>
    </cacheHierarchy>
    <cacheHierarchy uniqueName="[Measures].[Sum of August]" caption="Sum of August" measure="1" displayFolder="" measureGroup="Table10" count="0" oneField="1" hidden="1">
      <fieldsUsage count="1">
        <fieldUsage x="8"/>
      </fieldsUsage>
      <extLst>
        <ext xmlns:x15="http://schemas.microsoft.com/office/spreadsheetml/2010/11/main" uri="{B97F6D7D-B522-45F9-BDA1-12C45D357490}">
          <x15:cacheHierarchy aggregatedColumn="28"/>
        </ext>
      </extLst>
    </cacheHierarchy>
    <cacheHierarchy uniqueName="[Measures].[Sum of September]" caption="Sum of September" measure="1" displayFolder="" measureGroup="Table10" count="0" oneField="1" hidden="1">
      <fieldsUsage count="1">
        <fieldUsage x="9"/>
      </fieldsUsage>
      <extLst>
        <ext xmlns:x15="http://schemas.microsoft.com/office/spreadsheetml/2010/11/main" uri="{B97F6D7D-B522-45F9-BDA1-12C45D357490}">
          <x15:cacheHierarchy aggregatedColumn="29"/>
        </ext>
      </extLst>
    </cacheHierarchy>
    <cacheHierarchy uniqueName="[Measures].[Sum of October]" caption="Sum of October" measure="1" displayFolder="" measureGroup="Table10" count="0" oneField="1" hidden="1">
      <fieldsUsage count="1">
        <fieldUsage x="10"/>
      </fieldsUsage>
      <extLst>
        <ext xmlns:x15="http://schemas.microsoft.com/office/spreadsheetml/2010/11/main" uri="{B97F6D7D-B522-45F9-BDA1-12C45D357490}">
          <x15:cacheHierarchy aggregatedColumn="30"/>
        </ext>
      </extLst>
    </cacheHierarchy>
    <cacheHierarchy uniqueName="[Measures].[Sum of November]" caption="Sum of November" measure="1" displayFolder="" measureGroup="Table10" count="0" oneField="1" hidden="1">
      <fieldsUsage count="1">
        <fieldUsage x="11"/>
      </fieldsUsage>
      <extLst>
        <ext xmlns:x15="http://schemas.microsoft.com/office/spreadsheetml/2010/11/main" uri="{B97F6D7D-B522-45F9-BDA1-12C45D357490}">
          <x15:cacheHierarchy aggregatedColumn="31"/>
        </ext>
      </extLst>
    </cacheHierarchy>
    <cacheHierarchy uniqueName="[Measures].[Sum of December]" caption="Sum of December" measure="1" displayFolder="" measureGroup="Table10" count="0" oneField="1" hidden="1">
      <fieldsUsage count="1">
        <fieldUsage x="12"/>
      </fieldsUsage>
      <extLst>
        <ext xmlns:x15="http://schemas.microsoft.com/office/spreadsheetml/2010/11/main" uri="{B97F6D7D-B522-45F9-BDA1-12C45D357490}">
          <x15:cacheHierarchy aggregatedColumn="32"/>
        </ext>
      </extLst>
    </cacheHierarchy>
    <cacheHierarchy uniqueName="[Measures].[Sum of January 2]" caption="Sum of January 2" measure="1" displayFolder="" measureGroup="Range" count="0" hidden="1">
      <extLst>
        <ext xmlns:x15="http://schemas.microsoft.com/office/spreadsheetml/2010/11/main" uri="{B97F6D7D-B522-45F9-BDA1-12C45D357490}">
          <x15:cacheHierarchy aggregatedColumn="2"/>
        </ext>
      </extLst>
    </cacheHierarchy>
    <cacheHierarchy uniqueName="[Measures].[Sum of February 2]" caption="Sum of February 2" measure="1" displayFolder="" measureGroup="Range" count="0" hidden="1">
      <extLst>
        <ext xmlns:x15="http://schemas.microsoft.com/office/spreadsheetml/2010/11/main" uri="{B97F6D7D-B522-45F9-BDA1-12C45D357490}">
          <x15:cacheHierarchy aggregatedColumn="3"/>
        </ext>
      </extLst>
    </cacheHierarchy>
    <cacheHierarchy uniqueName="[Measures].[Sum of March 2]" caption="Sum of March 2" measure="1" displayFolder="" measureGroup="Range" count="0" hidden="1">
      <extLst>
        <ext xmlns:x15="http://schemas.microsoft.com/office/spreadsheetml/2010/11/main" uri="{B97F6D7D-B522-45F9-BDA1-12C45D357490}">
          <x15:cacheHierarchy aggregatedColumn="4"/>
        </ext>
      </extLst>
    </cacheHierarchy>
    <cacheHierarchy uniqueName="[Measures].[Sum of April 2]" caption="Sum of April 2" measure="1" displayFolder="" measureGroup="Range" count="0" hidden="1">
      <extLst>
        <ext xmlns:x15="http://schemas.microsoft.com/office/spreadsheetml/2010/11/main" uri="{B97F6D7D-B522-45F9-BDA1-12C45D357490}">
          <x15:cacheHierarchy aggregatedColumn="5"/>
        </ext>
      </extLst>
    </cacheHierarchy>
    <cacheHierarchy uniqueName="[Measures].[Sum of May 2]" caption="Sum of May 2" measure="1" displayFolder="" measureGroup="Range" count="0" hidden="1">
      <extLst>
        <ext xmlns:x15="http://schemas.microsoft.com/office/spreadsheetml/2010/11/main" uri="{B97F6D7D-B522-45F9-BDA1-12C45D357490}">
          <x15:cacheHierarchy aggregatedColumn="6"/>
        </ext>
      </extLst>
    </cacheHierarchy>
    <cacheHierarchy uniqueName="[Measures].[Sum of June 2]" caption="Sum of June 2" measure="1" displayFolder="" measureGroup="Range" count="0" hidden="1">
      <extLst>
        <ext xmlns:x15="http://schemas.microsoft.com/office/spreadsheetml/2010/11/main" uri="{B97F6D7D-B522-45F9-BDA1-12C45D357490}">
          <x15:cacheHierarchy aggregatedColumn="7"/>
        </ext>
      </extLst>
    </cacheHierarchy>
    <cacheHierarchy uniqueName="[Measures].[Sum of July 2]" caption="Sum of July 2" measure="1" displayFolder="" measureGroup="Range" count="0" hidden="1">
      <extLst>
        <ext xmlns:x15="http://schemas.microsoft.com/office/spreadsheetml/2010/11/main" uri="{B97F6D7D-B522-45F9-BDA1-12C45D357490}">
          <x15:cacheHierarchy aggregatedColumn="8"/>
        </ext>
      </extLst>
    </cacheHierarchy>
    <cacheHierarchy uniqueName="[Measures].[Sum of August 2]" caption="Sum of August 2" measure="1" displayFolder="" measureGroup="Range" count="0" hidden="1">
      <extLst>
        <ext xmlns:x15="http://schemas.microsoft.com/office/spreadsheetml/2010/11/main" uri="{B97F6D7D-B522-45F9-BDA1-12C45D357490}">
          <x15:cacheHierarchy aggregatedColumn="9"/>
        </ext>
      </extLst>
    </cacheHierarchy>
    <cacheHierarchy uniqueName="[Measures].[Sum of September 2]" caption="Sum of September 2" measure="1" displayFolder="" measureGroup="Range" count="0" hidden="1">
      <extLst>
        <ext xmlns:x15="http://schemas.microsoft.com/office/spreadsheetml/2010/11/main" uri="{B97F6D7D-B522-45F9-BDA1-12C45D357490}">
          <x15:cacheHierarchy aggregatedColumn="10"/>
        </ext>
      </extLst>
    </cacheHierarchy>
    <cacheHierarchy uniqueName="[Measures].[Sum of October 2]" caption="Sum of October 2" measure="1" displayFolder="" measureGroup="Range" count="0" hidden="1">
      <extLst>
        <ext xmlns:x15="http://schemas.microsoft.com/office/spreadsheetml/2010/11/main" uri="{B97F6D7D-B522-45F9-BDA1-12C45D357490}">
          <x15:cacheHierarchy aggregatedColumn="11"/>
        </ext>
      </extLst>
    </cacheHierarchy>
    <cacheHierarchy uniqueName="[Measures].[Sum of November 2]" caption="Sum of November 2" measure="1" displayFolder="" measureGroup="Range" count="0" hidden="1">
      <extLst>
        <ext xmlns:x15="http://schemas.microsoft.com/office/spreadsheetml/2010/11/main" uri="{B97F6D7D-B522-45F9-BDA1-12C45D357490}">
          <x15:cacheHierarchy aggregatedColumn="12"/>
        </ext>
      </extLst>
    </cacheHierarchy>
    <cacheHierarchy uniqueName="[Measures].[Sum of December 2]" caption="Sum of December 2" measure="1" displayFolder="" measureGroup="Range" count="0" hidden="1">
      <extLst>
        <ext xmlns:x15="http://schemas.microsoft.com/office/spreadsheetml/2010/11/main" uri="{B97F6D7D-B522-45F9-BDA1-12C45D357490}">
          <x15:cacheHierarchy aggregatedColumn="13"/>
        </ext>
      </extLst>
    </cacheHierarchy>
    <cacheHierarchy uniqueName="[Measures].[Sum of EOY Totals]" caption="Sum of EOY Totals" measure="1" displayFolder="" measureGroup="Range" count="0" hidden="1">
      <extLst>
        <ext xmlns:x15="http://schemas.microsoft.com/office/spreadsheetml/2010/11/main" uri="{B97F6D7D-B522-45F9-BDA1-12C45D357490}">
          <x15:cacheHierarchy aggregatedColumn="14"/>
        </ext>
      </extLst>
    </cacheHierarchy>
  </cacheHierarchies>
  <kpis count="0"/>
  <dimensions count="4">
    <dimension measure="1" name="Measures" uniqueName="[Measures]" caption="Measures"/>
    <dimension name="Range" uniqueName="[Range]" caption="Range"/>
    <dimension name="Table1" uniqueName="[Table1]" caption="Table1"/>
    <dimension name="Table10" uniqueName="[Table10]" caption="Table10"/>
  </dimensions>
  <measureGroups count="3">
    <measureGroup name="Range" caption="Range"/>
    <measureGroup name="Table1" caption="Table1"/>
    <measureGroup name="Table10" caption="Table10"/>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dd Martin" refreshedDate="45890.815817013892" backgroundQuery="1" createdVersion="8" refreshedVersion="8" minRefreshableVersion="3" recordCount="0" supportSubquery="1" supportAdvancedDrill="1" xr:uid="{8EEBBD1D-8439-4B86-B389-EC3B82158193}">
  <cacheSource type="external" connectionId="1"/>
  <cacheFields count="14">
    <cacheField name="[Range].[Expenses].[Expenses]" caption="Expenses" numFmtId="0" level="1">
      <sharedItems count="21">
        <s v="      Groceries &amp; Household suplies"/>
        <s v="      Eating out - Takeout" u="1"/>
        <s v="      Credit and Store Card Debt" u="1"/>
        <s v="      Car insurance" u="1"/>
        <s v="      Other Personal Costs" u="1"/>
        <s v="      Other home related expense" u="1"/>
        <s v="      Mortgage Payment" u="1"/>
        <s v="Percentage of Monthly Expendatures" u="1"/>
        <s v="      Donations" u="1"/>
        <s v="      Clothing" u="1"/>
        <s v="      Other Investments" u="1"/>
        <s v="      Other food expense" u="1"/>
        <s v="      Medical Debt | Perescriptions" u="1"/>
        <s v="      Entertainment" u="1"/>
        <s v="Total Expenses" u="1"/>
        <s v="      Utilities" u="1"/>
        <s v="      Other Unsecured Debt" u="1"/>
        <s v="      Transportation" u="1"/>
        <s v="      Other transportation expenses" u="1"/>
        <s v="Difference between Monthly income and monthly expendatures" u="1"/>
        <s v="      Savings" u="1"/>
      </sharedItems>
    </cacheField>
    <cacheField name="[Measures].[Sum of January 2]" caption="Sum of January 2" numFmtId="0" hierarchy="52" level="32767"/>
    <cacheField name="[Measures].[Sum of February 2]" caption="Sum of February 2" numFmtId="0" hierarchy="53" level="32767"/>
    <cacheField name="[Measures].[Sum of March 2]" caption="Sum of March 2" numFmtId="0" hierarchy="54" level="32767"/>
    <cacheField name="[Measures].[Sum of April 2]" caption="Sum of April 2" numFmtId="0" hierarchy="55" level="32767"/>
    <cacheField name="[Measures].[Sum of May 2]" caption="Sum of May 2" numFmtId="0" hierarchy="56" level="32767"/>
    <cacheField name="[Measures].[Sum of June 2]" caption="Sum of June 2" numFmtId="0" hierarchy="57" level="32767"/>
    <cacheField name="[Measures].[Sum of July 2]" caption="Sum of July 2" numFmtId="0" hierarchy="58" level="32767"/>
    <cacheField name="[Measures].[Sum of August 2]" caption="Sum of August 2" numFmtId="0" hierarchy="59" level="32767"/>
    <cacheField name="[Measures].[Sum of September 2]" caption="Sum of September 2" numFmtId="0" hierarchy="60" level="32767"/>
    <cacheField name="[Measures].[Sum of October 2]" caption="Sum of October 2" numFmtId="0" hierarchy="61" level="32767"/>
    <cacheField name="[Measures].[Sum of November 2]" caption="Sum of November 2" numFmtId="0" hierarchy="62" level="32767"/>
    <cacheField name="[Measures].[Sum of December 2]" caption="Sum of December 2" numFmtId="0" hierarchy="63" level="32767"/>
    <cacheField name="[Measures].[Sum of EOY Totals]" caption="Sum of EOY Totals" numFmtId="0" hierarchy="64" level="32767"/>
  </cacheFields>
  <cacheHierarchies count="65">
    <cacheHierarchy uniqueName="[Range].[Expenses]" caption="Expenses" attribute="1" defaultMemberUniqueName="[Range].[Expenses].[All]" allUniqueName="[Range].[Expenses].[All]" dimensionUniqueName="[Range]" displayFolder="" count="2" memberValueDatatype="130" unbalanced="0">
      <fieldsUsage count="2">
        <fieldUsage x="-1"/>
        <fieldUsage x="0"/>
      </fieldsUsage>
    </cacheHierarchy>
    <cacheHierarchy uniqueName="[Range].[Entered Date]" caption="Entered Date" attribute="1" defaultMemberUniqueName="[Range].[Entered Date].[All]" allUniqueName="[Range].[Entered Date].[All]" dimensionUniqueName="[Range]" displayFolder="" count="2" memberValueDatatype="130" unbalanced="0"/>
    <cacheHierarchy uniqueName="[Range].[January]" caption="January" attribute="1" defaultMemberUniqueName="[Range].[January].[All]" allUniqueName="[Range].[January].[All]" dimensionUniqueName="[Range]" displayFolder="" count="2" memberValueDatatype="5" unbalanced="0"/>
    <cacheHierarchy uniqueName="[Range].[February]" caption="February" attribute="1" defaultMemberUniqueName="[Range].[February].[All]" allUniqueName="[Range].[February].[All]" dimensionUniqueName="[Range]" displayFolder="" count="2" memberValueDatatype="5" unbalanced="0"/>
    <cacheHierarchy uniqueName="[Range].[March]" caption="March" attribute="1" defaultMemberUniqueName="[Range].[March].[All]" allUniqueName="[Range].[March].[All]" dimensionUniqueName="[Range]" displayFolder="" count="2" memberValueDatatype="5" unbalanced="0"/>
    <cacheHierarchy uniqueName="[Range].[April]" caption="April" attribute="1" defaultMemberUniqueName="[Range].[April].[All]" allUniqueName="[Range].[April].[All]" dimensionUniqueName="[Range]" displayFolder="" count="2" memberValueDatatype="5" unbalanced="0"/>
    <cacheHierarchy uniqueName="[Range].[May]" caption="May" attribute="1" defaultMemberUniqueName="[Range].[May].[All]" allUniqueName="[Range].[May].[All]" dimensionUniqueName="[Range]" displayFolder="" count="2" memberValueDatatype="5" unbalanced="0"/>
    <cacheHierarchy uniqueName="[Range].[June]" caption="June" attribute="1" defaultMemberUniqueName="[Range].[June].[All]" allUniqueName="[Range].[June].[All]" dimensionUniqueName="[Range]" displayFolder="" count="2" memberValueDatatype="5" unbalanced="0"/>
    <cacheHierarchy uniqueName="[Range].[July]" caption="July" attribute="1" defaultMemberUniqueName="[Range].[July].[All]" allUniqueName="[Range].[July].[All]" dimensionUniqueName="[Range]" displayFolder="" count="2" memberValueDatatype="5" unbalanced="0"/>
    <cacheHierarchy uniqueName="[Range].[August]" caption="August" attribute="1" defaultMemberUniqueName="[Range].[August].[All]" allUniqueName="[Range].[August].[All]" dimensionUniqueName="[Range]" displayFolder="" count="2" memberValueDatatype="5" unbalanced="0"/>
    <cacheHierarchy uniqueName="[Range].[September]" caption="September" attribute="1" defaultMemberUniqueName="[Range].[September].[All]" allUniqueName="[Range].[September].[All]" dimensionUniqueName="[Range]" displayFolder="" count="2" memberValueDatatype="5" unbalanced="0"/>
    <cacheHierarchy uniqueName="[Range].[October]" caption="October" attribute="1" defaultMemberUniqueName="[Range].[October].[All]" allUniqueName="[Range].[October].[All]" dimensionUniqueName="[Range]" displayFolder="" count="2" memberValueDatatype="5" unbalanced="0"/>
    <cacheHierarchy uniqueName="[Range].[November]" caption="November" attribute="1" defaultMemberUniqueName="[Range].[November].[All]" allUniqueName="[Range].[November].[All]" dimensionUniqueName="[Range]" displayFolder="" count="2" memberValueDatatype="5" unbalanced="0"/>
    <cacheHierarchy uniqueName="[Range].[December]" caption="December" attribute="1" defaultMemberUniqueName="[Range].[December].[All]" allUniqueName="[Range].[December].[All]" dimensionUniqueName="[Range]" displayFolder="" count="2" memberValueDatatype="20" unbalanced="0"/>
    <cacheHierarchy uniqueName="[Range].[EOY Totals]" caption="EOY Totals" attribute="1" defaultMemberUniqueName="[Range].[EOY Totals].[All]" allUniqueName="[Range].[EOY Totals].[All]" dimensionUniqueName="[Range]" displayFolder="" count="2" memberValueDatatype="5" unbalanced="0"/>
    <cacheHierarchy uniqueName="[Table1].[Month]" caption="Month" attribute="1" defaultMemberUniqueName="[Table1].[Month].[All]" allUniqueName="[Table1].[Month].[All]" dimensionUniqueName="[Table1]" displayFolder="" count="2" memberValueDatatype="130" unbalanced="0"/>
    <cacheHierarchy uniqueName="[Table1].[Income]" caption="Income" attribute="1" defaultMemberUniqueName="[Table1].[Income].[All]" allUniqueName="[Table1].[Income].[All]" dimensionUniqueName="[Table1]" displayFolder="" count="2" memberValueDatatype="20" unbalanced="0"/>
    <cacheHierarchy uniqueName="[Table1].[Exepenses]" caption="Exepenses" attribute="1" defaultMemberUniqueName="[Table1].[Exepenses].[All]" allUniqueName="[Table1].[Exepenses].[All]" dimensionUniqueName="[Table1]" displayFolder="" count="2" memberValueDatatype="20" unbalanced="0"/>
    <cacheHierarchy uniqueName="[Table1].[Sub Total]" caption="Sub Total" attribute="1" defaultMemberUniqueName="[Table1].[Sub Total].[All]" allUniqueName="[Table1].[Sub Total].[All]" dimensionUniqueName="[Table1]" displayFolder="" count="2" memberValueDatatype="20" unbalanced="0"/>
    <cacheHierarchy uniqueName="[Table10].[Expenses]" caption="Expenses" attribute="1" defaultMemberUniqueName="[Table10].[Expenses].[All]" allUniqueName="[Table10].[Expenses].[All]" dimensionUniqueName="[Table10]" displayFolder="" count="2" memberValueDatatype="130" unbalanced="0"/>
    <cacheHierarchy uniqueName="[Table10].[Entered Date]" caption="Entered Date" attribute="1" defaultMemberUniqueName="[Table10].[Entered Date].[All]" allUniqueName="[Table10].[Entered Date].[All]" dimensionUniqueName="[Table10]" displayFolder="" count="2" memberValueDatatype="130" unbalanced="0"/>
    <cacheHierarchy uniqueName="[Table10].[January]" caption="January" attribute="1" defaultMemberUniqueName="[Table10].[January].[All]" allUniqueName="[Table10].[January].[All]" dimensionUniqueName="[Table10]" displayFolder="" count="2" memberValueDatatype="20" unbalanced="0"/>
    <cacheHierarchy uniqueName="[Table10].[February]" caption="February" attribute="1" defaultMemberUniqueName="[Table10].[February].[All]" allUniqueName="[Table10].[February].[All]" dimensionUniqueName="[Table10]" displayFolder="" count="2" memberValueDatatype="20" unbalanced="0"/>
    <cacheHierarchy uniqueName="[Table10].[March]" caption="March" attribute="1" defaultMemberUniqueName="[Table10].[March].[All]" allUniqueName="[Table10].[March].[All]" dimensionUniqueName="[Table10]" displayFolder="" count="2" memberValueDatatype="20" unbalanced="0"/>
    <cacheHierarchy uniqueName="[Table10].[April]" caption="April" attribute="1" defaultMemberUniqueName="[Table10].[April].[All]" allUniqueName="[Table10].[April].[All]" dimensionUniqueName="[Table10]" displayFolder="" count="2" memberValueDatatype="20" unbalanced="0"/>
    <cacheHierarchy uniqueName="[Table10].[May]" caption="May" attribute="1" defaultMemberUniqueName="[Table10].[May].[All]" allUniqueName="[Table10].[May].[All]" dimensionUniqueName="[Table10]" displayFolder="" count="2" memberValueDatatype="20" unbalanced="0"/>
    <cacheHierarchy uniqueName="[Table10].[June]" caption="June" attribute="1" defaultMemberUniqueName="[Table10].[June].[All]" allUniqueName="[Table10].[June].[All]" dimensionUniqueName="[Table10]" displayFolder="" count="2" memberValueDatatype="20" unbalanced="0"/>
    <cacheHierarchy uniqueName="[Table10].[July]" caption="July" attribute="1" defaultMemberUniqueName="[Table10].[July].[All]" allUniqueName="[Table10].[July].[All]" dimensionUniqueName="[Table10]" displayFolder="" count="2" memberValueDatatype="20" unbalanced="0"/>
    <cacheHierarchy uniqueName="[Table10].[August]" caption="August" attribute="1" defaultMemberUniqueName="[Table10].[August].[All]" allUniqueName="[Table10].[August].[All]" dimensionUniqueName="[Table10]" displayFolder="" count="2" memberValueDatatype="20" unbalanced="0"/>
    <cacheHierarchy uniqueName="[Table10].[September]" caption="September" attribute="1" defaultMemberUniqueName="[Table10].[September].[All]" allUniqueName="[Table10].[September].[All]" dimensionUniqueName="[Table10]" displayFolder="" count="2" memberValueDatatype="20" unbalanced="0"/>
    <cacheHierarchy uniqueName="[Table10].[October]" caption="October" attribute="1" defaultMemberUniqueName="[Table10].[October].[All]" allUniqueName="[Table10].[October].[All]" dimensionUniqueName="[Table10]" displayFolder="" count="2" memberValueDatatype="20" unbalanced="0"/>
    <cacheHierarchy uniqueName="[Table10].[November]" caption="November" attribute="1" defaultMemberUniqueName="[Table10].[November].[All]" allUniqueName="[Table10].[November].[All]" dimensionUniqueName="[Table10]" displayFolder="" count="2" memberValueDatatype="20" unbalanced="0"/>
    <cacheHierarchy uniqueName="[Table10].[December]" caption="December" attribute="1" defaultMemberUniqueName="[Table10].[December].[All]" allUniqueName="[Table10].[December].[All]" dimensionUniqueName="[Table10]" displayFolder="" count="2" memberValueDatatype="20" unbalanced="0"/>
    <cacheHierarchy uniqueName="[Measures].[__XL_Count Table10]" caption="__XL_Count Table10" measure="1" displayFolder="" measureGroup="Table10"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16"/>
        </ext>
      </extLst>
    </cacheHierarchy>
    <cacheHierarchy uniqueName="[Measures].[Sum of Exepenses]" caption="Sum of Exepenses" measure="1" displayFolder="" measureGroup="Table1" count="0" hidden="1">
      <extLst>
        <ext xmlns:x15="http://schemas.microsoft.com/office/spreadsheetml/2010/11/main" uri="{B97F6D7D-B522-45F9-BDA1-12C45D357490}">
          <x15:cacheHierarchy aggregatedColumn="17"/>
        </ext>
      </extLst>
    </cacheHierarchy>
    <cacheHierarchy uniqueName="[Measures].[Sum of Sub Total]" caption="Sum of Sub Total" measure="1" displayFolder="" measureGroup="Table1" count="0" hidden="1">
      <extLst>
        <ext xmlns:x15="http://schemas.microsoft.com/office/spreadsheetml/2010/11/main" uri="{B97F6D7D-B522-45F9-BDA1-12C45D357490}">
          <x15:cacheHierarchy aggregatedColumn="18"/>
        </ext>
      </extLst>
    </cacheHierarchy>
    <cacheHierarchy uniqueName="[Measures].[Sum of January]" caption="Sum of January" measure="1" displayFolder="" measureGroup="Table10" count="0" hidden="1">
      <extLst>
        <ext xmlns:x15="http://schemas.microsoft.com/office/spreadsheetml/2010/11/main" uri="{B97F6D7D-B522-45F9-BDA1-12C45D357490}">
          <x15:cacheHierarchy aggregatedColumn="21"/>
        </ext>
      </extLst>
    </cacheHierarchy>
    <cacheHierarchy uniqueName="[Measures].[Sum of February]" caption="Sum of February" measure="1" displayFolder="" measureGroup="Table10" count="0" hidden="1">
      <extLst>
        <ext xmlns:x15="http://schemas.microsoft.com/office/spreadsheetml/2010/11/main" uri="{B97F6D7D-B522-45F9-BDA1-12C45D357490}">
          <x15:cacheHierarchy aggregatedColumn="22"/>
        </ext>
      </extLst>
    </cacheHierarchy>
    <cacheHierarchy uniqueName="[Measures].[Sum of March]" caption="Sum of March" measure="1" displayFolder="" measureGroup="Table10" count="0" hidden="1">
      <extLst>
        <ext xmlns:x15="http://schemas.microsoft.com/office/spreadsheetml/2010/11/main" uri="{B97F6D7D-B522-45F9-BDA1-12C45D357490}">
          <x15:cacheHierarchy aggregatedColumn="23"/>
        </ext>
      </extLst>
    </cacheHierarchy>
    <cacheHierarchy uniqueName="[Measures].[Sum of April]" caption="Sum of April" measure="1" displayFolder="" measureGroup="Table10" count="0" hidden="1">
      <extLst>
        <ext xmlns:x15="http://schemas.microsoft.com/office/spreadsheetml/2010/11/main" uri="{B97F6D7D-B522-45F9-BDA1-12C45D357490}">
          <x15:cacheHierarchy aggregatedColumn="24"/>
        </ext>
      </extLst>
    </cacheHierarchy>
    <cacheHierarchy uniqueName="[Measures].[Sum of May]" caption="Sum of May" measure="1" displayFolder="" measureGroup="Table10" count="0" hidden="1">
      <extLst>
        <ext xmlns:x15="http://schemas.microsoft.com/office/spreadsheetml/2010/11/main" uri="{B97F6D7D-B522-45F9-BDA1-12C45D357490}">
          <x15:cacheHierarchy aggregatedColumn="25"/>
        </ext>
      </extLst>
    </cacheHierarchy>
    <cacheHierarchy uniqueName="[Measures].[Sum of June]" caption="Sum of June" measure="1" displayFolder="" measureGroup="Table10" count="0" hidden="1">
      <extLst>
        <ext xmlns:x15="http://schemas.microsoft.com/office/spreadsheetml/2010/11/main" uri="{B97F6D7D-B522-45F9-BDA1-12C45D357490}">
          <x15:cacheHierarchy aggregatedColumn="26"/>
        </ext>
      </extLst>
    </cacheHierarchy>
    <cacheHierarchy uniqueName="[Measures].[Sum of July]" caption="Sum of July" measure="1" displayFolder="" measureGroup="Table10" count="0" hidden="1">
      <extLst>
        <ext xmlns:x15="http://schemas.microsoft.com/office/spreadsheetml/2010/11/main" uri="{B97F6D7D-B522-45F9-BDA1-12C45D357490}">
          <x15:cacheHierarchy aggregatedColumn="27"/>
        </ext>
      </extLst>
    </cacheHierarchy>
    <cacheHierarchy uniqueName="[Measures].[Sum of August]" caption="Sum of August" measure="1" displayFolder="" measureGroup="Table10" count="0" hidden="1">
      <extLst>
        <ext xmlns:x15="http://schemas.microsoft.com/office/spreadsheetml/2010/11/main" uri="{B97F6D7D-B522-45F9-BDA1-12C45D357490}">
          <x15:cacheHierarchy aggregatedColumn="28"/>
        </ext>
      </extLst>
    </cacheHierarchy>
    <cacheHierarchy uniqueName="[Measures].[Sum of September]" caption="Sum of September" measure="1" displayFolder="" measureGroup="Table10" count="0" hidden="1">
      <extLst>
        <ext xmlns:x15="http://schemas.microsoft.com/office/spreadsheetml/2010/11/main" uri="{B97F6D7D-B522-45F9-BDA1-12C45D357490}">
          <x15:cacheHierarchy aggregatedColumn="29"/>
        </ext>
      </extLst>
    </cacheHierarchy>
    <cacheHierarchy uniqueName="[Measures].[Sum of October]" caption="Sum of October" measure="1" displayFolder="" measureGroup="Table10" count="0" hidden="1">
      <extLst>
        <ext xmlns:x15="http://schemas.microsoft.com/office/spreadsheetml/2010/11/main" uri="{B97F6D7D-B522-45F9-BDA1-12C45D357490}">
          <x15:cacheHierarchy aggregatedColumn="30"/>
        </ext>
      </extLst>
    </cacheHierarchy>
    <cacheHierarchy uniqueName="[Measures].[Sum of November]" caption="Sum of November" measure="1" displayFolder="" measureGroup="Table10" count="0" hidden="1">
      <extLst>
        <ext xmlns:x15="http://schemas.microsoft.com/office/spreadsheetml/2010/11/main" uri="{B97F6D7D-B522-45F9-BDA1-12C45D357490}">
          <x15:cacheHierarchy aggregatedColumn="31"/>
        </ext>
      </extLst>
    </cacheHierarchy>
    <cacheHierarchy uniqueName="[Measures].[Sum of December]" caption="Sum of December" measure="1" displayFolder="" measureGroup="Table10" count="0" hidden="1">
      <extLst>
        <ext xmlns:x15="http://schemas.microsoft.com/office/spreadsheetml/2010/11/main" uri="{B97F6D7D-B522-45F9-BDA1-12C45D357490}">
          <x15:cacheHierarchy aggregatedColumn="32"/>
        </ext>
      </extLst>
    </cacheHierarchy>
    <cacheHierarchy uniqueName="[Measures].[Sum of January 2]" caption="Sum of January 2" measure="1" displayFolder="" measureGroup="Range"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February 2]" caption="Sum of February 2"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March 2]" caption="Sum of March 2" measure="1" displayFolder="" measureGroup="Range" count="0" oneField="1" hidden="1">
      <fieldsUsage count="1">
        <fieldUsage x="3"/>
      </fieldsUsage>
      <extLst>
        <ext xmlns:x15="http://schemas.microsoft.com/office/spreadsheetml/2010/11/main" uri="{B97F6D7D-B522-45F9-BDA1-12C45D357490}">
          <x15:cacheHierarchy aggregatedColumn="4"/>
        </ext>
      </extLst>
    </cacheHierarchy>
    <cacheHierarchy uniqueName="[Measures].[Sum of April 2]" caption="Sum of April 2" measure="1" displayFolder="" measureGroup="Range" count="0" oneField="1" hidden="1">
      <fieldsUsage count="1">
        <fieldUsage x="4"/>
      </fieldsUsage>
      <extLst>
        <ext xmlns:x15="http://schemas.microsoft.com/office/spreadsheetml/2010/11/main" uri="{B97F6D7D-B522-45F9-BDA1-12C45D357490}">
          <x15:cacheHierarchy aggregatedColumn="5"/>
        </ext>
      </extLst>
    </cacheHierarchy>
    <cacheHierarchy uniqueName="[Measures].[Sum of May 2]" caption="Sum of May 2" measure="1" displayFolder="" measureGroup="Range" count="0" oneField="1" hidden="1">
      <fieldsUsage count="1">
        <fieldUsage x="5"/>
      </fieldsUsage>
      <extLst>
        <ext xmlns:x15="http://schemas.microsoft.com/office/spreadsheetml/2010/11/main" uri="{B97F6D7D-B522-45F9-BDA1-12C45D357490}">
          <x15:cacheHierarchy aggregatedColumn="6"/>
        </ext>
      </extLst>
    </cacheHierarchy>
    <cacheHierarchy uniqueName="[Measures].[Sum of June 2]" caption="Sum of June 2" measure="1" displayFolder="" measureGroup="Range" count="0" oneField="1" hidden="1">
      <fieldsUsage count="1">
        <fieldUsage x="6"/>
      </fieldsUsage>
      <extLst>
        <ext xmlns:x15="http://schemas.microsoft.com/office/spreadsheetml/2010/11/main" uri="{B97F6D7D-B522-45F9-BDA1-12C45D357490}">
          <x15:cacheHierarchy aggregatedColumn="7"/>
        </ext>
      </extLst>
    </cacheHierarchy>
    <cacheHierarchy uniqueName="[Measures].[Sum of July 2]" caption="Sum of July 2" measure="1" displayFolder="" measureGroup="Range" count="0" oneField="1" hidden="1">
      <fieldsUsage count="1">
        <fieldUsage x="7"/>
      </fieldsUsage>
      <extLst>
        <ext xmlns:x15="http://schemas.microsoft.com/office/spreadsheetml/2010/11/main" uri="{B97F6D7D-B522-45F9-BDA1-12C45D357490}">
          <x15:cacheHierarchy aggregatedColumn="8"/>
        </ext>
      </extLst>
    </cacheHierarchy>
    <cacheHierarchy uniqueName="[Measures].[Sum of August 2]" caption="Sum of August 2" measure="1" displayFolder="" measureGroup="Range" count="0" oneField="1" hidden="1">
      <fieldsUsage count="1">
        <fieldUsage x="8"/>
      </fieldsUsage>
      <extLst>
        <ext xmlns:x15="http://schemas.microsoft.com/office/spreadsheetml/2010/11/main" uri="{B97F6D7D-B522-45F9-BDA1-12C45D357490}">
          <x15:cacheHierarchy aggregatedColumn="9"/>
        </ext>
      </extLst>
    </cacheHierarchy>
    <cacheHierarchy uniqueName="[Measures].[Sum of September 2]" caption="Sum of September 2" measure="1" displayFolder="" measureGroup="Range" count="0" oneField="1" hidden="1">
      <fieldsUsage count="1">
        <fieldUsage x="9"/>
      </fieldsUsage>
      <extLst>
        <ext xmlns:x15="http://schemas.microsoft.com/office/spreadsheetml/2010/11/main" uri="{B97F6D7D-B522-45F9-BDA1-12C45D357490}">
          <x15:cacheHierarchy aggregatedColumn="10"/>
        </ext>
      </extLst>
    </cacheHierarchy>
    <cacheHierarchy uniqueName="[Measures].[Sum of October 2]" caption="Sum of October 2" measure="1" displayFolder="" measureGroup="Range" count="0" oneField="1" hidden="1">
      <fieldsUsage count="1">
        <fieldUsage x="10"/>
      </fieldsUsage>
      <extLst>
        <ext xmlns:x15="http://schemas.microsoft.com/office/spreadsheetml/2010/11/main" uri="{B97F6D7D-B522-45F9-BDA1-12C45D357490}">
          <x15:cacheHierarchy aggregatedColumn="11"/>
        </ext>
      </extLst>
    </cacheHierarchy>
    <cacheHierarchy uniqueName="[Measures].[Sum of November 2]" caption="Sum of November 2" measure="1" displayFolder="" measureGroup="Range" count="0" oneField="1" hidden="1">
      <fieldsUsage count="1">
        <fieldUsage x="11"/>
      </fieldsUsage>
      <extLst>
        <ext xmlns:x15="http://schemas.microsoft.com/office/spreadsheetml/2010/11/main" uri="{B97F6D7D-B522-45F9-BDA1-12C45D357490}">
          <x15:cacheHierarchy aggregatedColumn="12"/>
        </ext>
      </extLst>
    </cacheHierarchy>
    <cacheHierarchy uniqueName="[Measures].[Sum of December 2]" caption="Sum of December 2" measure="1" displayFolder="" measureGroup="Range" count="0" oneField="1" hidden="1">
      <fieldsUsage count="1">
        <fieldUsage x="12"/>
      </fieldsUsage>
      <extLst>
        <ext xmlns:x15="http://schemas.microsoft.com/office/spreadsheetml/2010/11/main" uri="{B97F6D7D-B522-45F9-BDA1-12C45D357490}">
          <x15:cacheHierarchy aggregatedColumn="13"/>
        </ext>
      </extLst>
    </cacheHierarchy>
    <cacheHierarchy uniqueName="[Measures].[Sum of EOY Totals]" caption="Sum of EOY Totals" measure="1" displayFolder="" measureGroup="Range" count="0" oneField="1" hidden="1">
      <fieldsUsage count="1">
        <fieldUsage x="13"/>
      </fieldsUsage>
      <extLst>
        <ext xmlns:x15="http://schemas.microsoft.com/office/spreadsheetml/2010/11/main" uri="{B97F6D7D-B522-45F9-BDA1-12C45D357490}">
          <x15:cacheHierarchy aggregatedColumn="14"/>
        </ext>
      </extLst>
    </cacheHierarchy>
  </cacheHierarchies>
  <kpis count="0"/>
  <dimensions count="4">
    <dimension measure="1" name="Measures" uniqueName="[Measures]" caption="Measures"/>
    <dimension name="Range" uniqueName="[Range]" caption="Range"/>
    <dimension name="Table1" uniqueName="[Table1]" caption="Table1"/>
    <dimension name="Table10" uniqueName="[Table10]" caption="Table10"/>
  </dimensions>
  <measureGroups count="3">
    <measureGroup name="Range" caption="Range"/>
    <measureGroup name="Table1" caption="Table1"/>
    <measureGroup name="Table10" caption="Table10"/>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dd Martin" refreshedDate="45885.436046643517" backgroundQuery="1" createdVersion="3" refreshedVersion="8" minRefreshableVersion="3" recordCount="0" supportSubquery="1" supportAdvancedDrill="1" xr:uid="{7277FCAB-1BA0-4238-80C2-2CBF783E0D3F}">
  <cacheSource type="external" connectionId="1">
    <extLst>
      <ext xmlns:x14="http://schemas.microsoft.com/office/spreadsheetml/2009/9/main" uri="{F057638F-6D5F-4e77-A914-E7F072B9BCA8}">
        <x14:sourceConnection name="ThisWorkbookDataModel"/>
      </ext>
    </extLst>
  </cacheSource>
  <cacheFields count="0"/>
  <cacheHierarchies count="52">
    <cacheHierarchy uniqueName="[Range].[Expenses]" caption="Expenses" attribute="1" defaultMemberUniqueName="[Range].[Expenses].[All]" allUniqueName="[Range].[Expenses].[All]" dimensionUniqueName="[Range]" displayFolder="" count="2" memberValueDatatype="130" unbalanced="0"/>
    <cacheHierarchy uniqueName="[Range].[Entered Date]" caption="Entered Date" attribute="1" defaultMemberUniqueName="[Range].[Entered Date].[All]" allUniqueName="[Range].[Entered Date].[All]" dimensionUniqueName="[Range]" displayFolder="" count="0" memberValueDatatype="130" unbalanced="0"/>
    <cacheHierarchy uniqueName="[Range].[January]" caption="January" attribute="1" defaultMemberUniqueName="[Range].[January].[All]" allUniqueName="[Range].[January].[All]" dimensionUniqueName="[Range]" displayFolder="" count="0" memberValueDatatype="5" unbalanced="0"/>
    <cacheHierarchy uniqueName="[Range].[February]" caption="February" attribute="1" defaultMemberUniqueName="[Range].[February].[All]" allUniqueName="[Range].[February].[All]" dimensionUniqueName="[Range]" displayFolder="" count="0" memberValueDatatype="5" unbalanced="0"/>
    <cacheHierarchy uniqueName="[Range].[March]" caption="March" attribute="1" defaultMemberUniqueName="[Range].[March].[All]" allUniqueName="[Range].[March].[All]" dimensionUniqueName="[Range]" displayFolder="" count="0" memberValueDatatype="5" unbalanced="0"/>
    <cacheHierarchy uniqueName="[Range].[April]" caption="April" attribute="1" defaultMemberUniqueName="[Range].[April].[All]" allUniqueName="[Range].[April].[All]" dimensionUniqueName="[Range]" displayFolder="" count="0" memberValueDatatype="5" unbalanced="0"/>
    <cacheHierarchy uniqueName="[Range].[May]" caption="May" attribute="1" defaultMemberUniqueName="[Range].[May].[All]" allUniqueName="[Range].[May].[All]" dimensionUniqueName="[Range]" displayFolder="" count="0" memberValueDatatype="5" unbalanced="0"/>
    <cacheHierarchy uniqueName="[Range].[June]" caption="June" attribute="1" defaultMemberUniqueName="[Range].[June].[All]" allUniqueName="[Range].[June].[All]" dimensionUniqueName="[Range]" displayFolder="" count="0" memberValueDatatype="5" unbalanced="0"/>
    <cacheHierarchy uniqueName="[Range].[July]" caption="July" attribute="1" defaultMemberUniqueName="[Range].[July].[All]" allUniqueName="[Range].[July].[All]" dimensionUniqueName="[Range]" displayFolder="" count="0" memberValueDatatype="5" unbalanced="0"/>
    <cacheHierarchy uniqueName="[Range].[August]" caption="August" attribute="1" defaultMemberUniqueName="[Range].[August].[All]" allUniqueName="[Range].[August].[All]" dimensionUniqueName="[Range]" displayFolder="" count="0" memberValueDatatype="5" unbalanced="0"/>
    <cacheHierarchy uniqueName="[Range].[September]" caption="September" attribute="1" defaultMemberUniqueName="[Range].[September].[All]" allUniqueName="[Range].[September].[All]" dimensionUniqueName="[Range]" displayFolder="" count="0" memberValueDatatype="5" unbalanced="0"/>
    <cacheHierarchy uniqueName="[Range].[October]" caption="October" attribute="1" defaultMemberUniqueName="[Range].[October].[All]" allUniqueName="[Range].[October].[All]" dimensionUniqueName="[Range]" displayFolder="" count="0" memberValueDatatype="5" unbalanced="0"/>
    <cacheHierarchy uniqueName="[Range].[November]" caption="November" attribute="1" defaultMemberUniqueName="[Range].[November].[All]" allUniqueName="[Range].[November].[All]" dimensionUniqueName="[Range]" displayFolder="" count="0" memberValueDatatype="5" unbalanced="0"/>
    <cacheHierarchy uniqueName="[Range].[December]" caption="December" attribute="1" defaultMemberUniqueName="[Range].[December].[All]" allUniqueName="[Range].[December].[All]" dimensionUniqueName="[Range]" displayFolder="" count="0" memberValueDatatype="20" unbalanced="0"/>
    <cacheHierarchy uniqueName="[Range].[EOY Totals]" caption="EOY Totals" attribute="1" defaultMemberUniqueName="[Range].[EOY Totals].[All]" allUniqueName="[Range].[EOY Totals].[All]" dimensionUniqueName="[Range]" displayFolder="" count="0" memberValueDatatype="5" unbalanced="0"/>
    <cacheHierarchy uniqueName="[Table1].[Month]" caption="Month" attribute="1" defaultMemberUniqueName="[Table1].[Month].[All]" allUniqueName="[Table1].[Month].[All]" dimensionUniqueName="[Table1]" displayFolder="" count="0" memberValueDatatype="130" unbalanced="0"/>
    <cacheHierarchy uniqueName="[Table1].[Income]" caption="Income" attribute="1" defaultMemberUniqueName="[Table1].[Income].[All]" allUniqueName="[Table1].[Income].[All]" dimensionUniqueName="[Table1]" displayFolder="" count="0" memberValueDatatype="20" unbalanced="0"/>
    <cacheHierarchy uniqueName="[Table1].[Exepenses]" caption="Exepenses" attribute="1" defaultMemberUniqueName="[Table1].[Exepenses].[All]" allUniqueName="[Table1].[Exepenses].[All]" dimensionUniqueName="[Table1]" displayFolder="" count="0" memberValueDatatype="20" unbalanced="0"/>
    <cacheHierarchy uniqueName="[Table1].[Sub Total]" caption="Sub Total" attribute="1" defaultMemberUniqueName="[Table1].[Sub Total].[All]" allUniqueName="[Table1].[Sub Total].[All]" dimensionUniqueName="[Table1]" displayFolder="" count="0" memberValueDatatype="20" unbalanced="0"/>
    <cacheHierarchy uniqueName="[Table10].[Expenses]" caption="Expenses" attribute="1" defaultMemberUniqueName="[Table10].[Expenses].[All]" allUniqueName="[Table10].[Expenses].[All]" dimensionUniqueName="[Table10]" displayFolder="" count="0" memberValueDatatype="130" unbalanced="0"/>
    <cacheHierarchy uniqueName="[Table10].[Entered Date]" caption="Entered Date" attribute="1" defaultMemberUniqueName="[Table10].[Entered Date].[All]" allUniqueName="[Table10].[Entered Date].[All]" dimensionUniqueName="[Table10]" displayFolder="" count="0" memberValueDatatype="130" unbalanced="0"/>
    <cacheHierarchy uniqueName="[Table10].[January]" caption="January" attribute="1" defaultMemberUniqueName="[Table10].[January].[All]" allUniqueName="[Table10].[January].[All]" dimensionUniqueName="[Table10]" displayFolder="" count="0" memberValueDatatype="20" unbalanced="0"/>
    <cacheHierarchy uniqueName="[Table10].[February]" caption="February" attribute="1" defaultMemberUniqueName="[Table10].[February].[All]" allUniqueName="[Table10].[February].[All]" dimensionUniqueName="[Table10]" displayFolder="" count="0" memberValueDatatype="20" unbalanced="0"/>
    <cacheHierarchy uniqueName="[Table10].[March]" caption="March" attribute="1" defaultMemberUniqueName="[Table10].[March].[All]" allUniqueName="[Table10].[March].[All]" dimensionUniqueName="[Table10]" displayFolder="" count="0" memberValueDatatype="20" unbalanced="0"/>
    <cacheHierarchy uniqueName="[Table10].[April]" caption="April" attribute="1" defaultMemberUniqueName="[Table10].[April].[All]" allUniqueName="[Table10].[April].[All]" dimensionUniqueName="[Table10]" displayFolder="" count="0" memberValueDatatype="20" unbalanced="0"/>
    <cacheHierarchy uniqueName="[Table10].[May]" caption="May" attribute="1" defaultMemberUniqueName="[Table10].[May].[All]" allUniqueName="[Table10].[May].[All]" dimensionUniqueName="[Table10]" displayFolder="" count="0" memberValueDatatype="20" unbalanced="0"/>
    <cacheHierarchy uniqueName="[Table10].[June]" caption="June" attribute="1" defaultMemberUniqueName="[Table10].[June].[All]" allUniqueName="[Table10].[June].[All]" dimensionUniqueName="[Table10]" displayFolder="" count="0" memberValueDatatype="20" unbalanced="0"/>
    <cacheHierarchy uniqueName="[Table10].[July]" caption="July" attribute="1" defaultMemberUniqueName="[Table10].[July].[All]" allUniqueName="[Table10].[July].[All]" dimensionUniqueName="[Table10]" displayFolder="" count="0" memberValueDatatype="20" unbalanced="0"/>
    <cacheHierarchy uniqueName="[Table10].[August]" caption="August" attribute="1" defaultMemberUniqueName="[Table10].[August].[All]" allUniqueName="[Table10].[August].[All]" dimensionUniqueName="[Table10]" displayFolder="" count="0" memberValueDatatype="20" unbalanced="0"/>
    <cacheHierarchy uniqueName="[Table10].[September]" caption="September" attribute="1" defaultMemberUniqueName="[Table10].[September].[All]" allUniqueName="[Table10].[September].[All]" dimensionUniqueName="[Table10]" displayFolder="" count="0" memberValueDatatype="20" unbalanced="0"/>
    <cacheHierarchy uniqueName="[Table10].[October]" caption="October" attribute="1" defaultMemberUniqueName="[Table10].[October].[All]" allUniqueName="[Table10].[October].[All]" dimensionUniqueName="[Table10]" displayFolder="" count="0" memberValueDatatype="20" unbalanced="0"/>
    <cacheHierarchy uniqueName="[Table10].[November]" caption="November" attribute="1" defaultMemberUniqueName="[Table10].[November].[All]" allUniqueName="[Table10].[November].[All]" dimensionUniqueName="[Table10]" displayFolder="" count="0" memberValueDatatype="20" unbalanced="0"/>
    <cacheHierarchy uniqueName="[Table10].[December]" caption="December" attribute="1" defaultMemberUniqueName="[Table10].[December].[All]" allUniqueName="[Table10].[December].[All]" dimensionUniqueName="[Table10]" displayFolder="" count="0" memberValueDatatype="20" unbalanced="0"/>
    <cacheHierarchy uniqueName="[Measures].[__XL_Count Table10]" caption="__XL_Count Table10" measure="1" displayFolder="" measureGroup="Table10" count="0" hidden="1"/>
    <cacheHierarchy uniqueName="[Measures].[__XL_Count Table1]" caption="__XL_Count Table1" measure="1" displayFolder="" measureGroup="Table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16"/>
        </ext>
      </extLst>
    </cacheHierarchy>
    <cacheHierarchy uniqueName="[Measures].[Sum of Exepenses]" caption="Sum of Exepenses" measure="1" displayFolder="" measureGroup="Table1" count="0" hidden="1">
      <extLst>
        <ext xmlns:x15="http://schemas.microsoft.com/office/spreadsheetml/2010/11/main" uri="{B97F6D7D-B522-45F9-BDA1-12C45D357490}">
          <x15:cacheHierarchy aggregatedColumn="17"/>
        </ext>
      </extLst>
    </cacheHierarchy>
    <cacheHierarchy uniqueName="[Measures].[Sum of Sub Total]" caption="Sum of Sub Total" measure="1" displayFolder="" measureGroup="Table1" count="0" hidden="1">
      <extLst>
        <ext xmlns:x15="http://schemas.microsoft.com/office/spreadsheetml/2010/11/main" uri="{B97F6D7D-B522-45F9-BDA1-12C45D357490}">
          <x15:cacheHierarchy aggregatedColumn="18"/>
        </ext>
      </extLst>
    </cacheHierarchy>
    <cacheHierarchy uniqueName="[Measures].[Sum of January]" caption="Sum of January" measure="1" displayFolder="" measureGroup="Table10" count="0" hidden="1">
      <extLst>
        <ext xmlns:x15="http://schemas.microsoft.com/office/spreadsheetml/2010/11/main" uri="{B97F6D7D-B522-45F9-BDA1-12C45D357490}">
          <x15:cacheHierarchy aggregatedColumn="21"/>
        </ext>
      </extLst>
    </cacheHierarchy>
    <cacheHierarchy uniqueName="[Measures].[Sum of February]" caption="Sum of February" measure="1" displayFolder="" measureGroup="Table10" count="0" hidden="1">
      <extLst>
        <ext xmlns:x15="http://schemas.microsoft.com/office/spreadsheetml/2010/11/main" uri="{B97F6D7D-B522-45F9-BDA1-12C45D357490}">
          <x15:cacheHierarchy aggregatedColumn="22"/>
        </ext>
      </extLst>
    </cacheHierarchy>
    <cacheHierarchy uniqueName="[Measures].[Sum of March]" caption="Sum of March" measure="1" displayFolder="" measureGroup="Table10" count="0" hidden="1">
      <extLst>
        <ext xmlns:x15="http://schemas.microsoft.com/office/spreadsheetml/2010/11/main" uri="{B97F6D7D-B522-45F9-BDA1-12C45D357490}">
          <x15:cacheHierarchy aggregatedColumn="23"/>
        </ext>
      </extLst>
    </cacheHierarchy>
    <cacheHierarchy uniqueName="[Measures].[Sum of April]" caption="Sum of April" measure="1" displayFolder="" measureGroup="Table10" count="0" hidden="1">
      <extLst>
        <ext xmlns:x15="http://schemas.microsoft.com/office/spreadsheetml/2010/11/main" uri="{B97F6D7D-B522-45F9-BDA1-12C45D357490}">
          <x15:cacheHierarchy aggregatedColumn="24"/>
        </ext>
      </extLst>
    </cacheHierarchy>
    <cacheHierarchy uniqueName="[Measures].[Sum of May]" caption="Sum of May" measure="1" displayFolder="" measureGroup="Table10" count="0" hidden="1">
      <extLst>
        <ext xmlns:x15="http://schemas.microsoft.com/office/spreadsheetml/2010/11/main" uri="{B97F6D7D-B522-45F9-BDA1-12C45D357490}">
          <x15:cacheHierarchy aggregatedColumn="25"/>
        </ext>
      </extLst>
    </cacheHierarchy>
    <cacheHierarchy uniqueName="[Measures].[Sum of June]" caption="Sum of June" measure="1" displayFolder="" measureGroup="Table10" count="0" hidden="1">
      <extLst>
        <ext xmlns:x15="http://schemas.microsoft.com/office/spreadsheetml/2010/11/main" uri="{B97F6D7D-B522-45F9-BDA1-12C45D357490}">
          <x15:cacheHierarchy aggregatedColumn="26"/>
        </ext>
      </extLst>
    </cacheHierarchy>
    <cacheHierarchy uniqueName="[Measures].[Sum of July]" caption="Sum of July" measure="1" displayFolder="" measureGroup="Table10" count="0" hidden="1">
      <extLst>
        <ext xmlns:x15="http://schemas.microsoft.com/office/spreadsheetml/2010/11/main" uri="{B97F6D7D-B522-45F9-BDA1-12C45D357490}">
          <x15:cacheHierarchy aggregatedColumn="27"/>
        </ext>
      </extLst>
    </cacheHierarchy>
    <cacheHierarchy uniqueName="[Measures].[Sum of August]" caption="Sum of August" measure="1" displayFolder="" measureGroup="Table10" count="0" hidden="1">
      <extLst>
        <ext xmlns:x15="http://schemas.microsoft.com/office/spreadsheetml/2010/11/main" uri="{B97F6D7D-B522-45F9-BDA1-12C45D357490}">
          <x15:cacheHierarchy aggregatedColumn="28"/>
        </ext>
      </extLst>
    </cacheHierarchy>
    <cacheHierarchy uniqueName="[Measures].[Sum of September]" caption="Sum of September" measure="1" displayFolder="" measureGroup="Table10" count="0" hidden="1">
      <extLst>
        <ext xmlns:x15="http://schemas.microsoft.com/office/spreadsheetml/2010/11/main" uri="{B97F6D7D-B522-45F9-BDA1-12C45D357490}">
          <x15:cacheHierarchy aggregatedColumn="29"/>
        </ext>
      </extLst>
    </cacheHierarchy>
    <cacheHierarchy uniqueName="[Measures].[Sum of October]" caption="Sum of October" measure="1" displayFolder="" measureGroup="Table10" count="0" hidden="1">
      <extLst>
        <ext xmlns:x15="http://schemas.microsoft.com/office/spreadsheetml/2010/11/main" uri="{B97F6D7D-B522-45F9-BDA1-12C45D357490}">
          <x15:cacheHierarchy aggregatedColumn="30"/>
        </ext>
      </extLst>
    </cacheHierarchy>
    <cacheHierarchy uniqueName="[Measures].[Sum of November]" caption="Sum of November" measure="1" displayFolder="" measureGroup="Table10" count="0" hidden="1">
      <extLst>
        <ext xmlns:x15="http://schemas.microsoft.com/office/spreadsheetml/2010/11/main" uri="{B97F6D7D-B522-45F9-BDA1-12C45D357490}">
          <x15:cacheHierarchy aggregatedColumn="31"/>
        </ext>
      </extLst>
    </cacheHierarchy>
    <cacheHierarchy uniqueName="[Measures].[Sum of December]" caption="Sum of December" measure="1" displayFolder="" measureGroup="Table10" count="0" hidden="1">
      <extLst>
        <ext xmlns:x15="http://schemas.microsoft.com/office/spreadsheetml/2010/11/main" uri="{B97F6D7D-B522-45F9-BDA1-12C45D357490}">
          <x15:cacheHierarchy aggregatedColumn="32"/>
        </ext>
      </extLst>
    </cacheHierarchy>
  </cacheHierarchies>
  <kpis count="0"/>
  <dimensions count="4">
    <dimension measure="1" name="Measures" uniqueName="[Measures]" caption="Measures"/>
    <dimension name="Range" uniqueName="[Range]" caption="Range"/>
    <dimension name="Table1" uniqueName="[Table1]" caption="Table1"/>
    <dimension name="Table10" uniqueName="[Table10]" caption="Table10"/>
  </dimensions>
  <measureGroups count="3">
    <measureGroup name="Range" caption="Range"/>
    <measureGroup name="Table1" caption="Table1"/>
    <measureGroup name="Table10" caption="Table10"/>
  </measureGroups>
  <maps count="3">
    <map measureGroup="0" dimension="1"/>
    <map measureGroup="1" dimension="2"/>
    <map measureGroup="2" dimension="3"/>
  </maps>
  <extLst>
    <ext xmlns:x14="http://schemas.microsoft.com/office/spreadsheetml/2009/9/main" uri="{725AE2AE-9491-48be-B2B4-4EB974FC3084}">
      <x14:pivotCacheDefinition slicerData="1" pivotCacheId="81080137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C6CCFE-4D78-4B51-9260-5792B83A5268}" name="Expenses_pvt" cacheId="0" dataOnRows="1" applyNumberFormats="0" applyBorderFormats="0" applyFontFormats="0" applyPatternFormats="0" applyAlignmentFormats="0" applyWidthHeightFormats="1" dataCaption="Values" showMissing="0" tag="ab3efde3-f846-4358-8e9d-764110d5be29" updatedVersion="8" minRefreshableVersion="3" useAutoFormatting="1" itemPrintTitles="1" createdVersion="5" indent="0" outline="1" outlineData="1" multipleFieldFilters="0" chartFormat="9">
  <location ref="B3:D16" firstHeaderRow="1" firstDataRow="2" firstDataCol="1"/>
  <pivotFields count="13">
    <pivotField axis="axisCol" allDrilled="1" subtotalTop="0" showAll="0" dataSourceSort="1" defaultSubtotal="0" defaultAttributeDrillState="1">
      <items count="18">
        <item s="1" x="0"/>
        <item x="1"/>
        <item x="2"/>
        <item x="3"/>
        <item x="4"/>
        <item x="5"/>
        <item x="6"/>
        <item x="7"/>
        <item x="8"/>
        <item x="9"/>
        <item x="10"/>
        <item x="11"/>
        <item x="12"/>
        <item x="13"/>
        <item x="14"/>
        <item x="15"/>
        <item x="16"/>
        <item x="17"/>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12">
    <i>
      <x/>
    </i>
    <i i="1">
      <x v="1"/>
    </i>
    <i i="2">
      <x v="2"/>
    </i>
    <i i="3">
      <x v="3"/>
    </i>
    <i i="4">
      <x v="4"/>
    </i>
    <i i="5">
      <x v="5"/>
    </i>
    <i i="6">
      <x v="6"/>
    </i>
    <i i="7">
      <x v="7"/>
    </i>
    <i i="8">
      <x v="8"/>
    </i>
    <i i="9">
      <x v="9"/>
    </i>
    <i i="10">
      <x v="10"/>
    </i>
    <i i="11">
      <x v="11"/>
    </i>
  </rowItems>
  <colFields count="1">
    <field x="0"/>
  </colFields>
  <colItems count="2">
    <i>
      <x/>
    </i>
    <i t="grand">
      <x/>
    </i>
  </colItems>
  <dataFields count="12">
    <dataField name=" January" fld="1" baseField="0" baseItem="0"/>
    <dataField name="February" fld="2" baseField="0" baseItem="0"/>
    <dataField name="March" fld="3" baseField="0" baseItem="0"/>
    <dataField name="April" fld="4" baseField="0" baseItem="0"/>
    <dataField name="May" fld="5" baseField="0" baseItem="0"/>
    <dataField name="June" fld="6" baseField="0" baseItem="0"/>
    <dataField name="July" fld="7" baseField="0" baseItem="0"/>
    <dataField name="August" fld="8" baseField="0" baseItem="0"/>
    <dataField name="September" fld="9" baseField="0" baseItem="0"/>
    <dataField name=" October" fld="10" baseField="0" baseItem="0"/>
    <dataField name="November" fld="11" baseField="0" baseItem="0"/>
    <dataField name=" December" fld="12" baseField="0" baseItem="0"/>
  </dataField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 January"/>
    <pivotHierarchy dragToData="1" caption="February"/>
    <pivotHierarchy dragToData="1" caption="March"/>
    <pivotHierarchy dragToData="1" caption="April"/>
    <pivotHierarchy dragToData="1" caption="May"/>
    <pivotHierarchy dragToData="1" caption="June"/>
    <pivotHierarchy dragToData="1" caption="July"/>
    <pivotHierarchy dragToData="1" caption="August"/>
    <pivotHierarchy dragToData="1" caption="September"/>
    <pivotHierarchy dragToData="1" caption=" October"/>
    <pivotHierarchy dragToData="1" caption="November"/>
    <pivotHierarchy dragToData="1" caption=" Decemb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Table1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5F01CDD-05DB-4B73-8DA0-D4C8E2CAEC48}" name="ExpensesChart" cacheId="1" dataOnRows="1" applyNumberFormats="0" applyBorderFormats="0" applyFontFormats="0" applyPatternFormats="0" applyAlignmentFormats="0" applyWidthHeightFormats="1" dataCaption="Values" tag="073bcd29-b2a7-44f3-952b-1dca045c972a" updatedVersion="8" minRefreshableVersion="3" useAutoFormatting="1" itemPrintTitles="1" createdVersion="8" indent="0" outline="1" outlineData="1" multipleFieldFilters="0" chartFormat="9">
  <location ref="F4:H18" firstHeaderRow="1" firstDataRow="2" firstDataCol="1"/>
  <pivotFields count="14">
    <pivotField axis="axisCol" allDrilled="1" subtotalTop="0" showAll="0" dataSourceSort="1" defaultSubtotal="0" defaultAttributeDrillState="1">
      <items count="21">
        <item s="1" x="0"/>
        <item x="1"/>
        <item x="2"/>
        <item x="3"/>
        <item x="4"/>
        <item x="5"/>
        <item x="6"/>
        <item x="7"/>
        <item x="8"/>
        <item x="9"/>
        <item x="10"/>
        <item x="11"/>
        <item x="12"/>
        <item x="13"/>
        <item x="14"/>
        <item x="15"/>
        <item x="16"/>
        <item x="17"/>
        <item x="18"/>
        <item x="19"/>
        <item x="2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13">
    <i>
      <x/>
    </i>
    <i i="1">
      <x v="1"/>
    </i>
    <i i="2">
      <x v="2"/>
    </i>
    <i i="3">
      <x v="3"/>
    </i>
    <i i="4">
      <x v="4"/>
    </i>
    <i i="5">
      <x v="5"/>
    </i>
    <i i="6">
      <x v="6"/>
    </i>
    <i i="7">
      <x v="7"/>
    </i>
    <i i="8">
      <x v="8"/>
    </i>
    <i i="9">
      <x v="9"/>
    </i>
    <i i="10">
      <x v="10"/>
    </i>
    <i i="11">
      <x v="11"/>
    </i>
    <i i="12">
      <x v="12"/>
    </i>
  </rowItems>
  <colFields count="1">
    <field x="0"/>
  </colFields>
  <colItems count="2">
    <i>
      <x/>
    </i>
    <i t="grand">
      <x/>
    </i>
  </colItems>
  <dataFields count="13">
    <dataField name="January" fld="1" baseField="0" baseItem="0" numFmtId="2"/>
    <dataField name="February" fld="2" baseField="0" baseItem="0" numFmtId="4"/>
    <dataField name="March" fld="3" baseField="0" baseItem="0" numFmtId="40"/>
    <dataField name="April" fld="4" baseField="0" baseItem="0"/>
    <dataField name="May" fld="5" baseField="0" baseItem="0"/>
    <dataField name="June" fld="6" baseField="0" baseItem="0"/>
    <dataField name="July" fld="7" baseField="0" baseItem="0"/>
    <dataField name="August" fld="8" baseField="0" baseItem="0"/>
    <dataField name="September" fld="9" baseField="0" baseItem="0"/>
    <dataField name="October" fld="10" baseField="0" baseItem="0"/>
    <dataField name="November" fld="11" baseField="0" baseItem="0"/>
    <dataField name="December" fld="12" baseField="0" baseItem="0"/>
    <dataField name="Sum of EOY Totals" fld="13" baseField="0" baseItem="0"/>
  </dataFields>
  <formats count="8">
    <format dxfId="49">
      <pivotArea dataOnly="0" labelOnly="1" outline="0" fieldPosition="0">
        <references count="1">
          <reference field="4294967294" count="1">
            <x v="12"/>
          </reference>
        </references>
      </pivotArea>
    </format>
    <format dxfId="48">
      <pivotArea dataOnly="0" labelOnly="1" outline="0" fieldPosition="0">
        <references count="1">
          <reference field="4294967294" count="12">
            <x v="0"/>
            <x v="1"/>
            <x v="2"/>
            <x v="3"/>
            <x v="4"/>
            <x v="5"/>
            <x v="6"/>
            <x v="7"/>
            <x v="8"/>
            <x v="9"/>
            <x v="10"/>
            <x v="11"/>
          </reference>
        </references>
      </pivotArea>
    </format>
    <format dxfId="47">
      <pivotArea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outline="0" fieldPosition="0">
        <references count="1">
          <reference field="4294967294" count="1">
            <x v="2"/>
          </reference>
        </references>
      </pivotArea>
    </format>
    <format dxfId="44">
      <pivotArea field="0" grandCol="1" outline="0" collapsedLevelsAreSubtotals="1" axis="axisCol" fieldPosition="0">
        <references count="1">
          <reference field="4294967294" count="2" selected="0">
            <x v="0"/>
            <x v="1"/>
          </reference>
        </references>
      </pivotArea>
    </format>
    <format dxfId="43">
      <pivotArea field="0" grandCol="1" outline="0" collapsedLevelsAreSubtotals="1" axis="axisCol" fieldPosition="0">
        <references count="1">
          <reference field="4294967294" count="10" selected="0">
            <x v="3"/>
            <x v="4"/>
            <x v="5"/>
            <x v="6"/>
            <x v="7"/>
            <x v="8"/>
            <x v="9"/>
            <x v="10"/>
            <x v="11"/>
            <x v="12"/>
          </reference>
        </references>
      </pivotArea>
    </format>
    <format dxfId="42">
      <pivotArea collapsedLevelsAreSubtotals="1" fieldPosition="0">
        <references count="2">
          <reference field="4294967294" count="12" selected="0">
            <x v="1"/>
            <x v="2"/>
            <x v="3"/>
            <x v="4"/>
            <x v="5"/>
            <x v="6"/>
            <x v="7"/>
            <x v="8"/>
            <x v="9"/>
            <x v="10"/>
            <x v="11"/>
            <x v="12"/>
          </reference>
          <reference field="0" count="1">
            <x v="7"/>
          </reference>
        </references>
      </pivotArea>
    </format>
  </formats>
  <chartFormats count="70">
    <chartFormat chart="3" format="48" series="1">
      <pivotArea type="data" outline="0" fieldPosition="0">
        <references count="2">
          <reference field="4294967294" count="1" selected="0">
            <x v="0"/>
          </reference>
          <reference field="0" count="1" selected="0">
            <x v="14"/>
          </reference>
        </references>
      </pivotArea>
    </chartFormat>
    <chartFormat chart="3" format="49">
      <pivotArea type="data" outline="0" fieldPosition="0">
        <references count="2">
          <reference field="4294967294" count="1" selected="0">
            <x v="0"/>
          </reference>
          <reference field="0" count="1" selected="0">
            <x v="14"/>
          </reference>
        </references>
      </pivotArea>
    </chartFormat>
    <chartFormat chart="3" format="50">
      <pivotArea type="data" outline="0" fieldPosition="0">
        <references count="2">
          <reference field="4294967294" count="1" selected="0">
            <x v="1"/>
          </reference>
          <reference field="0" count="1" selected="0">
            <x v="14"/>
          </reference>
        </references>
      </pivotArea>
    </chartFormat>
    <chartFormat chart="3" format="51">
      <pivotArea type="data" outline="0" fieldPosition="0">
        <references count="2">
          <reference field="4294967294" count="1" selected="0">
            <x v="2"/>
          </reference>
          <reference field="0" count="1" selected="0">
            <x v="14"/>
          </reference>
        </references>
      </pivotArea>
    </chartFormat>
    <chartFormat chart="3" format="52">
      <pivotArea type="data" outline="0" fieldPosition="0">
        <references count="2">
          <reference field="4294967294" count="1" selected="0">
            <x v="3"/>
          </reference>
          <reference field="0" count="1" selected="0">
            <x v="14"/>
          </reference>
        </references>
      </pivotArea>
    </chartFormat>
    <chartFormat chart="3" format="53">
      <pivotArea type="data" outline="0" fieldPosition="0">
        <references count="2">
          <reference field="4294967294" count="1" selected="0">
            <x v="4"/>
          </reference>
          <reference field="0" count="1" selected="0">
            <x v="14"/>
          </reference>
        </references>
      </pivotArea>
    </chartFormat>
    <chartFormat chart="3" format="54">
      <pivotArea type="data" outline="0" fieldPosition="0">
        <references count="2">
          <reference field="4294967294" count="1" selected="0">
            <x v="5"/>
          </reference>
          <reference field="0" count="1" selected="0">
            <x v="14"/>
          </reference>
        </references>
      </pivotArea>
    </chartFormat>
    <chartFormat chart="3" format="55">
      <pivotArea type="data" outline="0" fieldPosition="0">
        <references count="2">
          <reference field="4294967294" count="1" selected="0">
            <x v="6"/>
          </reference>
          <reference field="0" count="1" selected="0">
            <x v="14"/>
          </reference>
        </references>
      </pivotArea>
    </chartFormat>
    <chartFormat chart="3" format="56">
      <pivotArea type="data" outline="0" fieldPosition="0">
        <references count="2">
          <reference field="4294967294" count="1" selected="0">
            <x v="7"/>
          </reference>
          <reference field="0" count="1" selected="0">
            <x v="14"/>
          </reference>
        </references>
      </pivotArea>
    </chartFormat>
    <chartFormat chart="3" format="57">
      <pivotArea type="data" outline="0" fieldPosition="0">
        <references count="2">
          <reference field="4294967294" count="1" selected="0">
            <x v="8"/>
          </reference>
          <reference field="0" count="1" selected="0">
            <x v="14"/>
          </reference>
        </references>
      </pivotArea>
    </chartFormat>
    <chartFormat chart="3" format="58">
      <pivotArea type="data" outline="0" fieldPosition="0">
        <references count="2">
          <reference field="4294967294" count="1" selected="0">
            <x v="9"/>
          </reference>
          <reference field="0" count="1" selected="0">
            <x v="14"/>
          </reference>
        </references>
      </pivotArea>
    </chartFormat>
    <chartFormat chart="3" format="59">
      <pivotArea type="data" outline="0" fieldPosition="0">
        <references count="2">
          <reference field="4294967294" count="1" selected="0">
            <x v="10"/>
          </reference>
          <reference field="0" count="1" selected="0">
            <x v="14"/>
          </reference>
        </references>
      </pivotArea>
    </chartFormat>
    <chartFormat chart="3" format="60">
      <pivotArea type="data" outline="0" fieldPosition="0">
        <references count="2">
          <reference field="4294967294" count="1" selected="0">
            <x v="11"/>
          </reference>
          <reference field="0" count="1" selected="0">
            <x v="14"/>
          </reference>
        </references>
      </pivotArea>
    </chartFormat>
    <chartFormat chart="3" format="61">
      <pivotArea type="data" outline="0" fieldPosition="0">
        <references count="2">
          <reference field="4294967294" count="1" selected="0">
            <x v="12"/>
          </reference>
          <reference field="0" count="1" selected="0">
            <x v="14"/>
          </reference>
        </references>
      </pivotArea>
    </chartFormat>
    <chartFormat chart="3" format="62" series="1">
      <pivotArea type="data" outline="0" fieldPosition="0">
        <references count="2">
          <reference field="4294967294" count="1" selected="0">
            <x v="0"/>
          </reference>
          <reference field="0" count="1" selected="0">
            <x v="3"/>
          </reference>
        </references>
      </pivotArea>
    </chartFormat>
    <chartFormat chart="3" format="63" series="1">
      <pivotArea type="data" outline="0" fieldPosition="0">
        <references count="2">
          <reference field="4294967294" count="1" selected="0">
            <x v="0"/>
          </reference>
          <reference field="0" count="1" selected="0">
            <x v="8"/>
          </reference>
        </references>
      </pivotArea>
    </chartFormat>
    <chartFormat chart="3" format="64" series="1">
      <pivotArea type="data" outline="0" fieldPosition="0">
        <references count="2">
          <reference field="4294967294" count="1" selected="0">
            <x v="0"/>
          </reference>
          <reference field="0" count="1" selected="0">
            <x v="0"/>
          </reference>
        </references>
      </pivotArea>
    </chartFormat>
    <chartFormat chart="3" format="65" series="1">
      <pivotArea type="data" outline="0" fieldPosition="0">
        <references count="2">
          <reference field="4294967294" count="1" selected="0">
            <x v="0"/>
          </reference>
          <reference field="0" count="1" selected="0">
            <x v="11"/>
          </reference>
        </references>
      </pivotArea>
    </chartFormat>
    <chartFormat chart="3" format="66" series="1">
      <pivotArea type="data" outline="0" fieldPosition="0">
        <references count="2">
          <reference field="4294967294" count="1" selected="0">
            <x v="0"/>
          </reference>
          <reference field="0" count="1" selected="0">
            <x v="4"/>
          </reference>
        </references>
      </pivotArea>
    </chartFormat>
    <chartFormat chart="3" format="67" series="1">
      <pivotArea type="data" outline="0" fieldPosition="0">
        <references count="2">
          <reference field="4294967294" count="1" selected="0">
            <x v="0"/>
          </reference>
          <reference field="0" count="1" selected="0">
            <x v="20"/>
          </reference>
        </references>
      </pivotArea>
    </chartFormat>
    <chartFormat chart="3" format="68" series="1">
      <pivotArea type="data" outline="0" fieldPosition="0">
        <references count="2">
          <reference field="4294967294" count="1" selected="0">
            <x v="0"/>
          </reference>
          <reference field="0" count="1" selected="0">
            <x v="19"/>
          </reference>
        </references>
      </pivotArea>
    </chartFormat>
    <chartFormat chart="3" format="69" series="1">
      <pivotArea type="data" outline="0" fieldPosition="0">
        <references count="2">
          <reference field="4294967294" count="1" selected="0">
            <x v="0"/>
          </reference>
          <reference field="0" count="1" selected="0">
            <x v="9"/>
          </reference>
        </references>
      </pivotArea>
    </chartFormat>
    <chartFormat chart="3" format="70" series="1">
      <pivotArea type="data" outline="0" fieldPosition="0">
        <references count="2">
          <reference field="4294967294" count="1" selected="0">
            <x v="0"/>
          </reference>
          <reference field="0" count="1" selected="0">
            <x v="1"/>
          </reference>
        </references>
      </pivotArea>
    </chartFormat>
    <chartFormat chart="3" format="71" series="1">
      <pivotArea type="data" outline="0" fieldPosition="0">
        <references count="2">
          <reference field="4294967294" count="1" selected="0">
            <x v="0"/>
          </reference>
          <reference field="0" count="1" selected="0">
            <x v="12"/>
          </reference>
        </references>
      </pivotArea>
    </chartFormat>
    <chartFormat chart="3" format="72" series="1">
      <pivotArea type="data" outline="0" fieldPosition="0">
        <references count="2">
          <reference field="4294967294" count="1" selected="0">
            <x v="0"/>
          </reference>
          <reference field="0" count="1" selected="0">
            <x v="5"/>
          </reference>
        </references>
      </pivotArea>
    </chartFormat>
    <chartFormat chart="3" format="73" series="1">
      <pivotArea type="data" outline="0" fieldPosition="0">
        <references count="2">
          <reference field="4294967294" count="1" selected="0">
            <x v="0"/>
          </reference>
          <reference field="0" count="1" selected="0">
            <x v="18"/>
          </reference>
        </references>
      </pivotArea>
    </chartFormat>
    <chartFormat chart="3" format="74" series="1">
      <pivotArea type="data" outline="0" fieldPosition="0">
        <references count="2">
          <reference field="4294967294" count="1" selected="0">
            <x v="0"/>
          </reference>
          <reference field="0" count="1" selected="0">
            <x v="17"/>
          </reference>
        </references>
      </pivotArea>
    </chartFormat>
    <chartFormat chart="3" format="75" series="1">
      <pivotArea type="data" outline="0" fieldPosition="0">
        <references count="2">
          <reference field="4294967294" count="1" selected="0">
            <x v="0"/>
          </reference>
          <reference field="0" count="1" selected="0">
            <x v="7"/>
          </reference>
        </references>
      </pivotArea>
    </chartFormat>
    <chartFormat chart="3" format="76" series="1">
      <pivotArea type="data" outline="0" fieldPosition="0">
        <references count="2">
          <reference field="4294967294" count="1" selected="0">
            <x v="0"/>
          </reference>
          <reference field="0" count="1" selected="0">
            <x v="2"/>
          </reference>
        </references>
      </pivotArea>
    </chartFormat>
    <chartFormat chart="3" format="77" series="1">
      <pivotArea type="data" outline="0" fieldPosition="0">
        <references count="2">
          <reference field="4294967294" count="1" selected="0">
            <x v="0"/>
          </reference>
          <reference field="0" count="1" selected="0">
            <x v="13"/>
          </reference>
        </references>
      </pivotArea>
    </chartFormat>
    <chartFormat chart="3" format="78" series="1">
      <pivotArea type="data" outline="0" fieldPosition="0">
        <references count="2">
          <reference field="4294967294" count="1" selected="0">
            <x v="0"/>
          </reference>
          <reference field="0" count="1" selected="0">
            <x v="6"/>
          </reference>
        </references>
      </pivotArea>
    </chartFormat>
    <chartFormat chart="3" format="79" series="1">
      <pivotArea type="data" outline="0" fieldPosition="0">
        <references count="2">
          <reference field="4294967294" count="1" selected="0">
            <x v="0"/>
          </reference>
          <reference field="0" count="1" selected="0">
            <x v="10"/>
          </reference>
        </references>
      </pivotArea>
    </chartFormat>
    <chartFormat chart="3" format="80" series="1">
      <pivotArea type="data" outline="0" fieldPosition="0">
        <references count="2">
          <reference field="4294967294" count="1" selected="0">
            <x v="0"/>
          </reference>
          <reference field="0" count="1" selected="0">
            <x v="16"/>
          </reference>
        </references>
      </pivotArea>
    </chartFormat>
    <chartFormat chart="3" format="81" series="1">
      <pivotArea type="data" outline="0" fieldPosition="0">
        <references count="2">
          <reference field="4294967294" count="1" selected="0">
            <x v="0"/>
          </reference>
          <reference field="0" count="1" selected="0">
            <x v="15"/>
          </reference>
        </references>
      </pivotArea>
    </chartFormat>
    <chartFormat chart="7" format="96" series="1">
      <pivotArea type="data" outline="0" fieldPosition="0">
        <references count="2">
          <reference field="4294967294" count="1" selected="0">
            <x v="0"/>
          </reference>
          <reference field="0" count="1" selected="0">
            <x v="9"/>
          </reference>
        </references>
      </pivotArea>
    </chartFormat>
    <chartFormat chart="7" format="97">
      <pivotArea type="data" outline="0" fieldPosition="0">
        <references count="2">
          <reference field="4294967294" count="1" selected="0">
            <x v="0"/>
          </reference>
          <reference field="0" count="1" selected="0">
            <x v="9"/>
          </reference>
        </references>
      </pivotArea>
    </chartFormat>
    <chartFormat chart="7" format="98">
      <pivotArea type="data" outline="0" fieldPosition="0">
        <references count="2">
          <reference field="4294967294" count="1" selected="0">
            <x v="1"/>
          </reference>
          <reference field="0" count="1" selected="0">
            <x v="9"/>
          </reference>
        </references>
      </pivotArea>
    </chartFormat>
    <chartFormat chart="7" format="99">
      <pivotArea type="data" outline="0" fieldPosition="0">
        <references count="2">
          <reference field="4294967294" count="1" selected="0">
            <x v="2"/>
          </reference>
          <reference field="0" count="1" selected="0">
            <x v="9"/>
          </reference>
        </references>
      </pivotArea>
    </chartFormat>
    <chartFormat chart="7" format="100">
      <pivotArea type="data" outline="0" fieldPosition="0">
        <references count="2">
          <reference field="4294967294" count="1" selected="0">
            <x v="3"/>
          </reference>
          <reference field="0" count="1" selected="0">
            <x v="9"/>
          </reference>
        </references>
      </pivotArea>
    </chartFormat>
    <chartFormat chart="7" format="101">
      <pivotArea type="data" outline="0" fieldPosition="0">
        <references count="2">
          <reference field="4294967294" count="1" selected="0">
            <x v="4"/>
          </reference>
          <reference field="0" count="1" selected="0">
            <x v="9"/>
          </reference>
        </references>
      </pivotArea>
    </chartFormat>
    <chartFormat chart="7" format="102">
      <pivotArea type="data" outline="0" fieldPosition="0">
        <references count="2">
          <reference field="4294967294" count="1" selected="0">
            <x v="5"/>
          </reference>
          <reference field="0" count="1" selected="0">
            <x v="9"/>
          </reference>
        </references>
      </pivotArea>
    </chartFormat>
    <chartFormat chart="7" format="103">
      <pivotArea type="data" outline="0" fieldPosition="0">
        <references count="2">
          <reference field="4294967294" count="1" selected="0">
            <x v="6"/>
          </reference>
          <reference field="0" count="1" selected="0">
            <x v="9"/>
          </reference>
        </references>
      </pivotArea>
    </chartFormat>
    <chartFormat chart="7" format="104">
      <pivotArea type="data" outline="0" fieldPosition="0">
        <references count="2">
          <reference field="4294967294" count="1" selected="0">
            <x v="7"/>
          </reference>
          <reference field="0" count="1" selected="0">
            <x v="9"/>
          </reference>
        </references>
      </pivotArea>
    </chartFormat>
    <chartFormat chart="7" format="105">
      <pivotArea type="data" outline="0" fieldPosition="0">
        <references count="2">
          <reference field="4294967294" count="1" selected="0">
            <x v="8"/>
          </reference>
          <reference field="0" count="1" selected="0">
            <x v="9"/>
          </reference>
        </references>
      </pivotArea>
    </chartFormat>
    <chartFormat chart="7" format="106">
      <pivotArea type="data" outline="0" fieldPosition="0">
        <references count="2">
          <reference field="4294967294" count="1" selected="0">
            <x v="9"/>
          </reference>
          <reference field="0" count="1" selected="0">
            <x v="9"/>
          </reference>
        </references>
      </pivotArea>
    </chartFormat>
    <chartFormat chart="7" format="107">
      <pivotArea type="data" outline="0" fieldPosition="0">
        <references count="2">
          <reference field="4294967294" count="1" selected="0">
            <x v="10"/>
          </reference>
          <reference field="0" count="1" selected="0">
            <x v="9"/>
          </reference>
        </references>
      </pivotArea>
    </chartFormat>
    <chartFormat chart="7" format="108">
      <pivotArea type="data" outline="0" fieldPosition="0">
        <references count="2">
          <reference field="4294967294" count="1" selected="0">
            <x v="11"/>
          </reference>
          <reference field="0" count="1" selected="0">
            <x v="9"/>
          </reference>
        </references>
      </pivotArea>
    </chartFormat>
    <chartFormat chart="7" format="109">
      <pivotArea type="data" outline="0" fieldPosition="0">
        <references count="2">
          <reference field="4294967294" count="1" selected="0">
            <x v="12"/>
          </reference>
          <reference field="0" count="1" selected="0">
            <x v="9"/>
          </reference>
        </references>
      </pivotArea>
    </chartFormat>
    <chartFormat chart="7" format="110" series="1">
      <pivotArea type="data" outline="0" fieldPosition="0">
        <references count="2">
          <reference field="4294967294" count="1" selected="0">
            <x v="0"/>
          </reference>
          <reference field="0" count="1" selected="0">
            <x v="8"/>
          </reference>
        </references>
      </pivotArea>
    </chartFormat>
    <chartFormat chart="7" format="111" series="1">
      <pivotArea type="data" outline="0" fieldPosition="0">
        <references count="2">
          <reference field="4294967294" count="1" selected="0">
            <x v="0"/>
          </reference>
          <reference field="0" count="1" selected="0">
            <x v="7"/>
          </reference>
        </references>
      </pivotArea>
    </chartFormat>
    <chartFormat chart="7" format="112" series="1">
      <pivotArea type="data" outline="0" fieldPosition="0">
        <references count="2">
          <reference field="4294967294" count="1" selected="0">
            <x v="0"/>
          </reference>
          <reference field="0" count="1" selected="0">
            <x v="3"/>
          </reference>
        </references>
      </pivotArea>
    </chartFormat>
    <chartFormat chart="7" format="113" series="1">
      <pivotArea type="data" outline="0" fieldPosition="0">
        <references count="2">
          <reference field="4294967294" count="1" selected="0">
            <x v="0"/>
          </reference>
          <reference field="0" count="1" selected="0">
            <x v="1"/>
          </reference>
        </references>
      </pivotArea>
    </chartFormat>
    <chartFormat chart="7" format="114" series="1">
      <pivotArea type="data" outline="0" fieldPosition="0">
        <references count="2">
          <reference field="4294967294" count="1" selected="0">
            <x v="0"/>
          </reference>
          <reference field="0" count="1" selected="0">
            <x v="0"/>
          </reference>
        </references>
      </pivotArea>
    </chartFormat>
    <chartFormat chart="7" format="115" series="1">
      <pivotArea type="data" outline="0" fieldPosition="0">
        <references count="2">
          <reference field="4294967294" count="1" selected="0">
            <x v="0"/>
          </reference>
          <reference field="0" count="1" selected="0">
            <x v="6"/>
          </reference>
        </references>
      </pivotArea>
    </chartFormat>
    <chartFormat chart="7" format="116" series="1">
      <pivotArea type="data" outline="0" fieldPosition="0">
        <references count="2">
          <reference field="4294967294" count="1" selected="0">
            <x v="0"/>
          </reference>
          <reference field="0" count="1" selected="0">
            <x v="5"/>
          </reference>
        </references>
      </pivotArea>
    </chartFormat>
    <chartFormat chart="7" format="117" series="1">
      <pivotArea type="data" outline="0" fieldPosition="0">
        <references count="2">
          <reference field="4294967294" count="1" selected="0">
            <x v="0"/>
          </reference>
          <reference field="0" count="1" selected="0">
            <x v="4"/>
          </reference>
        </references>
      </pivotArea>
    </chartFormat>
    <chartFormat chart="7" format="118" series="1">
      <pivotArea type="data" outline="0" fieldPosition="0">
        <references count="2">
          <reference field="4294967294" count="1" selected="0">
            <x v="0"/>
          </reference>
          <reference field="0" count="1" selected="0">
            <x v="2"/>
          </reference>
        </references>
      </pivotArea>
    </chartFormat>
    <chartFormat chart="3" format="82">
      <pivotArea type="data" outline="0" fieldPosition="0">
        <references count="2">
          <reference field="4294967294" count="1" selected="0">
            <x v="0"/>
          </reference>
          <reference field="0" count="1" selected="0">
            <x v="0"/>
          </reference>
        </references>
      </pivotArea>
    </chartFormat>
    <chartFormat chart="3" format="83">
      <pivotArea type="data" outline="0" fieldPosition="0">
        <references count="2">
          <reference field="4294967294" count="1" selected="0">
            <x v="1"/>
          </reference>
          <reference field="0" count="1" selected="0">
            <x v="0"/>
          </reference>
        </references>
      </pivotArea>
    </chartFormat>
    <chartFormat chart="3" format="84">
      <pivotArea type="data" outline="0" fieldPosition="0">
        <references count="2">
          <reference field="4294967294" count="1" selected="0">
            <x v="2"/>
          </reference>
          <reference field="0" count="1" selected="0">
            <x v="0"/>
          </reference>
        </references>
      </pivotArea>
    </chartFormat>
    <chartFormat chart="3" format="85">
      <pivotArea type="data" outline="0" fieldPosition="0">
        <references count="2">
          <reference field="4294967294" count="1" selected="0">
            <x v="3"/>
          </reference>
          <reference field="0" count="1" selected="0">
            <x v="0"/>
          </reference>
        </references>
      </pivotArea>
    </chartFormat>
    <chartFormat chart="3" format="86">
      <pivotArea type="data" outline="0" fieldPosition="0">
        <references count="2">
          <reference field="4294967294" count="1" selected="0">
            <x v="4"/>
          </reference>
          <reference field="0" count="1" selected="0">
            <x v="0"/>
          </reference>
        </references>
      </pivotArea>
    </chartFormat>
    <chartFormat chart="3" format="87">
      <pivotArea type="data" outline="0" fieldPosition="0">
        <references count="2">
          <reference field="4294967294" count="1" selected="0">
            <x v="5"/>
          </reference>
          <reference field="0" count="1" selected="0">
            <x v="0"/>
          </reference>
        </references>
      </pivotArea>
    </chartFormat>
    <chartFormat chart="3" format="88">
      <pivotArea type="data" outline="0" fieldPosition="0">
        <references count="2">
          <reference field="4294967294" count="1" selected="0">
            <x v="6"/>
          </reference>
          <reference field="0" count="1" selected="0">
            <x v="0"/>
          </reference>
        </references>
      </pivotArea>
    </chartFormat>
    <chartFormat chart="3" format="89">
      <pivotArea type="data" outline="0" fieldPosition="0">
        <references count="2">
          <reference field="4294967294" count="1" selected="0">
            <x v="7"/>
          </reference>
          <reference field="0" count="1" selected="0">
            <x v="0"/>
          </reference>
        </references>
      </pivotArea>
    </chartFormat>
    <chartFormat chart="3" format="90">
      <pivotArea type="data" outline="0" fieldPosition="0">
        <references count="2">
          <reference field="4294967294" count="1" selected="0">
            <x v="8"/>
          </reference>
          <reference field="0" count="1" selected="0">
            <x v="0"/>
          </reference>
        </references>
      </pivotArea>
    </chartFormat>
    <chartFormat chart="3" format="91">
      <pivotArea type="data" outline="0" fieldPosition="0">
        <references count="2">
          <reference field="4294967294" count="1" selected="0">
            <x v="9"/>
          </reference>
          <reference field="0" count="1" selected="0">
            <x v="0"/>
          </reference>
        </references>
      </pivotArea>
    </chartFormat>
    <chartFormat chart="3" format="92">
      <pivotArea type="data" outline="0" fieldPosition="0">
        <references count="2">
          <reference field="4294967294" count="1" selected="0">
            <x v="10"/>
          </reference>
          <reference field="0" count="1" selected="0">
            <x v="0"/>
          </reference>
        </references>
      </pivotArea>
    </chartFormat>
    <chartFormat chart="3" format="93">
      <pivotArea type="data" outline="0" fieldPosition="0">
        <references count="2">
          <reference field="4294967294" count="1" selected="0">
            <x v="11"/>
          </reference>
          <reference field="0" count="1" selected="0">
            <x v="0"/>
          </reference>
        </references>
      </pivotArea>
    </chartFormat>
    <chartFormat chart="3" format="94">
      <pivotArea type="data" outline="0" fieldPosition="0">
        <references count="2">
          <reference field="4294967294" count="1" selected="0">
            <x v="12"/>
          </reference>
          <reference field="0" count="1" selected="0">
            <x v="0"/>
          </reference>
        </references>
      </pivotArea>
    </chartFormat>
  </chartFormats>
  <pivotHierarchies count="6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Table1]"/>
        <x15:activeTabTopLevelEntity name="[Table10]"/>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s1" xr10:uid="{6D9BF1D6-AC06-489B-8BDA-3C996A9ABA31}" sourceName="[Range].[Expenses]">
  <pivotTables>
    <pivotTable tabId="19" name="ExpensesChart"/>
  </pivotTables>
  <data>
    <olap pivotCacheId="810801373">
      <levels count="2">
        <level uniqueName="[Range].[Expenses].[(All)]" sourceCaption="(All)" count="0"/>
        <level uniqueName="[Range].[Expenses].[Expenses]" sourceCaption="Expenses" count="21">
          <ranges>
            <range startItem="0">
              <i n="[Range].[Expenses].&amp;[      Car insurance]" c="      Car insurance"/>
              <i n="[Range].[Expenses].&amp;[      Clothing]" c="      Clothing"/>
              <i n="[Range].[Expenses].&amp;[      Credit and Store Card Debt]" c="      Credit and Store Card Debt"/>
              <i n="[Range].[Expenses].&amp;[      Donations]" c="      Donations"/>
              <i n="[Range].[Expenses].&amp;[      Eating out - Takeout]" c="      Eating out - Takeout"/>
              <i n="[Range].[Expenses].&amp;[      Entertainment]" c="      Entertainment"/>
              <i n="[Range].[Expenses].&amp;[      Groceries &amp; Household suplies]" c="      Groceries &amp; Household suplies"/>
              <i n="[Range].[Expenses].&amp;[      Medical Debt | Perescriptions]" c="      Medical Debt | Perescriptions"/>
              <i n="[Range].[Expenses].&amp;[      Mortgage Payment]" c="      Mortgage Payment"/>
              <i n="[Range].[Expenses].&amp;[      Other food expense]" c="      Other food expense"/>
              <i n="[Range].[Expenses].&amp;[      Other home related expense]" c="      Other home related expense"/>
              <i n="[Range].[Expenses].&amp;[      Other Investments]" c="      Other Investments"/>
              <i n="[Range].[Expenses].&amp;[      Other Personal Costs]" c="      Other Personal Costs"/>
              <i n="[Range].[Expenses].&amp;[      Other transportation expenses]" c="      Other transportation expenses"/>
              <i n="[Range].[Expenses].&amp;[      Other Unsecured Debt]" c="      Other Unsecured Debt"/>
              <i n="[Range].[Expenses].&amp;[      Savings]" c="      Savings"/>
              <i n="[Range].[Expenses].&amp;[      Transportation]" c="      Transportation"/>
              <i n="[Range].[Expenses].&amp;[      Utilities]" c="      Utilities"/>
              <i n="[Range].[Expenses].&amp;[Difference between Monthly income and monthly expendatures]" c="Difference between Monthly income and monthly expendatures"/>
              <i n="[Range].[Expenses].&amp;[Percentage of Monthly Expendatures]" c="Percentage of Monthly Expendatures"/>
              <i n="[Range].[Expenses].&amp;[Total Expenses]" c="Total Expenses"/>
            </range>
          </ranges>
        </level>
      </levels>
      <selections count="1">
        <selection n="[Range].[Expenses].&amp;[      Groceries &amp; Household supli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penses 1" xr10:uid="{3BC2A9BD-98DD-4F83-BBCD-8E1AB4C1E6B4}" cache="Slicer_Expenses1" caption="Expenses" columnCount="2" level="1" style="SlicerStyleDark4"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48214A-01B6-4052-B841-7EB1DAF0608C}" name="Table1" displayName="Table1" ref="L2:O15" totalsRowShown="0" headerRowDxfId="57" dataDxfId="55" headerRowBorderDxfId="56" tableBorderDxfId="54">
  <tableColumns count="4">
    <tableColumn id="1" xr3:uid="{23BDE352-5BCA-401F-8B05-230178E19EC0}" name="Month" dataDxfId="53"/>
    <tableColumn id="2" xr3:uid="{F50C9C99-8C45-4518-8B43-1B5AF8BE8EF0}" name="Income" dataDxfId="52"/>
    <tableColumn id="3" xr3:uid="{08CF47F7-9D88-4F96-9BD4-421B5E589921}" name="Exepenses" dataDxfId="51"/>
    <tableColumn id="4" xr3:uid="{894C354B-DEDA-4A69-98B1-58B94AFF9431}" name="Sub Total" dataDxfId="5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192EC60-54AF-4119-AFD8-D3B7C737E866}" name="Table9" displayName="Table9" ref="B1:O4" totalsRowShown="0" headerRowDxfId="41" dataDxfId="39" headerRowBorderDxfId="40">
  <autoFilter ref="B1:O4" xr:uid="{0192EC60-54AF-4119-AFD8-D3B7C737E866}"/>
  <tableColumns count="14">
    <tableColumn id="1" xr3:uid="{717DE4F9-14A2-40AE-8E2A-F5177EE3D3E3}" name="Income" dataDxfId="38"/>
    <tableColumn id="2" xr3:uid="{B95188EE-7239-403D-8689-0F78C26195C0}" name="Entered Date" dataDxfId="37"/>
    <tableColumn id="3" xr3:uid="{1C8244EC-783A-4E26-BA1C-7044D36F177B}" name="January" dataDxfId="36"/>
    <tableColumn id="4" xr3:uid="{EF34178A-A2B9-4BB4-ABB1-BFA2675CF53B}" name="February" dataDxfId="35"/>
    <tableColumn id="5" xr3:uid="{29FD9684-808D-4C48-8FB4-270195D724FA}" name="March" dataDxfId="34"/>
    <tableColumn id="6" xr3:uid="{F6E3DBBB-D960-4384-B248-337D95AE3470}" name="April" dataDxfId="33"/>
    <tableColumn id="7" xr3:uid="{3F94FED1-EEEE-4857-9E89-DB8343063444}" name="May" dataDxfId="32"/>
    <tableColumn id="8" xr3:uid="{D86F553C-D0A1-47C5-B15C-E0D0035CA615}" name="June" dataDxfId="31"/>
    <tableColumn id="9" xr3:uid="{F87506BA-98D1-4265-AF15-F87F8737BE10}" name="July" dataDxfId="30"/>
    <tableColumn id="10" xr3:uid="{68EDF594-2176-4847-85C9-784DA527C02A}" name="August" dataDxfId="29"/>
    <tableColumn id="11" xr3:uid="{E05C1683-30F1-4141-B34B-5E0A2F17BE89}" name="September" dataDxfId="28"/>
    <tableColumn id="12" xr3:uid="{09F99883-9164-42D9-B60E-2F8171BE40DF}" name="October" dataDxfId="27"/>
    <tableColumn id="13" xr3:uid="{F1294730-DC9D-4592-B41D-6D3AFAA2B471}" name="November" dataDxfId="26"/>
    <tableColumn id="14" xr3:uid="{6DF71E89-5245-42CB-B64D-D1ECB87B6E4D}" name="December" dataDxfId="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84034A-9617-45EC-A19D-B04EB3A5FDE3}" name="Table10" displayName="Table10" ref="B6:O24" totalsRowShown="0" headerRowDxfId="24" dataDxfId="22" headerRowBorderDxfId="23">
  <autoFilter ref="B6:O24" xr:uid="{A284034A-9617-45EC-A19D-B04EB3A5FDE3}"/>
  <tableColumns count="14">
    <tableColumn id="1" xr3:uid="{D0DA79D6-010F-408C-9FA1-6877E32ABE58}" name="Expenses" dataDxfId="21"/>
    <tableColumn id="2" xr3:uid="{FA3EECF8-5482-4421-8DFD-18C7F9BF1F06}" name="Entered Date" dataDxfId="20"/>
    <tableColumn id="3" xr3:uid="{B275D45D-D87D-45C2-8AE4-27941845DB1F}" name="January" dataDxfId="19"/>
    <tableColumn id="4" xr3:uid="{301ADDB3-9ABC-4096-B8E1-62BFC5DD2314}" name="February" dataDxfId="18"/>
    <tableColumn id="5" xr3:uid="{68520BDF-A3BA-49EA-9ADF-E1B9B8D5C3F6}" name="March" dataDxfId="17"/>
    <tableColumn id="6" xr3:uid="{D7EBBD4F-0989-455D-8DE9-6FC0878B5D05}" name="April" dataDxfId="16"/>
    <tableColumn id="7" xr3:uid="{3ED4746E-4190-4042-8432-B5B3A71A0922}" name="May" dataDxfId="15"/>
    <tableColumn id="8" xr3:uid="{21D7BDD6-DD0C-4335-98EE-A92824E439E0}" name="June" dataDxfId="14"/>
    <tableColumn id="9" xr3:uid="{9CD1DB5E-9E50-4A4F-85FA-AA4AF780148E}" name="July" dataDxfId="13"/>
    <tableColumn id="10" xr3:uid="{A0D60D6B-0339-4E99-9D71-B9E4E2514E24}" name="August" dataDxfId="12"/>
    <tableColumn id="11" xr3:uid="{B03503E8-2167-457C-AABB-B05CCF504D82}" name="September" dataDxfId="11"/>
    <tableColumn id="12" xr3:uid="{C63C8172-DE06-4EBF-925B-4725628A4598}" name="October" dataDxfId="10"/>
    <tableColumn id="13" xr3:uid="{7928892B-B658-4C0A-A3A8-386E45B64E88}" name="November" dataDxfId="9"/>
    <tableColumn id="14" xr3:uid="{1FD6D0AF-8700-4827-BE6F-F82123154E09}" name="December" dataDxfId="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D935FEC-1126-48FB-9A7F-948B08F15E20}" name="Table11" displayName="Table11" ref="B29:F54" totalsRowShown="0" headerRowDxfId="7" dataDxfId="5" headerRowBorderDxfId="6">
  <tableColumns count="5">
    <tableColumn id="1" xr3:uid="{66C15C9B-B764-46F2-B778-F59B5330E410}" name="Donations Details" dataDxfId="4"/>
    <tableColumn id="2" xr3:uid="{75F1CFA8-C16D-4004-A2D8-1CF4D3A1180F}" name="Entered Date" dataDxfId="3"/>
    <tableColumn id="3" xr3:uid="{109B2F5B-EF9B-4FAA-AD17-07EF661F4861}" name="Donation Amount" dataDxfId="2"/>
    <tableColumn id="4" xr3:uid="{AAFE1B5F-F453-4118-A889-CFCDFC9CA3E8}" name="Comment" dataDxfId="1"/>
    <tableColumn id="5" xr3:uid="{E6184F38-6409-4AF3-954C-78294F47E1D5}" name=" " dataDxfId="0"/>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Organic">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ebextensions/_rels/taskpanes.xml.rels><?xml version="1.0" encoding="UTF-8" standalone="yes"?>
<Relationships xmlns="http://schemas.openxmlformats.org/package/2006/relationships"><Relationship Id="rId8" Type="http://schemas.microsoft.com/office/2011/relationships/webextension" Target="webextension8.xml"/><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10" Type="http://schemas.microsoft.com/office/2011/relationships/webextension" Target="webextension10.xml"/><Relationship Id="rId4" Type="http://schemas.microsoft.com/office/2011/relationships/webextension" Target="webextension4.xml"/><Relationship Id="rId9" Type="http://schemas.microsoft.com/office/2011/relationships/webextension" Target="webextension9.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 dockstate="right" visibility="0" width="525" row="7">
    <wetp:webextensionref xmlns:r="http://schemas.openxmlformats.org/officeDocument/2006/relationships" r:id="rId2"/>
  </wetp:taskpane>
  <wetp:taskpane dockstate="right" visibility="0" width="438" row="1">
    <wetp:webextensionref xmlns:r="http://schemas.openxmlformats.org/officeDocument/2006/relationships" r:id="rId3"/>
  </wetp:taskpane>
  <wetp:taskpane dockstate="right" visibility="0" width="525" row="8">
    <wetp:webextensionref xmlns:r="http://schemas.openxmlformats.org/officeDocument/2006/relationships" r:id="rId4"/>
  </wetp:taskpane>
  <wetp:taskpane dockstate="right" visibility="0" width="524" row="5">
    <wetp:webextensionref xmlns:r="http://schemas.openxmlformats.org/officeDocument/2006/relationships" r:id="rId5"/>
  </wetp:taskpane>
  <wetp:taskpane dockstate="right" visibility="0" width="525" row="7">
    <wetp:webextensionref xmlns:r="http://schemas.openxmlformats.org/officeDocument/2006/relationships" r:id="rId6"/>
  </wetp:taskpane>
  <wetp:taskpane dockstate="right" visibility="0" width="525" row="8">
    <wetp:webextensionref xmlns:r="http://schemas.openxmlformats.org/officeDocument/2006/relationships" r:id="rId7"/>
  </wetp:taskpane>
  <wetp:taskpane dockstate="right" visibility="0" width="525" row="5">
    <wetp:webextensionref xmlns:r="http://schemas.openxmlformats.org/officeDocument/2006/relationships" r:id="rId8"/>
  </wetp:taskpane>
  <wetp:taskpane dockstate="right" visibility="0" width="525" row="6">
    <wetp:webextensionref xmlns:r="http://schemas.openxmlformats.org/officeDocument/2006/relationships" r:id="rId9"/>
  </wetp:taskpane>
  <wetp:taskpane dockstate="right" visibility="0" width="525" row="9">
    <wetp:webextensionref xmlns:r="http://schemas.openxmlformats.org/officeDocument/2006/relationships" r:id="rId10"/>
  </wetp:taskpane>
</wetp:taskpanes>
</file>

<file path=xl/webextensions/webextension1.xml><?xml version="1.0" encoding="utf-8"?>
<we:webextension xmlns:we="http://schemas.microsoft.com/office/webextensions/webextension/2010/11" id="{11B4852E-BD62-48E8-AE18-EB58B9A9A7E8}">
  <we:reference id="wa200005669" version="2.0.0.0" store="en-US" storeType="OMEX"/>
  <we:alternateReferences>
    <we:reference id="wa200005669" version="2.0.0.0" store="wa200005669"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07769B5D-7C44-4188-83D5-04B5490FDDF7}">
  <we:reference id="wa104380955" version="3.16.2.1" store="en-US" storeType="OMEX"/>
  <we:alternateReferences>
    <we:reference id="wa104380955" version="3.16.2.1" store="WA10438095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C6E550C8-7376-4A8F-9711-24A3BE642303}">
  <we:reference id="wa200003101" version="1.0.0.7" store="en-US" storeType="OMEX"/>
  <we:alternateReferences>
    <we:reference id="wa200003101" version="1.0.0.7" store="WA200003101"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6BE233EC-F7DD-488F-B175-D342E318ACA9}">
  <we:reference id="wa200005186" version="1.0.0.0" store="en-US" storeType="OMEX"/>
  <we:alternateReferences>
    <we:reference id="WA200005186" version="1.0.0.0" store="WA200005186" storeType="OMEX"/>
  </we:alternateReferences>
  <we:properties>
    <we:property name="EditorSaveData" value="&quot;{\&quot;editor\&quot;:\&quot;ds\&quot;,\&quot;xml\&quot;:\&quot;&lt;xml xmlns=\\\&quot;https:\/\/developers.google.com\/blockly\/xml\\\&quot;&gt;&lt;\/xml&gt;\&quot;,\&quot;json\&quot;:{\&quot;variables\&quot;:[],\&quot;blocks\&quot;:[]}}&quot;"/>
  </we:properties>
  <we:bindings/>
  <we:snapshot xmlns:r="http://schemas.openxmlformats.org/officeDocument/2006/relationships"/>
</we:webextension>
</file>

<file path=xl/webextensions/webextension5.xml><?xml version="1.0" encoding="utf-8"?>
<we:webextension xmlns:we="http://schemas.microsoft.com/office/webextensions/webextension/2010/11" id="{BAE2BB89-9A16-48BB-8347-A02E20D36D1B}">
  <we:reference id="wa200007447" version="1.0.0.0" store="en-US"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ebextensions/webextension6.xml><?xml version="1.0" encoding="utf-8"?>
<we:webextension xmlns:we="http://schemas.microsoft.com/office/webextensions/webextension/2010/11" id="{3EB9E9A3-7989-4EA7-85AF-B0AEC31F58C4}">
  <we:reference id="wa104381807" version="1.0.0.5" store="en-US" storeType="OMEX"/>
  <we:alternateReferences>
    <we:reference id="wa104381807" version="1.0.0.5" store="wa104381807" storeType="OMEX"/>
  </we:alternateReferences>
  <we:properties/>
  <we:bindings/>
  <we:snapshot xmlns:r="http://schemas.openxmlformats.org/officeDocument/2006/relationships"/>
</we:webextension>
</file>

<file path=xl/webextensions/webextension7.xml><?xml version="1.0" encoding="utf-8"?>
<we:webextension xmlns:we="http://schemas.microsoft.com/office/webextensions/webextension/2010/11" id="{99520D45-2FDA-450F-A53B-630B3826AC63}">
  <we:reference id="wa104381701" version="1.0.0.4" store="en-US" storeType="OMEX"/>
  <we:alternateReferences>
    <we:reference id="wa104381701" version="1.0.0.4" store="wa104381701" storeType="OMEX"/>
  </we:alternateReferences>
  <we:properties/>
  <we:bindings/>
  <we:snapshot xmlns:r="http://schemas.openxmlformats.org/officeDocument/2006/relationships"/>
</we:webextension>
</file>

<file path=xl/webextensions/webextension8.xml><?xml version="1.0" encoding="utf-8"?>
<we:webextension xmlns:we="http://schemas.microsoft.com/office/webextensions/webextension/2010/11" id="{312162B3-CFE1-4298-AC0F-AC40B20493A9}">
  <we:reference id="wa200000113" version="1.0.0.0" store="en-US" storeType="OMEX"/>
  <we:alternateReferences>
    <we:reference id="wa200000113" version="1.0.0.0" store="wa200000113" storeType="OMEX"/>
  </we:alternateReferences>
  <we:properties/>
  <we:bindings/>
  <we:snapshot xmlns:r="http://schemas.openxmlformats.org/officeDocument/2006/relationships"/>
</we:webextension>
</file>

<file path=xl/webextensions/webextension9.xml><?xml version="1.0" encoding="utf-8"?>
<we:webextension xmlns:we="http://schemas.microsoft.com/office/webextensions/webextension/2010/11" id="{D10CD838-CB9F-4E73-AD0B-F3281E9B6D35}">
  <we:reference id="wa200000556" version="1.1.0.0" store="en-US" storeType="OMEX"/>
  <we:alternateReferences>
    <we:reference id="wa200000556" version="1.1.0.0" store="wa200000556" storeType="OMEX"/>
  </we:alternateReferences>
  <we:properties>
    <we:property name="Office.AutoShowTaskpaneWithDocument" value="true"/>
    <we:property name="documentId" value="&quot;f0dce792-9fbd-450a-9827-572834f119e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_xldudf_JIRA_JQL</we:customFunctionIds>
      </we:customFunctionIdList>
    </a:ext>
  </we:extLst>
</we:webextension>
</file>

<file path=xl/webextensions/webextension10.xml><?xml version="1.0" encoding="utf-8"?>
<we:webextension xmlns:we="http://schemas.microsoft.com/office/webextensions/webextension/2010/11" id="{04B50A7B-383F-4F38-9890-85DF0F2BF213}">
  <we:reference id="wa200000934" version="1.1.0.0" store="en-US" storeType="OMEX"/>
  <we:alternateReferences>
    <we:reference id="wa200000934" version="1.1.0.0" store="wa200000934" storeType="OMEX"/>
  </we:alternateReferences>
  <we:properties>
    <we:property name="tutorialPlayed" value="true"/>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1D695-8210-40B8-9139-08CA09DD8496}">
  <sheetPr codeName="Sheet2"/>
  <dimension ref="A1:V85"/>
  <sheetViews>
    <sheetView topLeftCell="G69" workbookViewId="0">
      <selection activeCell="K69" sqref="K69:M85"/>
    </sheetView>
  </sheetViews>
  <sheetFormatPr defaultRowHeight="14.4"/>
  <cols>
    <col min="2" max="2" width="4.125" customWidth="1"/>
    <col min="3" max="3" width="15" customWidth="1"/>
    <col min="4" max="4" width="41.375" customWidth="1"/>
    <col min="5" max="5" width="18" hidden="1" customWidth="1"/>
    <col min="6" max="6" width="36.375" hidden="1" customWidth="1"/>
    <col min="7" max="7" width="19.375" bestFit="1" customWidth="1"/>
    <col min="8" max="8" width="16.25" bestFit="1" customWidth="1"/>
    <col min="9" max="9" width="24.375" bestFit="1" customWidth="1"/>
    <col min="10" max="10" width="7.125" customWidth="1"/>
    <col min="11" max="11" width="53" bestFit="1" customWidth="1"/>
    <col min="12" max="12" width="21.125" customWidth="1"/>
    <col min="13" max="13" width="60.125" bestFit="1" customWidth="1"/>
    <col min="14" max="14" width="29.125" customWidth="1"/>
    <col min="15" max="15" width="51.5" customWidth="1"/>
    <col min="17" max="17" width="36" customWidth="1"/>
    <col min="22" max="22" width="195.25" bestFit="1" customWidth="1"/>
  </cols>
  <sheetData>
    <row r="1" spans="1:22" ht="18">
      <c r="A1" t="s">
        <v>19</v>
      </c>
      <c r="C1" s="122" t="s">
        <v>39</v>
      </c>
      <c r="D1" s="122"/>
      <c r="E1" t="s">
        <v>41</v>
      </c>
      <c r="F1" t="s">
        <v>63</v>
      </c>
      <c r="I1" t="s">
        <v>105</v>
      </c>
      <c r="J1" t="str">
        <f>"ws..Budget.cell"&amp;" "&amp;F1&amp;" "&amp;".value"</f>
        <v>ws..Budget.cell D3 .value</v>
      </c>
      <c r="K1" t="str">
        <f>"ws.YearSpendatures.cell"&amp;" "&amp;I1&amp;" "&amp;".value"</f>
        <v>ws.YearSpendatures.cell B2 .value</v>
      </c>
      <c r="M1" t="str">
        <f>K1&amp;" "&amp;"="&amp;" "&amp;J1</f>
        <v>ws.YearSpendatures.cell B2 .value = ws..Budget.cell D3 .value</v>
      </c>
      <c r="V1" s="52" t="s">
        <v>173</v>
      </c>
    </row>
    <row r="2" spans="1:22">
      <c r="A2" t="s">
        <v>20</v>
      </c>
      <c r="C2" s="123" t="s">
        <v>40</v>
      </c>
      <c r="D2" s="124"/>
      <c r="E2" t="s">
        <v>42</v>
      </c>
      <c r="F2" t="s">
        <v>64</v>
      </c>
      <c r="I2" t="s">
        <v>106</v>
      </c>
      <c r="J2" t="str">
        <f t="shared" ref="J2:J28" si="0">"ws..Budget.cell"&amp;" "&amp;F2&amp;" "&amp;".value"</f>
        <v>ws..Budget.cell D4 .value</v>
      </c>
      <c r="K2" t="str">
        <f t="shared" ref="K2:K28" si="1">"ws.YearSpendatures.cell"&amp;" "&amp;I2&amp;" "&amp;".value"</f>
        <v>ws.YearSpendatures.cell B3 .value</v>
      </c>
      <c r="M2" t="str">
        <f t="shared" ref="M2:M28" si="2">K2&amp;" "&amp;"="&amp;" "&amp;J2</f>
        <v>ws.YearSpendatures.cell B3 .value = ws..Budget.cell D4 .value</v>
      </c>
      <c r="V2" s="53"/>
    </row>
    <row r="3" spans="1:22">
      <c r="A3" t="s">
        <v>21</v>
      </c>
      <c r="C3" s="121" t="s">
        <v>32</v>
      </c>
      <c r="D3" s="121"/>
      <c r="E3" t="s">
        <v>43</v>
      </c>
      <c r="F3" t="s">
        <v>65</v>
      </c>
      <c r="I3" t="s">
        <v>107</v>
      </c>
      <c r="J3" t="str">
        <f t="shared" si="0"/>
        <v>ws..Budget.cell D5 .value</v>
      </c>
      <c r="K3" t="str">
        <f t="shared" si="1"/>
        <v>ws.YearSpendatures.cell B4 .value</v>
      </c>
      <c r="M3" t="str">
        <f t="shared" si="2"/>
        <v>ws.YearSpendatures.cell B4 .value = ws..Budget.cell D5 .value</v>
      </c>
      <c r="V3" s="54" t="s">
        <v>174</v>
      </c>
    </row>
    <row r="4" spans="1:22">
      <c r="A4" t="s">
        <v>22</v>
      </c>
      <c r="C4" s="125" t="s">
        <v>2</v>
      </c>
      <c r="D4" s="125"/>
      <c r="V4" s="53"/>
    </row>
    <row r="5" spans="1:22">
      <c r="A5" t="s">
        <v>23</v>
      </c>
      <c r="C5" s="126" t="s">
        <v>3</v>
      </c>
      <c r="D5" s="126"/>
      <c r="V5" s="54" t="s">
        <v>175</v>
      </c>
    </row>
    <row r="6" spans="1:22">
      <c r="A6" t="s">
        <v>24</v>
      </c>
      <c r="C6" s="121" t="s">
        <v>33</v>
      </c>
      <c r="D6" s="121"/>
      <c r="E6" t="s">
        <v>44</v>
      </c>
      <c r="F6" t="s">
        <v>66</v>
      </c>
      <c r="I6" t="s">
        <v>108</v>
      </c>
      <c r="J6" t="str">
        <f t="shared" si="0"/>
        <v>ws..Budget.cell D8 .value</v>
      </c>
      <c r="K6" t="str">
        <f t="shared" si="1"/>
        <v>ws.YearSpendatures.cell B7 .value</v>
      </c>
      <c r="M6" t="str">
        <f t="shared" si="2"/>
        <v>ws.YearSpendatures.cell B7 .value = ws..Budget.cell D8 .value</v>
      </c>
      <c r="V6" s="53"/>
    </row>
    <row r="7" spans="1:22">
      <c r="A7" t="s">
        <v>25</v>
      </c>
      <c r="C7" s="121" t="s">
        <v>34</v>
      </c>
      <c r="D7" s="121"/>
      <c r="E7" t="s">
        <v>45</v>
      </c>
      <c r="F7" t="s">
        <v>67</v>
      </c>
      <c r="I7" t="s">
        <v>109</v>
      </c>
      <c r="J7" t="str">
        <f t="shared" si="0"/>
        <v>ws..Budget.cell D9 .value</v>
      </c>
      <c r="K7" t="str">
        <f t="shared" si="1"/>
        <v>ws.YearSpendatures.cell B8 .value</v>
      </c>
      <c r="M7" t="str">
        <f t="shared" si="2"/>
        <v>ws.YearSpendatures.cell B8 .value = ws..Budget.cell D9 .value</v>
      </c>
      <c r="V7" s="54" t="s">
        <v>176</v>
      </c>
    </row>
    <row r="8" spans="1:22">
      <c r="A8" t="s">
        <v>26</v>
      </c>
      <c r="C8" s="121" t="s">
        <v>35</v>
      </c>
      <c r="D8" s="121"/>
      <c r="E8" t="s">
        <v>46</v>
      </c>
      <c r="F8" t="s">
        <v>68</v>
      </c>
      <c r="I8" t="s">
        <v>110</v>
      </c>
      <c r="J8" t="str">
        <f t="shared" si="0"/>
        <v>ws..Budget.cell D10 .value</v>
      </c>
      <c r="K8" t="str">
        <f t="shared" si="1"/>
        <v>ws.YearSpendatures.cell B9 .value</v>
      </c>
      <c r="M8" t="str">
        <f t="shared" si="2"/>
        <v>ws.YearSpendatures.cell B9 .value = ws..Budget.cell D10 .value</v>
      </c>
      <c r="V8" s="53"/>
    </row>
    <row r="9" spans="1:22">
      <c r="A9" t="s">
        <v>27</v>
      </c>
      <c r="C9" s="1"/>
      <c r="D9" s="2"/>
      <c r="V9" s="54" t="s">
        <v>177</v>
      </c>
    </row>
    <row r="10" spans="1:22">
      <c r="A10" t="s">
        <v>28</v>
      </c>
      <c r="C10" s="121" t="s">
        <v>4</v>
      </c>
      <c r="D10" s="121"/>
      <c r="E10" t="s">
        <v>47</v>
      </c>
      <c r="F10" t="s">
        <v>69</v>
      </c>
      <c r="I10" t="s">
        <v>111</v>
      </c>
      <c r="J10" t="str">
        <f t="shared" si="0"/>
        <v>ws..Budget.cell D12 .value</v>
      </c>
      <c r="K10" t="str">
        <f t="shared" si="1"/>
        <v>ws.YearSpendatures.cell B10 .value</v>
      </c>
      <c r="M10" t="str">
        <f t="shared" si="2"/>
        <v>ws.YearSpendatures.cell B10 .value = ws..Budget.cell D12 .value</v>
      </c>
    </row>
    <row r="11" spans="1:22" ht="18">
      <c r="A11" t="s">
        <v>29</v>
      </c>
      <c r="C11" s="121" t="s">
        <v>5</v>
      </c>
      <c r="D11" s="121"/>
      <c r="E11" t="s">
        <v>48</v>
      </c>
      <c r="F11" t="s">
        <v>70</v>
      </c>
      <c r="I11" t="s">
        <v>112</v>
      </c>
      <c r="J11" t="str">
        <f t="shared" si="0"/>
        <v>ws..Budget.cell D13 .value</v>
      </c>
      <c r="K11" t="str">
        <f t="shared" si="1"/>
        <v>ws.YearSpendatures.cell B11 .value</v>
      </c>
      <c r="M11" t="str">
        <f t="shared" si="2"/>
        <v>ws.YearSpendatures.cell B11 .value = ws..Budget.cell D13 .value</v>
      </c>
      <c r="V11" s="52" t="s">
        <v>178</v>
      </c>
    </row>
    <row r="12" spans="1:22">
      <c r="A12" t="s">
        <v>30</v>
      </c>
      <c r="C12" s="121" t="s">
        <v>36</v>
      </c>
      <c r="D12" s="121"/>
      <c r="E12" t="s">
        <v>49</v>
      </c>
      <c r="F12" t="s">
        <v>71</v>
      </c>
      <c r="I12" t="s">
        <v>113</v>
      </c>
      <c r="J12" t="str">
        <f t="shared" si="0"/>
        <v>ws..Budget.cell D14 .value</v>
      </c>
      <c r="K12" t="str">
        <f t="shared" si="1"/>
        <v>ws.YearSpendatures.cell B12 .value</v>
      </c>
      <c r="M12" t="str">
        <f t="shared" si="2"/>
        <v>ws.YearSpendatures.cell B12 .value = ws..Budget.cell D14 .value</v>
      </c>
    </row>
    <row r="13" spans="1:22">
      <c r="C13" s="3"/>
      <c r="D13" s="2"/>
      <c r="V13" t="s">
        <v>179</v>
      </c>
    </row>
    <row r="14" spans="1:22">
      <c r="C14" s="121" t="s">
        <v>37</v>
      </c>
      <c r="D14" s="121"/>
      <c r="E14" t="s">
        <v>50</v>
      </c>
      <c r="F14" t="s">
        <v>72</v>
      </c>
      <c r="I14" t="s">
        <v>114</v>
      </c>
      <c r="J14" t="str">
        <f t="shared" si="0"/>
        <v>ws..Budget.cell D16 .value</v>
      </c>
      <c r="K14" t="str">
        <f t="shared" si="1"/>
        <v>ws.YearSpendatures.cell B13 .value</v>
      </c>
      <c r="M14" t="str">
        <f t="shared" si="2"/>
        <v>ws.YearSpendatures.cell B13 .value = ws..Budget.cell D16 .value</v>
      </c>
    </row>
    <row r="15" spans="1:22" ht="15.6">
      <c r="C15" s="121" t="s">
        <v>9</v>
      </c>
      <c r="D15" s="121"/>
      <c r="E15" t="s">
        <v>51</v>
      </c>
      <c r="F15" t="s">
        <v>73</v>
      </c>
      <c r="I15" t="s">
        <v>115</v>
      </c>
      <c r="J15" t="str">
        <f t="shared" si="0"/>
        <v>ws..Budget.cell D17 .value</v>
      </c>
      <c r="K15" t="str">
        <f t="shared" si="1"/>
        <v>ws.YearSpendatures.cell B14 .value</v>
      </c>
      <c r="M15" t="str">
        <f t="shared" si="2"/>
        <v>ws.YearSpendatures.cell B14 .value = ws..Budget.cell D17 .value</v>
      </c>
      <c r="V15" s="55" t="s">
        <v>180</v>
      </c>
    </row>
    <row r="16" spans="1:22">
      <c r="C16" s="121" t="s">
        <v>38</v>
      </c>
      <c r="D16" s="121"/>
      <c r="E16" t="s">
        <v>52</v>
      </c>
      <c r="F16" t="s">
        <v>74</v>
      </c>
      <c r="I16" t="s">
        <v>116</v>
      </c>
      <c r="J16" t="str">
        <f t="shared" si="0"/>
        <v>ws..Budget.cell D18 .value</v>
      </c>
      <c r="K16" t="str">
        <f t="shared" si="1"/>
        <v>ws.YearSpendatures.cell B15 .value</v>
      </c>
      <c r="M16" t="str">
        <f t="shared" si="2"/>
        <v>ws.YearSpendatures.cell B15 .value = ws..Budget.cell D18 .value</v>
      </c>
      <c r="V16" s="53"/>
    </row>
    <row r="17" spans="3:22">
      <c r="C17" s="127"/>
      <c r="D17" s="128"/>
      <c r="V17" s="54" t="s">
        <v>181</v>
      </c>
    </row>
    <row r="18" spans="3:22">
      <c r="C18" s="121" t="s">
        <v>6</v>
      </c>
      <c r="D18" s="121"/>
      <c r="E18" t="s">
        <v>53</v>
      </c>
      <c r="F18" t="s">
        <v>75</v>
      </c>
      <c r="I18" t="s">
        <v>117</v>
      </c>
      <c r="J18" t="str">
        <f t="shared" si="0"/>
        <v>ws..Budget.cell D20 .value</v>
      </c>
      <c r="K18" t="str">
        <f t="shared" si="1"/>
        <v>ws.YearSpendatures.cell B16 .value</v>
      </c>
      <c r="M18" t="str">
        <f t="shared" si="2"/>
        <v>ws.YearSpendatures.cell B16 .value = ws..Budget.cell D20 .value</v>
      </c>
      <c r="V18" s="53"/>
    </row>
    <row r="19" spans="3:22">
      <c r="C19" s="121" t="s">
        <v>7</v>
      </c>
      <c r="D19" s="121"/>
      <c r="E19" t="s">
        <v>54</v>
      </c>
      <c r="F19" t="s">
        <v>76</v>
      </c>
      <c r="I19" t="s">
        <v>118</v>
      </c>
      <c r="J19" t="str">
        <f t="shared" si="0"/>
        <v>ws..Budget.cell D21 .value</v>
      </c>
      <c r="K19" t="str">
        <f t="shared" si="1"/>
        <v>ws.YearSpendatures.cell B17 .value</v>
      </c>
      <c r="M19" t="str">
        <f t="shared" si="2"/>
        <v>ws.YearSpendatures.cell B17 .value = ws..Budget.cell D21 .value</v>
      </c>
      <c r="V19" s="54" t="s">
        <v>182</v>
      </c>
    </row>
    <row r="20" spans="3:22">
      <c r="C20" s="121" t="s">
        <v>8</v>
      </c>
      <c r="D20" s="121"/>
      <c r="E20" t="s">
        <v>55</v>
      </c>
      <c r="F20" t="s">
        <v>77</v>
      </c>
      <c r="I20" t="s">
        <v>119</v>
      </c>
      <c r="J20" t="str">
        <f t="shared" si="0"/>
        <v>ws..Budget.cell D22 .value</v>
      </c>
      <c r="K20" t="str">
        <f t="shared" si="1"/>
        <v>ws.YearSpendatures.cell B18 .value</v>
      </c>
      <c r="M20" t="str">
        <f t="shared" si="2"/>
        <v>ws.YearSpendatures.cell B18 .value = ws..Budget.cell D22 .value</v>
      </c>
      <c r="V20" s="53"/>
    </row>
    <row r="21" spans="3:22">
      <c r="C21" s="127"/>
      <c r="D21" s="128"/>
      <c r="V21" s="54" t="s">
        <v>183</v>
      </c>
    </row>
    <row r="22" spans="3:22">
      <c r="C22" s="121" t="s">
        <v>15</v>
      </c>
      <c r="D22" s="121"/>
      <c r="E22" t="s">
        <v>56</v>
      </c>
      <c r="F22" t="s">
        <v>78</v>
      </c>
      <c r="I22" t="s">
        <v>120</v>
      </c>
      <c r="J22" t="str">
        <f t="shared" si="0"/>
        <v>ws..Budget.cell D24 .value</v>
      </c>
      <c r="K22" t="str">
        <f t="shared" si="1"/>
        <v>ws.YearSpendatures.cell B19 .value</v>
      </c>
      <c r="M22" t="str">
        <f t="shared" si="2"/>
        <v>ws.YearSpendatures.cell B19 .value = ws..Budget.cell D24 .value</v>
      </c>
      <c r="V22" s="53"/>
    </row>
    <row r="23" spans="3:22">
      <c r="C23" s="121" t="s">
        <v>59</v>
      </c>
      <c r="D23" s="121"/>
      <c r="E23" t="s">
        <v>58</v>
      </c>
      <c r="F23" t="s">
        <v>79</v>
      </c>
      <c r="I23" t="s">
        <v>121</v>
      </c>
      <c r="J23" t="str">
        <f t="shared" si="0"/>
        <v>ws..Budget.cell D25 .value</v>
      </c>
      <c r="K23" t="str">
        <f t="shared" si="1"/>
        <v>ws.YearSpendatures.cell B20 .value</v>
      </c>
      <c r="M23" t="str">
        <f t="shared" si="2"/>
        <v>ws.YearSpendatures.cell B20 .value = ws..Budget.cell D25 .value</v>
      </c>
      <c r="V23" s="54" t="s">
        <v>184</v>
      </c>
    </row>
    <row r="24" spans="3:22">
      <c r="C24" s="121" t="s">
        <v>11</v>
      </c>
      <c r="D24" s="121"/>
      <c r="E24" t="s">
        <v>57</v>
      </c>
      <c r="F24" t="s">
        <v>80</v>
      </c>
      <c r="I24" t="s">
        <v>122</v>
      </c>
      <c r="J24" t="str">
        <f t="shared" si="0"/>
        <v>ws..Budget.cell D26 .value</v>
      </c>
      <c r="K24" t="str">
        <f t="shared" si="1"/>
        <v>ws.YearSpendatures.cell B21 .value</v>
      </c>
      <c r="M24" t="str">
        <f t="shared" si="2"/>
        <v>ws.YearSpendatures.cell B21 .value = ws..Budget.cell D26 .value</v>
      </c>
      <c r="V24" s="53"/>
    </row>
    <row r="25" spans="3:22">
      <c r="C25" s="127"/>
      <c r="D25" s="128"/>
      <c r="V25" s="54" t="s">
        <v>185</v>
      </c>
    </row>
    <row r="26" spans="3:22">
      <c r="C26" s="121" t="s">
        <v>12</v>
      </c>
      <c r="D26" s="121"/>
      <c r="E26" t="s">
        <v>60</v>
      </c>
      <c r="F26" t="s">
        <v>81</v>
      </c>
      <c r="I26" t="s">
        <v>123</v>
      </c>
      <c r="J26" t="str">
        <f t="shared" si="0"/>
        <v>ws..Budget.cell D28 .value</v>
      </c>
      <c r="K26" t="str">
        <f t="shared" si="1"/>
        <v>ws.YearSpendatures.cell B22 .value</v>
      </c>
      <c r="M26" t="str">
        <f t="shared" si="2"/>
        <v>ws.YearSpendatures.cell B22 .value = ws..Budget.cell D28 .value</v>
      </c>
      <c r="V26" s="53"/>
    </row>
    <row r="27" spans="3:22">
      <c r="C27" s="121" t="s">
        <v>13</v>
      </c>
      <c r="D27" s="121"/>
      <c r="E27" t="s">
        <v>61</v>
      </c>
      <c r="F27" t="s">
        <v>82</v>
      </c>
      <c r="I27" t="s">
        <v>124</v>
      </c>
      <c r="J27" t="str">
        <f t="shared" si="0"/>
        <v>ws..Budget.cell D29 .value</v>
      </c>
      <c r="K27" t="str">
        <f t="shared" si="1"/>
        <v>ws.YearSpendatures.cell B23 .value</v>
      </c>
      <c r="M27" t="str">
        <f t="shared" si="2"/>
        <v>ws.YearSpendatures.cell B23 .value = ws..Budget.cell D29 .value</v>
      </c>
      <c r="V27" s="54" t="s">
        <v>186</v>
      </c>
    </row>
    <row r="28" spans="3:22">
      <c r="C28" s="121" t="s">
        <v>14</v>
      </c>
      <c r="D28" s="121"/>
      <c r="E28" t="s">
        <v>62</v>
      </c>
      <c r="F28" t="s">
        <v>83</v>
      </c>
      <c r="I28" t="s">
        <v>125</v>
      </c>
      <c r="J28" t="str">
        <f t="shared" si="0"/>
        <v>ws..Budget.cell D30 .value</v>
      </c>
      <c r="K28" t="str">
        <f t="shared" si="1"/>
        <v>ws.YearSpendatures.cell B24 .value</v>
      </c>
      <c r="M28" t="str">
        <f t="shared" si="2"/>
        <v>ws.YearSpendatures.cell B24 .value = ws..Budget.cell D30 .value</v>
      </c>
    </row>
    <row r="29" spans="3:22" ht="15.6">
      <c r="C29" s="129" t="s">
        <v>16</v>
      </c>
      <c r="D29" s="129"/>
      <c r="V29" s="55" t="s">
        <v>187</v>
      </c>
    </row>
    <row r="30" spans="3:22">
      <c r="V30" s="53"/>
    </row>
    <row r="31" spans="3:22">
      <c r="V31" s="54" t="s">
        <v>188</v>
      </c>
    </row>
    <row r="32" spans="3:22">
      <c r="C32" t="s">
        <v>126</v>
      </c>
      <c r="D32" t="s">
        <v>127</v>
      </c>
      <c r="E32" t="s">
        <v>131</v>
      </c>
      <c r="F32" s="5" t="e" vm="1">
        <v>#VALUE!</v>
      </c>
      <c r="G32" s="5"/>
      <c r="H32" s="5"/>
      <c r="V32" s="53"/>
    </row>
    <row r="33" spans="3:22">
      <c r="C33" t="s">
        <v>129</v>
      </c>
      <c r="E33" t="s">
        <v>132</v>
      </c>
      <c r="F33" t="e" vm="2">
        <v>#VALUE!</v>
      </c>
      <c r="V33" s="54" t="s">
        <v>189</v>
      </c>
    </row>
    <row r="35" spans="3:22" ht="15.6">
      <c r="D35" t="s">
        <v>156</v>
      </c>
      <c r="J35" s="79"/>
      <c r="K35" s="79"/>
      <c r="V35" s="55" t="s">
        <v>190</v>
      </c>
    </row>
    <row r="36" spans="3:22">
      <c r="D36" t="s">
        <v>160</v>
      </c>
      <c r="J36" s="76"/>
      <c r="V36" s="53"/>
    </row>
    <row r="37" spans="3:22">
      <c r="D37" t="s">
        <v>162</v>
      </c>
      <c r="V37" s="54" t="s">
        <v>191</v>
      </c>
    </row>
    <row r="38" spans="3:22">
      <c r="D38" t="s">
        <v>157</v>
      </c>
      <c r="J38" s="76"/>
      <c r="V38" s="53"/>
    </row>
    <row r="39" spans="3:22">
      <c r="D39" t="s">
        <v>163</v>
      </c>
      <c r="V39" s="54" t="s">
        <v>192</v>
      </c>
    </row>
    <row r="40" spans="3:22">
      <c r="D40" t="s">
        <v>164</v>
      </c>
      <c r="J40" s="76"/>
    </row>
    <row r="41" spans="3:22" ht="15.6">
      <c r="D41" t="s">
        <v>165</v>
      </c>
      <c r="J41" s="53"/>
      <c r="V41" s="55" t="s">
        <v>193</v>
      </c>
    </row>
    <row r="42" spans="3:22">
      <c r="D42" t="s">
        <v>154</v>
      </c>
      <c r="J42" s="79"/>
      <c r="K42" s="79"/>
      <c r="V42" s="53"/>
    </row>
    <row r="43" spans="3:22">
      <c r="D43" t="s">
        <v>166</v>
      </c>
      <c r="J43" s="81"/>
      <c r="K43" s="80"/>
      <c r="V43" s="54" t="s">
        <v>194</v>
      </c>
    </row>
    <row r="44" spans="3:22">
      <c r="D44" t="s">
        <v>155</v>
      </c>
      <c r="J44" s="81"/>
      <c r="K44" s="80"/>
      <c r="V44" s="53"/>
    </row>
    <row r="45" spans="3:22">
      <c r="D45" t="s">
        <v>167</v>
      </c>
      <c r="J45" s="81"/>
      <c r="K45" s="82"/>
      <c r="V45" s="54" t="s">
        <v>195</v>
      </c>
    </row>
    <row r="46" spans="3:22">
      <c r="D46" t="s">
        <v>158</v>
      </c>
    </row>
    <row r="47" spans="3:22" ht="15.6">
      <c r="D47" t="s">
        <v>168</v>
      </c>
      <c r="V47" s="55" t="s">
        <v>196</v>
      </c>
    </row>
    <row r="48" spans="3:22">
      <c r="D48" t="s">
        <v>161</v>
      </c>
      <c r="V48" s="53"/>
    </row>
    <row r="49" spans="3:22">
      <c r="D49" t="s">
        <v>169</v>
      </c>
      <c r="V49" s="54" t="s">
        <v>197</v>
      </c>
    </row>
    <row r="50" spans="3:22">
      <c r="D50" t="s">
        <v>170</v>
      </c>
      <c r="V50" s="53"/>
    </row>
    <row r="51" spans="3:22">
      <c r="D51" t="s">
        <v>171</v>
      </c>
      <c r="V51" s="54" t="s">
        <v>198</v>
      </c>
    </row>
    <row r="52" spans="3:22">
      <c r="D52" t="s">
        <v>172</v>
      </c>
      <c r="V52" s="53"/>
    </row>
    <row r="53" spans="3:22">
      <c r="I53" t="s">
        <v>384</v>
      </c>
      <c r="V53" s="54" t="s">
        <v>199</v>
      </c>
    </row>
    <row r="54" spans="3:22">
      <c r="C54" t="s">
        <v>382</v>
      </c>
      <c r="D54" s="59" t="s">
        <v>350</v>
      </c>
      <c r="E54" t="s">
        <v>361</v>
      </c>
      <c r="F54" t="s">
        <v>383</v>
      </c>
      <c r="G54" t="s">
        <v>385</v>
      </c>
      <c r="H54" t="s">
        <v>386</v>
      </c>
      <c r="I54" t="str">
        <f>C54&amp;D54&amp;F54</f>
        <v>Me.cboMeatsFish.Clear</v>
      </c>
      <c r="K54" t="str">
        <f>C54&amp;D54&amp;G54</f>
        <v>Me.cboMeatsFish.AddItem Cell.Value</v>
      </c>
      <c r="M54" t="str">
        <f>C54&amp;D54&amp;H54</f>
        <v>Me.cboMeatsFish.Text = newItem</v>
      </c>
      <c r="N54" t="s">
        <v>393</v>
      </c>
      <c r="O54" t="str">
        <f>N54&amp;C54&amp;D54&amp;".Text"</f>
        <v>ws.Cells(nextRow, 1).Value =Me.cboMeatsFish.Text</v>
      </c>
      <c r="P54" t="s">
        <v>407</v>
      </c>
      <c r="Q54" t="str">
        <f>N54&amp;P54</f>
        <v>ws.Cells(nextRow, 1).Value =Now()</v>
      </c>
    </row>
    <row r="55" spans="3:22" ht="15.6">
      <c r="C55" t="s">
        <v>382</v>
      </c>
      <c r="D55" s="59" t="s">
        <v>351</v>
      </c>
      <c r="E55" t="s">
        <v>362</v>
      </c>
      <c r="F55" t="s">
        <v>383</v>
      </c>
      <c r="G55" t="s">
        <v>385</v>
      </c>
      <c r="H55" t="s">
        <v>386</v>
      </c>
      <c r="I55" t="str">
        <f t="shared" ref="I55:I64" si="3">C55&amp;D55&amp;F55</f>
        <v>Me.cboCannedVeg.Clear</v>
      </c>
      <c r="K55" t="str">
        <f t="shared" ref="K55:K64" si="4">C55&amp;D55&amp;G55</f>
        <v>Me.cboCannedVeg.AddItem Cell.Value</v>
      </c>
      <c r="M55" t="str">
        <f t="shared" ref="M55:M64" si="5">C55&amp;D55&amp;H55</f>
        <v>Me.cboCannedVeg.Text = newItem</v>
      </c>
      <c r="N55" t="s">
        <v>394</v>
      </c>
      <c r="O55" t="str">
        <f t="shared" ref="O55:O67" si="6">N55&amp;C55&amp;D55&amp;".Text"</f>
        <v>ws.Cells(nextRow, 2).Value =Me.cboCannedVeg.Text</v>
      </c>
      <c r="P55" t="s">
        <v>407</v>
      </c>
      <c r="Q55" t="str">
        <f t="shared" ref="Q55:Q67" si="7">N55&amp;P55</f>
        <v>ws.Cells(nextRow, 2).Value =Now()</v>
      </c>
      <c r="V55" s="55" t="s">
        <v>200</v>
      </c>
    </row>
    <row r="56" spans="3:22">
      <c r="C56" t="s">
        <v>382</v>
      </c>
      <c r="D56" s="59" t="s">
        <v>352</v>
      </c>
      <c r="E56" t="s">
        <v>363</v>
      </c>
      <c r="F56" t="s">
        <v>383</v>
      </c>
      <c r="G56" t="s">
        <v>385</v>
      </c>
      <c r="H56" t="s">
        <v>386</v>
      </c>
      <c r="I56" t="str">
        <f t="shared" si="3"/>
        <v>Me.cboCannedFruit.Clear</v>
      </c>
      <c r="K56" t="str">
        <f t="shared" si="4"/>
        <v>Me.cboCannedFruit.AddItem Cell.Value</v>
      </c>
      <c r="M56" t="str">
        <f t="shared" si="5"/>
        <v>Me.cboCannedFruit.Text = newItem</v>
      </c>
      <c r="N56" t="s">
        <v>395</v>
      </c>
      <c r="O56" t="str">
        <f t="shared" si="6"/>
        <v>ws.Cells(nextRow, 3).Value =Me.cboCannedFruit.Text</v>
      </c>
      <c r="P56" t="s">
        <v>407</v>
      </c>
      <c r="Q56" t="str">
        <f t="shared" si="7"/>
        <v>ws.Cells(nextRow, 3).Value =Now()</v>
      </c>
      <c r="V56" s="53"/>
    </row>
    <row r="57" spans="3:22">
      <c r="C57" t="s">
        <v>382</v>
      </c>
      <c r="D57" s="59" t="s">
        <v>353</v>
      </c>
      <c r="E57" t="s">
        <v>364</v>
      </c>
      <c r="F57" t="s">
        <v>383</v>
      </c>
      <c r="G57" t="s">
        <v>385</v>
      </c>
      <c r="H57" t="s">
        <v>386</v>
      </c>
      <c r="I57" t="str">
        <f t="shared" si="3"/>
        <v>Me.cboDriedFrozen.Clear</v>
      </c>
      <c r="K57" t="str">
        <f t="shared" si="4"/>
        <v>Me.cboDriedFrozen.AddItem Cell.Value</v>
      </c>
      <c r="M57" t="str">
        <f t="shared" si="5"/>
        <v>Me.cboDriedFrozen.Text = newItem</v>
      </c>
      <c r="N57" t="s">
        <v>396</v>
      </c>
      <c r="O57" t="str">
        <f t="shared" si="6"/>
        <v>ws.Cells(nextRow, 4).Value =Me.cboDriedFrozen.Text</v>
      </c>
      <c r="P57" t="s">
        <v>407</v>
      </c>
      <c r="Q57" t="str">
        <f t="shared" si="7"/>
        <v>ws.Cells(nextRow, 4).Value =Now()</v>
      </c>
      <c r="V57" s="54" t="s">
        <v>201</v>
      </c>
    </row>
    <row r="58" spans="3:22">
      <c r="C58" t="s">
        <v>382</v>
      </c>
      <c r="D58" s="59" t="s">
        <v>354</v>
      </c>
      <c r="E58" t="s">
        <v>365</v>
      </c>
      <c r="F58" t="s">
        <v>383</v>
      </c>
      <c r="G58" t="s">
        <v>385</v>
      </c>
      <c r="H58" t="s">
        <v>386</v>
      </c>
      <c r="I58" t="str">
        <f t="shared" si="3"/>
        <v>Me.cboSoups.Clear</v>
      </c>
      <c r="K58" t="str">
        <f t="shared" si="4"/>
        <v>Me.cboSoups.AddItem Cell.Value</v>
      </c>
      <c r="M58" t="str">
        <f t="shared" si="5"/>
        <v>Me.cboSoups.Text = newItem</v>
      </c>
      <c r="N58" t="s">
        <v>397</v>
      </c>
      <c r="O58" t="str">
        <f t="shared" si="6"/>
        <v>ws.Cells(nextRow, 5).Value =Me.cboSoups.Text</v>
      </c>
      <c r="P58" t="s">
        <v>407</v>
      </c>
      <c r="Q58" t="str">
        <f t="shared" si="7"/>
        <v>ws.Cells(nextRow, 5).Value =Now()</v>
      </c>
      <c r="V58" s="53"/>
    </row>
    <row r="59" spans="3:22">
      <c r="C59" t="s">
        <v>382</v>
      </c>
      <c r="D59" s="59" t="s">
        <v>355</v>
      </c>
      <c r="E59" t="s">
        <v>366</v>
      </c>
      <c r="F59" t="s">
        <v>383</v>
      </c>
      <c r="G59" t="s">
        <v>385</v>
      </c>
      <c r="H59" t="s">
        <v>386</v>
      </c>
      <c r="I59" t="str">
        <f t="shared" si="3"/>
        <v>Me.cboPasta.Clear</v>
      </c>
      <c r="K59" t="str">
        <f t="shared" si="4"/>
        <v>Me.cboPasta.AddItem Cell.Value</v>
      </c>
      <c r="M59" t="str">
        <f t="shared" si="5"/>
        <v>Me.cboPasta.Text = newItem</v>
      </c>
      <c r="N59" t="s">
        <v>398</v>
      </c>
      <c r="O59" t="str">
        <f t="shared" si="6"/>
        <v>ws.Cells(nextRow, 6).Value =Me.cboPasta.Text</v>
      </c>
      <c r="P59" t="s">
        <v>407</v>
      </c>
      <c r="Q59" t="str">
        <f t="shared" si="7"/>
        <v>ws.Cells(nextRow, 6).Value =Now()</v>
      </c>
      <c r="V59" s="54" t="s">
        <v>202</v>
      </c>
    </row>
    <row r="60" spans="3:22">
      <c r="C60" t="s">
        <v>382</v>
      </c>
      <c r="D60" s="59" t="s">
        <v>356</v>
      </c>
      <c r="E60" t="s">
        <v>367</v>
      </c>
      <c r="F60" t="s">
        <v>383</v>
      </c>
      <c r="G60" t="s">
        <v>385</v>
      </c>
      <c r="H60" t="s">
        <v>386</v>
      </c>
      <c r="I60" t="str">
        <f t="shared" si="3"/>
        <v>Me.cboLegumes.Clear</v>
      </c>
      <c r="K60" t="str">
        <f t="shared" si="4"/>
        <v>Me.cboLegumes.AddItem Cell.Value</v>
      </c>
      <c r="M60" t="str">
        <f t="shared" si="5"/>
        <v>Me.cboLegumes.Text = newItem</v>
      </c>
      <c r="N60" t="s">
        <v>399</v>
      </c>
      <c r="O60" t="str">
        <f t="shared" si="6"/>
        <v>ws.Cells(nextRow, 7).Value =Me.cboLegumes.Text</v>
      </c>
      <c r="P60" t="s">
        <v>407</v>
      </c>
      <c r="Q60" t="str">
        <f t="shared" si="7"/>
        <v>ws.Cells(nextRow, 7).Value =Now()</v>
      </c>
    </row>
    <row r="61" spans="3:22" ht="15.6">
      <c r="C61" t="s">
        <v>382</v>
      </c>
      <c r="D61" s="59" t="s">
        <v>357</v>
      </c>
      <c r="E61" t="s">
        <v>368</v>
      </c>
      <c r="F61" t="s">
        <v>383</v>
      </c>
      <c r="G61" t="s">
        <v>385</v>
      </c>
      <c r="H61" t="s">
        <v>386</v>
      </c>
      <c r="I61" t="str">
        <f t="shared" si="3"/>
        <v>Me.cboGrains.Clear</v>
      </c>
      <c r="K61" t="str">
        <f t="shared" si="4"/>
        <v>Me.cboGrains.AddItem Cell.Value</v>
      </c>
      <c r="M61" t="str">
        <f t="shared" si="5"/>
        <v>Me.cboGrains.Text = newItem</v>
      </c>
      <c r="N61" t="s">
        <v>400</v>
      </c>
      <c r="O61" t="str">
        <f t="shared" si="6"/>
        <v>ws.Cells(nextRow, 8).Value =Me.cboGrains.Text</v>
      </c>
      <c r="P61" t="s">
        <v>407</v>
      </c>
      <c r="Q61" t="str">
        <f t="shared" si="7"/>
        <v>ws.Cells(nextRow, 8).Value =Now()</v>
      </c>
      <c r="V61" s="55" t="s">
        <v>203</v>
      </c>
    </row>
    <row r="62" spans="3:22">
      <c r="C62" t="s">
        <v>382</v>
      </c>
      <c r="D62" s="59" t="s">
        <v>358</v>
      </c>
      <c r="E62" t="s">
        <v>369</v>
      </c>
      <c r="F62" t="s">
        <v>383</v>
      </c>
      <c r="G62" t="s">
        <v>385</v>
      </c>
      <c r="H62" t="s">
        <v>386</v>
      </c>
      <c r="I62" t="str">
        <f t="shared" si="3"/>
        <v>Me.cboOilsFats.Clear</v>
      </c>
      <c r="K62" t="str">
        <f t="shared" si="4"/>
        <v>Me.cboOilsFats.AddItem Cell.Value</v>
      </c>
      <c r="M62" t="str">
        <f t="shared" si="5"/>
        <v>Me.cboOilsFats.Text = newItem</v>
      </c>
      <c r="N62" t="s">
        <v>401</v>
      </c>
      <c r="O62" t="str">
        <f t="shared" si="6"/>
        <v>ws.Cells(nextRow, 9).Value =Me.cboOilsFats.Text</v>
      </c>
      <c r="P62" t="s">
        <v>407</v>
      </c>
      <c r="Q62" t="str">
        <f t="shared" si="7"/>
        <v>ws.Cells(nextRow, 9).Value =Now()</v>
      </c>
      <c r="V62" s="53"/>
    </row>
    <row r="63" spans="3:22">
      <c r="C63" t="s">
        <v>382</v>
      </c>
      <c r="D63" s="59" t="s">
        <v>359</v>
      </c>
      <c r="E63" t="s">
        <v>370</v>
      </c>
      <c r="F63" t="s">
        <v>383</v>
      </c>
      <c r="G63" t="s">
        <v>385</v>
      </c>
      <c r="H63" t="s">
        <v>386</v>
      </c>
      <c r="I63" t="str">
        <f t="shared" si="3"/>
        <v>Me.cboDairyAlt.Clear</v>
      </c>
      <c r="K63" t="str">
        <f t="shared" si="4"/>
        <v>Me.cboDairyAlt.AddItem Cell.Value</v>
      </c>
      <c r="M63" t="str">
        <f t="shared" si="5"/>
        <v>Me.cboDairyAlt.Text = newItem</v>
      </c>
      <c r="N63" t="s">
        <v>402</v>
      </c>
      <c r="O63" t="str">
        <f t="shared" si="6"/>
        <v>ws.Cells(nextRow, 10).Value =Me.cboDairyAlt.Text</v>
      </c>
      <c r="P63" t="s">
        <v>407</v>
      </c>
      <c r="Q63" t="str">
        <f t="shared" si="7"/>
        <v>ws.Cells(nextRow, 10).Value =Now()</v>
      </c>
      <c r="V63" s="54" t="s">
        <v>204</v>
      </c>
    </row>
    <row r="64" spans="3:22">
      <c r="C64" t="s">
        <v>382</v>
      </c>
      <c r="D64" s="22" t="s">
        <v>360</v>
      </c>
      <c r="E64" t="s">
        <v>371</v>
      </c>
      <c r="F64" t="s">
        <v>383</v>
      </c>
      <c r="G64" t="s">
        <v>385</v>
      </c>
      <c r="H64" t="s">
        <v>386</v>
      </c>
      <c r="I64" t="str">
        <f t="shared" si="3"/>
        <v>Me.cboBaking.Clear</v>
      </c>
      <c r="K64" t="str">
        <f t="shared" si="4"/>
        <v>Me.cboBaking.AddItem Cell.Value</v>
      </c>
      <c r="M64" t="str">
        <f t="shared" si="5"/>
        <v>Me.cboBaking.Text = newItem</v>
      </c>
      <c r="N64" t="s">
        <v>403</v>
      </c>
      <c r="O64" t="str">
        <f t="shared" si="6"/>
        <v>ws.Cells(nextRow, 11).Value =Me.cboBaking.Text</v>
      </c>
      <c r="P64" t="s">
        <v>407</v>
      </c>
      <c r="Q64" t="str">
        <f t="shared" si="7"/>
        <v>ws.Cells(nextRow, 11).Value =Now()</v>
      </c>
      <c r="V64" s="53"/>
    </row>
    <row r="65" spans="3:22">
      <c r="C65" t="s">
        <v>382</v>
      </c>
      <c r="D65" t="s">
        <v>387</v>
      </c>
      <c r="E65" t="s">
        <v>388</v>
      </c>
      <c r="F65" t="s">
        <v>383</v>
      </c>
      <c r="G65" t="s">
        <v>385</v>
      </c>
      <c r="H65" t="s">
        <v>386</v>
      </c>
      <c r="I65" t="str">
        <f t="shared" ref="I65:I67" si="8">C65&amp;D65&amp;F65</f>
        <v>Me.cboSnacks.Clear</v>
      </c>
      <c r="K65" t="str">
        <f t="shared" ref="K65:K67" si="9">C65&amp;D65&amp;G65</f>
        <v>Me.cboSnacks.AddItem Cell.Value</v>
      </c>
      <c r="M65" t="str">
        <f t="shared" ref="M65:M67" si="10">C65&amp;D65&amp;H65</f>
        <v>Me.cboSnacks.Text = newItem</v>
      </c>
      <c r="N65" t="s">
        <v>404</v>
      </c>
      <c r="O65" t="str">
        <f t="shared" si="6"/>
        <v>ws.Cells(nextRow, 12).Value =Me.cboSnacks.Text</v>
      </c>
      <c r="P65" t="s">
        <v>407</v>
      </c>
      <c r="Q65" t="str">
        <f t="shared" si="7"/>
        <v>ws.Cells(nextRow, 12).Value =Now()</v>
      </c>
      <c r="V65" s="54" t="s">
        <v>205</v>
      </c>
    </row>
    <row r="66" spans="3:22">
      <c r="C66" t="s">
        <v>382</v>
      </c>
      <c r="D66" t="s">
        <v>391</v>
      </c>
      <c r="E66" t="s">
        <v>389</v>
      </c>
      <c r="F66" t="s">
        <v>383</v>
      </c>
      <c r="G66" t="s">
        <v>385</v>
      </c>
      <c r="H66" t="s">
        <v>386</v>
      </c>
      <c r="I66" t="str">
        <f t="shared" si="8"/>
        <v>Me.cboBeverages.Clear</v>
      </c>
      <c r="K66" t="str">
        <f t="shared" si="9"/>
        <v>Me.cboBeverages.AddItem Cell.Value</v>
      </c>
      <c r="M66" t="str">
        <f t="shared" si="10"/>
        <v>Me.cboBeverages.Text = newItem</v>
      </c>
      <c r="N66" t="s">
        <v>405</v>
      </c>
      <c r="O66" t="str">
        <f t="shared" si="6"/>
        <v>ws.Cells(nextRow, 13).Value =Me.cboBeverages.Text</v>
      </c>
      <c r="P66" t="s">
        <v>407</v>
      </c>
      <c r="Q66" t="str">
        <f t="shared" si="7"/>
        <v>ws.Cells(nextRow, 13).Value =Now()</v>
      </c>
      <c r="V66" s="53"/>
    </row>
    <row r="67" spans="3:22">
      <c r="C67" t="s">
        <v>382</v>
      </c>
      <c r="D67" t="s">
        <v>392</v>
      </c>
      <c r="E67" t="s">
        <v>390</v>
      </c>
      <c r="F67" t="s">
        <v>383</v>
      </c>
      <c r="G67" t="s">
        <v>385</v>
      </c>
      <c r="H67" t="s">
        <v>386</v>
      </c>
      <c r="I67" t="str">
        <f t="shared" si="8"/>
        <v>Me.cboFrozen.Clear</v>
      </c>
      <c r="K67" t="str">
        <f t="shared" si="9"/>
        <v>Me.cboFrozen.AddItem Cell.Value</v>
      </c>
      <c r="M67" t="str">
        <f t="shared" si="10"/>
        <v>Me.cboFrozen.Text = newItem</v>
      </c>
      <c r="N67" t="s">
        <v>406</v>
      </c>
      <c r="O67" t="str">
        <f t="shared" si="6"/>
        <v>ws.Cells(nextRow, 14).Value =Me.cboFrozen.Text</v>
      </c>
      <c r="P67" t="s">
        <v>407</v>
      </c>
      <c r="Q67" t="str">
        <f t="shared" si="7"/>
        <v>ws.Cells(nextRow, 14).Value =Now()</v>
      </c>
      <c r="V67" s="54" t="s">
        <v>206</v>
      </c>
    </row>
    <row r="69" spans="3:22" ht="23.4">
      <c r="D69" t="s">
        <v>216</v>
      </c>
      <c r="E69" t="s">
        <v>218</v>
      </c>
      <c r="F69" t="s">
        <v>218</v>
      </c>
      <c r="G69" t="s">
        <v>453</v>
      </c>
      <c r="H69" t="s">
        <v>465</v>
      </c>
      <c r="I69" t="s">
        <v>451</v>
      </c>
      <c r="K69" s="107" t="s">
        <v>483</v>
      </c>
      <c r="V69" s="55" t="s">
        <v>207</v>
      </c>
    </row>
    <row r="70" spans="3:22">
      <c r="C70" t="s">
        <v>382</v>
      </c>
      <c r="D70" s="59" t="s">
        <v>350</v>
      </c>
      <c r="E70" t="s">
        <v>361</v>
      </c>
      <c r="F70" t="s">
        <v>409</v>
      </c>
      <c r="G70" t="s">
        <v>423</v>
      </c>
      <c r="H70" t="s">
        <v>466</v>
      </c>
      <c r="I70" t="s">
        <v>437</v>
      </c>
      <c r="K70" s="108"/>
      <c r="V70" s="53"/>
    </row>
    <row r="71" spans="3:22">
      <c r="C71" t="s">
        <v>382</v>
      </c>
      <c r="D71" s="59" t="s">
        <v>351</v>
      </c>
      <c r="E71" t="s">
        <v>362</v>
      </c>
      <c r="F71" t="s">
        <v>410</v>
      </c>
      <c r="G71" t="s">
        <v>424</v>
      </c>
      <c r="H71" t="s">
        <v>467</v>
      </c>
      <c r="I71" t="s">
        <v>438</v>
      </c>
      <c r="K71" s="79" t="s">
        <v>484</v>
      </c>
      <c r="L71" s="79" t="s">
        <v>485</v>
      </c>
      <c r="M71" s="79" t="s">
        <v>486</v>
      </c>
      <c r="V71" s="54" t="s">
        <v>208</v>
      </c>
    </row>
    <row r="72" spans="3:22">
      <c r="C72" t="s">
        <v>382</v>
      </c>
      <c r="D72" s="59" t="s">
        <v>352</v>
      </c>
      <c r="E72" t="s">
        <v>363</v>
      </c>
      <c r="F72" t="s">
        <v>411</v>
      </c>
      <c r="G72" t="s">
        <v>425</v>
      </c>
      <c r="H72" t="s">
        <v>468</v>
      </c>
      <c r="I72" t="s">
        <v>439</v>
      </c>
      <c r="K72" s="80" t="s">
        <v>350</v>
      </c>
      <c r="L72" s="80" t="s">
        <v>487</v>
      </c>
      <c r="M72" s="80" t="s">
        <v>488</v>
      </c>
      <c r="V72" s="53"/>
    </row>
    <row r="73" spans="3:22">
      <c r="C73" t="s">
        <v>382</v>
      </c>
      <c r="D73" s="59" t="s">
        <v>353</v>
      </c>
      <c r="E73" t="s">
        <v>364</v>
      </c>
      <c r="F73" t="s">
        <v>412</v>
      </c>
      <c r="G73" t="s">
        <v>426</v>
      </c>
      <c r="H73" t="s">
        <v>469</v>
      </c>
      <c r="I73" t="s">
        <v>440</v>
      </c>
      <c r="K73" s="80" t="s">
        <v>351</v>
      </c>
      <c r="L73" s="80" t="s">
        <v>489</v>
      </c>
      <c r="M73" s="80" t="s">
        <v>490</v>
      </c>
      <c r="V73" s="54" t="s">
        <v>209</v>
      </c>
    </row>
    <row r="74" spans="3:22">
      <c r="C74" t="s">
        <v>382</v>
      </c>
      <c r="D74" s="59" t="s">
        <v>354</v>
      </c>
      <c r="E74" t="s">
        <v>365</v>
      </c>
      <c r="F74" t="s">
        <v>413</v>
      </c>
      <c r="G74" t="s">
        <v>427</v>
      </c>
      <c r="H74" t="s">
        <v>470</v>
      </c>
      <c r="I74" t="s">
        <v>441</v>
      </c>
      <c r="K74" s="80" t="s">
        <v>352</v>
      </c>
      <c r="L74" s="80" t="s">
        <v>491</v>
      </c>
      <c r="M74" s="80" t="s">
        <v>492</v>
      </c>
      <c r="V74" s="53"/>
    </row>
    <row r="75" spans="3:22">
      <c r="C75" t="s">
        <v>382</v>
      </c>
      <c r="D75" s="59" t="s">
        <v>355</v>
      </c>
      <c r="E75" t="s">
        <v>366</v>
      </c>
      <c r="F75" t="s">
        <v>414</v>
      </c>
      <c r="G75" t="s">
        <v>428</v>
      </c>
      <c r="H75" t="s">
        <v>471</v>
      </c>
      <c r="I75" t="s">
        <v>442</v>
      </c>
      <c r="K75" s="80" t="s">
        <v>353</v>
      </c>
      <c r="L75" s="80" t="s">
        <v>493</v>
      </c>
      <c r="M75" s="80" t="s">
        <v>494</v>
      </c>
      <c r="V75" s="54" t="s">
        <v>210</v>
      </c>
    </row>
    <row r="76" spans="3:22">
      <c r="C76" t="s">
        <v>382</v>
      </c>
      <c r="D76" s="59" t="s">
        <v>356</v>
      </c>
      <c r="E76" t="s">
        <v>367</v>
      </c>
      <c r="F76" t="s">
        <v>415</v>
      </c>
      <c r="G76" t="s">
        <v>429</v>
      </c>
      <c r="H76" t="s">
        <v>472</v>
      </c>
      <c r="I76" t="s">
        <v>443</v>
      </c>
      <c r="K76" s="80" t="s">
        <v>354</v>
      </c>
      <c r="L76" s="80" t="s">
        <v>495</v>
      </c>
      <c r="M76" s="80" t="s">
        <v>496</v>
      </c>
      <c r="V76" s="53"/>
    </row>
    <row r="77" spans="3:22">
      <c r="C77" t="s">
        <v>382</v>
      </c>
      <c r="D77" s="59" t="s">
        <v>357</v>
      </c>
      <c r="E77" t="s">
        <v>368</v>
      </c>
      <c r="F77" t="s">
        <v>416</v>
      </c>
      <c r="G77" t="s">
        <v>430</v>
      </c>
      <c r="H77" t="s">
        <v>473</v>
      </c>
      <c r="I77" t="s">
        <v>444</v>
      </c>
      <c r="K77" s="80" t="s">
        <v>355</v>
      </c>
      <c r="L77" s="80" t="s">
        <v>497</v>
      </c>
      <c r="M77" s="80" t="s">
        <v>498</v>
      </c>
      <c r="V77" s="54" t="s">
        <v>211</v>
      </c>
    </row>
    <row r="78" spans="3:22">
      <c r="C78" t="s">
        <v>382</v>
      </c>
      <c r="D78" s="59" t="s">
        <v>358</v>
      </c>
      <c r="E78" t="s">
        <v>369</v>
      </c>
      <c r="F78" t="s">
        <v>417</v>
      </c>
      <c r="G78" t="s">
        <v>431</v>
      </c>
      <c r="H78" t="s">
        <v>474</v>
      </c>
      <c r="I78" t="s">
        <v>445</v>
      </c>
      <c r="K78" s="80" t="s">
        <v>356</v>
      </c>
      <c r="L78" s="80" t="s">
        <v>499</v>
      </c>
      <c r="M78" s="80" t="s">
        <v>500</v>
      </c>
      <c r="V78" s="53"/>
    </row>
    <row r="79" spans="3:22">
      <c r="C79" t="s">
        <v>382</v>
      </c>
      <c r="D79" s="59" t="s">
        <v>359</v>
      </c>
      <c r="E79" t="s">
        <v>370</v>
      </c>
      <c r="F79" t="s">
        <v>418</v>
      </c>
      <c r="G79" t="s">
        <v>432</v>
      </c>
      <c r="H79" t="s">
        <v>475</v>
      </c>
      <c r="I79" t="s">
        <v>446</v>
      </c>
      <c r="K79" s="80" t="s">
        <v>357</v>
      </c>
      <c r="L79" s="80" t="s">
        <v>501</v>
      </c>
      <c r="M79" s="80" t="s">
        <v>502</v>
      </c>
      <c r="V79" s="54" t="s">
        <v>212</v>
      </c>
    </row>
    <row r="80" spans="3:22">
      <c r="C80" t="s">
        <v>382</v>
      </c>
      <c r="D80" s="22" t="s">
        <v>360</v>
      </c>
      <c r="E80" t="s">
        <v>371</v>
      </c>
      <c r="F80" t="s">
        <v>419</v>
      </c>
      <c r="G80" t="s">
        <v>433</v>
      </c>
      <c r="H80" t="s">
        <v>476</v>
      </c>
      <c r="I80" t="s">
        <v>447</v>
      </c>
      <c r="K80" s="80" t="s">
        <v>503</v>
      </c>
      <c r="L80" s="80" t="s">
        <v>504</v>
      </c>
      <c r="M80" s="80" t="s">
        <v>505</v>
      </c>
      <c r="V80" s="53"/>
    </row>
    <row r="81" spans="3:22">
      <c r="C81" t="s">
        <v>382</v>
      </c>
      <c r="D81" s="22" t="s">
        <v>387</v>
      </c>
      <c r="E81" t="s">
        <v>388</v>
      </c>
      <c r="F81" t="s">
        <v>420</v>
      </c>
      <c r="G81" t="s">
        <v>434</v>
      </c>
      <c r="H81" t="s">
        <v>477</v>
      </c>
      <c r="I81" t="s">
        <v>448</v>
      </c>
      <c r="K81" s="80" t="s">
        <v>359</v>
      </c>
      <c r="L81" s="80" t="s">
        <v>506</v>
      </c>
      <c r="M81" s="80" t="s">
        <v>507</v>
      </c>
      <c r="V81" s="54" t="s">
        <v>213</v>
      </c>
    </row>
    <row r="82" spans="3:22">
      <c r="C82" t="s">
        <v>382</v>
      </c>
      <c r="D82" s="22" t="s">
        <v>391</v>
      </c>
      <c r="E82" t="s">
        <v>389</v>
      </c>
      <c r="F82" t="s">
        <v>421</v>
      </c>
      <c r="G82" t="s">
        <v>435</v>
      </c>
      <c r="H82" t="s">
        <v>478</v>
      </c>
      <c r="I82" t="s">
        <v>449</v>
      </c>
      <c r="K82" s="80" t="s">
        <v>360</v>
      </c>
      <c r="L82" s="80" t="s">
        <v>508</v>
      </c>
      <c r="M82" s="80" t="s">
        <v>509</v>
      </c>
      <c r="V82" s="53"/>
    </row>
    <row r="83" spans="3:22">
      <c r="C83" t="s">
        <v>382</v>
      </c>
      <c r="D83" s="22" t="s">
        <v>392</v>
      </c>
      <c r="E83" t="s">
        <v>390</v>
      </c>
      <c r="F83" t="s">
        <v>422</v>
      </c>
      <c r="G83" t="s">
        <v>436</v>
      </c>
      <c r="H83" t="s">
        <v>479</v>
      </c>
      <c r="I83" t="s">
        <v>450</v>
      </c>
      <c r="K83" s="80" t="s">
        <v>387</v>
      </c>
      <c r="L83" s="80" t="s">
        <v>510</v>
      </c>
      <c r="M83" s="80" t="s">
        <v>511</v>
      </c>
      <c r="V83" s="54" t="s">
        <v>214</v>
      </c>
    </row>
    <row r="84" spans="3:22">
      <c r="K84" s="80" t="s">
        <v>391</v>
      </c>
      <c r="L84" s="80" t="s">
        <v>512</v>
      </c>
      <c r="M84" s="80" t="s">
        <v>513</v>
      </c>
    </row>
    <row r="85" spans="3:22">
      <c r="K85" s="80" t="s">
        <v>392</v>
      </c>
      <c r="L85" s="80" t="s">
        <v>514</v>
      </c>
      <c r="M85" s="80" t="s">
        <v>515</v>
      </c>
      <c r="V85" t="s">
        <v>215</v>
      </c>
    </row>
  </sheetData>
  <mergeCells count="27">
    <mergeCell ref="C29:D29"/>
    <mergeCell ref="C25:D25"/>
    <mergeCell ref="C26:D26"/>
    <mergeCell ref="C27:D27"/>
    <mergeCell ref="C28:D28"/>
    <mergeCell ref="C21:D21"/>
    <mergeCell ref="C22:D22"/>
    <mergeCell ref="C23:D23"/>
    <mergeCell ref="C24:D24"/>
    <mergeCell ref="C15:D15"/>
    <mergeCell ref="C16:D16"/>
    <mergeCell ref="C17:D17"/>
    <mergeCell ref="C18:D18"/>
    <mergeCell ref="C19:D19"/>
    <mergeCell ref="C20:D20"/>
    <mergeCell ref="C14:D14"/>
    <mergeCell ref="C1:D1"/>
    <mergeCell ref="C2:D2"/>
    <mergeCell ref="C3:D3"/>
    <mergeCell ref="C4:D4"/>
    <mergeCell ref="C5:D5"/>
    <mergeCell ref="C6:D6"/>
    <mergeCell ref="C7:D7"/>
    <mergeCell ref="C8:D8"/>
    <mergeCell ref="C10:D10"/>
    <mergeCell ref="C11:D11"/>
    <mergeCell ref="C12:D12"/>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169CC-523C-4A85-84E8-3E864CA0A8CB}">
  <sheetPr codeName="Budget"/>
  <dimension ref="A1:DG112"/>
  <sheetViews>
    <sheetView showGridLines="0" tabSelected="1" workbookViewId="0"/>
  </sheetViews>
  <sheetFormatPr defaultRowHeight="10.199999999999999"/>
  <cols>
    <col min="1" max="1" width="12.875" style="7" customWidth="1"/>
    <col min="2" max="2" width="33.375" style="7" customWidth="1"/>
    <col min="3" max="3" width="3.375" style="7" customWidth="1"/>
    <col min="4" max="4" width="6.625" style="24" bestFit="1" customWidth="1"/>
    <col min="5" max="5" width="6.625" style="7" bestFit="1" customWidth="1"/>
    <col min="6" max="6" width="2.75" style="7" customWidth="1"/>
    <col min="7" max="7" width="2.625" style="7" customWidth="1"/>
    <col min="8" max="8" width="2.75" style="7" customWidth="1"/>
    <col min="9" max="11" width="0" style="7" hidden="1" customWidth="1"/>
    <col min="12" max="12" width="10.375" style="7" bestFit="1" customWidth="1"/>
    <col min="13" max="13" width="11" style="7" customWidth="1"/>
    <col min="14" max="14" width="8.625" style="7" bestFit="1" customWidth="1"/>
    <col min="15" max="15" width="8.5" style="7" bestFit="1" customWidth="1"/>
    <col min="16" max="16" width="9" style="7" hidden="1" customWidth="1"/>
    <col min="17" max="17" width="9.875" style="7" hidden="1" customWidth="1"/>
    <col min="18" max="18" width="9" style="7" hidden="1" customWidth="1"/>
    <col min="19" max="22" width="9" style="7"/>
    <col min="23" max="23" width="12.625" style="7" customWidth="1"/>
    <col min="24" max="24" width="11" style="7" customWidth="1"/>
    <col min="25" max="16384" width="9" style="7"/>
  </cols>
  <sheetData>
    <row r="1" spans="1:111" ht="11.4" thickBot="1">
      <c r="A1" s="27" t="s">
        <v>30</v>
      </c>
      <c r="B1" s="28"/>
      <c r="C1" s="28"/>
      <c r="D1" s="28"/>
      <c r="E1" s="28"/>
      <c r="F1" s="28"/>
      <c r="G1" s="28"/>
      <c r="H1" s="28"/>
      <c r="I1" s="4" t="s">
        <v>23</v>
      </c>
      <c r="J1" s="7" t="s">
        <v>23</v>
      </c>
      <c r="L1" s="141" t="s">
        <v>31</v>
      </c>
      <c r="M1" s="142"/>
      <c r="N1" s="142"/>
      <c r="O1" s="143"/>
      <c r="P1" s="29">
        <v>7</v>
      </c>
      <c r="Q1" s="29">
        <f>MONTH(DATEVALUE(A1&amp;" 1"))</f>
        <v>12</v>
      </c>
      <c r="R1" s="29" t="str">
        <f>TEXT(A1,"mmm")</f>
        <v>December</v>
      </c>
      <c r="S1" s="28"/>
      <c r="T1" s="140"/>
      <c r="U1" s="140"/>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row>
    <row r="2" spans="1:111" ht="10.8" thickBot="1">
      <c r="A2" s="130" t="s">
        <v>0</v>
      </c>
      <c r="B2" s="131"/>
      <c r="C2" s="30"/>
      <c r="D2" s="131" t="s">
        <v>1</v>
      </c>
      <c r="E2" s="132"/>
      <c r="F2" s="28"/>
      <c r="G2" s="28"/>
      <c r="H2" s="28"/>
      <c r="L2" s="31" t="s">
        <v>143</v>
      </c>
      <c r="M2" s="31" t="s">
        <v>0</v>
      </c>
      <c r="N2" s="31" t="s">
        <v>17</v>
      </c>
      <c r="O2" s="31" t="s">
        <v>159</v>
      </c>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c r="CV2" s="28"/>
      <c r="CW2" s="28"/>
      <c r="CX2" s="28"/>
      <c r="CY2" s="28"/>
      <c r="CZ2" s="28"/>
      <c r="DA2" s="28"/>
      <c r="DB2" s="28"/>
      <c r="DC2" s="28"/>
      <c r="DD2" s="28"/>
      <c r="DE2" s="28"/>
      <c r="DF2" s="28"/>
      <c r="DG2" s="28"/>
    </row>
    <row r="3" spans="1:111">
      <c r="A3" s="133" t="s">
        <v>134</v>
      </c>
      <c r="B3" s="134"/>
      <c r="C3" s="28"/>
      <c r="D3" s="32">
        <v>4380</v>
      </c>
      <c r="E3" s="33"/>
      <c r="F3" s="28"/>
      <c r="G3" s="28"/>
      <c r="H3" s="28"/>
      <c r="L3" s="34" t="s">
        <v>19</v>
      </c>
      <c r="M3" s="35">
        <v>7400</v>
      </c>
      <c r="N3" s="35">
        <v>6324</v>
      </c>
      <c r="O3" s="35">
        <v>1076</v>
      </c>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row>
    <row r="4" spans="1:111">
      <c r="A4" s="135" t="s">
        <v>135</v>
      </c>
      <c r="B4" s="136"/>
      <c r="C4" s="28"/>
      <c r="D4" s="32">
        <v>4120</v>
      </c>
      <c r="E4" s="33"/>
      <c r="F4" s="28"/>
      <c r="G4" s="28"/>
      <c r="H4" s="28"/>
      <c r="L4" s="34" t="s">
        <v>20</v>
      </c>
      <c r="M4" s="35">
        <v>8000</v>
      </c>
      <c r="N4" s="35">
        <v>6389</v>
      </c>
      <c r="O4" s="35">
        <v>1611</v>
      </c>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c r="BW4" s="28"/>
      <c r="BX4" s="28"/>
      <c r="BY4" s="28"/>
      <c r="BZ4" s="28"/>
      <c r="CA4" s="28"/>
      <c r="CB4" s="28"/>
      <c r="CC4" s="28"/>
      <c r="CD4" s="28"/>
      <c r="CE4" s="28"/>
      <c r="CF4" s="28"/>
      <c r="CG4" s="28"/>
      <c r="CH4" s="28"/>
      <c r="CI4" s="28"/>
      <c r="CJ4" s="28"/>
      <c r="CK4" s="28"/>
      <c r="CL4" s="28"/>
      <c r="CM4" s="28"/>
      <c r="CN4" s="28"/>
      <c r="CO4" s="28"/>
      <c r="CP4" s="28"/>
      <c r="CQ4" s="28"/>
      <c r="CR4" s="28"/>
      <c r="CS4" s="28"/>
      <c r="CT4" s="28"/>
      <c r="CU4" s="28"/>
      <c r="CV4" s="28"/>
      <c r="CW4" s="28"/>
      <c r="CX4" s="28"/>
      <c r="CY4" s="28"/>
      <c r="CZ4" s="28"/>
      <c r="DA4" s="28"/>
      <c r="DB4" s="28"/>
      <c r="DC4" s="28"/>
      <c r="DD4" s="28"/>
      <c r="DE4" s="28"/>
      <c r="DF4" s="28"/>
      <c r="DG4" s="28"/>
    </row>
    <row r="5" spans="1:111">
      <c r="A5" s="135" t="s">
        <v>136</v>
      </c>
      <c r="B5" s="136"/>
      <c r="C5" s="28"/>
      <c r="D5" s="32">
        <v>310</v>
      </c>
      <c r="E5" s="33"/>
      <c r="F5" s="28"/>
      <c r="G5" s="28"/>
      <c r="H5" s="28"/>
      <c r="L5" s="34" t="s">
        <v>21</v>
      </c>
      <c r="M5" s="35">
        <f>SUBTOTAL(109,$M$2:$M$4)</f>
        <v>15400</v>
      </c>
      <c r="N5" s="35">
        <f>SUBTOTAL(109,$N$2:$N$4)</f>
        <v>12713</v>
      </c>
      <c r="O5" s="35">
        <f>SUBTOTAL(109,$O$2:$O$4)</f>
        <v>2687</v>
      </c>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c r="BW5" s="28"/>
      <c r="BX5" s="28"/>
      <c r="BY5" s="28"/>
      <c r="BZ5" s="28"/>
      <c r="CA5" s="28"/>
      <c r="CB5" s="28"/>
      <c r="CC5" s="28"/>
      <c r="CD5" s="28"/>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row>
    <row r="6" spans="1:111">
      <c r="A6" s="135" t="s">
        <v>2</v>
      </c>
      <c r="B6" s="136"/>
      <c r="C6" s="28"/>
      <c r="D6" s="28"/>
      <c r="E6" s="33">
        <f>SUM(D3:D5)</f>
        <v>8810</v>
      </c>
      <c r="F6" s="28"/>
      <c r="G6" s="28"/>
      <c r="H6" s="28"/>
      <c r="L6" s="34" t="s">
        <v>22</v>
      </c>
      <c r="M6" s="35">
        <v>7930</v>
      </c>
      <c r="N6" s="35">
        <v>6187</v>
      </c>
      <c r="O6" s="35">
        <v>1743</v>
      </c>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row>
    <row r="7" spans="1:111" ht="10.8" thickBot="1">
      <c r="A7" s="139" t="s">
        <v>3</v>
      </c>
      <c r="B7" s="137"/>
      <c r="C7" s="37"/>
      <c r="D7" s="137" t="s">
        <v>1</v>
      </c>
      <c r="E7" s="138"/>
      <c r="F7" s="28"/>
      <c r="G7" s="28"/>
      <c r="H7" s="28"/>
      <c r="L7" s="34" t="s">
        <v>23</v>
      </c>
      <c r="M7" s="35">
        <v>7580</v>
      </c>
      <c r="N7" s="35">
        <v>470</v>
      </c>
      <c r="O7" s="35">
        <v>7110</v>
      </c>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row>
    <row r="8" spans="1:111">
      <c r="A8" s="133" t="s">
        <v>137</v>
      </c>
      <c r="B8" s="134"/>
      <c r="C8" s="28"/>
      <c r="D8" s="28">
        <v>160</v>
      </c>
      <c r="E8" s="33"/>
      <c r="F8" s="28"/>
      <c r="G8" s="28"/>
      <c r="H8" s="28"/>
      <c r="L8" s="34" t="s">
        <v>24</v>
      </c>
      <c r="M8" s="35">
        <v>8275</v>
      </c>
      <c r="N8" s="35">
        <v>1025</v>
      </c>
      <c r="O8" s="35">
        <v>7250</v>
      </c>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c r="BS8" s="28"/>
      <c r="BT8" s="28"/>
      <c r="BU8" s="28"/>
      <c r="BV8" s="28"/>
      <c r="BW8" s="28"/>
      <c r="BX8" s="28"/>
      <c r="BY8" s="28"/>
      <c r="BZ8" s="28"/>
      <c r="CA8" s="28"/>
      <c r="CB8" s="28"/>
      <c r="CC8" s="28"/>
      <c r="CD8" s="28"/>
      <c r="CE8" s="28"/>
      <c r="CF8" s="28"/>
      <c r="CG8" s="28"/>
      <c r="CH8" s="28"/>
      <c r="CI8" s="28"/>
      <c r="CJ8" s="28"/>
      <c r="CK8" s="28"/>
      <c r="CL8" s="28"/>
      <c r="CM8" s="28"/>
      <c r="CN8" s="28"/>
      <c r="CO8" s="28"/>
      <c r="CP8" s="28"/>
      <c r="CQ8" s="28"/>
      <c r="CR8" s="28"/>
      <c r="CS8" s="28"/>
      <c r="CT8" s="28"/>
      <c r="CU8" s="28"/>
      <c r="CV8" s="28"/>
      <c r="CW8" s="28"/>
      <c r="CX8" s="28"/>
      <c r="CY8" s="28"/>
      <c r="CZ8" s="28"/>
      <c r="DA8" s="28"/>
      <c r="DB8" s="28"/>
      <c r="DC8" s="28"/>
      <c r="DD8" s="28"/>
      <c r="DE8" s="28"/>
      <c r="DF8" s="28"/>
      <c r="DG8" s="28"/>
    </row>
    <row r="9" spans="1:111">
      <c r="A9" s="135" t="s">
        <v>138</v>
      </c>
      <c r="B9" s="136"/>
      <c r="C9" s="28"/>
      <c r="D9" s="28">
        <v>80</v>
      </c>
      <c r="E9" s="33"/>
      <c r="F9" s="28"/>
      <c r="G9" s="28"/>
      <c r="H9" s="28"/>
      <c r="L9" s="34" t="s">
        <v>25</v>
      </c>
      <c r="M9" s="35">
        <v>8640</v>
      </c>
      <c r="N9" s="35">
        <v>1190</v>
      </c>
      <c r="O9" s="35">
        <v>7450</v>
      </c>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c r="BV9" s="28"/>
      <c r="BW9" s="28"/>
      <c r="BX9" s="28"/>
      <c r="BY9" s="28"/>
      <c r="BZ9" s="28"/>
      <c r="CA9" s="28"/>
      <c r="CB9" s="28"/>
      <c r="CC9" s="28"/>
      <c r="CD9" s="28"/>
      <c r="CE9" s="28"/>
      <c r="CF9" s="28"/>
      <c r="CG9" s="28"/>
      <c r="CH9" s="28"/>
      <c r="CI9" s="28"/>
      <c r="CJ9" s="28"/>
      <c r="CK9" s="28"/>
      <c r="CL9" s="28"/>
      <c r="CM9" s="28"/>
      <c r="CN9" s="28"/>
      <c r="CO9" s="28"/>
      <c r="CP9" s="28"/>
      <c r="CQ9" s="28"/>
      <c r="CR9" s="28"/>
      <c r="CS9" s="28"/>
      <c r="CT9" s="28"/>
      <c r="CU9" s="28"/>
      <c r="CV9" s="28"/>
      <c r="CW9" s="28"/>
      <c r="CX9" s="28"/>
      <c r="CY9" s="28"/>
      <c r="CZ9" s="28"/>
      <c r="DA9" s="28"/>
      <c r="DB9" s="28"/>
      <c r="DC9" s="28"/>
      <c r="DD9" s="28"/>
      <c r="DE9" s="28"/>
      <c r="DF9" s="28"/>
      <c r="DG9" s="28"/>
    </row>
    <row r="10" spans="1:111">
      <c r="A10" s="135" t="s">
        <v>139</v>
      </c>
      <c r="B10" s="136"/>
      <c r="C10" s="28"/>
      <c r="D10" s="28">
        <v>40</v>
      </c>
      <c r="E10" s="33"/>
      <c r="F10" s="28"/>
      <c r="G10" s="28"/>
      <c r="H10" s="28"/>
      <c r="L10" s="34" t="s">
        <v>26</v>
      </c>
      <c r="M10" s="35">
        <v>8050</v>
      </c>
      <c r="N10" s="35">
        <v>6763</v>
      </c>
      <c r="O10" s="35">
        <v>1287</v>
      </c>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8"/>
      <c r="BL10" s="28"/>
      <c r="BM10" s="28"/>
      <c r="BN10" s="28"/>
      <c r="BO10" s="28"/>
      <c r="BP10" s="28"/>
      <c r="BQ10" s="28"/>
      <c r="BR10" s="28"/>
      <c r="BS10" s="28"/>
      <c r="BT10" s="28"/>
      <c r="BU10" s="28"/>
      <c r="BV10" s="28"/>
      <c r="BW10" s="28"/>
      <c r="BX10" s="28"/>
      <c r="BY10" s="28"/>
      <c r="BZ10" s="28"/>
      <c r="CA10" s="28"/>
      <c r="CB10" s="28"/>
      <c r="CC10" s="28"/>
      <c r="CD10" s="28"/>
      <c r="CE10" s="28"/>
      <c r="CF10" s="28"/>
      <c r="CG10" s="28"/>
      <c r="CH10" s="28"/>
      <c r="CI10" s="28"/>
      <c r="CJ10" s="28"/>
      <c r="CK10" s="28"/>
      <c r="CL10" s="28"/>
      <c r="CM10" s="28"/>
      <c r="CN10" s="28"/>
      <c r="CO10" s="28"/>
      <c r="CP10" s="28"/>
      <c r="CQ10" s="28"/>
      <c r="CR10" s="28"/>
      <c r="CS10" s="28"/>
      <c r="CT10" s="28"/>
      <c r="CU10" s="28"/>
      <c r="CV10" s="28"/>
      <c r="CW10" s="28"/>
      <c r="CX10" s="28"/>
      <c r="CY10" s="28"/>
      <c r="CZ10" s="28"/>
      <c r="DA10" s="28"/>
      <c r="DB10" s="28"/>
      <c r="DC10" s="28"/>
      <c r="DD10" s="28"/>
      <c r="DE10" s="28"/>
      <c r="DF10" s="28"/>
      <c r="DG10" s="28"/>
    </row>
    <row r="11" spans="1:111" ht="10.8" thickBot="1">
      <c r="A11" s="38"/>
      <c r="B11" s="39"/>
      <c r="C11" s="39"/>
      <c r="D11" s="39"/>
      <c r="E11" s="40"/>
      <c r="F11" s="28"/>
      <c r="G11" s="28"/>
      <c r="H11" s="28"/>
      <c r="L11" s="34" t="s">
        <v>27</v>
      </c>
      <c r="M11" s="35">
        <v>8450</v>
      </c>
      <c r="N11" s="35">
        <v>6620</v>
      </c>
      <c r="O11" s="35">
        <v>1830</v>
      </c>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c r="CJ11" s="28"/>
      <c r="CK11" s="28"/>
      <c r="CL11" s="28"/>
      <c r="CM11" s="28"/>
      <c r="CN11" s="28"/>
      <c r="CO11" s="28"/>
      <c r="CP11" s="28"/>
      <c r="CQ11" s="28"/>
      <c r="CR11" s="28"/>
      <c r="CS11" s="28"/>
      <c r="CT11" s="28"/>
      <c r="CU11" s="28"/>
      <c r="CV11" s="28"/>
      <c r="CW11" s="28"/>
      <c r="CX11" s="28"/>
      <c r="CY11" s="28"/>
      <c r="CZ11" s="28"/>
      <c r="DA11" s="28"/>
      <c r="DB11" s="28"/>
      <c r="DC11" s="28"/>
      <c r="DD11" s="28"/>
      <c r="DE11" s="28"/>
      <c r="DF11" s="28"/>
      <c r="DG11" s="28"/>
    </row>
    <row r="12" spans="1:111">
      <c r="A12" s="135" t="s">
        <v>4</v>
      </c>
      <c r="B12" s="136"/>
      <c r="C12" s="28"/>
      <c r="D12" s="32">
        <v>4280</v>
      </c>
      <c r="E12" s="33"/>
      <c r="F12" s="28"/>
      <c r="G12" s="28"/>
      <c r="H12" s="28"/>
      <c r="L12" s="34" t="s">
        <v>28</v>
      </c>
      <c r="M12" s="35">
        <v>8630</v>
      </c>
      <c r="N12" s="35">
        <v>7480</v>
      </c>
      <c r="O12" s="35">
        <v>1150</v>
      </c>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row>
    <row r="13" spans="1:111">
      <c r="A13" s="135" t="s">
        <v>5</v>
      </c>
      <c r="B13" s="136"/>
      <c r="C13" s="28"/>
      <c r="D13" s="32">
        <v>210</v>
      </c>
      <c r="E13" s="33"/>
      <c r="F13" s="28"/>
      <c r="G13" s="28"/>
      <c r="H13" s="28"/>
      <c r="L13" s="34" t="s">
        <v>29</v>
      </c>
      <c r="M13" s="35">
        <v>8148</v>
      </c>
      <c r="N13" s="35">
        <v>6214</v>
      </c>
      <c r="O13" s="35">
        <v>1934</v>
      </c>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row>
    <row r="14" spans="1:111">
      <c r="A14" s="135" t="s">
        <v>140</v>
      </c>
      <c r="B14" s="136"/>
      <c r="C14" s="28"/>
      <c r="D14" s="32">
        <v>85</v>
      </c>
      <c r="E14" s="33"/>
      <c r="F14" s="28"/>
      <c r="G14" s="28"/>
      <c r="H14" s="28"/>
      <c r="L14" s="34" t="s">
        <v>30</v>
      </c>
      <c r="M14" s="35">
        <v>8810</v>
      </c>
      <c r="N14" s="35">
        <v>6530</v>
      </c>
      <c r="O14" s="35">
        <v>2280</v>
      </c>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c r="BY14" s="28"/>
      <c r="BZ14" s="28"/>
      <c r="CA14" s="28"/>
      <c r="CB14" s="28"/>
      <c r="CC14" s="28"/>
      <c r="CD14" s="28"/>
      <c r="CE14" s="28"/>
      <c r="CF14" s="28"/>
      <c r="CG14" s="28"/>
      <c r="CH14" s="28"/>
      <c r="CI14" s="28"/>
      <c r="CJ14" s="28"/>
      <c r="CK14" s="28"/>
      <c r="CL14" s="28"/>
      <c r="CM14" s="28"/>
      <c r="CN14" s="28"/>
      <c r="CO14" s="28"/>
      <c r="CP14" s="28"/>
      <c r="CQ14" s="28"/>
      <c r="CR14" s="28"/>
      <c r="CS14" s="28"/>
      <c r="CT14" s="28"/>
      <c r="CU14" s="28"/>
      <c r="CV14" s="28"/>
      <c r="CW14" s="28"/>
      <c r="CX14" s="28"/>
      <c r="CY14" s="28"/>
      <c r="CZ14" s="28"/>
      <c r="DA14" s="28"/>
      <c r="DB14" s="28"/>
      <c r="DC14" s="28"/>
      <c r="DD14" s="28"/>
      <c r="DE14" s="28"/>
      <c r="DF14" s="28"/>
      <c r="DG14" s="28"/>
    </row>
    <row r="15" spans="1:111" ht="10.8" thickBot="1">
      <c r="A15" s="38"/>
      <c r="B15" s="39"/>
      <c r="C15" s="39"/>
      <c r="D15" s="39"/>
      <c r="E15" s="40"/>
      <c r="F15" s="28"/>
      <c r="G15" s="28"/>
      <c r="H15" s="28"/>
      <c r="L15" s="6" t="s">
        <v>18</v>
      </c>
      <c r="M15" s="14">
        <f>SUM(M3:M14)</f>
        <v>105313</v>
      </c>
      <c r="N15" s="14">
        <f>SUM(N3:N14)</f>
        <v>67905</v>
      </c>
      <c r="O15" s="14">
        <f>SUM(O3:O14)</f>
        <v>37408</v>
      </c>
      <c r="P15" s="29"/>
      <c r="Q15" s="29"/>
      <c r="R15" s="29"/>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row>
    <row r="16" spans="1:111">
      <c r="A16" s="135" t="s">
        <v>141</v>
      </c>
      <c r="B16" s="136"/>
      <c r="C16" s="28"/>
      <c r="D16" s="32">
        <v>330</v>
      </c>
      <c r="E16" s="33"/>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row>
    <row r="17" spans="1:111" ht="10.8" thickBot="1">
      <c r="A17" s="135" t="s">
        <v>9</v>
      </c>
      <c r="B17" s="136"/>
      <c r="C17" s="28"/>
      <c r="D17" s="32">
        <v>290</v>
      </c>
      <c r="E17" s="33"/>
      <c r="F17" s="28"/>
      <c r="G17" s="28"/>
      <c r="H17" s="28"/>
      <c r="L17" s="36" t="s">
        <v>128</v>
      </c>
      <c r="M17" s="41">
        <v>2000</v>
      </c>
      <c r="N17" s="42">
        <f>YearSpendatures!P7</f>
        <v>2230</v>
      </c>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row>
    <row r="18" spans="1:111">
      <c r="A18" s="135" t="s">
        <v>142</v>
      </c>
      <c r="B18" s="136"/>
      <c r="C18" s="28"/>
      <c r="D18" s="32">
        <v>65</v>
      </c>
      <c r="E18" s="33"/>
      <c r="F18" s="28"/>
      <c r="G18" s="28"/>
      <c r="H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c r="DA18" s="28"/>
      <c r="DB18" s="28"/>
      <c r="DC18" s="28"/>
      <c r="DD18" s="28"/>
      <c r="DE18" s="28"/>
      <c r="DF18" s="28"/>
      <c r="DG18" s="28"/>
    </row>
    <row r="19" spans="1:111" ht="10.8" thickBot="1">
      <c r="A19" s="146"/>
      <c r="B19" s="147"/>
      <c r="C19" s="39"/>
      <c r="D19" s="39"/>
      <c r="E19" s="40"/>
      <c r="F19" s="28"/>
      <c r="G19" s="28"/>
      <c r="H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c r="BV19" s="28"/>
      <c r="BW19" s="28"/>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c r="DA19" s="28"/>
      <c r="DB19" s="28"/>
      <c r="DC19" s="28"/>
      <c r="DD19" s="28"/>
      <c r="DE19" s="28"/>
      <c r="DF19" s="28"/>
      <c r="DG19" s="28"/>
    </row>
    <row r="20" spans="1:111">
      <c r="A20" s="135" t="s">
        <v>6</v>
      </c>
      <c r="B20" s="136"/>
      <c r="C20" s="28"/>
      <c r="D20" s="32">
        <v>345</v>
      </c>
      <c r="E20" s="33"/>
      <c r="F20" s="28"/>
      <c r="G20" s="28"/>
      <c r="H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c r="DA20" s="28"/>
      <c r="DB20" s="28"/>
      <c r="DC20" s="28"/>
      <c r="DD20" s="28"/>
      <c r="DE20" s="28"/>
      <c r="DF20" s="28"/>
      <c r="DG20" s="28"/>
    </row>
    <row r="21" spans="1:111">
      <c r="A21" s="135" t="s">
        <v>7</v>
      </c>
      <c r="B21" s="136"/>
      <c r="C21" s="28"/>
      <c r="D21" s="32">
        <v>0</v>
      </c>
      <c r="E21" s="33"/>
      <c r="F21" s="28"/>
      <c r="G21" s="28"/>
      <c r="H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c r="DA21" s="28"/>
      <c r="DB21" s="28"/>
      <c r="DC21" s="28"/>
      <c r="DD21" s="28"/>
      <c r="DE21" s="28"/>
      <c r="DF21" s="28"/>
      <c r="DG21" s="28"/>
    </row>
    <row r="22" spans="1:111">
      <c r="A22" s="135" t="s">
        <v>8</v>
      </c>
      <c r="B22" s="136"/>
      <c r="C22" s="28"/>
      <c r="D22" s="32">
        <v>40</v>
      </c>
      <c r="E22" s="33"/>
      <c r="F22" s="28"/>
      <c r="G22" s="28"/>
      <c r="H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row>
    <row r="23" spans="1:111" ht="10.8" thickBot="1">
      <c r="A23" s="146"/>
      <c r="B23" s="147"/>
      <c r="C23" s="39"/>
      <c r="D23" s="39"/>
      <c r="E23" s="40"/>
      <c r="F23" s="28"/>
      <c r="G23" s="28"/>
      <c r="H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c r="DA23" s="28"/>
      <c r="DB23" s="28"/>
      <c r="DC23" s="28"/>
      <c r="DD23" s="28"/>
      <c r="DE23" s="28"/>
      <c r="DF23" s="28"/>
      <c r="DG23" s="28"/>
    </row>
    <row r="24" spans="1:111">
      <c r="A24" s="135" t="s">
        <v>15</v>
      </c>
      <c r="B24" s="136"/>
      <c r="C24" s="28"/>
      <c r="D24" s="32">
        <v>200</v>
      </c>
      <c r="E24" s="33"/>
      <c r="F24" s="28"/>
      <c r="G24" s="28"/>
      <c r="H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c r="CE24" s="28"/>
      <c r="CF24" s="28"/>
      <c r="CG24" s="28"/>
      <c r="CH24" s="28"/>
      <c r="CI24" s="28"/>
      <c r="CJ24" s="28"/>
      <c r="CK24" s="28"/>
      <c r="CL24" s="28"/>
      <c r="CM24" s="28"/>
      <c r="CN24" s="28"/>
      <c r="CO24" s="28"/>
      <c r="CP24" s="28"/>
      <c r="CQ24" s="28"/>
      <c r="CR24" s="28"/>
      <c r="CS24" s="28"/>
      <c r="CT24" s="28"/>
      <c r="CU24" s="28"/>
      <c r="CV24" s="28"/>
      <c r="CW24" s="28"/>
      <c r="CX24" s="28"/>
      <c r="CY24" s="28"/>
      <c r="CZ24" s="28"/>
      <c r="DA24" s="28"/>
      <c r="DB24" s="28"/>
      <c r="DC24" s="28"/>
      <c r="DD24" s="28"/>
      <c r="DE24" s="28"/>
      <c r="DF24" s="28"/>
      <c r="DG24" s="28"/>
    </row>
    <row r="25" spans="1:111">
      <c r="A25" s="135" t="s">
        <v>10</v>
      </c>
      <c r="B25" s="136"/>
      <c r="C25" s="28"/>
      <c r="D25" s="32">
        <v>55</v>
      </c>
      <c r="E25" s="33"/>
      <c r="F25" s="28"/>
      <c r="G25" s="28"/>
      <c r="H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row>
    <row r="26" spans="1:111">
      <c r="A26" s="135" t="s">
        <v>11</v>
      </c>
      <c r="B26" s="136"/>
      <c r="C26" s="28"/>
      <c r="D26" s="32">
        <v>100</v>
      </c>
      <c r="E26" s="33"/>
      <c r="F26" s="28"/>
      <c r="G26" s="28"/>
      <c r="H26" s="28"/>
      <c r="L26" s="28"/>
      <c r="M26" s="35"/>
      <c r="N26" s="35"/>
      <c r="O26" s="35"/>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row>
    <row r="27" spans="1:111" ht="10.8" thickBot="1">
      <c r="A27" s="146"/>
      <c r="B27" s="147"/>
      <c r="C27" s="39"/>
      <c r="D27" s="39"/>
      <c r="E27" s="40"/>
      <c r="F27" s="28"/>
      <c r="G27" s="28"/>
      <c r="H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row>
    <row r="28" spans="1:111">
      <c r="A28" s="135" t="s">
        <v>12</v>
      </c>
      <c r="B28" s="136"/>
      <c r="C28" s="28"/>
      <c r="D28" s="32">
        <v>80</v>
      </c>
      <c r="E28" s="33"/>
      <c r="F28" s="28"/>
      <c r="G28" s="28"/>
      <c r="H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row>
    <row r="29" spans="1:111">
      <c r="A29" s="135" t="s">
        <v>13</v>
      </c>
      <c r="B29" s="136"/>
      <c r="C29" s="28"/>
      <c r="D29" s="32">
        <v>110</v>
      </c>
      <c r="E29" s="33"/>
      <c r="F29" s="28"/>
      <c r="G29" s="28"/>
      <c r="H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row>
    <row r="30" spans="1:111" ht="10.8" thickBot="1">
      <c r="A30" s="146" t="s">
        <v>14</v>
      </c>
      <c r="B30" s="147"/>
      <c r="C30" s="39"/>
      <c r="D30" s="43">
        <v>60</v>
      </c>
      <c r="E30" s="44"/>
      <c r="F30" s="28"/>
      <c r="G30" s="28"/>
      <c r="H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row>
    <row r="31" spans="1:111" ht="10.8" thickBot="1">
      <c r="A31" s="144" t="s">
        <v>16</v>
      </c>
      <c r="B31" s="145"/>
      <c r="C31" s="45"/>
      <c r="D31" s="45"/>
      <c r="E31" s="46">
        <f>SUM(D8:D30)</f>
        <v>6530</v>
      </c>
      <c r="F31" s="28"/>
      <c r="G31" s="28"/>
      <c r="H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row>
    <row r="32" spans="1:111">
      <c r="A32" s="28"/>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row>
    <row r="33" spans="1:111">
      <c r="A33" s="28"/>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row>
    <row r="34" spans="1:111">
      <c r="A34" s="28"/>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row>
    <row r="35" spans="1:111">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row>
    <row r="36" spans="1:111">
      <c r="A36" s="28"/>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row>
    <row r="37" spans="1:111">
      <c r="A37" s="28"/>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row>
    <row r="38" spans="1:111">
      <c r="A38" s="28"/>
      <c r="B38" s="28"/>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row>
    <row r="39" spans="1:111">
      <c r="A39" s="28"/>
      <c r="B39" s="28"/>
      <c r="C39" s="28"/>
      <c r="D39" s="28"/>
      <c r="E39" s="28"/>
      <c r="F39" s="28"/>
      <c r="G39" s="28"/>
      <c r="H39" s="28"/>
      <c r="I39" s="28"/>
      <c r="J39" s="28"/>
      <c r="K39" s="28"/>
      <c r="L39" s="28"/>
      <c r="M39" s="28"/>
      <c r="N39" s="28"/>
      <c r="O39" s="28"/>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row>
    <row r="40" spans="1:111">
      <c r="A40" s="28"/>
      <c r="B40" s="28"/>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row>
    <row r="41" spans="1:111">
      <c r="A41" s="28"/>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c r="BD41" s="28"/>
      <c r="BE41" s="28"/>
      <c r="BF41" s="28"/>
      <c r="BG41" s="28"/>
      <c r="BH41" s="28"/>
      <c r="BI41" s="28"/>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row>
    <row r="42" spans="1:111">
      <c r="A42" s="28"/>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row>
    <row r="43" spans="1:111">
      <c r="A43" s="28"/>
      <c r="B43" s="28"/>
      <c r="C43" s="28"/>
      <c r="D43" s="28"/>
      <c r="E43" s="28"/>
      <c r="F43" s="28"/>
      <c r="G43" s="28"/>
      <c r="H43" s="28"/>
      <c r="I43" s="28"/>
      <c r="J43" s="28"/>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row>
    <row r="44" spans="1:111">
      <c r="A44" s="28"/>
      <c r="B44" s="28"/>
      <c r="C44" s="28"/>
      <c r="D44" s="28"/>
      <c r="E44" s="28"/>
      <c r="F44" s="28"/>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row>
    <row r="45" spans="1:111">
      <c r="A45" s="28"/>
      <c r="B45" s="28"/>
      <c r="C45" s="28"/>
      <c r="D45" s="28"/>
      <c r="E45" s="28"/>
      <c r="F45" s="28"/>
      <c r="G45" s="28"/>
      <c r="H45" s="28"/>
      <c r="I45" s="28"/>
      <c r="J45" s="28"/>
      <c r="K45" s="28"/>
      <c r="L45" s="28"/>
      <c r="M45" s="28"/>
      <c r="N45" s="28"/>
      <c r="O45" s="28"/>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row>
    <row r="46" spans="1:111">
      <c r="A46" s="28"/>
      <c r="B46" s="28"/>
      <c r="C46" s="28"/>
      <c r="D46" s="28"/>
      <c r="E46" s="28"/>
      <c r="F46" s="28"/>
      <c r="G46" s="28"/>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row>
    <row r="47" spans="1:111">
      <c r="A47" s="28"/>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row>
    <row r="48" spans="1:111">
      <c r="A48" s="28"/>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row>
    <row r="49" spans="1:111">
      <c r="A49" s="28"/>
      <c r="B49" s="28"/>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row>
    <row r="50" spans="1:111">
      <c r="A50" s="28"/>
      <c r="B50" s="28"/>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row>
    <row r="51" spans="1:111">
      <c r="A51" s="28"/>
      <c r="B51" s="28"/>
      <c r="C51" s="28"/>
      <c r="D51" s="28"/>
      <c r="E51" s="28"/>
      <c r="F51" s="28"/>
      <c r="G51" s="28"/>
      <c r="H51" s="28"/>
      <c r="I51" s="28"/>
      <c r="J51" s="28"/>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row>
    <row r="52" spans="1:111">
      <c r="A52" s="28"/>
      <c r="B52" s="28"/>
      <c r="C52" s="28"/>
      <c r="D52" s="28"/>
      <c r="E52" s="28"/>
      <c r="F52" s="28"/>
      <c r="G52" s="28"/>
      <c r="H52" s="28"/>
      <c r="I52" s="28"/>
      <c r="J52" s="28"/>
      <c r="K52" s="28"/>
      <c r="L52" s="28"/>
      <c r="M52" s="28"/>
      <c r="N52" s="28"/>
      <c r="O52" s="28"/>
      <c r="P52" s="28"/>
      <c r="Q52" s="28"/>
      <c r="R52" s="28"/>
      <c r="S52" s="28"/>
      <c r="T52" s="28"/>
      <c r="U52" s="28"/>
      <c r="V52" s="28"/>
      <c r="W52" s="28"/>
      <c r="X52" s="28"/>
      <c r="Y52" s="28"/>
      <c r="Z52" s="28"/>
      <c r="AA52" s="28"/>
      <c r="AB52" s="28"/>
      <c r="AC52" s="28"/>
      <c r="AD52" s="28"/>
      <c r="AE52" s="28"/>
      <c r="AF52" s="28"/>
      <c r="AG52" s="28"/>
      <c r="AH52" s="28"/>
      <c r="AI52" s="28"/>
      <c r="AJ52" s="28"/>
      <c r="AK52" s="28"/>
      <c r="AL52" s="28"/>
      <c r="AM52" s="28"/>
      <c r="AN52" s="28"/>
      <c r="AO52" s="28"/>
      <c r="AP52" s="28"/>
      <c r="AQ52" s="28"/>
      <c r="AR52" s="28"/>
      <c r="AS52" s="28"/>
      <c r="AT52" s="28"/>
      <c r="AU52" s="28"/>
      <c r="AV52" s="28"/>
      <c r="AW52" s="28"/>
      <c r="AX52" s="28"/>
      <c r="AY52" s="28"/>
      <c r="AZ52" s="28"/>
      <c r="BA52" s="28"/>
      <c r="BB52" s="28"/>
      <c r="BC52" s="28"/>
      <c r="BD52" s="28"/>
      <c r="BE52" s="28"/>
      <c r="BF52" s="28"/>
      <c r="BG52" s="28"/>
      <c r="BH52" s="28"/>
      <c r="BI52" s="28"/>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row>
    <row r="53" spans="1:111">
      <c r="A53" s="28"/>
      <c r="B53" s="28"/>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row>
    <row r="54" spans="1:111">
      <c r="A54" s="28"/>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8"/>
      <c r="BA54" s="28"/>
      <c r="BB54" s="28"/>
      <c r="BC54" s="28"/>
      <c r="BD54" s="28"/>
      <c r="BE54" s="28"/>
      <c r="BF54" s="28"/>
      <c r="BG54" s="28"/>
      <c r="BH54" s="28"/>
      <c r="BI54" s="28"/>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row>
    <row r="55" spans="1:111">
      <c r="A55" s="28"/>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row>
    <row r="56" spans="1:111">
      <c r="A56" s="28"/>
      <c r="B56" s="28"/>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8"/>
      <c r="BA56" s="28"/>
      <c r="BB56" s="28"/>
      <c r="BC56" s="28"/>
      <c r="BD56" s="28"/>
      <c r="BE56" s="28"/>
      <c r="BF56" s="28"/>
      <c r="BG56" s="28"/>
      <c r="BH56" s="28"/>
      <c r="BI56" s="28"/>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row>
    <row r="57" spans="1:111">
      <c r="A57" s="28"/>
      <c r="B57" s="28"/>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28"/>
      <c r="AJ57" s="28"/>
      <c r="AK57" s="28"/>
      <c r="AL57" s="28"/>
      <c r="AM57" s="28"/>
      <c r="AN57" s="28"/>
      <c r="AO57" s="28"/>
      <c r="AP57" s="28"/>
      <c r="AQ57" s="28"/>
      <c r="AR57" s="28"/>
      <c r="AS57" s="28"/>
      <c r="AT57" s="28"/>
      <c r="AU57" s="28"/>
      <c r="AV57" s="28"/>
      <c r="AW57" s="28"/>
      <c r="AX57" s="28"/>
      <c r="AY57" s="28"/>
      <c r="AZ57" s="28"/>
      <c r="BA57" s="28"/>
      <c r="BB57" s="28"/>
      <c r="BC57" s="28"/>
      <c r="BD57" s="28"/>
      <c r="BE57" s="28"/>
      <c r="BF57" s="28"/>
      <c r="BG57" s="28"/>
      <c r="BH57" s="28"/>
      <c r="BI57" s="28"/>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row>
    <row r="58" spans="1:111">
      <c r="A58" s="28"/>
      <c r="B58" s="28"/>
      <c r="C58" s="28"/>
      <c r="D58" s="28"/>
      <c r="E58" s="28"/>
      <c r="F58" s="28"/>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8"/>
      <c r="AJ58" s="28"/>
      <c r="AK58" s="28"/>
      <c r="AL58" s="28"/>
      <c r="AM58" s="28"/>
      <c r="AN58" s="28"/>
      <c r="AO58" s="28"/>
      <c r="AP58" s="28"/>
      <c r="AQ58" s="28"/>
      <c r="AR58" s="28"/>
      <c r="AS58" s="28"/>
      <c r="AT58" s="28"/>
      <c r="AU58" s="28"/>
      <c r="AV58" s="28"/>
      <c r="AW58" s="28"/>
      <c r="AX58" s="28"/>
      <c r="AY58" s="28"/>
      <c r="AZ58" s="28"/>
      <c r="BA58" s="28"/>
      <c r="BB58" s="28"/>
      <c r="BC58" s="28"/>
      <c r="BD58" s="28"/>
      <c r="BE58" s="28"/>
      <c r="BF58" s="28"/>
      <c r="BG58" s="28"/>
      <c r="BH58" s="28"/>
      <c r="BI58" s="28"/>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row>
    <row r="59" spans="1:111">
      <c r="A59" s="28"/>
      <c r="B59" s="28"/>
      <c r="C59" s="28"/>
      <c r="D59" s="28"/>
      <c r="E59" s="28"/>
      <c r="F59" s="28"/>
      <c r="G59" s="28"/>
      <c r="H59" s="28"/>
      <c r="I59" s="28"/>
      <c r="J59" s="28"/>
      <c r="K59" s="28"/>
      <c r="L59" s="28"/>
      <c r="M59" s="28"/>
      <c r="N59" s="28"/>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c r="AS59" s="28"/>
      <c r="AT59" s="28"/>
      <c r="AU59" s="28"/>
      <c r="AV59" s="28"/>
      <c r="AW59" s="28"/>
      <c r="AX59" s="28"/>
      <c r="AY59" s="28"/>
      <c r="AZ59" s="28"/>
      <c r="BA59" s="28"/>
      <c r="BB59" s="28"/>
      <c r="BC59" s="28"/>
      <c r="BD59" s="28"/>
      <c r="BE59" s="28"/>
      <c r="BF59" s="28"/>
      <c r="BG59" s="28"/>
      <c r="BH59" s="28"/>
      <c r="BI59" s="28"/>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row>
    <row r="60" spans="1:111">
      <c r="A60" s="28"/>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row>
    <row r="61" spans="1:111">
      <c r="A61" s="28"/>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row>
    <row r="62" spans="1:111">
      <c r="D62" s="28"/>
      <c r="E62" s="28"/>
      <c r="F62" s="28"/>
      <c r="G62" s="28"/>
      <c r="H62" s="28"/>
      <c r="I62" s="28"/>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28"/>
      <c r="AV62" s="28"/>
      <c r="AW62" s="28"/>
      <c r="AX62" s="28"/>
      <c r="AY62" s="28"/>
      <c r="AZ62" s="28"/>
      <c r="BA62" s="28"/>
      <c r="BB62" s="28"/>
      <c r="BC62" s="28"/>
      <c r="BD62" s="28"/>
      <c r="BE62" s="28"/>
      <c r="BF62" s="28"/>
      <c r="BG62" s="28"/>
      <c r="BH62" s="28"/>
      <c r="BI62" s="28"/>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row>
    <row r="63" spans="1:111">
      <c r="D63" s="28"/>
      <c r="E63" s="28"/>
      <c r="F63" s="28"/>
      <c r="G63" s="28"/>
      <c r="H63" s="28"/>
      <c r="I63" s="28"/>
      <c r="J63" s="28"/>
      <c r="K63" s="28"/>
      <c r="L63" s="28"/>
      <c r="M63" s="28"/>
      <c r="N63" s="28"/>
      <c r="O63" s="28"/>
      <c r="P63" s="28"/>
      <c r="Q63" s="28"/>
      <c r="R63" s="28"/>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c r="AQ63" s="28"/>
      <c r="AR63" s="28"/>
      <c r="AS63" s="28"/>
      <c r="AT63" s="28"/>
      <c r="AU63" s="28"/>
      <c r="AV63" s="28"/>
      <c r="AW63" s="28"/>
      <c r="AX63" s="28"/>
      <c r="AY63" s="28"/>
      <c r="AZ63" s="28"/>
      <c r="BA63" s="28"/>
      <c r="BB63" s="28"/>
      <c r="BC63" s="28"/>
      <c r="BD63" s="28"/>
      <c r="BE63" s="28"/>
      <c r="BF63" s="28"/>
      <c r="BG63" s="28"/>
      <c r="BH63" s="28"/>
      <c r="BI63" s="28"/>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row>
    <row r="64" spans="1:111">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row>
    <row r="65" spans="4:111">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S65" s="28"/>
      <c r="AT65" s="28"/>
      <c r="AU65" s="28"/>
      <c r="AV65" s="28"/>
      <c r="AW65" s="28"/>
      <c r="AX65" s="28"/>
      <c r="AY65" s="28"/>
      <c r="AZ65" s="28"/>
      <c r="BA65" s="28"/>
      <c r="BB65" s="28"/>
      <c r="BC65" s="28"/>
      <c r="BD65" s="28"/>
      <c r="BE65" s="28"/>
      <c r="BF65" s="28"/>
      <c r="BG65" s="28"/>
      <c r="BH65" s="28"/>
      <c r="BI65" s="28"/>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row>
    <row r="66" spans="4:111">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row>
    <row r="67" spans="4:111">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row>
    <row r="68" spans="4:111">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row>
    <row r="69" spans="4:111">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S69" s="28"/>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row>
    <row r="70" spans="4:111">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row>
    <row r="71" spans="4:111">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row>
    <row r="72" spans="4:111">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row>
    <row r="73" spans="4:111">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row>
    <row r="74" spans="4:111">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row>
    <row r="75" spans="4:111">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c r="AS75" s="28"/>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row>
    <row r="76" spans="4:111">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row>
    <row r="77" spans="4:111">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row>
    <row r="78" spans="4:111">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row>
    <row r="79" spans="4:111">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row>
    <row r="80" spans="4:111">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row>
    <row r="81" spans="4:111">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row>
    <row r="82" spans="4:111">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row>
    <row r="83" spans="4:111">
      <c r="D83" s="28"/>
      <c r="E83" s="28"/>
      <c r="F83" s="28"/>
      <c r="G83" s="28"/>
      <c r="H83" s="28"/>
      <c r="I83" s="28"/>
      <c r="J83" s="28"/>
      <c r="K83" s="28"/>
      <c r="L83" s="28"/>
      <c r="M83" s="28"/>
      <c r="N83" s="28"/>
      <c r="O83" s="28"/>
      <c r="P83" s="28"/>
      <c r="Q83" s="28"/>
      <c r="R83" s="28"/>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row>
    <row r="84" spans="4:111">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c r="AS84" s="28"/>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row>
    <row r="85" spans="4:111">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row>
    <row r="86" spans="4:111">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row>
    <row r="87" spans="4:111">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row>
    <row r="88" spans="4:111">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row>
    <row r="89" spans="4:111">
      <c r="D89" s="28"/>
      <c r="E89" s="28"/>
      <c r="F89" s="28"/>
      <c r="G89" s="28"/>
      <c r="H89" s="28"/>
      <c r="I89" s="28"/>
      <c r="J89" s="28"/>
      <c r="K89" s="28"/>
      <c r="L89" s="28"/>
      <c r="M89" s="28"/>
      <c r="N89" s="28"/>
      <c r="O89" s="28"/>
      <c r="P89" s="28"/>
      <c r="Q89" s="28"/>
      <c r="R89" s="28"/>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c r="AS89" s="28"/>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row>
    <row r="90" spans="4:111">
      <c r="D90" s="28"/>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row>
    <row r="91" spans="4:111">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row>
    <row r="92" spans="4:111">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row>
    <row r="93" spans="4:111">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row>
    <row r="94" spans="4:111">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row>
    <row r="95" spans="4:111">
      <c r="D95" s="28"/>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row>
    <row r="96" spans="4:111">
      <c r="D96" s="28"/>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row>
    <row r="97" spans="4:111">
      <c r="D97" s="28"/>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row>
    <row r="98" spans="4:111">
      <c r="D98" s="28"/>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row>
    <row r="99" spans="4:111">
      <c r="D99" s="28"/>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row>
    <row r="100" spans="4:111">
      <c r="D100" s="28"/>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row>
    <row r="101" spans="4:111">
      <c r="D101" s="28"/>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row>
    <row r="102" spans="4:111">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row>
    <row r="103" spans="4:111">
      <c r="D103" s="28"/>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row>
    <row r="104" spans="4:111">
      <c r="D104" s="28"/>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row>
    <row r="105" spans="4:111">
      <c r="D105" s="28"/>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row>
    <row r="106" spans="4:111">
      <c r="D106" s="28"/>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row>
    <row r="107" spans="4:111">
      <c r="D107" s="28"/>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row>
    <row r="108" spans="4:111">
      <c r="D108" s="28"/>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row>
    <row r="109" spans="4:111">
      <c r="D109" s="28"/>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row>
    <row r="110" spans="4:111">
      <c r="D110" s="28"/>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row>
    <row r="111" spans="4:111">
      <c r="D111" s="28"/>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row>
    <row r="112" spans="4:111">
      <c r="D112" s="28"/>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row>
  </sheetData>
  <mergeCells count="32">
    <mergeCell ref="T1:U1"/>
    <mergeCell ref="L1:O1"/>
    <mergeCell ref="A31:B31"/>
    <mergeCell ref="A19:B19"/>
    <mergeCell ref="A23:B23"/>
    <mergeCell ref="A25:B25"/>
    <mergeCell ref="A26:B26"/>
    <mergeCell ref="A17:B17"/>
    <mergeCell ref="A18:B18"/>
    <mergeCell ref="A24:B24"/>
    <mergeCell ref="A13:B13"/>
    <mergeCell ref="A14:B14"/>
    <mergeCell ref="A29:B29"/>
    <mergeCell ref="A30:B30"/>
    <mergeCell ref="A28:B28"/>
    <mergeCell ref="A27:B27"/>
    <mergeCell ref="A20:B20"/>
    <mergeCell ref="A21:B21"/>
    <mergeCell ref="A22:B22"/>
    <mergeCell ref="A6:B6"/>
    <mergeCell ref="A16:B16"/>
    <mergeCell ref="A7:B7"/>
    <mergeCell ref="D7:E7"/>
    <mergeCell ref="A8:B8"/>
    <mergeCell ref="A9:B9"/>
    <mergeCell ref="A10:B10"/>
    <mergeCell ref="A12:B12"/>
    <mergeCell ref="A2:B2"/>
    <mergeCell ref="D2:E2"/>
    <mergeCell ref="A3:B3"/>
    <mergeCell ref="A5:B5"/>
    <mergeCell ref="A4:B4"/>
  </mergeCells>
  <phoneticPr fontId="2"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F0985-E374-44A2-BA49-0598F201F510}">
  <sheetPr codeName="Sheet11"/>
  <dimension ref="B3:H18"/>
  <sheetViews>
    <sheetView workbookViewId="0">
      <selection activeCell="F4" sqref="F4:S26"/>
    </sheetView>
  </sheetViews>
  <sheetFormatPr defaultRowHeight="14.4"/>
  <cols>
    <col min="2" max="2" width="10.75" bestFit="1" customWidth="1"/>
    <col min="3" max="3" width="25.5" bestFit="1" customWidth="1"/>
    <col min="4" max="4" width="13" bestFit="1" customWidth="1"/>
    <col min="5" max="5" width="6.75" customWidth="1"/>
    <col min="6" max="6" width="16" bestFit="1" customWidth="1"/>
    <col min="7" max="7" width="35.5" bestFit="1" customWidth="1"/>
    <col min="8" max="8" width="13" bestFit="1" customWidth="1"/>
    <col min="9" max="9" width="31.875" bestFit="1" customWidth="1"/>
    <col min="10" max="10" width="14.875" bestFit="1" customWidth="1"/>
    <col min="11" max="11" width="25.5" bestFit="1" customWidth="1"/>
    <col min="12" max="12" width="19.25" bestFit="1" customWidth="1"/>
    <col min="13" max="13" width="35.5" bestFit="1" customWidth="1"/>
    <col min="14" max="14" width="34.75" bestFit="1" customWidth="1"/>
    <col min="15" max="15" width="23.75" bestFit="1" customWidth="1"/>
    <col min="16" max="16" width="23.875" bestFit="1" customWidth="1"/>
    <col min="17" max="17" width="32.5" bestFit="1" customWidth="1"/>
    <col min="18" max="18" width="23.125" bestFit="1" customWidth="1"/>
    <col min="19" max="19" width="25.625" bestFit="1" customWidth="1"/>
    <col min="20" max="20" width="34.5" bestFit="1" customWidth="1"/>
    <col min="21" max="21" width="27.25" bestFit="1" customWidth="1"/>
    <col min="22" max="22" width="12.125" bestFit="1" customWidth="1"/>
    <col min="23" max="23" width="19.5" bestFit="1" customWidth="1"/>
    <col min="24" max="24" width="12.375" bestFit="1" customWidth="1"/>
    <col min="25" max="25" width="63.875" bestFit="1" customWidth="1"/>
    <col min="26" max="26" width="37.875" bestFit="1" customWidth="1"/>
    <col min="27" max="27" width="16.125" bestFit="1" customWidth="1"/>
    <col min="28" max="28" width="13" bestFit="1" customWidth="1"/>
  </cols>
  <sheetData>
    <row r="3" spans="2:8">
      <c r="C3" s="102" t="s">
        <v>463</v>
      </c>
    </row>
    <row r="4" spans="2:8">
      <c r="B4" s="102" t="s">
        <v>464</v>
      </c>
      <c r="C4" t="s">
        <v>95</v>
      </c>
      <c r="D4" t="s">
        <v>462</v>
      </c>
      <c r="G4" s="102" t="s">
        <v>463</v>
      </c>
    </row>
    <row r="5" spans="2:8">
      <c r="B5" s="103" t="s">
        <v>480</v>
      </c>
      <c r="C5">
        <v>0</v>
      </c>
      <c r="D5">
        <v>0</v>
      </c>
      <c r="F5" s="102" t="s">
        <v>464</v>
      </c>
      <c r="G5" t="s">
        <v>94</v>
      </c>
      <c r="H5" t="s">
        <v>462</v>
      </c>
    </row>
    <row r="6" spans="2:8" ht="33.6">
      <c r="B6" s="103" t="s">
        <v>20</v>
      </c>
      <c r="C6">
        <v>0</v>
      </c>
      <c r="D6">
        <v>0</v>
      </c>
      <c r="F6" s="117" t="s">
        <v>19</v>
      </c>
      <c r="G6" s="115">
        <v>300</v>
      </c>
      <c r="H6" s="104">
        <v>300</v>
      </c>
    </row>
    <row r="7" spans="2:8" ht="39">
      <c r="B7" s="103" t="s">
        <v>21</v>
      </c>
      <c r="C7">
        <v>110</v>
      </c>
      <c r="D7">
        <v>110</v>
      </c>
      <c r="F7" s="117" t="s">
        <v>20</v>
      </c>
      <c r="G7" s="116">
        <v>380</v>
      </c>
      <c r="H7" s="104">
        <v>380</v>
      </c>
    </row>
    <row r="8" spans="2:8" ht="31.2">
      <c r="B8" s="103" t="s">
        <v>22</v>
      </c>
      <c r="C8">
        <v>0</v>
      </c>
      <c r="D8">
        <v>0</v>
      </c>
      <c r="F8" s="117" t="s">
        <v>21</v>
      </c>
      <c r="G8" s="104">
        <v>290</v>
      </c>
      <c r="H8" s="104">
        <v>290</v>
      </c>
    </row>
    <row r="9" spans="2:8" ht="27">
      <c r="B9" s="103" t="s">
        <v>23</v>
      </c>
      <c r="C9">
        <v>25</v>
      </c>
      <c r="D9">
        <v>25</v>
      </c>
      <c r="F9" s="117" t="s">
        <v>22</v>
      </c>
      <c r="G9">
        <v>390</v>
      </c>
      <c r="H9" s="104">
        <v>390</v>
      </c>
    </row>
    <row r="10" spans="2:8" ht="24.6">
      <c r="B10" s="103" t="s">
        <v>24</v>
      </c>
      <c r="C10">
        <v>50</v>
      </c>
      <c r="D10">
        <v>50</v>
      </c>
      <c r="F10" s="117" t="s">
        <v>23</v>
      </c>
      <c r="G10">
        <v>25</v>
      </c>
      <c r="H10" s="104">
        <v>25</v>
      </c>
    </row>
    <row r="11" spans="2:8" ht="25.2">
      <c r="B11" s="103" t="s">
        <v>25</v>
      </c>
      <c r="C11">
        <v>60</v>
      </c>
      <c r="D11">
        <v>60</v>
      </c>
      <c r="F11" s="117" t="s">
        <v>24</v>
      </c>
      <c r="G11">
        <v>50</v>
      </c>
      <c r="H11" s="104">
        <v>50</v>
      </c>
    </row>
    <row r="12" spans="2:8" ht="23.4">
      <c r="B12" s="103" t="s">
        <v>26</v>
      </c>
      <c r="C12">
        <v>60</v>
      </c>
      <c r="D12">
        <v>60</v>
      </c>
      <c r="F12" s="117" t="s">
        <v>25</v>
      </c>
      <c r="G12">
        <v>60</v>
      </c>
      <c r="H12" s="104">
        <v>60</v>
      </c>
    </row>
    <row r="13" spans="2:8" ht="33">
      <c r="B13" s="103" t="s">
        <v>27</v>
      </c>
      <c r="C13">
        <v>90</v>
      </c>
      <c r="D13">
        <v>90</v>
      </c>
      <c r="F13" s="117" t="s">
        <v>26</v>
      </c>
      <c r="G13">
        <v>340</v>
      </c>
      <c r="H13" s="104">
        <v>340</v>
      </c>
    </row>
    <row r="14" spans="2:8" ht="43.8">
      <c r="B14" s="103" t="s">
        <v>481</v>
      </c>
      <c r="C14">
        <v>120</v>
      </c>
      <c r="D14">
        <v>120</v>
      </c>
      <c r="F14" s="117" t="s">
        <v>27</v>
      </c>
      <c r="G14">
        <v>310</v>
      </c>
      <c r="H14" s="104">
        <v>310</v>
      </c>
    </row>
    <row r="15" spans="2:8" ht="37.200000000000003">
      <c r="B15" s="103" t="s">
        <v>29</v>
      </c>
      <c r="C15">
        <v>0</v>
      </c>
      <c r="D15">
        <v>0</v>
      </c>
      <c r="F15" s="117" t="s">
        <v>28</v>
      </c>
      <c r="G15">
        <v>300</v>
      </c>
      <c r="H15" s="104">
        <v>300</v>
      </c>
    </row>
    <row r="16" spans="2:8" ht="44.4">
      <c r="B16" s="103" t="s">
        <v>482</v>
      </c>
      <c r="C16">
        <v>30</v>
      </c>
      <c r="D16">
        <v>30</v>
      </c>
      <c r="F16" s="117" t="s">
        <v>29</v>
      </c>
      <c r="G16">
        <v>300</v>
      </c>
      <c r="H16" s="104">
        <v>300</v>
      </c>
    </row>
    <row r="17" spans="6:8" ht="43.2">
      <c r="F17" s="117" t="s">
        <v>30</v>
      </c>
      <c r="H17" s="104"/>
    </row>
    <row r="18" spans="6:8" ht="72.599999999999994">
      <c r="F18" s="117" t="s">
        <v>527</v>
      </c>
      <c r="G18">
        <v>2745</v>
      </c>
      <c r="H18" s="104">
        <v>2745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AC3F-6EF3-409A-AF0A-CDF640923634}">
  <sheetPr codeName="Sheet3"/>
  <dimension ref="A1:AR118"/>
  <sheetViews>
    <sheetView showGridLines="0" topLeftCell="A6" workbookViewId="0">
      <selection activeCell="B6" sqref="B6:P27"/>
    </sheetView>
  </sheetViews>
  <sheetFormatPr defaultRowHeight="10.199999999999999"/>
  <cols>
    <col min="1" max="1" width="2" style="26" customWidth="1"/>
    <col min="2" max="2" width="48" style="7" bestFit="1" customWidth="1"/>
    <col min="3" max="3" width="16" style="23" bestFit="1" customWidth="1"/>
    <col min="4" max="4" width="11.75" style="24" bestFit="1" customWidth="1"/>
    <col min="5" max="5" width="25.125" style="24" customWidth="1"/>
    <col min="6" max="6" width="11" style="7" bestFit="1" customWidth="1"/>
    <col min="7" max="7" width="10.375" style="7" bestFit="1" customWidth="1"/>
    <col min="8" max="8" width="13.25" style="7" bestFit="1" customWidth="1"/>
    <col min="9" max="9" width="11" style="7" bestFit="1" customWidth="1"/>
    <col min="10" max="10" width="10.375" style="7" bestFit="1" customWidth="1"/>
    <col min="11" max="11" width="11.375" style="7" bestFit="1" customWidth="1"/>
    <col min="12" max="12" width="14" style="7" bestFit="1" customWidth="1"/>
    <col min="13" max="13" width="12.125" style="7" bestFit="1" customWidth="1"/>
    <col min="14" max="15" width="13.875" style="7" bestFit="1" customWidth="1"/>
    <col min="16" max="16" width="11.375" style="24" bestFit="1" customWidth="1"/>
    <col min="17" max="17" width="1.5" style="7" customWidth="1"/>
    <col min="18" max="16384" width="9" style="7"/>
  </cols>
  <sheetData>
    <row r="1" spans="1:44" ht="10.8" thickBot="1">
      <c r="A1" s="6"/>
      <c r="B1" s="6" t="s">
        <v>0</v>
      </c>
      <c r="C1" s="6" t="s">
        <v>151</v>
      </c>
      <c r="D1" s="6" t="s">
        <v>19</v>
      </c>
      <c r="E1" s="6" t="s">
        <v>20</v>
      </c>
      <c r="F1" s="6" t="s">
        <v>21</v>
      </c>
      <c r="G1" s="6" t="s">
        <v>22</v>
      </c>
      <c r="H1" s="6" t="s">
        <v>23</v>
      </c>
      <c r="I1" s="6" t="s">
        <v>24</v>
      </c>
      <c r="J1" s="6" t="s">
        <v>25</v>
      </c>
      <c r="K1" s="6" t="s">
        <v>26</v>
      </c>
      <c r="L1" s="6" t="s">
        <v>27</v>
      </c>
      <c r="M1" s="6" t="s">
        <v>28</v>
      </c>
      <c r="N1" s="6" t="s">
        <v>29</v>
      </c>
      <c r="O1" s="6" t="s">
        <v>30</v>
      </c>
      <c r="P1" s="56" t="s">
        <v>104</v>
      </c>
      <c r="Q1" s="6" t="s">
        <v>408</v>
      </c>
      <c r="R1" s="6"/>
      <c r="S1" s="6"/>
      <c r="T1" s="6"/>
      <c r="U1" s="6"/>
      <c r="V1" s="6"/>
      <c r="W1" s="6"/>
      <c r="X1" s="6"/>
      <c r="Y1" s="6"/>
      <c r="Z1" s="6"/>
      <c r="AA1" s="6"/>
      <c r="AB1" s="6"/>
      <c r="AC1" s="6"/>
      <c r="AD1" s="6"/>
      <c r="AE1" s="6"/>
      <c r="AF1" s="6"/>
      <c r="AG1" s="6"/>
      <c r="AH1" s="6"/>
      <c r="AI1" s="6"/>
      <c r="AJ1" s="6"/>
      <c r="AK1" s="6"/>
      <c r="AL1" s="6"/>
      <c r="AM1" s="6"/>
      <c r="AN1" s="6"/>
      <c r="AO1" s="6"/>
      <c r="AP1" s="6"/>
      <c r="AQ1" s="6"/>
      <c r="AR1" s="6"/>
    </row>
    <row r="2" spans="1:44" ht="11.4">
      <c r="A2" s="8"/>
      <c r="B2" s="8" t="s">
        <v>146</v>
      </c>
      <c r="C2" s="9"/>
      <c r="D2" s="10">
        <v>3600</v>
      </c>
      <c r="E2" s="11">
        <v>4200</v>
      </c>
      <c r="F2" s="11">
        <v>4180</v>
      </c>
      <c r="G2" s="11">
        <v>3750</v>
      </c>
      <c r="H2" s="11">
        <v>3690</v>
      </c>
      <c r="I2" s="11">
        <v>4215</v>
      </c>
      <c r="J2" s="11">
        <v>4260</v>
      </c>
      <c r="K2" s="11">
        <v>4200</v>
      </c>
      <c r="L2" s="11">
        <v>4280</v>
      </c>
      <c r="M2" s="11">
        <v>4360</v>
      </c>
      <c r="N2" s="11">
        <v>4118</v>
      </c>
      <c r="O2" s="11">
        <v>4380</v>
      </c>
      <c r="P2" s="60">
        <v>49233</v>
      </c>
      <c r="Q2" s="12">
        <v>36375</v>
      </c>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row>
    <row r="3" spans="1:44" ht="11.4">
      <c r="A3" s="8"/>
      <c r="B3" s="8" t="s">
        <v>147</v>
      </c>
      <c r="C3" s="9"/>
      <c r="D3" s="13">
        <v>3600</v>
      </c>
      <c r="E3" s="13">
        <v>3600</v>
      </c>
      <c r="F3" s="13">
        <v>3790</v>
      </c>
      <c r="G3" s="13">
        <v>3980</v>
      </c>
      <c r="H3" s="13">
        <v>3690</v>
      </c>
      <c r="I3" s="13">
        <v>3860</v>
      </c>
      <c r="J3" s="13">
        <v>4180</v>
      </c>
      <c r="K3" s="13">
        <v>3600</v>
      </c>
      <c r="L3" s="13">
        <v>3920</v>
      </c>
      <c r="M3" s="13">
        <v>3990</v>
      </c>
      <c r="N3" s="13">
        <v>3870</v>
      </c>
      <c r="O3" s="13">
        <v>4120</v>
      </c>
      <c r="P3" s="61">
        <v>46200</v>
      </c>
      <c r="Q3" s="13">
        <v>34220</v>
      </c>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row>
    <row r="4" spans="1:44" ht="11.4">
      <c r="A4" s="8"/>
      <c r="B4" s="8" t="s">
        <v>84</v>
      </c>
      <c r="C4" s="9"/>
      <c r="D4" s="10">
        <v>4000</v>
      </c>
      <c r="E4" s="11">
        <v>4000</v>
      </c>
      <c r="F4" s="11">
        <v>600</v>
      </c>
      <c r="G4" s="11">
        <v>300</v>
      </c>
      <c r="H4" s="11">
        <v>250</v>
      </c>
      <c r="I4" s="11">
        <v>280</v>
      </c>
      <c r="J4" s="11">
        <v>310</v>
      </c>
      <c r="K4" s="11">
        <v>250</v>
      </c>
      <c r="L4" s="11">
        <v>250</v>
      </c>
      <c r="M4" s="11">
        <v>280</v>
      </c>
      <c r="N4" s="11">
        <v>160</v>
      </c>
      <c r="O4" s="11">
        <v>310</v>
      </c>
      <c r="P4" s="60">
        <v>10990</v>
      </c>
      <c r="Q4" s="12">
        <v>1900</v>
      </c>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row>
    <row r="5" spans="1:44" ht="10.8" thickBot="1">
      <c r="A5" s="6"/>
      <c r="B5" s="6" t="s">
        <v>2</v>
      </c>
      <c r="C5" s="6"/>
      <c r="D5" s="14">
        <f>SUM(Table9[January])</f>
        <v>11200</v>
      </c>
      <c r="E5" s="14">
        <f>SUM(Table9[February])</f>
        <v>11800</v>
      </c>
      <c r="F5" s="14">
        <f>SUM(Table9[March])</f>
        <v>8570</v>
      </c>
      <c r="G5" s="14">
        <f>SUM(Table9[April])</f>
        <v>8030</v>
      </c>
      <c r="H5" s="14">
        <f>SUM(Table9[May])</f>
        <v>7630</v>
      </c>
      <c r="I5" s="14">
        <f>SUM(Table9[June])</f>
        <v>8355</v>
      </c>
      <c r="J5" s="14">
        <f>SUM(Table9[July])</f>
        <v>8750</v>
      </c>
      <c r="K5" s="14">
        <f>SUM(Table9[August])</f>
        <v>8050</v>
      </c>
      <c r="L5" s="14">
        <f>SUM(Table9[September])</f>
        <v>8450</v>
      </c>
      <c r="M5" s="14">
        <f>SUM(Table9[October])</f>
        <v>8630</v>
      </c>
      <c r="N5" s="14">
        <f>SUM(Table9[November])</f>
        <v>8148</v>
      </c>
      <c r="O5" s="14">
        <f>SUM(Table9[December])</f>
        <v>8810</v>
      </c>
      <c r="P5" s="14">
        <v>106423</v>
      </c>
      <c r="Q5" s="14">
        <v>101200</v>
      </c>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44" ht="10.8" thickBot="1">
      <c r="A6" s="6"/>
      <c r="B6" s="6" t="s">
        <v>3</v>
      </c>
      <c r="C6" s="6" t="s">
        <v>151</v>
      </c>
      <c r="D6" s="6" t="s">
        <v>19</v>
      </c>
      <c r="E6" s="6" t="s">
        <v>20</v>
      </c>
      <c r="F6" s="6" t="s">
        <v>21</v>
      </c>
      <c r="G6" s="6" t="s">
        <v>22</v>
      </c>
      <c r="H6" s="6" t="s">
        <v>23</v>
      </c>
      <c r="I6" s="6" t="s">
        <v>24</v>
      </c>
      <c r="J6" s="6" t="s">
        <v>25</v>
      </c>
      <c r="K6" s="6" t="s">
        <v>26</v>
      </c>
      <c r="L6" s="6" t="s">
        <v>27</v>
      </c>
      <c r="M6" s="6" t="s">
        <v>28</v>
      </c>
      <c r="N6" s="6" t="s">
        <v>29</v>
      </c>
      <c r="O6" s="6" t="s">
        <v>30</v>
      </c>
      <c r="P6" s="56" t="s">
        <v>104</v>
      </c>
      <c r="Q6" s="6" t="s">
        <v>104</v>
      </c>
      <c r="R6" s="6"/>
      <c r="S6" s="6"/>
      <c r="T6" s="6"/>
      <c r="U6" s="6"/>
      <c r="V6" s="6"/>
      <c r="W6" s="6"/>
      <c r="X6" s="6"/>
      <c r="Y6" s="6"/>
      <c r="Z6" s="6"/>
      <c r="AA6" s="6"/>
      <c r="AB6" s="6"/>
      <c r="AC6" s="6"/>
      <c r="AD6" s="6"/>
      <c r="AE6" s="6"/>
      <c r="AF6" s="6"/>
      <c r="AG6" s="6"/>
      <c r="AH6" s="6"/>
      <c r="AI6" s="6"/>
      <c r="AJ6" s="6"/>
      <c r="AK6" s="6"/>
      <c r="AL6" s="6"/>
      <c r="AM6" s="6"/>
      <c r="AN6" s="6"/>
      <c r="AO6" s="6"/>
      <c r="AP6" s="6"/>
      <c r="AQ6" s="6"/>
      <c r="AR6" s="6"/>
    </row>
    <row r="7" spans="1:44" ht="11.4">
      <c r="A7" s="8"/>
      <c r="B7" s="8" t="s">
        <v>85</v>
      </c>
      <c r="C7" s="9"/>
      <c r="D7" s="10">
        <v>400</v>
      </c>
      <c r="E7" s="11">
        <v>300</v>
      </c>
      <c r="F7" s="11">
        <v>50</v>
      </c>
      <c r="G7" s="11">
        <v>20</v>
      </c>
      <c r="H7" s="11">
        <v>20</v>
      </c>
      <c r="I7" s="11">
        <v>50</v>
      </c>
      <c r="J7" s="11">
        <v>150</v>
      </c>
      <c r="K7" s="11">
        <v>400</v>
      </c>
      <c r="L7" s="11">
        <v>180</v>
      </c>
      <c r="M7" s="11">
        <v>400</v>
      </c>
      <c r="N7" s="11">
        <v>100</v>
      </c>
      <c r="O7" s="11">
        <v>160</v>
      </c>
      <c r="P7" s="60">
        <v>2230</v>
      </c>
      <c r="Q7" s="12">
        <v>1570</v>
      </c>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row>
    <row r="8" spans="1:44" ht="11.4">
      <c r="A8" s="8"/>
      <c r="B8" s="8" t="s">
        <v>86</v>
      </c>
      <c r="C8" s="9"/>
      <c r="D8" s="13">
        <v>110</v>
      </c>
      <c r="E8" s="13">
        <v>75</v>
      </c>
      <c r="F8" s="13">
        <v>100</v>
      </c>
      <c r="G8" s="13">
        <v>50</v>
      </c>
      <c r="H8" s="13">
        <v>50</v>
      </c>
      <c r="I8" s="13">
        <v>175</v>
      </c>
      <c r="J8" s="13">
        <v>80</v>
      </c>
      <c r="K8" s="13">
        <v>125</v>
      </c>
      <c r="L8" s="13">
        <v>75</v>
      </c>
      <c r="M8" s="13">
        <v>300</v>
      </c>
      <c r="N8" s="13">
        <v>100</v>
      </c>
      <c r="O8" s="13">
        <v>80</v>
      </c>
      <c r="P8" s="61">
        <v>1320</v>
      </c>
      <c r="Q8" s="13">
        <v>840</v>
      </c>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row>
    <row r="9" spans="1:44" ht="11.4">
      <c r="A9" s="8"/>
      <c r="B9" s="8" t="s">
        <v>87</v>
      </c>
      <c r="C9" s="9"/>
      <c r="D9" s="10">
        <v>50</v>
      </c>
      <c r="E9" s="11">
        <v>75</v>
      </c>
      <c r="F9" s="11">
        <v>0</v>
      </c>
      <c r="G9" s="11">
        <v>0</v>
      </c>
      <c r="H9" s="11">
        <v>25</v>
      </c>
      <c r="I9" s="11">
        <v>50</v>
      </c>
      <c r="J9" s="11">
        <v>60</v>
      </c>
      <c r="K9" s="11">
        <v>60</v>
      </c>
      <c r="L9" s="11">
        <v>60</v>
      </c>
      <c r="M9" s="11">
        <v>60</v>
      </c>
      <c r="N9" s="11">
        <v>20</v>
      </c>
      <c r="O9" s="11">
        <v>40</v>
      </c>
      <c r="P9" s="60">
        <v>500</v>
      </c>
      <c r="Q9" s="12">
        <v>380</v>
      </c>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row>
    <row r="10" spans="1:44" ht="11.4">
      <c r="A10" s="8"/>
      <c r="B10" s="8" t="s">
        <v>88</v>
      </c>
      <c r="C10" s="9"/>
      <c r="D10" s="13">
        <v>4260</v>
      </c>
      <c r="E10" s="13">
        <v>4280</v>
      </c>
      <c r="F10" s="13">
        <v>4260</v>
      </c>
      <c r="G10" s="13">
        <v>4280</v>
      </c>
      <c r="H10" s="13">
        <v>25</v>
      </c>
      <c r="I10" s="13">
        <v>50</v>
      </c>
      <c r="J10" s="13">
        <v>60</v>
      </c>
      <c r="K10" s="13">
        <v>4260</v>
      </c>
      <c r="L10" s="13">
        <v>4290</v>
      </c>
      <c r="M10" s="13">
        <v>4620</v>
      </c>
      <c r="N10" s="13">
        <v>4280</v>
      </c>
      <c r="O10" s="13">
        <v>4280</v>
      </c>
      <c r="P10" s="61">
        <v>38945</v>
      </c>
      <c r="Q10" s="13">
        <v>25765</v>
      </c>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row>
    <row r="11" spans="1:44" ht="11.4">
      <c r="A11" s="8"/>
      <c r="B11" s="8" t="s">
        <v>89</v>
      </c>
      <c r="C11" s="9"/>
      <c r="D11" s="10">
        <v>125</v>
      </c>
      <c r="E11" s="11">
        <v>125</v>
      </c>
      <c r="F11" s="11">
        <v>150</v>
      </c>
      <c r="G11" s="11">
        <v>125</v>
      </c>
      <c r="H11" s="11">
        <v>25</v>
      </c>
      <c r="I11" s="11">
        <v>50</v>
      </c>
      <c r="J11" s="11">
        <v>60</v>
      </c>
      <c r="K11" s="11">
        <v>210</v>
      </c>
      <c r="L11" s="11">
        <v>210</v>
      </c>
      <c r="M11" s="11">
        <v>180</v>
      </c>
      <c r="N11" s="11">
        <v>120</v>
      </c>
      <c r="O11" s="11">
        <v>210</v>
      </c>
      <c r="P11" s="60">
        <v>1590</v>
      </c>
      <c r="Q11" s="12">
        <v>1080</v>
      </c>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row>
    <row r="12" spans="1:44" ht="11.4">
      <c r="A12" s="8"/>
      <c r="B12" s="8" t="s">
        <v>90</v>
      </c>
      <c r="C12" s="9"/>
      <c r="D12" s="13">
        <v>45</v>
      </c>
      <c r="E12" s="13">
        <v>45</v>
      </c>
      <c r="F12" s="13">
        <v>0</v>
      </c>
      <c r="G12" s="13">
        <v>75</v>
      </c>
      <c r="H12" s="13">
        <v>25</v>
      </c>
      <c r="I12" s="13">
        <v>50</v>
      </c>
      <c r="J12" s="13">
        <v>60</v>
      </c>
      <c r="K12" s="13">
        <v>65</v>
      </c>
      <c r="L12" s="13">
        <v>85</v>
      </c>
      <c r="M12" s="13">
        <v>75</v>
      </c>
      <c r="N12" s="13">
        <v>60</v>
      </c>
      <c r="O12" s="13">
        <v>85</v>
      </c>
      <c r="P12" s="61">
        <v>670</v>
      </c>
      <c r="Q12" s="13">
        <v>450</v>
      </c>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row>
    <row r="13" spans="1:44" ht="11.4">
      <c r="A13" s="8"/>
      <c r="B13" s="8" t="s">
        <v>91</v>
      </c>
      <c r="C13" s="9"/>
      <c r="D13" s="10">
        <v>340</v>
      </c>
      <c r="E13" s="11">
        <v>310</v>
      </c>
      <c r="F13" s="11">
        <v>280</v>
      </c>
      <c r="G13" s="11">
        <v>280</v>
      </c>
      <c r="H13" s="11">
        <v>25</v>
      </c>
      <c r="I13" s="11">
        <v>50</v>
      </c>
      <c r="J13" s="11">
        <v>60</v>
      </c>
      <c r="K13" s="11">
        <v>300</v>
      </c>
      <c r="L13" s="11">
        <v>330</v>
      </c>
      <c r="M13" s="11">
        <v>320</v>
      </c>
      <c r="N13" s="11">
        <v>320</v>
      </c>
      <c r="O13" s="11">
        <v>330</v>
      </c>
      <c r="P13" s="60">
        <v>2945</v>
      </c>
      <c r="Q13" s="12">
        <v>1975</v>
      </c>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row>
    <row r="14" spans="1:44" ht="11.4">
      <c r="A14" s="8"/>
      <c r="B14" s="8" t="s">
        <v>92</v>
      </c>
      <c r="C14" s="9"/>
      <c r="D14" s="13">
        <v>260</v>
      </c>
      <c r="E14" s="13">
        <v>260</v>
      </c>
      <c r="F14" s="13">
        <v>260</v>
      </c>
      <c r="G14" s="13">
        <v>262</v>
      </c>
      <c r="H14" s="13">
        <v>25</v>
      </c>
      <c r="I14" s="13">
        <v>50</v>
      </c>
      <c r="J14" s="13">
        <v>60</v>
      </c>
      <c r="K14" s="13">
        <v>299</v>
      </c>
      <c r="L14" s="13">
        <v>290</v>
      </c>
      <c r="M14" s="13">
        <v>290</v>
      </c>
      <c r="N14" s="13">
        <v>299</v>
      </c>
      <c r="O14" s="13">
        <v>290</v>
      </c>
      <c r="P14" s="61">
        <v>2645</v>
      </c>
      <c r="Q14" s="13">
        <v>1766</v>
      </c>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row>
    <row r="15" spans="1:44" ht="11.4">
      <c r="A15" s="8"/>
      <c r="B15" s="8" t="s">
        <v>93</v>
      </c>
      <c r="C15" s="9"/>
      <c r="D15" s="10">
        <v>0</v>
      </c>
      <c r="E15" s="11">
        <v>80</v>
      </c>
      <c r="F15" s="11">
        <v>0</v>
      </c>
      <c r="G15" s="11">
        <v>120</v>
      </c>
      <c r="H15" s="11">
        <v>25</v>
      </c>
      <c r="I15" s="11">
        <v>50</v>
      </c>
      <c r="J15" s="11">
        <v>60</v>
      </c>
      <c r="K15" s="11">
        <v>85</v>
      </c>
      <c r="L15" s="11">
        <v>45</v>
      </c>
      <c r="M15" s="11">
        <v>65</v>
      </c>
      <c r="N15" s="11">
        <v>45</v>
      </c>
      <c r="O15" s="11">
        <v>65</v>
      </c>
      <c r="P15" s="60">
        <v>640</v>
      </c>
      <c r="Q15" s="12">
        <v>465</v>
      </c>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row>
    <row r="16" spans="1:44" ht="11.4">
      <c r="A16" s="8"/>
      <c r="B16" s="8" t="s">
        <v>94</v>
      </c>
      <c r="C16" s="9"/>
      <c r="D16" s="13">
        <v>300</v>
      </c>
      <c r="E16" s="13">
        <v>380</v>
      </c>
      <c r="F16" s="13">
        <v>290</v>
      </c>
      <c r="G16" s="13">
        <v>390</v>
      </c>
      <c r="H16" s="13">
        <v>25</v>
      </c>
      <c r="I16" s="13">
        <v>50</v>
      </c>
      <c r="J16" s="13">
        <v>60</v>
      </c>
      <c r="K16" s="13">
        <v>340</v>
      </c>
      <c r="L16" s="13">
        <v>310</v>
      </c>
      <c r="M16" s="13">
        <v>300</v>
      </c>
      <c r="N16" s="13">
        <v>300</v>
      </c>
      <c r="O16" s="13">
        <v>345</v>
      </c>
      <c r="P16" s="61">
        <v>3090</v>
      </c>
      <c r="Q16" s="13">
        <v>2145</v>
      </c>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row>
    <row r="17" spans="1:44" ht="11.4">
      <c r="A17" s="8"/>
      <c r="B17" s="8" t="s">
        <v>95</v>
      </c>
      <c r="C17" s="9"/>
      <c r="D17" s="10">
        <v>0</v>
      </c>
      <c r="E17" s="11">
        <v>0</v>
      </c>
      <c r="F17" s="11">
        <v>110</v>
      </c>
      <c r="G17" s="11">
        <v>0</v>
      </c>
      <c r="H17" s="11">
        <v>25</v>
      </c>
      <c r="I17" s="11">
        <v>50</v>
      </c>
      <c r="J17" s="11">
        <v>60</v>
      </c>
      <c r="K17" s="11">
        <v>60</v>
      </c>
      <c r="L17" s="11">
        <v>90</v>
      </c>
      <c r="M17" s="11">
        <v>100</v>
      </c>
      <c r="N17" s="11">
        <v>80</v>
      </c>
      <c r="O17" s="11">
        <v>0</v>
      </c>
      <c r="P17" s="60">
        <v>575</v>
      </c>
      <c r="Q17" s="12">
        <v>395</v>
      </c>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row>
    <row r="18" spans="1:44" ht="11.4">
      <c r="A18" s="8"/>
      <c r="B18" s="8" t="s">
        <v>96</v>
      </c>
      <c r="C18" s="9"/>
      <c r="D18" s="13">
        <v>25</v>
      </c>
      <c r="E18" s="13">
        <v>35</v>
      </c>
      <c r="F18" s="13">
        <v>0</v>
      </c>
      <c r="G18" s="13">
        <v>45</v>
      </c>
      <c r="H18" s="13">
        <v>25</v>
      </c>
      <c r="I18" s="13">
        <v>50</v>
      </c>
      <c r="J18" s="13">
        <v>60</v>
      </c>
      <c r="K18" s="13">
        <v>25</v>
      </c>
      <c r="L18" s="13">
        <v>25</v>
      </c>
      <c r="M18" s="13">
        <v>35</v>
      </c>
      <c r="N18" s="13">
        <v>25</v>
      </c>
      <c r="O18" s="13">
        <v>40</v>
      </c>
      <c r="P18" s="61">
        <v>390</v>
      </c>
      <c r="Q18" s="13">
        <v>290</v>
      </c>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row>
    <row r="19" spans="1:44" ht="11.4">
      <c r="A19" s="8"/>
      <c r="B19" s="8" t="s">
        <v>97</v>
      </c>
      <c r="C19" s="9"/>
      <c r="D19" s="10">
        <v>200</v>
      </c>
      <c r="E19" s="11">
        <v>200</v>
      </c>
      <c r="F19" s="11">
        <v>210</v>
      </c>
      <c r="G19" s="11">
        <v>210</v>
      </c>
      <c r="H19" s="11">
        <v>25</v>
      </c>
      <c r="I19" s="11">
        <v>50</v>
      </c>
      <c r="J19" s="11">
        <v>60</v>
      </c>
      <c r="K19" s="11">
        <v>100</v>
      </c>
      <c r="L19" s="11">
        <v>200</v>
      </c>
      <c r="M19" s="11">
        <v>200</v>
      </c>
      <c r="N19" s="11">
        <v>150</v>
      </c>
      <c r="O19" s="11">
        <v>200</v>
      </c>
      <c r="P19" s="60">
        <v>1805</v>
      </c>
      <c r="Q19" s="12">
        <v>1255</v>
      </c>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row>
    <row r="20" spans="1:44" ht="11.4">
      <c r="A20" s="8"/>
      <c r="B20" s="8" t="s">
        <v>98</v>
      </c>
      <c r="C20" s="9"/>
      <c r="D20" s="13">
        <v>30</v>
      </c>
      <c r="E20" s="13">
        <v>0</v>
      </c>
      <c r="F20" s="13">
        <v>45</v>
      </c>
      <c r="G20" s="13">
        <v>25</v>
      </c>
      <c r="H20" s="13">
        <v>25</v>
      </c>
      <c r="I20" s="13">
        <v>50</v>
      </c>
      <c r="J20" s="13">
        <v>60</v>
      </c>
      <c r="K20" s="13">
        <v>25</v>
      </c>
      <c r="L20" s="13">
        <v>50</v>
      </c>
      <c r="M20" s="13">
        <v>45</v>
      </c>
      <c r="N20" s="13">
        <v>35</v>
      </c>
      <c r="O20" s="13">
        <v>55</v>
      </c>
      <c r="P20" s="61">
        <v>445</v>
      </c>
      <c r="Q20" s="13">
        <v>22002</v>
      </c>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row>
    <row r="21" spans="1:44" ht="11.4">
      <c r="A21" s="8"/>
      <c r="B21" s="8" t="s">
        <v>99</v>
      </c>
      <c r="C21" s="9"/>
      <c r="D21" s="10">
        <v>100</v>
      </c>
      <c r="E21" s="11">
        <v>100</v>
      </c>
      <c r="F21" s="11">
        <v>150</v>
      </c>
      <c r="G21" s="11">
        <v>180</v>
      </c>
      <c r="H21" s="11">
        <v>25</v>
      </c>
      <c r="I21" s="11">
        <v>50</v>
      </c>
      <c r="J21" s="11">
        <v>60</v>
      </c>
      <c r="K21" s="11">
        <v>50</v>
      </c>
      <c r="L21" s="11">
        <v>100</v>
      </c>
      <c r="M21" s="11">
        <v>100</v>
      </c>
      <c r="N21" s="11">
        <v>100</v>
      </c>
      <c r="O21" s="11">
        <v>100</v>
      </c>
      <c r="P21" s="60">
        <v>1115</v>
      </c>
      <c r="Q21" s="12">
        <v>815</v>
      </c>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row>
    <row r="22" spans="1:44" ht="11.4">
      <c r="A22" s="8"/>
      <c r="B22" s="8" t="s">
        <v>100</v>
      </c>
      <c r="C22" s="9"/>
      <c r="D22" s="13">
        <v>0</v>
      </c>
      <c r="E22" s="13">
        <v>0</v>
      </c>
      <c r="F22" s="13">
        <v>0</v>
      </c>
      <c r="G22" s="13">
        <v>0</v>
      </c>
      <c r="H22" s="13">
        <v>25</v>
      </c>
      <c r="I22" s="13">
        <v>50</v>
      </c>
      <c r="J22" s="13">
        <v>60</v>
      </c>
      <c r="K22" s="13">
        <v>60</v>
      </c>
      <c r="L22" s="13">
        <v>95</v>
      </c>
      <c r="M22" s="13">
        <v>80</v>
      </c>
      <c r="N22" s="13">
        <v>45</v>
      </c>
      <c r="O22" s="13">
        <v>80</v>
      </c>
      <c r="P22" s="61">
        <v>495</v>
      </c>
      <c r="Q22" s="13">
        <v>290</v>
      </c>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row>
    <row r="23" spans="1:44" ht="11.4">
      <c r="A23" s="8"/>
      <c r="B23" s="8" t="s">
        <v>101</v>
      </c>
      <c r="C23" s="9"/>
      <c r="D23" s="10">
        <v>79</v>
      </c>
      <c r="E23" s="11">
        <v>79</v>
      </c>
      <c r="F23" s="11">
        <v>80</v>
      </c>
      <c r="G23" s="11">
        <v>125</v>
      </c>
      <c r="H23" s="11">
        <v>25</v>
      </c>
      <c r="I23" s="11">
        <v>50</v>
      </c>
      <c r="J23" s="11">
        <v>60</v>
      </c>
      <c r="K23" s="11">
        <v>99</v>
      </c>
      <c r="L23" s="11">
        <v>110</v>
      </c>
      <c r="M23" s="11">
        <v>110</v>
      </c>
      <c r="N23" s="11">
        <v>110</v>
      </c>
      <c r="O23" s="11">
        <v>110</v>
      </c>
      <c r="P23" s="60">
        <v>1037</v>
      </c>
      <c r="Q23" s="12">
        <v>707</v>
      </c>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row>
    <row r="24" spans="1:44" ht="11.4">
      <c r="A24" s="8"/>
      <c r="B24" s="8" t="s">
        <v>102</v>
      </c>
      <c r="C24" s="9"/>
      <c r="D24" s="13">
        <v>0</v>
      </c>
      <c r="E24" s="13">
        <v>45</v>
      </c>
      <c r="F24" s="13">
        <v>0</v>
      </c>
      <c r="G24" s="13">
        <v>25</v>
      </c>
      <c r="H24" s="13">
        <v>25</v>
      </c>
      <c r="I24" s="13">
        <v>50</v>
      </c>
      <c r="J24" s="13">
        <v>60</v>
      </c>
      <c r="K24" s="13">
        <v>200</v>
      </c>
      <c r="L24" s="13">
        <v>75</v>
      </c>
      <c r="M24" s="13">
        <v>200</v>
      </c>
      <c r="N24" s="13">
        <v>25</v>
      </c>
      <c r="O24" s="13">
        <v>60</v>
      </c>
      <c r="P24" s="61">
        <v>765</v>
      </c>
      <c r="Q24" s="13">
        <v>480</v>
      </c>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row>
    <row r="25" spans="1:44" ht="10.8" thickBot="1">
      <c r="A25" s="6"/>
      <c r="B25" s="6" t="s">
        <v>103</v>
      </c>
      <c r="C25" s="6"/>
      <c r="D25" s="14">
        <f>SUM(Table10[January])</f>
        <v>6324</v>
      </c>
      <c r="E25" s="14">
        <f>SUM(Table10[February])</f>
        <v>6389</v>
      </c>
      <c r="F25" s="14">
        <f>SUM(Table10[March])</f>
        <v>5985</v>
      </c>
      <c r="G25" s="14">
        <f>SUM(Table10[April])</f>
        <v>6212</v>
      </c>
      <c r="H25" s="14">
        <f>SUM(Table10[May])</f>
        <v>470</v>
      </c>
      <c r="I25" s="14">
        <f>SUM(Table10[June])</f>
        <v>1025</v>
      </c>
      <c r="J25" s="14">
        <f>SUM(Table10[July])</f>
        <v>1190</v>
      </c>
      <c r="K25" s="14">
        <f>SUM(Table10[August])</f>
        <v>6763</v>
      </c>
      <c r="L25" s="14">
        <f>SUM(Table10[September])</f>
        <v>6620</v>
      </c>
      <c r="M25" s="14">
        <f>SUM(Table10[October])</f>
        <v>7480</v>
      </c>
      <c r="N25" s="14">
        <f>SUM(Table10[November])</f>
        <v>6214</v>
      </c>
      <c r="O25" s="14">
        <f>SUM(Table10[December])</f>
        <v>6530</v>
      </c>
      <c r="P25" s="62">
        <v>61202</v>
      </c>
      <c r="Q25" s="14">
        <v>62670</v>
      </c>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row>
    <row r="26" spans="1:44" ht="10.8" thickBot="1">
      <c r="A26" s="15"/>
      <c r="B26" s="15" t="s">
        <v>130</v>
      </c>
      <c r="C26" s="6"/>
      <c r="D26" s="14">
        <f t="shared" ref="D26:O26" si="0">D5-D25</f>
        <v>4876</v>
      </c>
      <c r="E26" s="14">
        <f t="shared" si="0"/>
        <v>5411</v>
      </c>
      <c r="F26" s="14">
        <f t="shared" si="0"/>
        <v>2585</v>
      </c>
      <c r="G26" s="14">
        <f t="shared" si="0"/>
        <v>1818</v>
      </c>
      <c r="H26" s="14">
        <f t="shared" si="0"/>
        <v>7160</v>
      </c>
      <c r="I26" s="14">
        <f t="shared" si="0"/>
        <v>7330</v>
      </c>
      <c r="J26" s="14">
        <f t="shared" si="0"/>
        <v>7560</v>
      </c>
      <c r="K26" s="14">
        <f t="shared" si="0"/>
        <v>1287</v>
      </c>
      <c r="L26" s="14">
        <f t="shared" si="0"/>
        <v>1830</v>
      </c>
      <c r="M26" s="14">
        <f t="shared" si="0"/>
        <v>1150</v>
      </c>
      <c r="N26" s="14">
        <f t="shared" si="0"/>
        <v>1934</v>
      </c>
      <c r="O26" s="14">
        <f t="shared" si="0"/>
        <v>2280</v>
      </c>
      <c r="P26" s="62">
        <v>45221</v>
      </c>
      <c r="Q26" s="14">
        <v>9825</v>
      </c>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row>
    <row r="27" spans="1:44" ht="10.8" thickBot="1">
      <c r="A27" s="15"/>
      <c r="B27" s="15" t="s">
        <v>526</v>
      </c>
      <c r="C27" s="6"/>
      <c r="D27" s="114">
        <f>IFERROR(D25/D5,0)</f>
        <v>0.56464285714285711</v>
      </c>
      <c r="E27" s="114">
        <f t="shared" ref="E27:P27" si="1">IFERROR(E25/E5,0)</f>
        <v>0.54144067796610174</v>
      </c>
      <c r="F27" s="114">
        <f t="shared" si="1"/>
        <v>0.69836639439906656</v>
      </c>
      <c r="G27" s="114">
        <f t="shared" si="1"/>
        <v>0.77359900373599</v>
      </c>
      <c r="H27" s="114">
        <f t="shared" si="1"/>
        <v>6.1598951507208385E-2</v>
      </c>
      <c r="I27" s="114">
        <f t="shared" si="1"/>
        <v>0.12268102932375823</v>
      </c>
      <c r="J27" s="114">
        <f t="shared" si="1"/>
        <v>0.13600000000000001</v>
      </c>
      <c r="K27" s="114">
        <f t="shared" si="1"/>
        <v>0.84012422360248451</v>
      </c>
      <c r="L27" s="114">
        <f t="shared" si="1"/>
        <v>0.78343195266272192</v>
      </c>
      <c r="M27" s="114">
        <f t="shared" si="1"/>
        <v>0.8667439165701043</v>
      </c>
      <c r="N27" s="114">
        <f t="shared" si="1"/>
        <v>0.76264113892979868</v>
      </c>
      <c r="O27" s="114">
        <f t="shared" si="1"/>
        <v>0.74120317820658344</v>
      </c>
      <c r="P27" s="114">
        <f t="shared" si="1"/>
        <v>0.57508245398081237</v>
      </c>
      <c r="Q27" s="114">
        <v>9825</v>
      </c>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row>
    <row r="28" spans="1:44" ht="11.4">
      <c r="A28" s="8"/>
      <c r="B28" s="8"/>
      <c r="C28" s="9"/>
      <c r="D28" s="19"/>
      <c r="E28" s="19"/>
      <c r="F28" s="20"/>
      <c r="G28" s="20"/>
      <c r="H28" s="20"/>
      <c r="I28" s="20"/>
      <c r="J28" s="20"/>
      <c r="K28" s="20"/>
      <c r="L28" s="20"/>
      <c r="M28" s="20"/>
      <c r="N28" s="20"/>
      <c r="O28" s="20"/>
      <c r="P28" s="64"/>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row>
    <row r="29" spans="1:44" ht="32.4" customHeight="1" thickBot="1">
      <c r="A29" s="6"/>
      <c r="B29" s="6" t="s">
        <v>133</v>
      </c>
      <c r="C29" s="6" t="s">
        <v>151</v>
      </c>
      <c r="D29" s="15" t="s">
        <v>144</v>
      </c>
      <c r="E29" s="6" t="s">
        <v>145</v>
      </c>
      <c r="F29" s="6" t="s">
        <v>153</v>
      </c>
      <c r="G29" s="6"/>
      <c r="H29" s="15" t="s">
        <v>152</v>
      </c>
      <c r="I29" s="15" t="s">
        <v>151</v>
      </c>
      <c r="J29" s="6" t="s">
        <v>145</v>
      </c>
      <c r="K29" s="6"/>
      <c r="L29" s="6"/>
      <c r="M29" s="6"/>
      <c r="N29" s="6"/>
      <c r="O29" s="6"/>
      <c r="P29" s="5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row>
    <row r="30" spans="1:44" ht="11.4">
      <c r="A30" s="8"/>
      <c r="B30" s="8" t="s">
        <v>19</v>
      </c>
      <c r="C30" s="9">
        <v>45875</v>
      </c>
      <c r="D30" s="16">
        <v>110</v>
      </c>
      <c r="E30" s="21" t="s">
        <v>156</v>
      </c>
      <c r="F30" s="17"/>
      <c r="G30" s="17"/>
      <c r="H30" s="17"/>
      <c r="I30" s="17"/>
      <c r="J30" s="17"/>
      <c r="K30" s="17"/>
      <c r="L30" s="17"/>
      <c r="M30" s="17"/>
      <c r="N30" s="17"/>
      <c r="O30" s="17"/>
      <c r="P30" s="63"/>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row>
    <row r="31" spans="1:44" ht="11.4">
      <c r="A31" s="8"/>
      <c r="B31" s="8" t="s">
        <v>20</v>
      </c>
      <c r="C31" s="9">
        <v>45875</v>
      </c>
      <c r="D31" s="19">
        <v>75</v>
      </c>
      <c r="E31" s="22" t="s">
        <v>157</v>
      </c>
      <c r="F31" s="20"/>
      <c r="G31" s="20"/>
      <c r="H31" s="20"/>
      <c r="I31" s="20"/>
      <c r="J31" s="20"/>
      <c r="K31" s="20"/>
      <c r="L31" s="20"/>
      <c r="M31" s="20"/>
      <c r="N31" s="20"/>
      <c r="O31" s="20"/>
      <c r="P31" s="64"/>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row>
    <row r="32" spans="1:44" ht="11.4">
      <c r="A32" s="8"/>
      <c r="B32" s="8" t="s">
        <v>20</v>
      </c>
      <c r="C32" s="9">
        <v>45875</v>
      </c>
      <c r="D32" s="16">
        <v>75</v>
      </c>
      <c r="E32" s="21" t="s">
        <v>158</v>
      </c>
      <c r="F32" s="17"/>
      <c r="G32" s="17"/>
      <c r="H32" s="17"/>
      <c r="I32" s="17"/>
      <c r="J32" s="17"/>
      <c r="K32" s="17"/>
      <c r="L32" s="17"/>
      <c r="M32" s="17"/>
      <c r="N32" s="17"/>
      <c r="O32" s="17"/>
      <c r="P32" s="63"/>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row>
    <row r="33" spans="1:44" ht="11.4">
      <c r="A33" s="8"/>
      <c r="B33" s="8" t="s">
        <v>21</v>
      </c>
      <c r="C33" s="9">
        <v>45875</v>
      </c>
      <c r="D33" s="19">
        <v>100</v>
      </c>
      <c r="E33" s="22" t="s">
        <v>156</v>
      </c>
      <c r="F33" s="20"/>
      <c r="G33" s="20"/>
      <c r="H33" s="20"/>
      <c r="I33" s="20"/>
      <c r="J33" s="20"/>
      <c r="K33" s="20"/>
      <c r="L33" s="20"/>
      <c r="M33" s="20"/>
      <c r="N33" s="20"/>
      <c r="O33" s="20"/>
      <c r="P33" s="64"/>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row>
    <row r="34" spans="1:44" ht="11.4">
      <c r="A34" s="8"/>
      <c r="B34" s="8" t="s">
        <v>21</v>
      </c>
      <c r="C34" s="9">
        <v>45875</v>
      </c>
      <c r="D34" s="16">
        <v>100</v>
      </c>
      <c r="E34" s="21" t="s">
        <v>154</v>
      </c>
      <c r="F34" s="17"/>
      <c r="G34" s="17"/>
      <c r="H34" s="17"/>
      <c r="I34" s="17"/>
      <c r="J34" s="17"/>
      <c r="K34" s="17"/>
      <c r="L34" s="17"/>
      <c r="M34" s="17"/>
      <c r="N34" s="17"/>
      <c r="O34" s="17"/>
      <c r="P34" s="63"/>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row>
    <row r="35" spans="1:44" ht="11.4">
      <c r="A35" s="8"/>
      <c r="B35" s="8" t="s">
        <v>22</v>
      </c>
      <c r="C35" s="9">
        <v>45875</v>
      </c>
      <c r="D35" s="19">
        <v>50</v>
      </c>
      <c r="E35" s="22" t="s">
        <v>155</v>
      </c>
      <c r="F35" s="20"/>
      <c r="G35" s="20"/>
      <c r="H35" s="20"/>
      <c r="I35" s="20"/>
      <c r="J35" s="20"/>
      <c r="K35" s="20"/>
      <c r="L35" s="20"/>
      <c r="M35" s="20"/>
      <c r="N35" s="20"/>
      <c r="O35" s="20"/>
      <c r="P35" s="64"/>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row>
    <row r="36" spans="1:44" ht="11.4">
      <c r="A36" s="8"/>
      <c r="B36" s="8" t="s">
        <v>23</v>
      </c>
      <c r="C36" s="9">
        <v>45876</v>
      </c>
      <c r="D36" s="16">
        <v>50</v>
      </c>
      <c r="E36" s="21" t="s">
        <v>160</v>
      </c>
      <c r="F36" s="17"/>
      <c r="G36" s="17"/>
      <c r="H36" s="17"/>
      <c r="I36" s="17"/>
      <c r="J36" s="17"/>
      <c r="K36" s="17"/>
      <c r="L36" s="17"/>
      <c r="M36" s="17"/>
      <c r="N36" s="17"/>
      <c r="O36" s="17"/>
      <c r="P36" s="63"/>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row>
    <row r="37" spans="1:44" ht="11.4">
      <c r="A37" s="8"/>
      <c r="B37" s="8" t="s">
        <v>24</v>
      </c>
      <c r="C37" s="9">
        <v>45876</v>
      </c>
      <c r="D37" s="19">
        <v>175</v>
      </c>
      <c r="E37" s="22" t="s">
        <v>161</v>
      </c>
      <c r="F37" s="20"/>
      <c r="G37" s="20"/>
      <c r="H37" s="20"/>
      <c r="I37" s="20"/>
      <c r="J37" s="20"/>
      <c r="K37" s="20"/>
      <c r="L37" s="20"/>
      <c r="M37" s="20"/>
      <c r="N37" s="20"/>
      <c r="O37" s="20"/>
      <c r="P37" s="64"/>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row>
    <row r="38" spans="1:44" ht="11.4">
      <c r="A38" s="8"/>
      <c r="B38" s="8" t="s">
        <v>25</v>
      </c>
      <c r="C38" s="9">
        <v>45876</v>
      </c>
      <c r="D38" s="16">
        <v>80</v>
      </c>
      <c r="E38" s="21" t="s">
        <v>156</v>
      </c>
      <c r="F38" s="17"/>
      <c r="G38" s="17"/>
      <c r="H38" s="17"/>
      <c r="I38" s="17"/>
      <c r="J38" s="17"/>
      <c r="K38" s="17"/>
      <c r="L38" s="17"/>
      <c r="M38" s="17"/>
      <c r="N38" s="17"/>
      <c r="O38" s="17"/>
      <c r="P38" s="63"/>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row>
    <row r="39" spans="1:44" ht="11.4">
      <c r="A39" s="8"/>
      <c r="B39" s="8" t="s">
        <v>26</v>
      </c>
      <c r="C39" s="9">
        <v>45879</v>
      </c>
      <c r="D39" s="19">
        <v>125</v>
      </c>
      <c r="E39" s="22" t="s">
        <v>170</v>
      </c>
      <c r="F39" s="20"/>
      <c r="G39" s="20"/>
      <c r="H39" s="20"/>
      <c r="I39" s="20"/>
      <c r="J39" s="20"/>
      <c r="K39" s="20"/>
      <c r="L39" s="20"/>
      <c r="M39" s="20"/>
      <c r="N39" s="20"/>
      <c r="O39" s="20"/>
      <c r="P39" s="64"/>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row>
    <row r="40" spans="1:44" ht="11.4">
      <c r="A40" s="8"/>
      <c r="B40" s="8" t="s">
        <v>28</v>
      </c>
      <c r="C40" s="9">
        <v>45887</v>
      </c>
      <c r="D40" s="16">
        <v>300</v>
      </c>
      <c r="E40" s="21" t="s">
        <v>156</v>
      </c>
      <c r="F40" s="17"/>
      <c r="G40" s="17"/>
      <c r="H40" s="17"/>
      <c r="I40" s="17"/>
      <c r="J40" s="17"/>
      <c r="K40" s="17"/>
      <c r="L40" s="17"/>
      <c r="M40" s="17"/>
      <c r="N40" s="17"/>
      <c r="O40" s="17"/>
      <c r="P40" s="63"/>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row>
    <row r="41" spans="1:44" ht="11.4">
      <c r="A41" s="8"/>
      <c r="B41" s="8" t="s">
        <v>26</v>
      </c>
      <c r="C41" s="9">
        <v>45879</v>
      </c>
      <c r="D41" s="16">
        <v>150</v>
      </c>
      <c r="E41" s="21" t="s">
        <v>161</v>
      </c>
      <c r="F41" s="17"/>
      <c r="G41" s="17"/>
      <c r="H41" s="17"/>
      <c r="I41" s="17"/>
      <c r="J41" s="17"/>
      <c r="K41" s="17"/>
      <c r="L41" s="17"/>
      <c r="M41" s="17"/>
      <c r="N41" s="17"/>
      <c r="O41" s="17"/>
      <c r="P41" s="63"/>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row>
    <row r="42" spans="1:44" ht="11.4">
      <c r="A42" s="8"/>
      <c r="B42" s="8" t="s">
        <v>26</v>
      </c>
      <c r="C42" s="9">
        <v>45879</v>
      </c>
      <c r="D42" s="19">
        <v>200</v>
      </c>
      <c r="E42" s="22" t="s">
        <v>162</v>
      </c>
      <c r="F42" s="20"/>
      <c r="G42" s="20"/>
      <c r="H42" s="20"/>
      <c r="I42" s="20"/>
      <c r="J42" s="20"/>
      <c r="K42" s="20"/>
      <c r="L42" s="20"/>
      <c r="M42" s="20"/>
      <c r="N42" s="20"/>
      <c r="O42" s="20"/>
      <c r="P42" s="64"/>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row>
    <row r="43" spans="1:44" ht="11.4">
      <c r="A43" s="8"/>
      <c r="B43" s="8" t="s">
        <v>26</v>
      </c>
      <c r="C43" s="9">
        <v>45879</v>
      </c>
      <c r="D43" s="16">
        <v>250</v>
      </c>
      <c r="E43" s="21" t="s">
        <v>155</v>
      </c>
      <c r="F43" s="17"/>
      <c r="G43" s="17"/>
      <c r="H43" s="17"/>
      <c r="I43" s="17"/>
      <c r="J43" s="17"/>
      <c r="K43" s="17"/>
      <c r="L43" s="17"/>
      <c r="M43" s="17"/>
      <c r="N43" s="17"/>
      <c r="O43" s="17"/>
      <c r="P43" s="63"/>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row>
    <row r="44" spans="1:44" ht="11.4">
      <c r="A44" s="8"/>
      <c r="B44" s="8" t="s">
        <v>26</v>
      </c>
      <c r="C44" s="9">
        <v>45879</v>
      </c>
      <c r="D44" s="19">
        <v>125</v>
      </c>
      <c r="E44" s="22" t="s">
        <v>163</v>
      </c>
      <c r="F44" s="20"/>
      <c r="G44" s="20"/>
      <c r="H44" s="20"/>
      <c r="I44" s="20"/>
      <c r="J44" s="20"/>
      <c r="K44" s="20"/>
      <c r="L44" s="20"/>
      <c r="M44" s="20"/>
      <c r="N44" s="20"/>
      <c r="O44" s="20"/>
      <c r="P44" s="64"/>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row>
    <row r="45" spans="1:44" ht="11.4">
      <c r="A45" s="8"/>
      <c r="B45" s="8" t="s">
        <v>27</v>
      </c>
      <c r="C45" s="66">
        <v>45879</v>
      </c>
      <c r="D45" s="67">
        <v>75</v>
      </c>
      <c r="E45" s="68" t="s">
        <v>155</v>
      </c>
      <c r="F45" s="69"/>
      <c r="G45" s="17"/>
      <c r="H45" s="17"/>
      <c r="I45" s="17"/>
      <c r="J45" s="17"/>
      <c r="K45" s="17"/>
      <c r="L45" s="17"/>
      <c r="M45" s="17"/>
      <c r="N45" s="17"/>
      <c r="O45" s="18"/>
      <c r="P45" s="63"/>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8"/>
    </row>
    <row r="46" spans="1:44" ht="11.4">
      <c r="A46" s="8"/>
      <c r="B46" s="8" t="s">
        <v>28</v>
      </c>
      <c r="C46" s="66">
        <v>45884</v>
      </c>
      <c r="D46" s="67">
        <v>180</v>
      </c>
      <c r="E46" s="68" t="s">
        <v>165</v>
      </c>
      <c r="F46" s="69"/>
      <c r="G46" s="17"/>
      <c r="H46" s="17"/>
      <c r="I46" s="17"/>
      <c r="J46" s="17"/>
      <c r="K46" s="17"/>
      <c r="L46" s="17"/>
      <c r="M46" s="17"/>
      <c r="N46" s="17"/>
      <c r="O46" s="18"/>
      <c r="P46" s="63"/>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8"/>
    </row>
    <row r="47" spans="1:44" ht="11.4">
      <c r="A47" s="8"/>
      <c r="B47" s="8" t="s">
        <v>29</v>
      </c>
      <c r="C47" s="66">
        <v>45887</v>
      </c>
      <c r="D47" s="67">
        <v>100</v>
      </c>
      <c r="E47" s="68" t="s">
        <v>172</v>
      </c>
      <c r="F47" s="69"/>
      <c r="G47" s="17"/>
      <c r="H47" s="17"/>
      <c r="I47" s="17"/>
      <c r="J47" s="17"/>
      <c r="K47" s="17"/>
      <c r="L47" s="17"/>
      <c r="M47" s="17"/>
      <c r="N47" s="17"/>
      <c r="O47" s="18"/>
      <c r="P47" s="63"/>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8"/>
    </row>
    <row r="48" spans="1:44" ht="11.4">
      <c r="A48" s="8"/>
      <c r="B48" s="8" t="s">
        <v>30</v>
      </c>
      <c r="C48" s="66">
        <v>45890</v>
      </c>
      <c r="D48" s="67">
        <v>80</v>
      </c>
      <c r="E48" s="68" t="s">
        <v>154</v>
      </c>
      <c r="F48" s="69"/>
      <c r="G48" s="17"/>
      <c r="H48" s="17"/>
      <c r="I48" s="17"/>
      <c r="J48" s="17"/>
      <c r="K48" s="17"/>
      <c r="L48" s="17"/>
      <c r="M48" s="17"/>
      <c r="N48" s="17"/>
      <c r="O48" s="18"/>
      <c r="P48" s="63"/>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8"/>
    </row>
    <row r="49" spans="1:44" ht="11.4">
      <c r="A49" s="8"/>
      <c r="B49" s="8" t="s">
        <v>30</v>
      </c>
      <c r="C49" s="66">
        <v>45884</v>
      </c>
      <c r="D49" s="67">
        <v>75</v>
      </c>
      <c r="E49" s="68" t="s">
        <v>171</v>
      </c>
      <c r="F49" s="69"/>
      <c r="G49" s="17"/>
      <c r="H49" s="17"/>
      <c r="I49" s="17"/>
      <c r="J49" s="17"/>
      <c r="K49" s="17"/>
      <c r="L49" s="17"/>
      <c r="M49" s="17"/>
      <c r="N49" s="17"/>
      <c r="O49" s="18"/>
      <c r="P49" s="63"/>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8"/>
    </row>
    <row r="50" spans="1:44" ht="11.4">
      <c r="A50" s="8"/>
      <c r="B50" s="8" t="s">
        <v>28</v>
      </c>
      <c r="C50" s="66">
        <v>45887</v>
      </c>
      <c r="D50" s="67">
        <v>300</v>
      </c>
      <c r="E50" s="68" t="s">
        <v>155</v>
      </c>
      <c r="F50" s="69"/>
      <c r="G50" s="17"/>
      <c r="H50" s="17"/>
      <c r="I50" s="17"/>
      <c r="J50" s="17"/>
      <c r="K50" s="17"/>
      <c r="L50" s="17"/>
      <c r="M50" s="17"/>
      <c r="N50" s="17"/>
      <c r="O50" s="18"/>
      <c r="P50" s="63"/>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8"/>
    </row>
    <row r="51" spans="1:44" ht="11.4">
      <c r="A51" s="12"/>
      <c r="B51" s="109" t="s">
        <v>29</v>
      </c>
      <c r="C51" s="66">
        <v>45887</v>
      </c>
      <c r="D51" s="67">
        <v>100</v>
      </c>
      <c r="E51" s="68" t="s">
        <v>169</v>
      </c>
      <c r="F51" s="69"/>
      <c r="G51" s="12"/>
      <c r="H51" s="12"/>
      <c r="I51" s="12"/>
      <c r="J51" s="12"/>
      <c r="K51" s="12"/>
      <c r="L51" s="12"/>
      <c r="M51" s="12"/>
      <c r="N51" s="12"/>
      <c r="O51" s="12"/>
      <c r="P51" s="60"/>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row>
    <row r="52" spans="1:44" ht="11.4">
      <c r="A52" s="13"/>
      <c r="B52" s="8" t="s">
        <v>30</v>
      </c>
      <c r="C52" s="66">
        <v>45884</v>
      </c>
      <c r="D52" s="67">
        <v>200</v>
      </c>
      <c r="E52" s="75" t="s">
        <v>164</v>
      </c>
      <c r="F52" s="69"/>
      <c r="G52" s="13"/>
      <c r="H52" s="13"/>
      <c r="I52" s="13"/>
      <c r="J52" s="13"/>
      <c r="K52" s="13"/>
      <c r="L52" s="13"/>
      <c r="M52" s="13"/>
      <c r="N52" s="13"/>
      <c r="O52" s="13"/>
      <c r="P52" s="61"/>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row>
    <row r="53" spans="1:44" ht="11.4">
      <c r="A53" s="12"/>
      <c r="B53" s="8" t="s">
        <v>28</v>
      </c>
      <c r="C53" s="66">
        <v>45884</v>
      </c>
      <c r="D53" s="67">
        <v>500</v>
      </c>
      <c r="E53" s="68" t="s">
        <v>166</v>
      </c>
      <c r="F53" s="69"/>
      <c r="G53" s="12"/>
      <c r="H53" s="12"/>
      <c r="I53" s="12"/>
      <c r="J53" s="12"/>
      <c r="K53" s="12"/>
      <c r="L53" s="12"/>
      <c r="M53" s="12"/>
      <c r="N53" s="12"/>
      <c r="O53" s="12"/>
      <c r="P53" s="60"/>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row>
    <row r="54" spans="1:44" ht="11.4">
      <c r="A54" s="13"/>
      <c r="B54" s="8" t="s">
        <v>30</v>
      </c>
      <c r="C54" s="66">
        <v>45890</v>
      </c>
      <c r="D54" s="67">
        <v>80</v>
      </c>
      <c r="E54" s="68" t="s">
        <v>163</v>
      </c>
      <c r="F54" s="69"/>
      <c r="G54" s="13"/>
      <c r="H54" s="13"/>
      <c r="I54" s="13"/>
      <c r="J54" s="13"/>
      <c r="K54" s="13"/>
      <c r="L54" s="13"/>
      <c r="M54" s="13"/>
      <c r="N54" s="13"/>
      <c r="O54" s="13"/>
      <c r="P54" s="61"/>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row>
    <row r="55" spans="1:44" ht="11.4">
      <c r="A55" s="12"/>
      <c r="B55" s="12"/>
      <c r="C55" s="12"/>
      <c r="D55" s="12"/>
      <c r="E55" s="12"/>
      <c r="F55" s="12"/>
      <c r="G55" s="12"/>
      <c r="H55" s="12"/>
      <c r="I55" s="12"/>
      <c r="J55" s="12"/>
      <c r="K55" s="12"/>
      <c r="L55" s="12"/>
      <c r="M55" s="12"/>
      <c r="N55" s="12"/>
      <c r="O55" s="12"/>
      <c r="P55" s="60"/>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row>
    <row r="56" spans="1:44" ht="11.4">
      <c r="A56" s="13"/>
      <c r="B56" s="13"/>
      <c r="C56" s="13"/>
      <c r="D56" s="13"/>
      <c r="E56" s="13"/>
      <c r="F56" s="13"/>
      <c r="G56" s="13"/>
      <c r="H56" s="13"/>
      <c r="I56" s="13"/>
      <c r="J56" s="13"/>
      <c r="K56" s="13"/>
      <c r="L56" s="13"/>
      <c r="M56" s="13"/>
      <c r="N56" s="13"/>
      <c r="O56" s="13"/>
      <c r="P56" s="65"/>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row>
    <row r="57" spans="1:44" ht="11.4">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row>
    <row r="58" spans="1:44" ht="11.4">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row>
    <row r="59" spans="1:44" ht="11.4">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row>
    <row r="60" spans="1:44" ht="11.4">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row>
    <row r="61" spans="1:44" ht="11.4">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row>
    <row r="62" spans="1:44" ht="11.4">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row>
    <row r="63" spans="1:44" ht="11.4">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row>
    <row r="64" spans="1:44" ht="11.4">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row>
    <row r="65" spans="1:44" ht="11.4">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row>
    <row r="66" spans="1:44" ht="11.4">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row>
    <row r="67" spans="1:44" ht="11.4">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row>
    <row r="68" spans="1:44" ht="11.4">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row>
    <row r="69" spans="1:44" ht="10.8" thickBot="1">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row>
    <row r="70" spans="1:44" ht="10.8" thickBo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row>
    <row r="71" spans="1:44" ht="11.4">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row>
    <row r="72" spans="1:44" ht="11.4">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row>
    <row r="73" spans="1:44" ht="10.8" thickBo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row>
    <row r="74" spans="1:44" ht="11.4">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row>
    <row r="75" spans="1:44" ht="11.4">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row>
    <row r="76" spans="1:44" ht="11.4">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row>
    <row r="77" spans="1:44" ht="11.4">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row>
    <row r="78" spans="1:44" ht="11.4">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row>
    <row r="79" spans="1:44" ht="11.4">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row>
    <row r="80" spans="1:44" ht="11.4">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row>
    <row r="81" spans="1:44" ht="11.4">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row>
    <row r="82" spans="1:44" ht="11.4">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row>
    <row r="83" spans="1:44" ht="11.4">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row>
    <row r="84" spans="1:44" ht="11.4">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row>
    <row r="85" spans="1:44" ht="11.4">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row>
    <row r="86" spans="1:44" ht="11.4">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row>
    <row r="87" spans="1:44" ht="11.4">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row>
    <row r="88" spans="1:44" ht="11.4">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row>
    <row r="89" spans="1:44" ht="11.4">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row>
    <row r="90" spans="1:44" ht="10.8" thickBo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row>
    <row r="91" spans="1:44" ht="11.4">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row>
    <row r="92" spans="1:44" ht="11.4">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row>
    <row r="93" spans="1:44" ht="11.4">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row>
    <row r="94" spans="1:44" ht="10.8" thickBo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row>
    <row r="95" spans="1:44" ht="10.8" thickBo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row>
    <row r="96" spans="1:44" ht="11.4">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row>
    <row r="97" spans="1:44" ht="11.4">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row>
    <row r="98" spans="1:44" ht="11.4">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row>
    <row r="99" spans="1:44" ht="11.4">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row>
    <row r="100" spans="1:44" ht="11.4">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row>
    <row r="101" spans="1:44" ht="11.4">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row>
    <row r="102" spans="1:44" ht="11.4">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row>
    <row r="103" spans="1:44" ht="11.4">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row>
    <row r="104" spans="1:44" ht="11.4">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row>
    <row r="105" spans="1:44" ht="11.4">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row>
    <row r="106" spans="1:44" ht="11.4">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row>
    <row r="107" spans="1:44" ht="11.4">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row>
    <row r="108" spans="1:44" ht="11.4">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row>
    <row r="109" spans="1:44" ht="11.4">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row>
    <row r="110" spans="1:44" ht="11.4">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row>
    <row r="111" spans="1:44" ht="11.4">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row>
    <row r="112" spans="1:44" ht="11.4">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row>
    <row r="113" spans="1:44" ht="11.4">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row>
    <row r="114" spans="1:44" ht="10.8" thickBot="1">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row>
    <row r="115" spans="1:44">
      <c r="E115" s="25"/>
    </row>
    <row r="116" spans="1:44">
      <c r="E116" s="25"/>
    </row>
    <row r="117" spans="1:44">
      <c r="E117" s="25"/>
    </row>
    <row r="118" spans="1:44">
      <c r="E118" s="25"/>
    </row>
  </sheetData>
  <phoneticPr fontId="2" type="noConversion"/>
  <pageMargins left="0.7" right="0.7" top="0.75" bottom="0.75" header="0.3" footer="0.3"/>
  <pageSetup orientation="portrait" horizontalDpi="200" verticalDpi="20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6E416-429F-46BB-913B-777AB43E09B6}">
  <sheetPr codeName="Sheet1"/>
  <dimension ref="A1:CC83"/>
  <sheetViews>
    <sheetView workbookViewId="0"/>
  </sheetViews>
  <sheetFormatPr defaultRowHeight="14.4"/>
  <cols>
    <col min="1" max="1" width="13" bestFit="1" customWidth="1"/>
    <col min="2" max="2" width="10.375" bestFit="1" customWidth="1"/>
    <col min="3" max="4" width="4.125" customWidth="1"/>
    <col min="5" max="5" width="4.75" customWidth="1"/>
    <col min="6" max="6" width="37.125" bestFit="1" customWidth="1"/>
    <col min="7" max="7" width="13.75" bestFit="1" customWidth="1"/>
    <col min="8" max="8" width="16.125" customWidth="1"/>
    <col min="9" max="9" width="34.25" customWidth="1"/>
    <col min="10" max="10" width="10.375" style="104" bestFit="1" customWidth="1"/>
  </cols>
  <sheetData>
    <row r="1" spans="1:81" ht="15" thickBot="1">
      <c r="A1" s="110" t="s">
        <v>518</v>
      </c>
      <c r="B1" s="112" t="s">
        <v>519</v>
      </c>
      <c r="C1" s="47"/>
      <c r="D1" s="47"/>
      <c r="E1" s="47"/>
      <c r="F1" s="110" t="s">
        <v>516</v>
      </c>
      <c r="G1" s="111" t="s">
        <v>517</v>
      </c>
      <c r="H1" s="9"/>
      <c r="I1" s="9"/>
      <c r="J1" s="22"/>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row>
    <row r="2" spans="1:81">
      <c r="A2" s="85" t="s">
        <v>19</v>
      </c>
      <c r="B2" s="105">
        <v>110</v>
      </c>
      <c r="C2" s="47"/>
      <c r="D2" s="47"/>
      <c r="E2" s="47"/>
      <c r="F2" s="75" t="s">
        <v>520</v>
      </c>
      <c r="G2" s="105">
        <v>590</v>
      </c>
      <c r="H2" s="9"/>
      <c r="I2" s="9"/>
      <c r="J2" s="22"/>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row>
    <row r="3" spans="1:81">
      <c r="A3" s="85" t="s">
        <v>20</v>
      </c>
      <c r="B3" s="106">
        <v>150</v>
      </c>
      <c r="C3" s="47"/>
      <c r="D3" s="47"/>
      <c r="E3" s="47"/>
      <c r="F3" s="75" t="s">
        <v>521</v>
      </c>
      <c r="G3" s="106">
        <v>75</v>
      </c>
      <c r="H3" s="9"/>
      <c r="I3" s="9"/>
      <c r="J3" s="22"/>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row>
    <row r="4" spans="1:81">
      <c r="A4" s="85" t="s">
        <v>21</v>
      </c>
      <c r="B4" s="105">
        <v>200</v>
      </c>
      <c r="C4" s="47"/>
      <c r="D4" s="47"/>
      <c r="E4" s="47"/>
      <c r="F4" s="75" t="s">
        <v>522</v>
      </c>
      <c r="G4" s="105">
        <v>75</v>
      </c>
      <c r="H4" s="9"/>
      <c r="I4" s="9"/>
      <c r="J4" s="22"/>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row>
    <row r="5" spans="1:81">
      <c r="A5" s="85" t="s">
        <v>22</v>
      </c>
      <c r="B5" s="106">
        <v>50</v>
      </c>
      <c r="C5" s="47"/>
      <c r="D5" s="47"/>
      <c r="E5" s="47"/>
      <c r="F5" s="75" t="s">
        <v>523</v>
      </c>
      <c r="G5" s="106">
        <v>180</v>
      </c>
      <c r="H5" s="9"/>
      <c r="I5" s="9"/>
      <c r="J5" s="22"/>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row>
    <row r="6" spans="1:81">
      <c r="A6" s="85" t="s">
        <v>23</v>
      </c>
      <c r="B6" s="105">
        <v>50</v>
      </c>
      <c r="C6" s="47"/>
      <c r="D6" s="47"/>
      <c r="E6" s="47"/>
      <c r="F6" s="75" t="s">
        <v>524</v>
      </c>
      <c r="G6" s="105">
        <v>675</v>
      </c>
      <c r="H6" s="9"/>
      <c r="I6" s="9"/>
      <c r="J6" s="22"/>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row>
    <row r="7" spans="1:81">
      <c r="A7" s="85" t="s">
        <v>24</v>
      </c>
      <c r="B7" s="106">
        <v>175</v>
      </c>
      <c r="C7" s="47"/>
      <c r="D7" s="47"/>
      <c r="E7" s="47"/>
      <c r="F7" s="75" t="s">
        <v>525</v>
      </c>
      <c r="G7" s="106">
        <v>50</v>
      </c>
      <c r="H7" s="9"/>
      <c r="I7" s="9"/>
      <c r="J7" s="22"/>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row>
    <row r="8" spans="1:81">
      <c r="A8" s="85" t="s">
        <v>25</v>
      </c>
      <c r="B8" s="105">
        <v>80</v>
      </c>
      <c r="C8" s="47"/>
      <c r="D8" s="47"/>
      <c r="E8" s="47"/>
      <c r="F8" s="75" t="s">
        <v>161</v>
      </c>
      <c r="G8" s="105">
        <v>325</v>
      </c>
      <c r="H8" s="9"/>
      <c r="I8" s="9"/>
      <c r="J8" s="22"/>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row>
    <row r="9" spans="1:81">
      <c r="A9" s="85" t="s">
        <v>26</v>
      </c>
      <c r="B9" s="106">
        <v>850</v>
      </c>
      <c r="C9" s="47"/>
      <c r="D9" s="47"/>
      <c r="E9" s="47"/>
      <c r="F9" s="75" t="s">
        <v>170</v>
      </c>
      <c r="G9" s="106">
        <v>125</v>
      </c>
      <c r="H9" s="9"/>
      <c r="I9" s="9"/>
      <c r="J9" s="22"/>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row>
    <row r="10" spans="1:81">
      <c r="A10" s="85" t="s">
        <v>27</v>
      </c>
      <c r="B10" s="105">
        <v>75</v>
      </c>
      <c r="C10" s="47"/>
      <c r="D10" s="47"/>
      <c r="E10" s="47"/>
      <c r="F10" s="75" t="s">
        <v>162</v>
      </c>
      <c r="G10" s="105">
        <v>200</v>
      </c>
      <c r="H10" s="9"/>
      <c r="I10" s="9"/>
      <c r="J10" s="22"/>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row>
    <row r="11" spans="1:81">
      <c r="A11" s="85" t="s">
        <v>28</v>
      </c>
      <c r="B11" s="106">
        <v>1280</v>
      </c>
      <c r="C11" s="47"/>
      <c r="D11" s="47"/>
      <c r="E11" s="47"/>
      <c r="F11" s="75" t="s">
        <v>163</v>
      </c>
      <c r="G11" s="106">
        <v>205</v>
      </c>
      <c r="H11" s="9"/>
      <c r="I11" s="9"/>
      <c r="J11" s="22"/>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row>
    <row r="12" spans="1:81">
      <c r="A12" s="85" t="s">
        <v>29</v>
      </c>
      <c r="B12" s="105">
        <v>200</v>
      </c>
      <c r="C12" s="13"/>
      <c r="D12" s="13"/>
      <c r="E12" s="13"/>
      <c r="F12" s="75" t="s">
        <v>165</v>
      </c>
      <c r="G12" s="105">
        <v>180</v>
      </c>
      <c r="H12" s="13"/>
      <c r="I12" s="9"/>
      <c r="J12" s="22"/>
      <c r="K12" s="9"/>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row>
    <row r="13" spans="1:81">
      <c r="A13" s="85" t="s">
        <v>30</v>
      </c>
      <c r="B13" s="106">
        <v>435</v>
      </c>
      <c r="C13" s="13"/>
      <c r="D13" s="13"/>
      <c r="E13" s="13"/>
      <c r="F13" s="75" t="s">
        <v>172</v>
      </c>
      <c r="G13" s="106">
        <v>100</v>
      </c>
      <c r="H13" s="13"/>
      <c r="I13" s="9"/>
      <c r="J13" s="22"/>
      <c r="K13" s="9"/>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row>
    <row r="14" spans="1:81" ht="15" thickBot="1">
      <c r="A14" s="110" t="s">
        <v>18</v>
      </c>
      <c r="B14" s="113">
        <v>3655</v>
      </c>
      <c r="C14" s="48"/>
      <c r="D14" s="48"/>
      <c r="E14" s="48"/>
      <c r="F14" s="75" t="s">
        <v>171</v>
      </c>
      <c r="G14" s="106">
        <v>75</v>
      </c>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row>
    <row r="15" spans="1:81">
      <c r="A15" s="47"/>
      <c r="B15" s="48"/>
      <c r="C15" s="48"/>
      <c r="D15" s="48"/>
      <c r="E15" s="48"/>
      <c r="F15" s="118" t="s">
        <v>169</v>
      </c>
      <c r="G15" s="106">
        <v>100</v>
      </c>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row>
    <row r="16" spans="1:81">
      <c r="A16" s="47"/>
      <c r="B16" s="48"/>
      <c r="C16" s="48"/>
      <c r="D16" s="48"/>
      <c r="E16" s="48"/>
      <c r="F16" s="118" t="s">
        <v>164</v>
      </c>
      <c r="G16" s="106">
        <v>200</v>
      </c>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row>
    <row r="17" spans="1:81">
      <c r="A17" s="47"/>
      <c r="B17" s="48"/>
      <c r="C17" s="48"/>
      <c r="D17" s="48"/>
      <c r="E17" s="48"/>
      <c r="F17" s="118" t="s">
        <v>166</v>
      </c>
      <c r="G17" s="106">
        <v>500</v>
      </c>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row>
    <row r="18" spans="1:81">
      <c r="A18" s="47"/>
      <c r="B18" s="48"/>
      <c r="C18" s="48"/>
      <c r="D18" s="48"/>
      <c r="E18" s="48"/>
      <c r="F18" s="119" t="s">
        <v>18</v>
      </c>
      <c r="G18" s="120">
        <v>3655</v>
      </c>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row>
    <row r="19" spans="1:81">
      <c r="A19" s="47"/>
      <c r="B19" s="48"/>
      <c r="C19" s="48"/>
      <c r="D19" s="48"/>
      <c r="E19" s="48"/>
      <c r="F19" s="47"/>
      <c r="G19" s="48"/>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row>
    <row r="20" spans="1:81">
      <c r="A20" s="47"/>
      <c r="B20" s="48"/>
      <c r="C20" s="48"/>
      <c r="D20" s="48"/>
      <c r="E20" s="48"/>
      <c r="F20" s="47"/>
      <c r="G20" s="48"/>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row>
    <row r="21" spans="1:81">
      <c r="A21" s="47"/>
      <c r="B21" s="48"/>
      <c r="C21" s="48"/>
      <c r="D21" s="48"/>
      <c r="E21" s="48"/>
      <c r="F21" s="47"/>
      <c r="G21" s="48"/>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row>
    <row r="22" spans="1:81">
      <c r="A22" s="47"/>
      <c r="B22" s="48"/>
      <c r="C22" s="48"/>
      <c r="D22" s="48"/>
      <c r="E22" s="48"/>
      <c r="F22" s="47"/>
      <c r="G22" s="48"/>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row>
    <row r="23" spans="1:81">
      <c r="A23" s="47"/>
      <c r="B23" s="48"/>
      <c r="C23" s="48"/>
      <c r="D23" s="48"/>
      <c r="E23" s="48"/>
      <c r="F23" s="47"/>
      <c r="G23" s="48"/>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row>
    <row r="24" spans="1:81">
      <c r="A24" s="47"/>
      <c r="B24" s="48"/>
      <c r="C24" s="48"/>
      <c r="D24" s="48"/>
      <c r="E24" s="48"/>
      <c r="F24" s="47"/>
      <c r="G24" s="48"/>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row>
    <row r="25" spans="1:81">
      <c r="A25" s="47"/>
      <c r="B25" s="48"/>
      <c r="C25" s="48"/>
      <c r="D25" s="48"/>
      <c r="E25" s="48"/>
      <c r="F25" s="47"/>
      <c r="G25" s="48"/>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row>
    <row r="26" spans="1:81">
      <c r="A26" s="47"/>
      <c r="B26" s="48"/>
      <c r="C26" s="48"/>
      <c r="D26" s="48"/>
      <c r="E26" s="48"/>
      <c r="F26" s="47"/>
      <c r="G26" s="48"/>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row>
    <row r="27" spans="1:81">
      <c r="A27" s="47"/>
      <c r="B27" s="48"/>
      <c r="C27" s="48"/>
      <c r="D27" s="48"/>
      <c r="E27" s="48"/>
      <c r="F27" s="47"/>
      <c r="G27" s="48"/>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row>
    <row r="28" spans="1:81">
      <c r="A28" s="47"/>
      <c r="B28" s="48"/>
      <c r="C28" s="48"/>
      <c r="D28" s="48"/>
      <c r="E28" s="48"/>
      <c r="F28" s="47"/>
      <c r="G28" s="48"/>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row>
    <row r="29" spans="1:81">
      <c r="A29" s="47"/>
      <c r="B29" s="48"/>
      <c r="C29" s="48"/>
      <c r="D29" s="48"/>
      <c r="E29" s="48"/>
      <c r="F29" s="47"/>
      <c r="G29" s="48"/>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row>
    <row r="30" spans="1:81">
      <c r="A30" s="47"/>
      <c r="B30" s="48"/>
      <c r="C30" s="48"/>
      <c r="D30" s="48"/>
      <c r="E30" s="48"/>
      <c r="F30" s="47"/>
      <c r="G30" s="48"/>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row>
    <row r="31" spans="1:81">
      <c r="A31" s="47"/>
      <c r="B31" s="48"/>
      <c r="C31" s="48"/>
      <c r="D31" s="48"/>
      <c r="E31" s="48"/>
      <c r="F31" s="47"/>
      <c r="G31" s="48"/>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row>
    <row r="32" spans="1:81">
      <c r="A32" s="47"/>
      <c r="B32" s="48"/>
      <c r="C32" s="48"/>
      <c r="D32" s="48"/>
      <c r="E32" s="48"/>
      <c r="F32" s="47"/>
      <c r="G32" s="48"/>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row>
    <row r="33" spans="1:81">
      <c r="A33" s="47"/>
      <c r="B33" s="48"/>
      <c r="C33" s="48"/>
      <c r="D33" s="48"/>
      <c r="E33" s="48"/>
      <c r="F33" s="47"/>
      <c r="G33" s="48"/>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row>
    <row r="34" spans="1:81">
      <c r="A34" s="47"/>
      <c r="B34" s="48"/>
      <c r="C34" s="48"/>
      <c r="D34" s="48"/>
      <c r="E34" s="48"/>
      <c r="F34" s="47"/>
      <c r="G34" s="48"/>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row>
    <row r="35" spans="1:81">
      <c r="A35" s="47"/>
      <c r="B35" s="48"/>
      <c r="C35" s="48"/>
      <c r="D35" s="48"/>
      <c r="E35" s="48"/>
      <c r="F35" s="47"/>
      <c r="G35" s="48"/>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row>
    <row r="36" spans="1:81">
      <c r="A36" s="47"/>
      <c r="B36" s="48"/>
      <c r="C36" s="48"/>
      <c r="D36" s="48"/>
      <c r="E36" s="48"/>
      <c r="F36" s="47"/>
      <c r="G36" s="48"/>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row>
    <row r="37" spans="1:81">
      <c r="A37" s="47"/>
      <c r="B37" s="48"/>
      <c r="C37" s="48"/>
      <c r="D37" s="48"/>
      <c r="E37" s="48"/>
      <c r="F37" s="47"/>
      <c r="G37" s="48"/>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row>
    <row r="38" spans="1:81">
      <c r="A38" s="47"/>
      <c r="B38" s="48"/>
      <c r="C38" s="48"/>
      <c r="D38" s="48"/>
      <c r="E38" s="48"/>
      <c r="F38" s="47"/>
      <c r="G38" s="48"/>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row>
    <row r="39" spans="1:81">
      <c r="A39" s="47"/>
      <c r="B39" s="48"/>
      <c r="C39" s="48"/>
      <c r="D39" s="48"/>
      <c r="E39" s="48"/>
      <c r="F39" s="47"/>
      <c r="G39" s="48"/>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row>
    <row r="40" spans="1:81">
      <c r="A40" s="47"/>
      <c r="B40" s="48"/>
      <c r="C40" s="48"/>
      <c r="D40" s="48"/>
      <c r="E40" s="48"/>
      <c r="F40" s="47"/>
      <c r="G40" s="48"/>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row>
    <row r="41" spans="1:81">
      <c r="A41" s="47"/>
      <c r="B41" s="48"/>
      <c r="C41" s="48"/>
      <c r="D41" s="48"/>
      <c r="E41" s="48"/>
      <c r="F41" s="47"/>
      <c r="G41" s="48"/>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row>
    <row r="42" spans="1:81">
      <c r="A42" s="47"/>
      <c r="B42" s="48"/>
      <c r="C42" s="48"/>
      <c r="D42" s="48"/>
      <c r="E42" s="48"/>
      <c r="F42" s="47"/>
      <c r="G42" s="48"/>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row>
    <row r="43" spans="1:81">
      <c r="A43" s="47"/>
      <c r="B43" s="48"/>
      <c r="C43" s="48"/>
      <c r="D43" s="48"/>
      <c r="E43" s="48"/>
      <c r="F43" s="47"/>
      <c r="G43" s="48"/>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row>
    <row r="44" spans="1:81">
      <c r="A44" s="47"/>
      <c r="B44" s="48"/>
      <c r="C44" s="48"/>
      <c r="D44" s="48"/>
      <c r="E44" s="48"/>
      <c r="F44" s="47"/>
      <c r="G44" s="48"/>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row>
    <row r="45" spans="1:81">
      <c r="A45" s="47"/>
      <c r="B45" s="48"/>
      <c r="C45" s="48"/>
      <c r="D45" s="48"/>
      <c r="E45" s="48"/>
      <c r="F45" s="47"/>
      <c r="G45" s="48"/>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row>
    <row r="46" spans="1:81">
      <c r="A46" s="47"/>
      <c r="B46" s="48"/>
      <c r="C46" s="48"/>
      <c r="D46" s="48"/>
      <c r="E46" s="48"/>
      <c r="F46" s="47"/>
      <c r="G46" s="48"/>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row>
    <row r="47" spans="1:81">
      <c r="A47" s="47"/>
      <c r="B47" s="48"/>
      <c r="C47" s="48"/>
      <c r="D47" s="48"/>
      <c r="E47" s="48"/>
      <c r="F47" s="47"/>
      <c r="G47" s="48"/>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row>
    <row r="48" spans="1:81">
      <c r="A48" s="47"/>
      <c r="B48" s="48"/>
      <c r="C48" s="48"/>
      <c r="D48" s="48"/>
      <c r="E48" s="48"/>
      <c r="F48" s="47"/>
      <c r="G48" s="48"/>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row>
    <row r="49" spans="1:81">
      <c r="A49" s="47"/>
      <c r="B49" s="48"/>
      <c r="C49" s="48"/>
      <c r="D49" s="48"/>
      <c r="E49" s="48"/>
      <c r="F49" s="47"/>
      <c r="G49" s="48"/>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row>
    <row r="50" spans="1:81">
      <c r="A50" s="47"/>
      <c r="B50" s="48"/>
      <c r="C50" s="48"/>
      <c r="D50" s="48"/>
      <c r="E50" s="48"/>
      <c r="F50" s="47"/>
      <c r="G50" s="48"/>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row>
    <row r="51" spans="1:81">
      <c r="A51" s="47"/>
      <c r="B51" s="48"/>
      <c r="C51" s="48"/>
      <c r="D51" s="48"/>
      <c r="E51" s="48"/>
      <c r="F51" s="47"/>
      <c r="G51" s="48"/>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row>
    <row r="52" spans="1:81">
      <c r="A52" s="47"/>
      <c r="B52" s="48"/>
      <c r="C52" s="48"/>
      <c r="D52" s="48"/>
      <c r="E52" s="48"/>
      <c r="F52" s="47"/>
      <c r="G52" s="48"/>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row>
    <row r="53" spans="1:81">
      <c r="A53" s="47"/>
      <c r="B53" s="48"/>
      <c r="C53" s="48"/>
      <c r="D53" s="48"/>
      <c r="E53" s="48"/>
      <c r="F53" s="47"/>
      <c r="G53" s="48"/>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row>
    <row r="54" spans="1:81">
      <c r="A54" s="47"/>
      <c r="B54" s="48"/>
      <c r="C54" s="48"/>
      <c r="D54" s="48"/>
      <c r="E54" s="48"/>
      <c r="F54" s="47"/>
      <c r="G54" s="48"/>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row>
    <row r="55" spans="1:81">
      <c r="A55" s="47"/>
      <c r="B55" s="48"/>
      <c r="C55" s="48"/>
      <c r="D55" s="48"/>
      <c r="E55" s="48"/>
      <c r="F55" s="47"/>
      <c r="G55" s="48"/>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row>
    <row r="56" spans="1:81">
      <c r="A56" s="47"/>
      <c r="B56" s="48"/>
      <c r="C56" s="48"/>
      <c r="D56" s="48"/>
      <c r="E56" s="48"/>
      <c r="F56" s="47"/>
      <c r="G56" s="48"/>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row>
    <row r="57" spans="1:81">
      <c r="A57" s="47"/>
      <c r="B57" s="48"/>
      <c r="C57" s="48"/>
      <c r="D57" s="48"/>
      <c r="E57" s="48"/>
      <c r="F57" s="47"/>
      <c r="G57" s="48"/>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row>
    <row r="58" spans="1:81">
      <c r="A58" s="47"/>
      <c r="B58" s="48"/>
      <c r="C58" s="48"/>
      <c r="D58" s="48"/>
      <c r="E58" s="48"/>
      <c r="F58" s="47"/>
      <c r="G58" s="48"/>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row>
    <row r="59" spans="1:81">
      <c r="A59" s="47"/>
      <c r="B59" s="48"/>
      <c r="C59" s="48"/>
      <c r="D59" s="48"/>
      <c r="E59" s="48"/>
      <c r="F59" s="47"/>
      <c r="G59" s="48"/>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row>
    <row r="60" spans="1:81">
      <c r="A60" s="47"/>
      <c r="B60" s="48"/>
      <c r="C60" s="48"/>
      <c r="D60" s="48"/>
      <c r="E60" s="48"/>
      <c r="F60" s="47"/>
      <c r="G60" s="48"/>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row>
    <row r="61" spans="1:81">
      <c r="A61" s="47"/>
      <c r="B61" s="48"/>
      <c r="C61" s="48"/>
      <c r="D61" s="48"/>
      <c r="E61" s="48"/>
      <c r="F61" s="47"/>
      <c r="G61" s="48"/>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row>
    <row r="62" spans="1:81">
      <c r="A62" s="47"/>
      <c r="B62" s="48"/>
      <c r="C62" s="48"/>
      <c r="D62" s="48"/>
      <c r="E62" s="48"/>
      <c r="F62" s="47"/>
      <c r="G62" s="48"/>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row>
    <row r="63" spans="1:81">
      <c r="A63" s="47"/>
      <c r="B63" s="48"/>
      <c r="C63" s="48"/>
      <c r="D63" s="48"/>
      <c r="E63" s="48"/>
      <c r="F63" s="47"/>
      <c r="G63" s="48"/>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row>
    <row r="64" spans="1:81">
      <c r="A64" s="47"/>
      <c r="B64" s="48"/>
      <c r="C64" s="48"/>
      <c r="D64" s="48"/>
      <c r="E64" s="48"/>
      <c r="F64" s="47"/>
      <c r="G64" s="48"/>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row>
    <row r="65" spans="1:81">
      <c r="A65" s="47"/>
      <c r="B65" s="48"/>
      <c r="C65" s="48"/>
      <c r="D65" s="48"/>
      <c r="E65" s="48"/>
      <c r="F65" s="47"/>
      <c r="G65" s="48"/>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row>
    <row r="66" spans="1:81">
      <c r="A66" s="47"/>
      <c r="B66" s="48"/>
      <c r="C66" s="48"/>
      <c r="D66" s="48"/>
      <c r="E66" s="48"/>
      <c r="F66" s="47"/>
      <c r="G66" s="48"/>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row>
    <row r="67" spans="1:81">
      <c r="A67" s="47"/>
      <c r="B67" s="48"/>
      <c r="C67" s="48"/>
      <c r="D67" s="48"/>
      <c r="E67" s="48"/>
      <c r="F67" s="47"/>
      <c r="G67" s="48"/>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row>
    <row r="68" spans="1:81">
      <c r="A68" s="47"/>
      <c r="B68" s="48"/>
      <c r="C68" s="48"/>
      <c r="D68" s="48"/>
      <c r="E68" s="48"/>
      <c r="F68" s="47"/>
      <c r="G68" s="48"/>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row>
    <row r="69" spans="1:81">
      <c r="A69" s="47"/>
      <c r="B69" s="48"/>
      <c r="C69" s="48"/>
      <c r="D69" s="48"/>
      <c r="E69" s="48"/>
      <c r="F69" s="47"/>
      <c r="G69" s="48"/>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row>
    <row r="70" spans="1:81">
      <c r="A70" s="47"/>
      <c r="B70" s="48"/>
      <c r="C70" s="48"/>
      <c r="D70" s="48"/>
      <c r="E70" s="48"/>
      <c r="F70" s="47"/>
      <c r="G70" s="48"/>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row>
    <row r="71" spans="1:81">
      <c r="A71" s="47"/>
      <c r="B71" s="48"/>
      <c r="C71" s="48"/>
      <c r="D71" s="48"/>
      <c r="E71" s="48"/>
      <c r="F71" s="47"/>
      <c r="G71" s="48"/>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row>
    <row r="72" spans="1:81">
      <c r="A72" s="47"/>
      <c r="B72" s="48"/>
      <c r="C72" s="48"/>
      <c r="D72" s="48"/>
      <c r="E72" s="48"/>
      <c r="F72" s="47"/>
      <c r="G72" s="48"/>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row>
    <row r="73" spans="1:81">
      <c r="A73" s="47"/>
      <c r="B73" s="48"/>
      <c r="C73" s="48"/>
      <c r="D73" s="48"/>
      <c r="E73" s="48"/>
      <c r="F73" s="47"/>
      <c r="G73" s="48"/>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row>
    <row r="74" spans="1:81">
      <c r="A74" s="47"/>
      <c r="B74" s="48"/>
      <c r="C74" s="48"/>
      <c r="D74" s="48"/>
      <c r="E74" s="48"/>
      <c r="F74" s="47"/>
      <c r="G74" s="48"/>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row>
    <row r="75" spans="1:81">
      <c r="A75" s="47"/>
      <c r="B75" s="48"/>
      <c r="C75" s="48"/>
      <c r="D75" s="48"/>
      <c r="E75" s="48"/>
      <c r="F75" s="47"/>
      <c r="G75" s="48"/>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row>
    <row r="76" spans="1:81">
      <c r="A76" s="47"/>
      <c r="B76" s="48"/>
      <c r="C76" s="48"/>
      <c r="D76" s="48"/>
      <c r="E76" s="48"/>
      <c r="F76" s="47"/>
      <c r="G76" s="48"/>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row>
    <row r="77" spans="1:81">
      <c r="A77" s="47"/>
      <c r="B77" s="48"/>
      <c r="C77" s="48"/>
      <c r="D77" s="48"/>
      <c r="E77" s="48"/>
      <c r="F77" s="47"/>
      <c r="G77" s="48"/>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row>
    <row r="78" spans="1:81">
      <c r="A78" s="47"/>
      <c r="B78" s="48"/>
      <c r="C78" s="48"/>
      <c r="D78" s="48"/>
      <c r="E78" s="48"/>
      <c r="F78" s="47"/>
      <c r="G78" s="48"/>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row>
    <row r="79" spans="1:81">
      <c r="A79" s="47"/>
      <c r="B79" s="48"/>
      <c r="C79" s="48"/>
      <c r="D79" s="48"/>
      <c r="E79" s="48"/>
      <c r="F79" s="47"/>
      <c r="G79" s="48"/>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row>
    <row r="80" spans="1:81">
      <c r="A80" s="47"/>
      <c r="B80" s="48"/>
      <c r="C80" s="48"/>
      <c r="D80" s="48"/>
      <c r="E80" s="48"/>
      <c r="F80" s="47"/>
      <c r="G80" s="48"/>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row>
    <row r="81" spans="1:81">
      <c r="A81" s="47"/>
      <c r="B81" s="48"/>
      <c r="C81" s="48"/>
      <c r="D81" s="48"/>
      <c r="E81" s="48"/>
      <c r="F81" s="47"/>
      <c r="G81" s="48"/>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row>
    <row r="82" spans="1:81">
      <c r="A82" s="47"/>
      <c r="B82" s="48"/>
      <c r="C82" s="48"/>
      <c r="D82" s="48"/>
      <c r="E82" s="48"/>
      <c r="F82" s="47"/>
      <c r="G82" s="48"/>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row>
    <row r="83" spans="1:81">
      <c r="A83" s="47"/>
      <c r="B83" s="48"/>
      <c r="C83" s="48"/>
      <c r="D83" s="48"/>
      <c r="E83" s="48"/>
      <c r="F83" s="47"/>
      <c r="G83" s="48"/>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21B52-8CCA-49F3-8FB6-BA81BB341448}">
  <sheetPr codeName="Sheet4"/>
  <dimension ref="A1:AB29"/>
  <sheetViews>
    <sheetView workbookViewId="0"/>
  </sheetViews>
  <sheetFormatPr defaultRowHeight="10.199999999999999"/>
  <cols>
    <col min="1" max="1" width="46.75" style="7" bestFit="1" customWidth="1"/>
    <col min="2" max="2" width="13.5" style="7" customWidth="1"/>
    <col min="3" max="3" width="16.75" style="101" bestFit="1" customWidth="1"/>
    <col min="4" max="16384" width="9" style="7"/>
  </cols>
  <sheetData>
    <row r="1" spans="1:28" ht="10.8" thickBot="1">
      <c r="A1" s="6" t="s">
        <v>0</v>
      </c>
      <c r="B1" s="6"/>
      <c r="C1" s="6"/>
      <c r="D1" s="6"/>
      <c r="E1" s="6"/>
      <c r="F1" s="6"/>
      <c r="G1" s="6"/>
      <c r="H1" s="6"/>
      <c r="I1" s="6"/>
      <c r="J1" s="6"/>
      <c r="K1" s="6"/>
      <c r="L1" s="6"/>
      <c r="M1" s="6"/>
      <c r="N1" s="6"/>
      <c r="O1" s="6"/>
      <c r="P1" s="6"/>
      <c r="Q1" s="6"/>
      <c r="R1" s="6"/>
      <c r="S1" s="6"/>
      <c r="T1" s="6"/>
      <c r="U1" s="6"/>
      <c r="V1" s="6"/>
      <c r="W1" s="6"/>
      <c r="X1" s="6"/>
      <c r="Y1" s="6"/>
      <c r="Z1" s="6"/>
      <c r="AA1" s="6"/>
      <c r="AB1" s="6"/>
    </row>
    <row r="2" spans="1:28" ht="11.4">
      <c r="A2" s="8" t="s">
        <v>146</v>
      </c>
      <c r="B2" s="18"/>
      <c r="C2" s="18"/>
      <c r="D2" s="18"/>
      <c r="E2" s="8"/>
      <c r="F2" s="18"/>
      <c r="G2" s="8"/>
      <c r="H2" s="18"/>
      <c r="I2" s="8"/>
      <c r="J2" s="18"/>
      <c r="K2" s="8"/>
      <c r="L2" s="18"/>
      <c r="M2" s="8"/>
      <c r="N2" s="18"/>
      <c r="O2" s="8"/>
      <c r="P2" s="18"/>
      <c r="Q2" s="8"/>
      <c r="R2" s="18"/>
      <c r="S2" s="8"/>
      <c r="T2" s="18"/>
      <c r="U2" s="8"/>
      <c r="V2" s="18"/>
      <c r="W2" s="8"/>
      <c r="X2" s="18"/>
      <c r="Y2" s="8"/>
      <c r="Z2" s="18"/>
      <c r="AA2" s="8"/>
      <c r="AB2" s="18"/>
    </row>
    <row r="3" spans="1:28" ht="11.4">
      <c r="A3" s="8" t="s">
        <v>147</v>
      </c>
      <c r="B3" s="18"/>
      <c r="C3" s="18"/>
      <c r="D3" s="19"/>
      <c r="E3" s="8"/>
      <c r="F3" s="19"/>
      <c r="G3" s="8"/>
      <c r="H3" s="19"/>
      <c r="I3" s="8"/>
      <c r="J3" s="19"/>
      <c r="K3" s="8"/>
      <c r="L3" s="19"/>
      <c r="M3" s="8"/>
      <c r="N3" s="19"/>
      <c r="O3" s="8"/>
      <c r="P3" s="19"/>
      <c r="Q3" s="8"/>
      <c r="R3" s="19"/>
      <c r="S3" s="8"/>
      <c r="T3" s="19"/>
      <c r="U3" s="8"/>
      <c r="V3" s="19"/>
      <c r="W3" s="8"/>
      <c r="X3" s="19"/>
      <c r="Y3" s="8"/>
      <c r="Z3" s="19"/>
      <c r="AA3" s="8"/>
      <c r="AB3" s="19"/>
    </row>
    <row r="4" spans="1:28" ht="11.4">
      <c r="A4" s="8" t="s">
        <v>84</v>
      </c>
      <c r="B4" s="18"/>
      <c r="C4" s="18"/>
      <c r="D4" s="18"/>
      <c r="E4" s="8"/>
      <c r="F4" s="18"/>
      <c r="G4" s="8"/>
      <c r="H4" s="18"/>
      <c r="I4" s="8"/>
      <c r="J4" s="18"/>
      <c r="K4" s="8"/>
      <c r="L4" s="18"/>
      <c r="M4" s="8"/>
      <c r="N4" s="18"/>
      <c r="O4" s="8"/>
      <c r="P4" s="18"/>
      <c r="Q4" s="8"/>
      <c r="R4" s="18"/>
      <c r="S4" s="8"/>
      <c r="T4" s="18"/>
      <c r="U4" s="8"/>
      <c r="V4" s="18"/>
      <c r="W4" s="8"/>
      <c r="X4" s="18"/>
      <c r="Y4" s="8"/>
      <c r="Z4" s="18"/>
      <c r="AA4" s="8"/>
      <c r="AB4" s="18"/>
    </row>
    <row r="5" spans="1:28" ht="10.8" thickBot="1">
      <c r="A5" s="6" t="s">
        <v>2</v>
      </c>
      <c r="B5" s="14"/>
      <c r="C5" s="14"/>
      <c r="D5" s="14"/>
      <c r="E5" s="6"/>
      <c r="F5" s="14"/>
      <c r="G5" s="6"/>
      <c r="H5" s="14"/>
      <c r="I5" s="6"/>
      <c r="J5" s="14"/>
      <c r="K5" s="6"/>
      <c r="L5" s="14"/>
      <c r="M5" s="6"/>
      <c r="N5" s="14"/>
      <c r="O5" s="6"/>
      <c r="P5" s="14"/>
      <c r="Q5" s="6"/>
      <c r="R5" s="14"/>
      <c r="S5" s="6"/>
      <c r="T5" s="14"/>
      <c r="U5" s="6"/>
      <c r="V5" s="14"/>
      <c r="W5" s="6"/>
      <c r="X5" s="14"/>
      <c r="Y5" s="6"/>
      <c r="Z5" s="14"/>
      <c r="AA5" s="6"/>
      <c r="AB5" s="14"/>
    </row>
    <row r="6" spans="1:28" ht="10.8" thickBot="1">
      <c r="A6" s="6" t="s">
        <v>3</v>
      </c>
      <c r="B6" s="84"/>
      <c r="C6" s="84"/>
      <c r="D6" s="6"/>
      <c r="E6" s="6"/>
      <c r="F6" s="6"/>
      <c r="G6" s="6"/>
      <c r="H6" s="6"/>
      <c r="I6" s="6"/>
      <c r="J6" s="6"/>
      <c r="K6" s="6"/>
      <c r="L6" s="6"/>
      <c r="M6" s="6"/>
      <c r="N6" s="6"/>
      <c r="O6" s="6"/>
      <c r="P6" s="6"/>
      <c r="Q6" s="6"/>
      <c r="R6" s="6"/>
      <c r="S6" s="6"/>
      <c r="T6" s="6"/>
      <c r="U6" s="6"/>
      <c r="V6" s="6"/>
      <c r="W6" s="6"/>
      <c r="X6" s="6"/>
      <c r="Y6" s="6"/>
      <c r="Z6" s="6"/>
      <c r="AA6" s="6"/>
      <c r="AB6" s="6"/>
    </row>
    <row r="7" spans="1:28" ht="11.4">
      <c r="A7" s="8" t="s">
        <v>85</v>
      </c>
      <c r="B7" s="18"/>
      <c r="C7" s="18"/>
      <c r="D7" s="18"/>
      <c r="E7" s="8"/>
      <c r="F7" s="18"/>
      <c r="G7" s="8"/>
      <c r="H7" s="18"/>
      <c r="I7" s="8"/>
      <c r="J7" s="18"/>
      <c r="K7" s="8"/>
      <c r="L7" s="18"/>
      <c r="M7" s="8"/>
      <c r="N7" s="18"/>
      <c r="O7" s="8"/>
      <c r="P7" s="18"/>
      <c r="Q7" s="8"/>
      <c r="R7" s="18"/>
      <c r="S7" s="8"/>
      <c r="T7" s="18"/>
      <c r="U7" s="8"/>
      <c r="V7" s="18"/>
      <c r="W7" s="8"/>
      <c r="X7" s="18"/>
      <c r="Y7" s="8"/>
      <c r="Z7" s="18"/>
      <c r="AA7" s="8"/>
      <c r="AB7" s="18"/>
    </row>
    <row r="8" spans="1:28" ht="11.4">
      <c r="A8" s="8" t="s">
        <v>86</v>
      </c>
      <c r="B8" s="19"/>
      <c r="C8" s="19"/>
      <c r="D8" s="19"/>
      <c r="E8" s="8"/>
      <c r="F8" s="19"/>
      <c r="G8" s="8"/>
      <c r="H8" s="19"/>
      <c r="I8" s="8"/>
      <c r="J8" s="19"/>
      <c r="K8" s="8"/>
      <c r="L8" s="19"/>
      <c r="M8" s="8"/>
      <c r="N8" s="19"/>
      <c r="O8" s="8"/>
      <c r="P8" s="19"/>
      <c r="Q8" s="8"/>
      <c r="R8" s="19"/>
      <c r="S8" s="8"/>
      <c r="T8" s="19"/>
      <c r="U8" s="8"/>
      <c r="V8" s="19"/>
      <c r="W8" s="8"/>
      <c r="X8" s="19"/>
      <c r="Y8" s="8"/>
      <c r="Z8" s="19"/>
      <c r="AA8" s="8"/>
      <c r="AB8" s="19"/>
    </row>
    <row r="9" spans="1:28" ht="11.4">
      <c r="A9" s="8" t="s">
        <v>87</v>
      </c>
      <c r="B9" s="18"/>
      <c r="C9" s="18"/>
      <c r="D9" s="18"/>
      <c r="E9" s="8"/>
      <c r="F9" s="18"/>
      <c r="G9" s="8"/>
      <c r="H9" s="18"/>
      <c r="I9" s="8"/>
      <c r="J9" s="18"/>
      <c r="K9" s="8"/>
      <c r="L9" s="18"/>
      <c r="M9" s="8"/>
      <c r="N9" s="18"/>
      <c r="O9" s="8"/>
      <c r="P9" s="18"/>
      <c r="Q9" s="8"/>
      <c r="R9" s="18"/>
      <c r="S9" s="8"/>
      <c r="T9" s="18"/>
      <c r="U9" s="8"/>
      <c r="V9" s="18"/>
      <c r="W9" s="8"/>
      <c r="X9" s="18"/>
      <c r="Y9" s="8"/>
      <c r="Z9" s="18"/>
      <c r="AA9" s="8"/>
      <c r="AB9" s="18"/>
    </row>
    <row r="10" spans="1:28" ht="11.4">
      <c r="A10" s="8" t="s">
        <v>88</v>
      </c>
      <c r="B10" s="19"/>
      <c r="C10" s="19"/>
      <c r="D10" s="19"/>
      <c r="E10" s="8"/>
      <c r="F10" s="19"/>
      <c r="G10" s="8"/>
      <c r="H10" s="19"/>
      <c r="I10" s="8"/>
      <c r="J10" s="19"/>
      <c r="K10" s="8"/>
      <c r="L10" s="19"/>
      <c r="M10" s="8"/>
      <c r="N10" s="19"/>
      <c r="O10" s="8"/>
      <c r="P10" s="19"/>
      <c r="Q10" s="8"/>
      <c r="R10" s="19"/>
      <c r="S10" s="8"/>
      <c r="T10" s="19"/>
      <c r="U10" s="8"/>
      <c r="V10" s="19"/>
      <c r="W10" s="8"/>
      <c r="X10" s="19"/>
      <c r="Y10" s="8"/>
      <c r="Z10" s="19"/>
      <c r="AA10" s="8"/>
      <c r="AB10" s="19"/>
    </row>
    <row r="11" spans="1:28" ht="11.4">
      <c r="A11" s="8" t="s">
        <v>89</v>
      </c>
      <c r="B11" s="18"/>
      <c r="C11" s="18"/>
      <c r="D11" s="18"/>
      <c r="E11" s="8"/>
      <c r="F11" s="18"/>
      <c r="G11" s="8"/>
      <c r="H11" s="18"/>
      <c r="I11" s="8"/>
      <c r="J11" s="18"/>
      <c r="K11" s="8"/>
      <c r="L11" s="18"/>
      <c r="M11" s="8"/>
      <c r="N11" s="18"/>
      <c r="O11" s="8"/>
      <c r="P11" s="18"/>
      <c r="Q11" s="8"/>
      <c r="R11" s="18"/>
      <c r="S11" s="8"/>
      <c r="T11" s="18"/>
      <c r="U11" s="8"/>
      <c r="V11" s="18"/>
      <c r="W11" s="8"/>
      <c r="X11" s="18"/>
      <c r="Y11" s="8"/>
      <c r="Z11" s="18"/>
      <c r="AA11" s="8"/>
      <c r="AB11" s="18"/>
    </row>
    <row r="12" spans="1:28" ht="11.4">
      <c r="A12" s="8" t="s">
        <v>90</v>
      </c>
      <c r="B12" s="19"/>
      <c r="C12" s="19"/>
      <c r="D12" s="19"/>
      <c r="E12" s="8"/>
      <c r="F12" s="19"/>
      <c r="G12" s="8"/>
      <c r="H12" s="19"/>
      <c r="I12" s="8"/>
      <c r="J12" s="19"/>
      <c r="K12" s="8"/>
      <c r="L12" s="19"/>
      <c r="M12" s="8"/>
      <c r="N12" s="19"/>
      <c r="O12" s="8"/>
      <c r="P12" s="19"/>
      <c r="Q12" s="8"/>
      <c r="R12" s="19"/>
      <c r="S12" s="8"/>
      <c r="T12" s="19"/>
      <c r="U12" s="8"/>
      <c r="V12" s="19"/>
      <c r="W12" s="8"/>
      <c r="X12" s="19"/>
      <c r="Y12" s="8"/>
      <c r="Z12" s="19"/>
      <c r="AA12" s="8"/>
      <c r="AB12" s="19"/>
    </row>
    <row r="13" spans="1:28" ht="11.4">
      <c r="A13" s="8" t="s">
        <v>91</v>
      </c>
      <c r="B13" s="18"/>
      <c r="C13" s="18"/>
      <c r="D13" s="18"/>
      <c r="E13" s="8"/>
      <c r="F13" s="18"/>
      <c r="G13" s="8"/>
      <c r="H13" s="18"/>
      <c r="I13" s="8"/>
      <c r="J13" s="18"/>
      <c r="K13" s="8"/>
      <c r="L13" s="18"/>
      <c r="M13" s="8"/>
      <c r="N13" s="18"/>
      <c r="O13" s="8"/>
      <c r="P13" s="18"/>
      <c r="Q13" s="8"/>
      <c r="R13" s="18"/>
      <c r="S13" s="8"/>
      <c r="T13" s="18"/>
      <c r="U13" s="8"/>
      <c r="V13" s="18"/>
      <c r="W13" s="8"/>
      <c r="X13" s="18"/>
      <c r="Y13" s="8"/>
      <c r="Z13" s="18"/>
      <c r="AA13" s="8"/>
      <c r="AB13" s="18"/>
    </row>
    <row r="14" spans="1:28" ht="11.4">
      <c r="A14" s="8" t="s">
        <v>92</v>
      </c>
      <c r="B14" s="19"/>
      <c r="C14" s="19"/>
      <c r="D14" s="19"/>
      <c r="E14" s="8"/>
      <c r="F14" s="19"/>
      <c r="G14" s="8"/>
      <c r="H14" s="19"/>
      <c r="I14" s="8"/>
      <c r="J14" s="19"/>
      <c r="K14" s="8"/>
      <c r="L14" s="19"/>
      <c r="M14" s="8"/>
      <c r="N14" s="19"/>
      <c r="O14" s="8"/>
      <c r="P14" s="19"/>
      <c r="Q14" s="8"/>
      <c r="R14" s="19"/>
      <c r="S14" s="8"/>
      <c r="T14" s="19"/>
      <c r="U14" s="8"/>
      <c r="V14" s="19"/>
      <c r="W14" s="8"/>
      <c r="X14" s="19"/>
      <c r="Y14" s="8"/>
      <c r="Z14" s="19"/>
      <c r="AA14" s="8"/>
      <c r="AB14" s="19"/>
    </row>
    <row r="15" spans="1:28" ht="11.4">
      <c r="A15" s="8" t="s">
        <v>93</v>
      </c>
      <c r="B15" s="18"/>
      <c r="C15" s="18"/>
      <c r="D15" s="18"/>
      <c r="E15" s="8"/>
      <c r="F15" s="18"/>
      <c r="G15" s="8"/>
      <c r="H15" s="18"/>
      <c r="I15" s="8"/>
      <c r="J15" s="18"/>
      <c r="K15" s="8"/>
      <c r="L15" s="18"/>
      <c r="M15" s="8"/>
      <c r="N15" s="18"/>
      <c r="O15" s="8"/>
      <c r="P15" s="18"/>
      <c r="Q15" s="8"/>
      <c r="R15" s="18"/>
      <c r="S15" s="8"/>
      <c r="T15" s="18"/>
      <c r="U15" s="8"/>
      <c r="V15" s="18"/>
      <c r="W15" s="8"/>
      <c r="X15" s="18"/>
      <c r="Y15" s="8"/>
      <c r="Z15" s="18"/>
      <c r="AA15" s="8"/>
      <c r="AB15" s="18"/>
    </row>
    <row r="16" spans="1:28" ht="11.4">
      <c r="A16" s="8" t="s">
        <v>94</v>
      </c>
      <c r="B16" s="19"/>
      <c r="C16" s="19"/>
      <c r="D16" s="19"/>
      <c r="E16" s="8"/>
      <c r="F16" s="19"/>
      <c r="G16" s="8"/>
      <c r="H16" s="19"/>
      <c r="I16" s="8"/>
      <c r="J16" s="19"/>
      <c r="K16" s="8"/>
      <c r="L16" s="19"/>
      <c r="M16" s="8"/>
      <c r="N16" s="19"/>
      <c r="O16" s="8"/>
      <c r="P16" s="19"/>
      <c r="Q16" s="8"/>
      <c r="R16" s="19"/>
      <c r="S16" s="8"/>
      <c r="T16" s="19"/>
      <c r="U16" s="8"/>
      <c r="V16" s="19"/>
      <c r="W16" s="8"/>
      <c r="X16" s="19"/>
      <c r="Y16" s="8"/>
      <c r="Z16" s="19"/>
      <c r="AA16" s="8"/>
      <c r="AB16" s="19"/>
    </row>
    <row r="17" spans="1:28" ht="11.4">
      <c r="A17" s="8" t="s">
        <v>95</v>
      </c>
      <c r="B17" s="18"/>
      <c r="C17" s="18"/>
      <c r="D17" s="18"/>
      <c r="E17" s="8"/>
      <c r="F17" s="18"/>
      <c r="G17" s="8"/>
      <c r="H17" s="18"/>
      <c r="I17" s="8"/>
      <c r="J17" s="18"/>
      <c r="K17" s="8"/>
      <c r="L17" s="18"/>
      <c r="M17" s="8"/>
      <c r="N17" s="18"/>
      <c r="O17" s="8"/>
      <c r="P17" s="18"/>
      <c r="Q17" s="8"/>
      <c r="R17" s="18"/>
      <c r="S17" s="8"/>
      <c r="T17" s="18"/>
      <c r="U17" s="8"/>
      <c r="V17" s="18"/>
      <c r="W17" s="8"/>
      <c r="X17" s="18"/>
      <c r="Y17" s="8"/>
      <c r="Z17" s="18"/>
      <c r="AA17" s="8"/>
      <c r="AB17" s="18"/>
    </row>
    <row r="18" spans="1:28" ht="11.4">
      <c r="A18" s="8" t="s">
        <v>96</v>
      </c>
      <c r="B18" s="19"/>
      <c r="C18" s="19"/>
      <c r="D18" s="19"/>
      <c r="E18" s="8"/>
      <c r="F18" s="19"/>
      <c r="G18" s="8"/>
      <c r="H18" s="19"/>
      <c r="I18" s="8"/>
      <c r="J18" s="19"/>
      <c r="K18" s="8"/>
      <c r="L18" s="19"/>
      <c r="M18" s="8"/>
      <c r="N18" s="19"/>
      <c r="O18" s="8"/>
      <c r="P18" s="19"/>
      <c r="Q18" s="8"/>
      <c r="R18" s="19"/>
      <c r="S18" s="8"/>
      <c r="T18" s="19"/>
      <c r="U18" s="8"/>
      <c r="V18" s="19"/>
      <c r="W18" s="8"/>
      <c r="X18" s="19"/>
      <c r="Y18" s="8"/>
      <c r="Z18" s="19"/>
      <c r="AA18" s="8"/>
      <c r="AB18" s="19"/>
    </row>
    <row r="19" spans="1:28" ht="11.4">
      <c r="A19" s="8" t="s">
        <v>97</v>
      </c>
      <c r="B19" s="18"/>
      <c r="C19" s="18"/>
      <c r="D19" s="18"/>
      <c r="E19" s="8"/>
      <c r="F19" s="18"/>
      <c r="G19" s="8"/>
      <c r="H19" s="18"/>
      <c r="I19" s="8"/>
      <c r="J19" s="18"/>
      <c r="K19" s="8"/>
      <c r="L19" s="18"/>
      <c r="M19" s="8"/>
      <c r="N19" s="18"/>
      <c r="O19" s="8"/>
      <c r="P19" s="18"/>
      <c r="Q19" s="8"/>
      <c r="R19" s="18"/>
      <c r="S19" s="8"/>
      <c r="T19" s="18"/>
      <c r="U19" s="8"/>
      <c r="V19" s="18"/>
      <c r="W19" s="8"/>
      <c r="X19" s="18"/>
      <c r="Y19" s="8"/>
      <c r="Z19" s="18"/>
      <c r="AA19" s="8"/>
      <c r="AB19" s="18"/>
    </row>
    <row r="20" spans="1:28" ht="11.4">
      <c r="A20" s="8" t="s">
        <v>98</v>
      </c>
      <c r="B20" s="19"/>
      <c r="C20" s="19"/>
      <c r="D20" s="19"/>
      <c r="E20" s="8"/>
      <c r="F20" s="19"/>
      <c r="G20" s="8"/>
      <c r="H20" s="19"/>
      <c r="I20" s="8"/>
      <c r="J20" s="19"/>
      <c r="K20" s="8"/>
      <c r="L20" s="19"/>
      <c r="M20" s="8"/>
      <c r="N20" s="19"/>
      <c r="O20" s="8"/>
      <c r="P20" s="19"/>
      <c r="Q20" s="8"/>
      <c r="R20" s="19"/>
      <c r="S20" s="8"/>
      <c r="T20" s="19"/>
      <c r="U20" s="8"/>
      <c r="V20" s="19"/>
      <c r="W20" s="8"/>
      <c r="X20" s="19"/>
      <c r="Y20" s="8"/>
      <c r="Z20" s="19"/>
      <c r="AA20" s="8"/>
      <c r="AB20" s="19"/>
    </row>
    <row r="21" spans="1:28" ht="11.4">
      <c r="A21" s="8" t="s">
        <v>99</v>
      </c>
      <c r="B21" s="18"/>
      <c r="C21" s="18"/>
      <c r="D21" s="18"/>
      <c r="E21" s="8"/>
      <c r="F21" s="18"/>
      <c r="G21" s="8"/>
      <c r="H21" s="18"/>
      <c r="I21" s="8"/>
      <c r="J21" s="18"/>
      <c r="K21" s="8"/>
      <c r="L21" s="18"/>
      <c r="M21" s="8"/>
      <c r="N21" s="18"/>
      <c r="O21" s="8"/>
      <c r="P21" s="18"/>
      <c r="Q21" s="8"/>
      <c r="R21" s="18"/>
      <c r="S21" s="8"/>
      <c r="T21" s="18"/>
      <c r="U21" s="8"/>
      <c r="V21" s="18"/>
      <c r="W21" s="8"/>
      <c r="X21" s="18"/>
      <c r="Y21" s="8"/>
      <c r="Z21" s="18"/>
      <c r="AA21" s="8"/>
      <c r="AB21" s="18"/>
    </row>
    <row r="22" spans="1:28" ht="11.4">
      <c r="A22" s="8" t="s">
        <v>100</v>
      </c>
      <c r="B22" s="19"/>
      <c r="C22" s="19"/>
      <c r="D22" s="19"/>
      <c r="E22" s="8"/>
      <c r="F22" s="19"/>
      <c r="G22" s="8"/>
      <c r="H22" s="19"/>
      <c r="I22" s="8"/>
      <c r="J22" s="19"/>
      <c r="K22" s="8"/>
      <c r="L22" s="19"/>
      <c r="M22" s="8"/>
      <c r="N22" s="19"/>
      <c r="O22" s="8"/>
      <c r="P22" s="19"/>
      <c r="Q22" s="8"/>
      <c r="R22" s="19"/>
      <c r="S22" s="8"/>
      <c r="T22" s="19"/>
      <c r="U22" s="8"/>
      <c r="V22" s="19"/>
      <c r="W22" s="8"/>
      <c r="X22" s="19"/>
      <c r="Y22" s="8"/>
      <c r="Z22" s="19"/>
      <c r="AA22" s="8"/>
      <c r="AB22" s="19"/>
    </row>
    <row r="23" spans="1:28" ht="11.4">
      <c r="A23" s="8" t="s">
        <v>101</v>
      </c>
      <c r="B23" s="18"/>
      <c r="C23" s="18"/>
      <c r="D23" s="18"/>
      <c r="E23" s="8"/>
      <c r="F23" s="18"/>
      <c r="G23" s="8"/>
      <c r="H23" s="18"/>
      <c r="I23" s="8"/>
      <c r="J23" s="18"/>
      <c r="K23" s="8"/>
      <c r="L23" s="18"/>
      <c r="M23" s="8"/>
      <c r="N23" s="18"/>
      <c r="O23" s="8"/>
      <c r="P23" s="18"/>
      <c r="Q23" s="8"/>
      <c r="R23" s="18"/>
      <c r="S23" s="8"/>
      <c r="T23" s="18"/>
      <c r="U23" s="8"/>
      <c r="V23" s="18"/>
      <c r="W23" s="8"/>
      <c r="X23" s="18"/>
      <c r="Y23" s="8"/>
      <c r="Z23" s="18"/>
      <c r="AA23" s="8"/>
      <c r="AB23" s="18"/>
    </row>
    <row r="24" spans="1:28" ht="11.4">
      <c r="A24" s="8" t="s">
        <v>102</v>
      </c>
      <c r="B24" s="19"/>
      <c r="C24" s="19"/>
      <c r="D24" s="19"/>
      <c r="E24" s="8"/>
      <c r="F24" s="19"/>
      <c r="G24" s="8"/>
      <c r="H24" s="19"/>
      <c r="I24" s="8"/>
      <c r="J24" s="19"/>
      <c r="K24" s="8"/>
      <c r="L24" s="19"/>
      <c r="M24" s="8"/>
      <c r="N24" s="19"/>
      <c r="O24" s="8"/>
      <c r="P24" s="19"/>
      <c r="Q24" s="8"/>
      <c r="R24" s="19"/>
      <c r="S24" s="8"/>
      <c r="T24" s="19"/>
      <c r="U24" s="8"/>
      <c r="V24" s="19"/>
      <c r="W24" s="8"/>
      <c r="X24" s="19"/>
      <c r="Y24" s="8"/>
      <c r="Z24" s="19"/>
      <c r="AA24" s="8"/>
      <c r="AB24" s="19"/>
    </row>
    <row r="25" spans="1:28" ht="10.8" thickBot="1">
      <c r="A25" s="6" t="s">
        <v>103</v>
      </c>
      <c r="B25" s="14"/>
      <c r="C25" s="14"/>
      <c r="D25" s="14"/>
      <c r="E25" s="6"/>
      <c r="F25" s="14"/>
      <c r="G25" s="6"/>
      <c r="H25" s="14"/>
      <c r="I25" s="6"/>
      <c r="J25" s="14"/>
      <c r="K25" s="6"/>
      <c r="L25" s="14"/>
      <c r="M25" s="6"/>
      <c r="N25" s="14"/>
      <c r="O25" s="6"/>
      <c r="P25" s="14"/>
      <c r="Q25" s="6"/>
      <c r="R25" s="14"/>
      <c r="S25" s="6"/>
      <c r="T25" s="14"/>
      <c r="U25" s="6"/>
      <c r="V25" s="14"/>
      <c r="W25" s="6"/>
      <c r="X25" s="14"/>
      <c r="Y25" s="6"/>
      <c r="Z25" s="14"/>
      <c r="AA25" s="6"/>
      <c r="AB25" s="14"/>
    </row>
    <row r="26" spans="1:28">
      <c r="A26" s="70" t="s">
        <v>130</v>
      </c>
      <c r="B26" s="71"/>
      <c r="C26" s="71"/>
      <c r="D26" s="71"/>
      <c r="E26" s="70"/>
      <c r="F26" s="71"/>
      <c r="G26" s="70"/>
      <c r="H26" s="71"/>
      <c r="I26" s="70"/>
      <c r="J26" s="71"/>
      <c r="K26" s="70"/>
      <c r="L26" s="71"/>
      <c r="M26" s="70"/>
      <c r="N26" s="71"/>
      <c r="O26" s="70"/>
      <c r="P26" s="71"/>
      <c r="Q26" s="70"/>
      <c r="R26" s="71"/>
      <c r="S26" s="70"/>
      <c r="T26" s="71"/>
      <c r="U26" s="70"/>
      <c r="V26" s="71"/>
      <c r="W26" s="70"/>
      <c r="X26" s="71"/>
      <c r="Y26" s="70"/>
      <c r="Z26" s="71"/>
      <c r="AA26" s="70"/>
      <c r="AB26" s="71"/>
    </row>
    <row r="27" spans="1:28" ht="11.4">
      <c r="B27" s="72"/>
    </row>
    <row r="28" spans="1:28" ht="11.4">
      <c r="B28" s="72"/>
    </row>
    <row r="29" spans="1:28">
      <c r="B29" s="7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43EBC-61FA-4098-8FD9-6C1B3CC3B8A7}">
  <sheetPr codeName="Dashboard"/>
  <dimension ref="A1:AC34"/>
  <sheetViews>
    <sheetView showGridLines="0" zoomScale="80" zoomScaleNormal="80" workbookViewId="0"/>
  </sheetViews>
  <sheetFormatPr defaultRowHeight="10.199999999999999"/>
  <cols>
    <col min="1" max="1" width="2.375" style="28" customWidth="1"/>
    <col min="2" max="4" width="9" style="28"/>
    <col min="5" max="5" width="22.5" style="28" customWidth="1"/>
    <col min="6" max="6" width="2.125" style="28" customWidth="1"/>
    <col min="7" max="13" width="9" style="28"/>
    <col min="14" max="14" width="11" style="28" customWidth="1"/>
    <col min="15" max="15" width="2.25" style="28" customWidth="1"/>
    <col min="16" max="16" width="9" style="28"/>
    <col min="17" max="17" width="2.875" style="28" customWidth="1"/>
    <col min="18" max="28" width="9" style="28"/>
    <col min="29" max="29" width="2" style="28" customWidth="1"/>
    <col min="30" max="16384" width="9" style="28"/>
  </cols>
  <sheetData>
    <row r="1" spans="1:29" ht="9.6" customHeight="1"/>
    <row r="2" spans="1:29">
      <c r="A2" s="49"/>
      <c r="B2" s="49" t="s">
        <v>148</v>
      </c>
      <c r="C2" s="49"/>
      <c r="D2" s="49"/>
      <c r="E2" s="49" t="s">
        <v>149</v>
      </c>
      <c r="F2" s="49"/>
      <c r="G2" s="49"/>
      <c r="H2" s="148" t="s">
        <v>150</v>
      </c>
      <c r="I2" s="148"/>
      <c r="J2" s="148"/>
      <c r="K2" s="148"/>
      <c r="L2" s="148"/>
      <c r="M2" s="148"/>
      <c r="N2" s="49"/>
      <c r="O2" s="49"/>
      <c r="P2" s="148" t="s">
        <v>150</v>
      </c>
      <c r="Q2" s="148"/>
      <c r="R2" s="148"/>
      <c r="S2" s="148"/>
      <c r="T2" s="148"/>
      <c r="U2" s="148"/>
      <c r="V2" s="148"/>
      <c r="W2" s="148"/>
      <c r="X2" s="148"/>
      <c r="Y2" s="148"/>
      <c r="Z2" s="148"/>
      <c r="AA2" s="148"/>
      <c r="AB2" s="148"/>
      <c r="AC2" s="49"/>
    </row>
    <row r="3" spans="1:29">
      <c r="A3" s="49"/>
      <c r="F3" s="49"/>
      <c r="O3" s="49"/>
      <c r="AC3" s="49"/>
    </row>
    <row r="4" spans="1:29">
      <c r="A4" s="49"/>
      <c r="F4" s="49"/>
      <c r="L4" s="50"/>
      <c r="O4" s="49"/>
      <c r="AC4" s="49"/>
    </row>
    <row r="5" spans="1:29">
      <c r="A5" s="49"/>
      <c r="F5" s="49"/>
      <c r="O5" s="49"/>
      <c r="AC5" s="49"/>
    </row>
    <row r="6" spans="1:29">
      <c r="A6" s="49"/>
      <c r="F6" s="49"/>
      <c r="O6" s="49"/>
      <c r="AC6" s="49"/>
    </row>
    <row r="7" spans="1:29">
      <c r="A7" s="49"/>
      <c r="F7" s="49"/>
      <c r="O7" s="49"/>
      <c r="AC7" s="49"/>
    </row>
    <row r="8" spans="1:29">
      <c r="A8" s="49"/>
      <c r="F8" s="49"/>
      <c r="O8" s="49"/>
      <c r="AC8" s="49"/>
    </row>
    <row r="9" spans="1:29">
      <c r="A9" s="49"/>
      <c r="F9" s="49"/>
      <c r="O9" s="49"/>
      <c r="AC9" s="49"/>
    </row>
    <row r="10" spans="1:29">
      <c r="A10" s="49"/>
      <c r="F10" s="49"/>
      <c r="O10" s="49"/>
      <c r="AC10" s="49"/>
    </row>
    <row r="11" spans="1:29">
      <c r="A11" s="49"/>
      <c r="F11" s="49"/>
      <c r="O11" s="49"/>
      <c r="AC11" s="49"/>
    </row>
    <row r="12" spans="1:29">
      <c r="A12" s="49"/>
      <c r="F12" s="49"/>
      <c r="O12" s="49"/>
      <c r="AC12" s="49"/>
    </row>
    <row r="13" spans="1:29">
      <c r="A13" s="49"/>
      <c r="F13" s="49"/>
      <c r="O13" s="49"/>
      <c r="AC13" s="49"/>
    </row>
    <row r="14" spans="1:29">
      <c r="A14" s="49"/>
      <c r="F14" s="49"/>
      <c r="O14" s="49"/>
      <c r="AC14" s="49"/>
    </row>
    <row r="15" spans="1:29">
      <c r="A15" s="49"/>
      <c r="F15" s="49"/>
      <c r="O15" s="49"/>
      <c r="AC15" s="49"/>
    </row>
    <row r="16" spans="1:29">
      <c r="A16" s="49"/>
      <c r="F16" s="49"/>
      <c r="O16" s="49"/>
      <c r="AC16" s="49"/>
    </row>
    <row r="17" spans="1:29">
      <c r="A17" s="49"/>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row>
    <row r="18" spans="1:29">
      <c r="A18" s="49"/>
      <c r="AC18" s="49"/>
    </row>
    <row r="19" spans="1:29">
      <c r="A19" s="49"/>
      <c r="AC19" s="49"/>
    </row>
    <row r="20" spans="1:29">
      <c r="A20" s="49"/>
      <c r="AC20" s="49"/>
    </row>
    <row r="21" spans="1:29">
      <c r="A21" s="49"/>
      <c r="AC21" s="49"/>
    </row>
    <row r="22" spans="1:29">
      <c r="A22" s="49"/>
      <c r="AC22" s="49"/>
    </row>
    <row r="23" spans="1:29">
      <c r="A23" s="49"/>
      <c r="AC23" s="49"/>
    </row>
    <row r="24" spans="1:29">
      <c r="A24" s="49"/>
      <c r="AC24" s="49"/>
    </row>
    <row r="25" spans="1:29">
      <c r="A25" s="49"/>
      <c r="AC25" s="49"/>
    </row>
    <row r="26" spans="1:29">
      <c r="A26" s="49"/>
      <c r="AC26" s="49"/>
    </row>
    <row r="27" spans="1:29">
      <c r="A27" s="49"/>
      <c r="AC27" s="49"/>
    </row>
    <row r="28" spans="1:29">
      <c r="A28" s="49"/>
      <c r="AC28" s="49"/>
    </row>
    <row r="29" spans="1:29">
      <c r="A29" s="49"/>
      <c r="AC29" s="49"/>
    </row>
    <row r="30" spans="1:29">
      <c r="A30" s="49"/>
      <c r="AC30" s="49"/>
    </row>
    <row r="31" spans="1:29">
      <c r="A31" s="49"/>
      <c r="AC31" s="49"/>
    </row>
    <row r="32" spans="1:29">
      <c r="A32" s="49"/>
      <c r="AC32" s="49"/>
    </row>
    <row r="33" spans="1:29">
      <c r="A33" s="49"/>
      <c r="AC33" s="49"/>
    </row>
    <row r="34" spans="1:29">
      <c r="A34" s="49"/>
      <c r="AC34" s="49"/>
    </row>
  </sheetData>
  <mergeCells count="2">
    <mergeCell ref="H2:M2"/>
    <mergeCell ref="P2:AB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855FF-69B6-40B5-8C50-4F324FED3F57}">
  <sheetPr codeName="Sheet5"/>
  <dimension ref="A1:AB164"/>
  <sheetViews>
    <sheetView workbookViewId="0"/>
  </sheetViews>
  <sheetFormatPr defaultRowHeight="14.4"/>
  <cols>
    <col min="1" max="1" width="43.375" bestFit="1" customWidth="1"/>
    <col min="2" max="2" width="54.125" customWidth="1"/>
    <col min="3" max="3" width="11.375" style="92" bestFit="1" customWidth="1"/>
    <col min="4" max="4" width="10" customWidth="1"/>
    <col min="5" max="5" width="10.375" bestFit="1" customWidth="1"/>
    <col min="6" max="6" width="7" customWidth="1"/>
    <col min="8" max="8" width="14.5" style="92" bestFit="1" customWidth="1"/>
    <col min="9" max="9" width="9" style="92"/>
    <col min="10" max="10" width="10.375" style="92" bestFit="1" customWidth="1"/>
  </cols>
  <sheetData>
    <row r="1" spans="1:28" ht="22.2" thickBot="1">
      <c r="A1" s="56" t="s">
        <v>216</v>
      </c>
      <c r="B1" s="56" t="s">
        <v>218</v>
      </c>
      <c r="C1" s="90" t="s">
        <v>217</v>
      </c>
      <c r="D1" s="58" t="s">
        <v>219</v>
      </c>
      <c r="E1" s="77" t="s">
        <v>455</v>
      </c>
      <c r="F1" s="77" t="s">
        <v>456</v>
      </c>
      <c r="G1" s="77" t="s">
        <v>457</v>
      </c>
      <c r="H1" s="93"/>
      <c r="I1" s="93"/>
      <c r="J1" s="93"/>
      <c r="K1" s="51"/>
      <c r="L1" s="51"/>
      <c r="M1" s="51"/>
      <c r="N1" s="51"/>
      <c r="O1" s="51"/>
      <c r="P1" s="51"/>
      <c r="Q1" s="51"/>
      <c r="R1" s="51"/>
      <c r="S1" s="51"/>
      <c r="T1" s="51"/>
      <c r="U1" s="51"/>
      <c r="V1" s="51"/>
      <c r="W1" s="51"/>
      <c r="X1" s="51"/>
      <c r="Y1" s="51"/>
      <c r="Z1" s="51"/>
      <c r="AA1" s="51"/>
      <c r="AB1" s="51"/>
    </row>
    <row r="2" spans="1:28">
      <c r="A2" s="75" t="s">
        <v>327</v>
      </c>
      <c r="B2" s="57" t="str">
        <f>_xlfn.XLOOKUP(A2,ItemList!A:A,ItemList!A:A)</f>
        <v>Canned soups (vegetable, chicken noodle, tomato, etc.)</v>
      </c>
      <c r="C2" s="96">
        <v>12</v>
      </c>
      <c r="D2" s="57"/>
      <c r="E2" s="96">
        <v>10</v>
      </c>
      <c r="F2" s="96">
        <v>14</v>
      </c>
      <c r="G2" s="96">
        <v>24</v>
      </c>
      <c r="H2" s="94" t="s">
        <v>459</v>
      </c>
      <c r="I2" s="97">
        <v>12</v>
      </c>
      <c r="J2" s="94"/>
      <c r="K2" s="13"/>
      <c r="L2" s="9"/>
      <c r="M2" s="13"/>
      <c r="N2" s="9"/>
      <c r="O2" s="13"/>
      <c r="P2" s="9"/>
      <c r="Q2" s="13"/>
      <c r="R2" s="9"/>
      <c r="S2" s="13"/>
      <c r="T2" s="9"/>
      <c r="U2" s="13"/>
      <c r="V2" s="9"/>
      <c r="W2" s="13"/>
      <c r="X2" s="9"/>
      <c r="Y2" s="13"/>
      <c r="Z2" s="9"/>
      <c r="AA2" s="13"/>
      <c r="AB2" s="9"/>
    </row>
    <row r="3" spans="1:28">
      <c r="A3" s="75" t="s">
        <v>231</v>
      </c>
      <c r="B3" s="57" t="str">
        <f>_xlfn.XLOOKUP(A3,ItemList!A:A,ItemList!A:A)</f>
        <v>Chicken</v>
      </c>
      <c r="C3" s="96">
        <v>10</v>
      </c>
      <c r="D3" s="57">
        <v>45880</v>
      </c>
      <c r="E3" s="95">
        <v>5</v>
      </c>
      <c r="F3" s="96">
        <v>9</v>
      </c>
      <c r="G3" s="96">
        <v>14</v>
      </c>
      <c r="H3" s="94" t="s">
        <v>459</v>
      </c>
      <c r="I3" s="97">
        <v>4</v>
      </c>
      <c r="J3" s="94"/>
      <c r="K3" s="13"/>
      <c r="L3" s="9"/>
      <c r="M3" s="13"/>
      <c r="N3" s="9"/>
      <c r="O3" s="13"/>
      <c r="P3" s="9"/>
      <c r="Q3" s="13"/>
      <c r="R3" s="9"/>
      <c r="S3" s="13"/>
      <c r="T3" s="9"/>
      <c r="U3" s="13"/>
      <c r="V3" s="9"/>
      <c r="W3" s="13"/>
      <c r="X3" s="9"/>
      <c r="Y3" s="13"/>
      <c r="Z3" s="9"/>
      <c r="AA3" s="13"/>
      <c r="AB3" s="9"/>
    </row>
    <row r="4" spans="1:28">
      <c r="A4" s="75" t="s">
        <v>377</v>
      </c>
      <c r="B4" s="57" t="str">
        <f>_xlfn.XLOOKUP(A4,ItemList!A:A,ItemList!A:A)</f>
        <v>Chicken Breasts</v>
      </c>
      <c r="C4" s="96">
        <v>8</v>
      </c>
      <c r="D4" s="57"/>
      <c r="E4" s="96">
        <v>5</v>
      </c>
      <c r="F4" s="96">
        <v>9</v>
      </c>
      <c r="G4" s="96">
        <v>14</v>
      </c>
      <c r="H4" s="94" t="s">
        <v>459</v>
      </c>
      <c r="I4" s="97">
        <v>6</v>
      </c>
      <c r="J4" s="94"/>
      <c r="K4" s="13"/>
      <c r="L4" s="9"/>
      <c r="M4" s="13"/>
      <c r="N4" s="9"/>
      <c r="O4" s="13"/>
      <c r="P4" s="9"/>
      <c r="Q4" s="13"/>
      <c r="R4" s="9"/>
      <c r="S4" s="13"/>
      <c r="T4" s="9"/>
      <c r="U4" s="13"/>
      <c r="V4" s="9"/>
      <c r="W4" s="13"/>
      <c r="X4" s="9"/>
      <c r="Y4" s="13"/>
      <c r="Z4" s="9"/>
      <c r="AA4" s="13"/>
      <c r="AB4" s="9"/>
    </row>
    <row r="5" spans="1:28">
      <c r="A5" s="75" t="s">
        <v>380</v>
      </c>
      <c r="B5" s="57" t="str">
        <f>_xlfn.XLOOKUP(A5,ItemList!A:A,ItemList!A:A)</f>
        <v>Chicken Nuggets</v>
      </c>
      <c r="C5" s="96">
        <v>3</v>
      </c>
      <c r="D5" s="57"/>
      <c r="E5" s="96">
        <v>2</v>
      </c>
      <c r="F5" s="96">
        <v>6</v>
      </c>
      <c r="G5" s="96">
        <v>8</v>
      </c>
      <c r="H5" s="94" t="s">
        <v>459</v>
      </c>
      <c r="I5" s="97">
        <v>5</v>
      </c>
      <c r="J5" s="94"/>
      <c r="K5" s="13"/>
      <c r="L5" s="9"/>
      <c r="M5" s="13"/>
      <c r="N5" s="9"/>
      <c r="O5" s="13"/>
      <c r="P5" s="9"/>
      <c r="Q5" s="13"/>
      <c r="R5" s="9"/>
      <c r="S5" s="13"/>
      <c r="T5" s="9"/>
      <c r="U5" s="13"/>
      <c r="V5" s="9"/>
      <c r="W5" s="13"/>
      <c r="X5" s="9"/>
      <c r="Y5" s="13"/>
      <c r="Z5" s="9"/>
      <c r="AA5" s="13"/>
      <c r="AB5" s="9"/>
    </row>
    <row r="6" spans="1:28">
      <c r="A6" s="75" t="s">
        <v>378</v>
      </c>
      <c r="B6" s="57" t="str">
        <f>_xlfn.XLOOKUP(A6,ItemList!A:A,ItemList!A:A)</f>
        <v>Chicken Thighs</v>
      </c>
      <c r="C6" s="96">
        <v>10</v>
      </c>
      <c r="D6" s="57"/>
      <c r="E6" s="96">
        <v>6</v>
      </c>
      <c r="F6" s="96">
        <v>10</v>
      </c>
      <c r="G6" s="96">
        <v>16</v>
      </c>
      <c r="H6" s="94" t="s">
        <v>459</v>
      </c>
      <c r="I6" s="97">
        <v>6</v>
      </c>
      <c r="J6" s="94"/>
      <c r="K6" s="13"/>
      <c r="L6" s="9"/>
      <c r="M6" s="13"/>
      <c r="N6" s="9"/>
      <c r="O6" s="13"/>
      <c r="P6" s="9"/>
      <c r="Q6" s="13"/>
      <c r="R6" s="9"/>
      <c r="S6" s="13"/>
      <c r="T6" s="9"/>
      <c r="U6" s="13"/>
      <c r="V6" s="9"/>
      <c r="W6" s="13"/>
      <c r="X6" s="9"/>
      <c r="Y6" s="13"/>
      <c r="Z6" s="9"/>
      <c r="AA6" s="13"/>
      <c r="AB6" s="9"/>
    </row>
    <row r="7" spans="1:28">
      <c r="A7" s="75" t="s">
        <v>379</v>
      </c>
      <c r="B7" s="57" t="str">
        <f>_xlfn.XLOOKUP(A7,ItemList!A:A,ItemList!A:A)</f>
        <v>Corndogs</v>
      </c>
      <c r="C7" s="96">
        <v>6</v>
      </c>
      <c r="D7" s="57">
        <v>45881</v>
      </c>
      <c r="E7" s="96">
        <v>2</v>
      </c>
      <c r="F7" s="96">
        <v>6</v>
      </c>
      <c r="G7" s="96">
        <v>8</v>
      </c>
      <c r="H7" s="94" t="s">
        <v>459</v>
      </c>
      <c r="I7" s="97">
        <v>2</v>
      </c>
      <c r="J7" s="94"/>
      <c r="K7" s="13"/>
      <c r="L7" s="9"/>
      <c r="M7" s="13"/>
      <c r="N7" s="9"/>
      <c r="O7" s="13"/>
      <c r="P7" s="9"/>
      <c r="Q7" s="13"/>
      <c r="R7" s="9"/>
      <c r="S7" s="13"/>
      <c r="T7" s="9"/>
      <c r="U7" s="13"/>
      <c r="V7" s="9"/>
      <c r="W7" s="13"/>
      <c r="X7" s="9"/>
      <c r="Y7" s="13"/>
      <c r="Z7" s="9"/>
      <c r="AA7" s="13"/>
      <c r="AB7" s="9"/>
    </row>
    <row r="8" spans="1:28">
      <c r="A8" s="75" t="s">
        <v>220</v>
      </c>
      <c r="B8" s="57" t="str">
        <f>_xlfn.XLOOKUP(A8,ItemList!A:A,ItemList!A:A)</f>
        <v>Cornmeal</v>
      </c>
      <c r="C8" s="96">
        <v>8</v>
      </c>
      <c r="D8" s="57"/>
      <c r="E8" s="96">
        <v>3</v>
      </c>
      <c r="F8" s="96">
        <v>7</v>
      </c>
      <c r="G8" s="96">
        <v>10</v>
      </c>
      <c r="H8" s="94" t="s">
        <v>459</v>
      </c>
      <c r="I8" s="97">
        <v>2</v>
      </c>
      <c r="J8" s="94"/>
      <c r="K8" s="13"/>
      <c r="L8" s="9"/>
      <c r="M8" s="13"/>
      <c r="N8" s="9"/>
      <c r="O8" s="13"/>
      <c r="P8" s="9"/>
      <c r="Q8" s="13"/>
      <c r="R8" s="9"/>
      <c r="S8" s="13"/>
      <c r="T8" s="9"/>
      <c r="U8" s="13"/>
      <c r="V8" s="9"/>
      <c r="W8" s="13"/>
      <c r="X8" s="9"/>
      <c r="Y8" s="13"/>
      <c r="Z8" s="9"/>
      <c r="AA8" s="13"/>
      <c r="AB8" s="9"/>
    </row>
    <row r="9" spans="1:28">
      <c r="A9" s="75" t="s">
        <v>273</v>
      </c>
      <c r="B9" s="57" t="str">
        <f>_xlfn.XLOOKUP(A9,ItemList!A:A,ItemList!A:A)</f>
        <v>Dehydrated potatoes (flakes, slices)</v>
      </c>
      <c r="C9" s="96">
        <v>10</v>
      </c>
      <c r="D9" s="57"/>
      <c r="E9" s="95">
        <v>5</v>
      </c>
      <c r="F9" s="96">
        <v>9</v>
      </c>
      <c r="G9" s="96">
        <v>14</v>
      </c>
      <c r="H9" s="94" t="s">
        <v>459</v>
      </c>
      <c r="I9" s="97">
        <v>4</v>
      </c>
      <c r="J9" s="94"/>
      <c r="K9" s="13"/>
      <c r="L9" s="9"/>
      <c r="M9" s="13"/>
      <c r="N9" s="9"/>
      <c r="O9" s="13"/>
      <c r="P9" s="9"/>
      <c r="Q9" s="13"/>
      <c r="R9" s="9"/>
      <c r="S9" s="13"/>
      <c r="T9" s="9"/>
      <c r="U9" s="13"/>
      <c r="V9" s="9"/>
      <c r="W9" s="13"/>
      <c r="X9" s="9"/>
      <c r="Y9" s="13"/>
      <c r="Z9" s="9"/>
      <c r="AA9" s="13"/>
      <c r="AB9" s="9"/>
    </row>
    <row r="10" spans="1:28">
      <c r="A10" s="75" t="s">
        <v>227</v>
      </c>
      <c r="B10" s="57" t="str">
        <f>_xlfn.XLOOKUP(A10,ItemList!A:A,ItemList!A:A)</f>
        <v>Green beans (cut, French-style)</v>
      </c>
      <c r="C10" s="96">
        <v>16</v>
      </c>
      <c r="D10" s="57">
        <v>45880</v>
      </c>
      <c r="E10" s="95">
        <v>10</v>
      </c>
      <c r="F10" s="96">
        <v>14</v>
      </c>
      <c r="G10" s="96">
        <v>24</v>
      </c>
      <c r="H10" s="94" t="s">
        <v>459</v>
      </c>
      <c r="I10" s="97">
        <v>8</v>
      </c>
      <c r="J10" s="94"/>
      <c r="K10" s="13"/>
      <c r="L10" s="9"/>
      <c r="M10" s="13"/>
      <c r="N10" s="9"/>
      <c r="O10" s="13"/>
      <c r="P10" s="9"/>
      <c r="Q10" s="13"/>
      <c r="R10" s="9"/>
      <c r="S10" s="13"/>
      <c r="T10" s="9"/>
      <c r="U10" s="13"/>
      <c r="V10" s="9"/>
      <c r="W10" s="13"/>
      <c r="X10" s="9"/>
      <c r="Y10" s="13"/>
      <c r="Z10" s="9"/>
      <c r="AA10" s="13"/>
      <c r="AB10" s="9"/>
    </row>
    <row r="11" spans="1:28">
      <c r="A11" s="75" t="s">
        <v>233</v>
      </c>
      <c r="B11" s="57" t="str">
        <f>_xlfn.XLOOKUP(A11,ItemList!A:A,ItemList!A:A)</f>
        <v>Ham</v>
      </c>
      <c r="C11" s="96">
        <v>6</v>
      </c>
      <c r="D11" s="57"/>
      <c r="E11" s="95">
        <v>3</v>
      </c>
      <c r="F11" s="96">
        <v>7</v>
      </c>
      <c r="G11" s="96">
        <v>10</v>
      </c>
      <c r="H11" s="94" t="s">
        <v>459</v>
      </c>
      <c r="I11" s="97">
        <v>4</v>
      </c>
      <c r="J11" s="94"/>
      <c r="K11" s="13"/>
      <c r="L11" s="9"/>
      <c r="M11" s="13"/>
      <c r="N11" s="9"/>
      <c r="O11" s="13"/>
      <c r="P11" s="9"/>
      <c r="Q11" s="13"/>
      <c r="R11" s="9"/>
      <c r="S11" s="13"/>
      <c r="T11" s="9"/>
      <c r="U11" s="13"/>
      <c r="V11" s="9"/>
      <c r="W11" s="13"/>
      <c r="X11" s="9"/>
      <c r="Y11" s="13"/>
      <c r="Z11" s="9"/>
      <c r="AA11" s="13"/>
      <c r="AB11" s="9"/>
    </row>
    <row r="12" spans="1:28">
      <c r="A12" s="75" t="s">
        <v>221</v>
      </c>
      <c r="B12" s="57" t="str">
        <f>_xlfn.XLOOKUP(A12,ItemList!A:A,ItemList!A:A)</f>
        <v>Honey</v>
      </c>
      <c r="C12" s="96">
        <v>2</v>
      </c>
      <c r="D12" s="57">
        <v>45881</v>
      </c>
      <c r="E12" s="96">
        <v>2</v>
      </c>
      <c r="F12" s="96">
        <v>6</v>
      </c>
      <c r="G12" s="96">
        <v>8</v>
      </c>
      <c r="H12" s="94" t="s">
        <v>459</v>
      </c>
      <c r="I12" s="97">
        <v>6</v>
      </c>
      <c r="J12" s="94"/>
      <c r="K12" s="13"/>
      <c r="L12" s="9"/>
      <c r="M12" s="13"/>
      <c r="N12" s="9"/>
      <c r="O12" s="13"/>
      <c r="P12" s="9"/>
      <c r="Q12" s="13"/>
      <c r="R12" s="9"/>
      <c r="S12" s="13"/>
      <c r="T12" s="9"/>
      <c r="U12" s="13"/>
      <c r="V12" s="9"/>
      <c r="W12" s="13"/>
      <c r="X12" s="9"/>
      <c r="Y12" s="13"/>
      <c r="Z12" s="9"/>
      <c r="AA12" s="13"/>
      <c r="AB12" s="9"/>
    </row>
    <row r="13" spans="1:28">
      <c r="A13" s="75" t="s">
        <v>381</v>
      </c>
      <c r="B13" s="57" t="str">
        <f>_xlfn.XLOOKUP(A13,ItemList!A:A,ItemList!A:A)</f>
        <v>Ice Cream</v>
      </c>
      <c r="C13" s="96">
        <v>4</v>
      </c>
      <c r="D13" s="57">
        <v>45880</v>
      </c>
      <c r="E13" s="96">
        <v>2</v>
      </c>
      <c r="F13" s="96">
        <v>6</v>
      </c>
      <c r="G13" s="96">
        <v>8</v>
      </c>
      <c r="H13" s="94" t="s">
        <v>459</v>
      </c>
      <c r="I13" s="97">
        <v>4</v>
      </c>
      <c r="J13" s="94"/>
      <c r="K13" s="13"/>
      <c r="L13" s="9"/>
      <c r="M13" s="13"/>
      <c r="N13" s="9"/>
      <c r="O13" s="13"/>
      <c r="P13" s="9"/>
      <c r="Q13" s="13"/>
      <c r="R13" s="9"/>
      <c r="S13" s="13"/>
      <c r="T13" s="9"/>
      <c r="U13" s="13"/>
      <c r="V13" s="9"/>
      <c r="W13" s="13"/>
      <c r="X13" s="9"/>
      <c r="Y13" s="13"/>
      <c r="Z13" s="9"/>
      <c r="AA13" s="13"/>
      <c r="AB13" s="9"/>
    </row>
    <row r="14" spans="1:28">
      <c r="A14" s="75" t="s">
        <v>337</v>
      </c>
      <c r="B14" s="57" t="str">
        <f>_xlfn.XLOOKUP(A14,ItemList!A:A,ItemList!A:A)</f>
        <v>Jelly/jam</v>
      </c>
      <c r="C14" s="96">
        <v>3</v>
      </c>
      <c r="D14" s="57"/>
      <c r="E14" s="96">
        <v>1</v>
      </c>
      <c r="F14" s="96">
        <v>5</v>
      </c>
      <c r="G14" s="96">
        <v>6</v>
      </c>
      <c r="H14" s="94" t="s">
        <v>459</v>
      </c>
      <c r="I14" s="97">
        <v>3</v>
      </c>
      <c r="J14" s="94"/>
      <c r="K14" s="13"/>
      <c r="L14" s="9"/>
      <c r="M14" s="13"/>
      <c r="N14" s="9"/>
      <c r="O14" s="13"/>
      <c r="P14" s="9"/>
      <c r="Q14" s="13"/>
      <c r="R14" s="9"/>
      <c r="S14" s="13"/>
      <c r="T14" s="9"/>
      <c r="U14" s="13"/>
      <c r="V14" s="9"/>
      <c r="W14" s="13"/>
      <c r="X14" s="9"/>
      <c r="Y14" s="13"/>
      <c r="Z14" s="9"/>
      <c r="AA14" s="13"/>
      <c r="AB14" s="9"/>
    </row>
    <row r="15" spans="1:28">
      <c r="A15" s="75" t="s">
        <v>291</v>
      </c>
      <c r="B15" s="57" t="str">
        <f>_xlfn.XLOOKUP(A15,ItemList!A:A,ItemList!A:A)</f>
        <v>Lasagna noodles</v>
      </c>
      <c r="C15" s="96">
        <v>7</v>
      </c>
      <c r="D15" s="57">
        <v>45880</v>
      </c>
      <c r="E15" s="95">
        <v>3</v>
      </c>
      <c r="F15" s="96">
        <v>7</v>
      </c>
      <c r="G15" s="96">
        <v>10</v>
      </c>
      <c r="H15" s="94" t="s">
        <v>459</v>
      </c>
      <c r="I15" s="97">
        <v>3</v>
      </c>
      <c r="J15" s="94"/>
      <c r="K15" s="13"/>
      <c r="L15" s="9"/>
      <c r="M15" s="13"/>
      <c r="N15" s="9"/>
      <c r="O15" s="13"/>
      <c r="P15" s="9"/>
      <c r="Q15" s="13"/>
      <c r="R15" s="9"/>
      <c r="S15" s="13"/>
      <c r="T15" s="9"/>
      <c r="U15" s="13"/>
      <c r="V15" s="9"/>
      <c r="W15" s="13"/>
      <c r="X15" s="9"/>
      <c r="Y15" s="13"/>
      <c r="Z15" s="9"/>
      <c r="AA15" s="13"/>
      <c r="AB15" s="9"/>
    </row>
    <row r="16" spans="1:28">
      <c r="A16" s="75" t="s">
        <v>251</v>
      </c>
      <c r="B16" s="57" t="str">
        <f>_xlfn.XLOOKUP(A16,ItemList!A:A,ItemList!A:A)</f>
        <v>Leafy greens (turnip, collard, mustard)</v>
      </c>
      <c r="C16" s="96">
        <v>8</v>
      </c>
      <c r="D16" s="57">
        <v>45880</v>
      </c>
      <c r="E16" s="96">
        <v>3</v>
      </c>
      <c r="F16" s="96">
        <v>7</v>
      </c>
      <c r="G16" s="96">
        <v>10</v>
      </c>
      <c r="H16" s="94" t="s">
        <v>459</v>
      </c>
      <c r="I16" s="97">
        <v>2</v>
      </c>
      <c r="J16" s="94"/>
      <c r="K16" s="13"/>
      <c r="L16" s="9"/>
      <c r="M16" s="13"/>
      <c r="N16" s="9"/>
      <c r="O16" s="13"/>
      <c r="P16" s="9"/>
      <c r="Q16" s="13"/>
      <c r="R16" s="9"/>
      <c r="S16" s="13"/>
      <c r="T16" s="9"/>
      <c r="U16" s="13"/>
      <c r="V16" s="9"/>
      <c r="W16" s="13"/>
      <c r="X16" s="9"/>
      <c r="Y16" s="13"/>
      <c r="Z16" s="9"/>
      <c r="AA16" s="13"/>
      <c r="AB16" s="9"/>
    </row>
    <row r="17" spans="1:28">
      <c r="A17" s="75" t="s">
        <v>311</v>
      </c>
      <c r="B17" s="57" t="str">
        <f>_xlfn.XLOOKUP(A17,ItemList!A:A,ItemList!A:A)</f>
        <v>Maple syrup</v>
      </c>
      <c r="C17" s="96">
        <v>6</v>
      </c>
      <c r="D17" s="57"/>
      <c r="E17" s="96">
        <v>2</v>
      </c>
      <c r="F17" s="96">
        <v>6</v>
      </c>
      <c r="G17" s="96">
        <v>8</v>
      </c>
      <c r="H17" s="94" t="s">
        <v>459</v>
      </c>
      <c r="I17" s="97">
        <v>2</v>
      </c>
      <c r="J17" s="94"/>
      <c r="K17" s="13"/>
      <c r="L17" s="9"/>
      <c r="M17" s="13"/>
      <c r="N17" s="9"/>
      <c r="O17" s="13"/>
      <c r="P17" s="9"/>
      <c r="Q17" s="13"/>
      <c r="R17" s="9"/>
      <c r="S17" s="13"/>
      <c r="T17" s="9"/>
      <c r="U17" s="13"/>
      <c r="V17" s="9"/>
      <c r="W17" s="13"/>
      <c r="X17" s="9"/>
      <c r="Y17" s="13"/>
      <c r="Z17" s="9"/>
      <c r="AA17" s="13"/>
      <c r="AB17" s="9"/>
    </row>
    <row r="18" spans="1:28">
      <c r="A18" s="75" t="s">
        <v>376</v>
      </c>
      <c r="B18" s="57" t="str">
        <f>_xlfn.XLOOKUP(A18,ItemList!A:A,ItemList!A:A)</f>
        <v>MeatBalls</v>
      </c>
      <c r="C18" s="96">
        <v>2</v>
      </c>
      <c r="D18" s="57"/>
      <c r="E18" s="95">
        <v>2</v>
      </c>
      <c r="F18" s="96">
        <v>6</v>
      </c>
      <c r="G18" s="96">
        <v>8</v>
      </c>
      <c r="H18" s="94" t="s">
        <v>459</v>
      </c>
      <c r="I18" s="97">
        <v>6</v>
      </c>
      <c r="J18" s="94"/>
      <c r="K18" s="13"/>
      <c r="L18" s="9"/>
      <c r="M18" s="13"/>
      <c r="N18" s="9"/>
      <c r="O18" s="13"/>
      <c r="P18" s="9"/>
      <c r="Q18" s="13"/>
      <c r="R18" s="9"/>
      <c r="S18" s="13"/>
      <c r="T18" s="9"/>
      <c r="U18" s="13"/>
      <c r="V18" s="9"/>
      <c r="W18" s="13"/>
      <c r="X18" s="9"/>
      <c r="Y18" s="13"/>
      <c r="Z18" s="9"/>
      <c r="AA18" s="13"/>
      <c r="AB18" s="9"/>
    </row>
    <row r="19" spans="1:28">
      <c r="A19" s="75" t="s">
        <v>249</v>
      </c>
      <c r="B19" s="57" t="str">
        <f>_xlfn.XLOOKUP(A19,ItemList!A:A,ItemList!A:A)</f>
        <v>Mushrooms</v>
      </c>
      <c r="C19" s="96">
        <v>7</v>
      </c>
      <c r="D19" s="57"/>
      <c r="E19" s="95">
        <v>5</v>
      </c>
      <c r="F19" s="96">
        <v>9</v>
      </c>
      <c r="G19" s="96">
        <v>14</v>
      </c>
      <c r="H19" s="94" t="s">
        <v>459</v>
      </c>
      <c r="I19" s="97">
        <v>7</v>
      </c>
      <c r="J19" s="94"/>
      <c r="K19" s="13"/>
      <c r="L19" s="9"/>
      <c r="M19" s="13"/>
      <c r="N19" s="9"/>
      <c r="O19" s="13"/>
      <c r="P19" s="9"/>
      <c r="Q19" s="13"/>
      <c r="R19" s="9"/>
      <c r="S19" s="13"/>
      <c r="T19" s="9"/>
      <c r="U19" s="13"/>
      <c r="V19" s="9"/>
      <c r="W19" s="13"/>
      <c r="X19" s="9"/>
      <c r="Y19" s="13"/>
      <c r="Z19" s="9"/>
      <c r="AA19" s="13"/>
      <c r="AB19" s="9"/>
    </row>
    <row r="20" spans="1:28">
      <c r="A20" s="75" t="s">
        <v>255</v>
      </c>
      <c r="B20" s="57" t="str">
        <f>_xlfn.XLOOKUP(A20,ItemList!A:A,ItemList!A:A)</f>
        <v>Peaches</v>
      </c>
      <c r="C20" s="96">
        <v>12</v>
      </c>
      <c r="D20" s="57">
        <v>45881</v>
      </c>
      <c r="E20" s="95">
        <v>8</v>
      </c>
      <c r="F20" s="96">
        <v>12</v>
      </c>
      <c r="G20" s="96">
        <v>20</v>
      </c>
      <c r="H20" s="94" t="s">
        <v>459</v>
      </c>
      <c r="I20" s="97">
        <v>8</v>
      </c>
      <c r="J20" s="94"/>
      <c r="K20" s="13"/>
      <c r="L20" s="9"/>
      <c r="M20" s="13"/>
      <c r="N20" s="9"/>
      <c r="O20" s="13"/>
      <c r="P20" s="9"/>
      <c r="Q20" s="13"/>
      <c r="R20" s="9"/>
      <c r="S20" s="13"/>
      <c r="T20" s="9"/>
      <c r="U20" s="13"/>
      <c r="V20" s="9"/>
      <c r="W20" s="13"/>
      <c r="X20" s="9"/>
      <c r="Y20" s="13"/>
      <c r="Z20" s="9"/>
      <c r="AA20" s="13"/>
      <c r="AB20" s="9"/>
    </row>
    <row r="21" spans="1:28">
      <c r="A21" s="75" t="s">
        <v>336</v>
      </c>
      <c r="B21" s="57" t="str">
        <f>_xlfn.XLOOKUP(A21,ItemList!A:A,ItemList!A:A)</f>
        <v>Peanut butter</v>
      </c>
      <c r="C21" s="96">
        <v>5</v>
      </c>
      <c r="D21" s="57"/>
      <c r="E21" s="95">
        <v>2</v>
      </c>
      <c r="F21" s="96">
        <v>6</v>
      </c>
      <c r="G21" s="96">
        <v>8</v>
      </c>
      <c r="H21" s="94" t="s">
        <v>459</v>
      </c>
      <c r="I21" s="97">
        <v>3</v>
      </c>
      <c r="J21" s="94"/>
      <c r="K21" s="13"/>
      <c r="L21" s="9"/>
      <c r="M21" s="13"/>
      <c r="N21" s="9"/>
      <c r="O21" s="13"/>
      <c r="P21" s="9"/>
      <c r="Q21" s="13"/>
      <c r="R21" s="9"/>
      <c r="S21" s="13"/>
      <c r="T21" s="9"/>
      <c r="U21" s="13"/>
      <c r="V21" s="9"/>
      <c r="W21" s="13"/>
      <c r="X21" s="9"/>
      <c r="Y21" s="13"/>
      <c r="Z21" s="9"/>
      <c r="AA21" s="13"/>
      <c r="AB21" s="9"/>
    </row>
    <row r="22" spans="1:28">
      <c r="A22" s="75" t="s">
        <v>256</v>
      </c>
      <c r="B22" s="57" t="str">
        <f>_xlfn.XLOOKUP(A22,ItemList!A:A,ItemList!A:A)</f>
        <v>Pears</v>
      </c>
      <c r="C22" s="96">
        <v>8</v>
      </c>
      <c r="D22" s="57"/>
      <c r="E22" s="95">
        <v>8</v>
      </c>
      <c r="F22" s="96">
        <v>12</v>
      </c>
      <c r="G22" s="96">
        <v>20</v>
      </c>
      <c r="H22" s="94" t="s">
        <v>459</v>
      </c>
      <c r="I22" s="97">
        <v>12</v>
      </c>
      <c r="J22" s="94"/>
      <c r="K22" s="13"/>
      <c r="L22" s="9"/>
      <c r="M22" s="13"/>
      <c r="N22" s="9"/>
      <c r="O22" s="13"/>
      <c r="P22" s="9"/>
      <c r="Q22" s="13"/>
      <c r="R22" s="9"/>
      <c r="S22" s="13"/>
      <c r="T22" s="9"/>
      <c r="U22" s="13"/>
      <c r="V22" s="9"/>
      <c r="W22" s="13"/>
      <c r="X22" s="9"/>
      <c r="Y22" s="13"/>
      <c r="Z22" s="9"/>
      <c r="AA22" s="13"/>
      <c r="AB22" s="9"/>
    </row>
    <row r="23" spans="1:28">
      <c r="A23" s="75" t="s">
        <v>225</v>
      </c>
      <c r="B23" s="57" t="str">
        <f>_xlfn.XLOOKUP(A23,ItemList!A:A,ItemList!A:A)</f>
        <v>Peas</v>
      </c>
      <c r="C23" s="96">
        <v>12</v>
      </c>
      <c r="D23" s="57"/>
      <c r="E23" s="95">
        <v>8</v>
      </c>
      <c r="F23" s="96">
        <v>12</v>
      </c>
      <c r="G23" s="96">
        <v>20</v>
      </c>
      <c r="H23" s="94" t="s">
        <v>459</v>
      </c>
      <c r="I23" s="97">
        <v>8</v>
      </c>
      <c r="J23" s="94"/>
      <c r="K23" s="13"/>
      <c r="L23" s="9"/>
      <c r="M23" s="13"/>
      <c r="N23" s="9"/>
      <c r="O23" s="13"/>
      <c r="P23" s="9"/>
      <c r="Q23" s="13"/>
      <c r="R23" s="9"/>
      <c r="S23" s="13"/>
      <c r="T23" s="9"/>
      <c r="U23" s="13"/>
      <c r="V23" s="9"/>
      <c r="W23" s="13"/>
      <c r="X23" s="9"/>
      <c r="Y23" s="13"/>
      <c r="Z23" s="9"/>
      <c r="AA23" s="13"/>
      <c r="AB23" s="9"/>
    </row>
    <row r="24" spans="1:28">
      <c r="A24" s="75" t="s">
        <v>295</v>
      </c>
      <c r="B24" s="57" t="str">
        <f>_xlfn.XLOOKUP(A24,ItemList!A:A,ItemList!A:A)</f>
        <v>Pinto beans</v>
      </c>
      <c r="C24" s="96">
        <v>18</v>
      </c>
      <c r="D24" s="57"/>
      <c r="E24" s="95">
        <v>8</v>
      </c>
      <c r="F24" s="96">
        <v>12</v>
      </c>
      <c r="G24" s="96">
        <v>20</v>
      </c>
      <c r="H24" s="94" t="s">
        <v>459</v>
      </c>
      <c r="I24" s="97">
        <v>2</v>
      </c>
      <c r="J24" s="94"/>
      <c r="K24" s="13"/>
      <c r="L24" s="9"/>
      <c r="M24" s="13"/>
      <c r="N24" s="9"/>
      <c r="O24" s="13"/>
      <c r="P24" s="9"/>
      <c r="Q24" s="13"/>
      <c r="R24" s="9"/>
      <c r="S24" s="13"/>
      <c r="T24" s="9"/>
      <c r="U24" s="13"/>
      <c r="V24" s="9"/>
      <c r="W24" s="13"/>
      <c r="X24" s="9"/>
      <c r="Y24" s="13"/>
      <c r="Z24" s="9"/>
      <c r="AA24" s="13"/>
      <c r="AB24" s="9"/>
    </row>
    <row r="25" spans="1:28">
      <c r="A25" s="75" t="s">
        <v>339</v>
      </c>
      <c r="B25" s="57" t="str">
        <f>_xlfn.XLOOKUP(A25,ItemList!A:A,ItemList!A:A)</f>
        <v>Popcorn kernels</v>
      </c>
      <c r="C25" s="96">
        <v>7</v>
      </c>
      <c r="D25" s="57"/>
      <c r="E25" s="95">
        <v>2</v>
      </c>
      <c r="F25" s="96">
        <v>6</v>
      </c>
      <c r="G25" s="96">
        <v>8</v>
      </c>
      <c r="H25" s="94" t="s">
        <v>459</v>
      </c>
      <c r="I25" s="97">
        <v>1</v>
      </c>
      <c r="J25" s="94"/>
      <c r="K25" s="13"/>
      <c r="L25" s="9"/>
      <c r="M25" s="13"/>
      <c r="N25" s="9"/>
      <c r="O25" s="13"/>
      <c r="P25" s="9"/>
      <c r="Q25" s="13"/>
      <c r="R25" s="9"/>
      <c r="S25" s="13"/>
      <c r="T25" s="9"/>
      <c r="U25" s="13"/>
      <c r="V25" s="9"/>
      <c r="W25" s="13"/>
      <c r="X25" s="9"/>
      <c r="Y25" s="13"/>
      <c r="Z25" s="9"/>
      <c r="AA25" s="13"/>
      <c r="AB25" s="9"/>
    </row>
    <row r="26" spans="1:28">
      <c r="A26" s="75" t="s">
        <v>228</v>
      </c>
      <c r="B26" s="57" t="str">
        <f>_xlfn.XLOOKUP(A26,ItemList!A:A,ItemList!A:A)</f>
        <v>Potatoes (whole, sliced, diced)</v>
      </c>
      <c r="C26" s="96">
        <v>17</v>
      </c>
      <c r="D26" s="57"/>
      <c r="E26" s="95">
        <v>8</v>
      </c>
      <c r="F26" s="96">
        <v>12</v>
      </c>
      <c r="G26" s="96">
        <v>20</v>
      </c>
      <c r="H26" s="94" t="s">
        <v>459</v>
      </c>
      <c r="I26" s="97">
        <v>3</v>
      </c>
      <c r="J26" s="94"/>
      <c r="K26" s="13"/>
      <c r="L26" s="9"/>
      <c r="M26" s="13"/>
      <c r="N26" s="9"/>
      <c r="O26" s="13"/>
      <c r="P26" s="9"/>
      <c r="Q26" s="13"/>
      <c r="R26" s="9"/>
      <c r="S26" s="13"/>
      <c r="T26" s="9"/>
      <c r="U26" s="13"/>
      <c r="V26" s="9"/>
      <c r="W26" s="13"/>
      <c r="X26" s="9"/>
      <c r="Y26" s="13"/>
      <c r="Z26" s="9"/>
      <c r="AA26" s="13"/>
      <c r="AB26" s="9"/>
    </row>
    <row r="27" spans="1:28">
      <c r="A27" s="75" t="s">
        <v>284</v>
      </c>
      <c r="B27" s="57" t="str">
        <f>_xlfn.XLOOKUP(A27,ItemList!A:A,ItemList!A:A)</f>
        <v>Quick oats</v>
      </c>
      <c r="C27" s="96">
        <v>8</v>
      </c>
      <c r="D27" s="57"/>
      <c r="E27" s="95">
        <v>3</v>
      </c>
      <c r="F27" s="96">
        <v>7</v>
      </c>
      <c r="G27" s="96">
        <v>10</v>
      </c>
      <c r="H27" s="94" t="s">
        <v>459</v>
      </c>
      <c r="I27" s="97">
        <v>2</v>
      </c>
      <c r="J27" s="94"/>
      <c r="K27" s="13"/>
      <c r="L27" s="9"/>
      <c r="M27" s="13"/>
      <c r="N27" s="9"/>
      <c r="O27" s="13"/>
      <c r="P27" s="9"/>
      <c r="Q27" s="13"/>
      <c r="R27" s="9"/>
      <c r="S27" s="13"/>
      <c r="T27" s="9"/>
      <c r="U27" s="13"/>
      <c r="V27" s="9"/>
      <c r="W27" s="13"/>
      <c r="X27" s="9"/>
      <c r="Y27" s="13"/>
      <c r="Z27" s="9"/>
      <c r="AA27" s="13"/>
      <c r="AB27" s="9"/>
    </row>
    <row r="28" spans="1:28">
      <c r="A28" s="75" t="s">
        <v>292</v>
      </c>
      <c r="B28" s="57" t="str">
        <f>_xlfn.XLOOKUP(A28,ItemList!A:A,ItemList!A:A)</f>
        <v>Ramen noodles</v>
      </c>
      <c r="C28" s="96">
        <v>12</v>
      </c>
      <c r="D28" s="57"/>
      <c r="E28" s="96">
        <v>8</v>
      </c>
      <c r="F28" s="96">
        <v>12</v>
      </c>
      <c r="G28" s="96">
        <v>20</v>
      </c>
      <c r="H28" s="94" t="s">
        <v>459</v>
      </c>
      <c r="I28" s="97">
        <v>8</v>
      </c>
      <c r="J28" s="94"/>
      <c r="K28" s="13"/>
      <c r="L28" s="9"/>
      <c r="M28" s="13"/>
      <c r="N28" s="9"/>
      <c r="O28" s="13"/>
      <c r="P28" s="9"/>
      <c r="Q28" s="13"/>
      <c r="R28" s="9"/>
      <c r="S28" s="13"/>
      <c r="T28" s="9"/>
      <c r="U28" s="13"/>
      <c r="V28" s="9"/>
      <c r="W28" s="13"/>
      <c r="X28" s="9"/>
      <c r="Y28" s="13"/>
      <c r="Z28" s="9"/>
      <c r="AA28" s="13"/>
      <c r="AB28" s="9"/>
    </row>
    <row r="29" spans="1:28">
      <c r="A29" s="75" t="s">
        <v>309</v>
      </c>
      <c r="B29" s="57" t="str">
        <f>_xlfn.XLOOKUP(A29,ItemList!A:A,ItemList!A:A)</f>
        <v>Salt (iodized &amp; non-iodized)</v>
      </c>
      <c r="C29" s="96">
        <v>8</v>
      </c>
      <c r="D29" s="57"/>
      <c r="E29" s="96">
        <v>3</v>
      </c>
      <c r="F29" s="96">
        <v>7</v>
      </c>
      <c r="G29" s="96">
        <v>10</v>
      </c>
      <c r="H29" s="94" t="s">
        <v>459</v>
      </c>
      <c r="I29" s="97">
        <v>2</v>
      </c>
      <c r="J29" s="94"/>
      <c r="K29" s="13"/>
      <c r="L29" s="9"/>
      <c r="M29" s="13"/>
      <c r="N29" s="9"/>
      <c r="O29" s="13"/>
      <c r="P29" s="9"/>
      <c r="Q29" s="13"/>
      <c r="R29" s="9"/>
      <c r="S29" s="13"/>
      <c r="T29" s="9"/>
      <c r="U29" s="13"/>
      <c r="V29" s="9"/>
      <c r="W29" s="13"/>
      <c r="X29" s="9"/>
      <c r="Y29" s="13"/>
      <c r="Z29" s="9"/>
      <c r="AA29" s="13"/>
      <c r="AB29" s="9"/>
    </row>
    <row r="30" spans="1:28">
      <c r="A30" s="75" t="s">
        <v>288</v>
      </c>
      <c r="B30" s="57" t="str">
        <f>_xlfn.XLOOKUP(A30,ItemList!A:A,ItemList!A:A)</f>
        <v>Spaghetti</v>
      </c>
      <c r="C30" s="96">
        <v>12</v>
      </c>
      <c r="D30" s="57"/>
      <c r="E30" s="95">
        <v>5</v>
      </c>
      <c r="F30" s="96">
        <v>9</v>
      </c>
      <c r="G30" s="96">
        <v>14</v>
      </c>
      <c r="H30" s="94" t="s">
        <v>459</v>
      </c>
      <c r="I30" s="97">
        <v>2</v>
      </c>
      <c r="J30" s="94"/>
      <c r="K30" s="13"/>
      <c r="L30" s="9"/>
      <c r="M30" s="13"/>
      <c r="N30" s="9"/>
      <c r="O30" s="13"/>
      <c r="P30" s="9"/>
      <c r="Q30" s="13"/>
      <c r="R30" s="9"/>
      <c r="S30" s="13"/>
      <c r="T30" s="9"/>
      <c r="U30" s="13"/>
      <c r="V30" s="9"/>
      <c r="W30" s="13"/>
      <c r="X30" s="9"/>
      <c r="Y30" s="13"/>
      <c r="Z30" s="9"/>
      <c r="AA30" s="13"/>
      <c r="AB30" s="9"/>
    </row>
    <row r="31" spans="1:28">
      <c r="A31" s="75" t="s">
        <v>240</v>
      </c>
      <c r="B31" s="57" t="str">
        <f>_xlfn.XLOOKUP(A31,ItemList!A:A,ItemList!A:A)</f>
        <v>Spam/luncheon meat</v>
      </c>
      <c r="C31" s="96">
        <v>3</v>
      </c>
      <c r="D31" s="57"/>
      <c r="E31" s="95">
        <v>1</v>
      </c>
      <c r="F31" s="96">
        <v>5</v>
      </c>
      <c r="G31" s="96">
        <v>6</v>
      </c>
      <c r="H31" s="94" t="s">
        <v>459</v>
      </c>
      <c r="I31" s="97">
        <v>3</v>
      </c>
      <c r="J31" s="94"/>
      <c r="K31" s="13"/>
      <c r="L31" s="9"/>
      <c r="M31" s="13"/>
      <c r="N31" s="9"/>
      <c r="O31" s="13"/>
      <c r="P31" s="9"/>
      <c r="Q31" s="13"/>
      <c r="R31" s="9"/>
      <c r="S31" s="13"/>
      <c r="T31" s="9"/>
      <c r="U31" s="13"/>
      <c r="V31" s="9"/>
      <c r="W31" s="13"/>
      <c r="X31" s="9"/>
      <c r="Y31" s="13"/>
      <c r="Z31" s="9"/>
      <c r="AA31" s="13"/>
      <c r="AB31" s="9"/>
    </row>
    <row r="32" spans="1:28">
      <c r="A32" s="75" t="s">
        <v>229</v>
      </c>
      <c r="B32" s="57" t="str">
        <f>_xlfn.XLOOKUP(A32,ItemList!A:A,ItemList!A:A)</f>
        <v>Spinach</v>
      </c>
      <c r="C32" s="96">
        <v>4</v>
      </c>
      <c r="D32" s="57"/>
      <c r="E32" s="95">
        <v>1</v>
      </c>
      <c r="F32" s="96">
        <v>5</v>
      </c>
      <c r="G32" s="96">
        <v>6</v>
      </c>
      <c r="H32" s="94" t="s">
        <v>459</v>
      </c>
      <c r="I32" s="97">
        <v>2</v>
      </c>
      <c r="J32" s="94"/>
      <c r="K32" s="13"/>
      <c r="L32" s="9"/>
      <c r="M32" s="13"/>
      <c r="N32" s="9"/>
      <c r="O32" s="13"/>
      <c r="P32" s="9"/>
      <c r="Q32" s="13"/>
      <c r="R32" s="9"/>
      <c r="S32" s="13"/>
      <c r="T32" s="9"/>
      <c r="U32" s="13"/>
      <c r="V32" s="9"/>
      <c r="W32" s="13"/>
      <c r="X32" s="9"/>
      <c r="Y32" s="13"/>
      <c r="Z32" s="9"/>
      <c r="AA32" s="13"/>
      <c r="AB32" s="9"/>
    </row>
    <row r="33" spans="1:28">
      <c r="A33" s="75" t="s">
        <v>374</v>
      </c>
      <c r="B33" s="57" t="str">
        <f>_xlfn.XLOOKUP(A33,ItemList!A:A,ItemList!A:A)</f>
        <v>Stew Meat</v>
      </c>
      <c r="C33" s="96">
        <v>5</v>
      </c>
      <c r="D33" s="57"/>
      <c r="E33" s="96">
        <v>1</v>
      </c>
      <c r="F33" s="96">
        <v>5</v>
      </c>
      <c r="G33" s="96">
        <v>6</v>
      </c>
      <c r="H33" s="94" t="s">
        <v>459</v>
      </c>
      <c r="I33" s="97">
        <v>1</v>
      </c>
      <c r="J33" s="94"/>
      <c r="K33" s="13"/>
      <c r="L33" s="9"/>
      <c r="M33" s="13"/>
      <c r="N33" s="9"/>
      <c r="O33" s="13"/>
      <c r="P33" s="9"/>
      <c r="Q33" s="13"/>
      <c r="R33" s="9"/>
      <c r="S33" s="13"/>
      <c r="T33" s="9"/>
      <c r="U33" s="13"/>
      <c r="V33" s="9"/>
      <c r="W33" s="13"/>
      <c r="X33" s="9"/>
      <c r="Y33" s="13"/>
      <c r="Z33" s="9"/>
      <c r="AA33" s="13"/>
      <c r="AB33" s="9"/>
    </row>
    <row r="34" spans="1:28">
      <c r="A34" s="75" t="s">
        <v>310</v>
      </c>
      <c r="B34" s="57" t="str">
        <f>_xlfn.XLOOKUP(A34,ItemList!A:A,ItemList!A:A)</f>
        <v>Sugar (white, brown, powdered)</v>
      </c>
      <c r="C34" s="96">
        <v>5</v>
      </c>
      <c r="D34" s="57"/>
      <c r="E34" s="96">
        <v>3</v>
      </c>
      <c r="F34" s="96">
        <v>7</v>
      </c>
      <c r="G34" s="96">
        <v>10</v>
      </c>
      <c r="H34" s="94" t="s">
        <v>459</v>
      </c>
      <c r="I34" s="97">
        <v>5</v>
      </c>
      <c r="J34" s="94"/>
      <c r="K34" s="13"/>
      <c r="L34" s="9"/>
      <c r="M34" s="13"/>
      <c r="N34" s="9"/>
      <c r="O34" s="13"/>
      <c r="P34" s="9"/>
      <c r="Q34" s="13"/>
      <c r="R34" s="9"/>
      <c r="S34" s="13"/>
      <c r="T34" s="9"/>
      <c r="U34" s="13"/>
      <c r="V34" s="9"/>
      <c r="W34" s="13"/>
      <c r="X34" s="9"/>
      <c r="Y34" s="13"/>
      <c r="Z34" s="9"/>
      <c r="AA34" s="13"/>
      <c r="AB34" s="9"/>
    </row>
    <row r="35" spans="1:28">
      <c r="A35" s="75" t="s">
        <v>247</v>
      </c>
      <c r="B35" s="57" t="str">
        <f>_xlfn.XLOOKUP(A35,ItemList!A:A,ItemList!A:A)</f>
        <v>Tomato sauce/paste</v>
      </c>
      <c r="C35" s="96">
        <v>18</v>
      </c>
      <c r="D35" s="57"/>
      <c r="E35" s="95">
        <v>8</v>
      </c>
      <c r="F35" s="96">
        <v>12</v>
      </c>
      <c r="G35" s="96">
        <v>20</v>
      </c>
      <c r="H35" s="94" t="s">
        <v>459</v>
      </c>
      <c r="I35" s="97">
        <v>2</v>
      </c>
      <c r="J35" s="94"/>
      <c r="K35" s="13"/>
      <c r="L35" s="9"/>
      <c r="M35" s="13"/>
      <c r="N35" s="9"/>
      <c r="O35" s="13"/>
      <c r="P35" s="9"/>
      <c r="Q35" s="13"/>
      <c r="R35" s="9"/>
      <c r="S35" s="13"/>
      <c r="T35" s="9"/>
      <c r="U35" s="13"/>
      <c r="V35" s="9"/>
      <c r="W35" s="13"/>
      <c r="X35" s="9"/>
      <c r="Y35" s="13"/>
      <c r="Z35" s="9"/>
      <c r="AA35" s="13"/>
      <c r="AB35" s="9"/>
    </row>
    <row r="36" spans="1:28">
      <c r="A36" s="75" t="s">
        <v>230</v>
      </c>
      <c r="B36" s="57" t="str">
        <f>_xlfn.XLOOKUP(A36,ItemList!A:A,ItemList!A:A)</f>
        <v>Tomatoes (whole, diced, crushed, stewed)</v>
      </c>
      <c r="C36" s="96">
        <v>17</v>
      </c>
      <c r="D36" s="57">
        <v>45881</v>
      </c>
      <c r="E36" s="95">
        <v>8</v>
      </c>
      <c r="F36" s="96">
        <v>12</v>
      </c>
      <c r="G36" s="96">
        <v>20</v>
      </c>
      <c r="H36" s="94" t="s">
        <v>459</v>
      </c>
      <c r="I36" s="97">
        <v>3</v>
      </c>
      <c r="J36" s="94"/>
      <c r="K36" s="13"/>
      <c r="L36" s="9"/>
      <c r="M36" s="13"/>
      <c r="N36" s="9"/>
      <c r="O36" s="13"/>
      <c r="P36" s="9"/>
      <c r="Q36" s="13"/>
      <c r="R36" s="9"/>
      <c r="S36" s="13"/>
      <c r="T36" s="9"/>
      <c r="U36" s="13"/>
      <c r="V36" s="9"/>
      <c r="W36" s="13"/>
      <c r="X36" s="9"/>
      <c r="Y36" s="13"/>
      <c r="Z36" s="9"/>
      <c r="AA36" s="13"/>
      <c r="AB36" s="9"/>
    </row>
    <row r="37" spans="1:28">
      <c r="A37" s="75" t="s">
        <v>234</v>
      </c>
      <c r="B37" s="57" t="str">
        <f>_xlfn.XLOOKUP(A37,ItemList!A:A,ItemList!A:A)</f>
        <v>Tuna</v>
      </c>
      <c r="C37" s="96">
        <v>12</v>
      </c>
      <c r="D37" s="57"/>
      <c r="E37" s="96">
        <v>8</v>
      </c>
      <c r="F37" s="96">
        <v>12</v>
      </c>
      <c r="G37" s="96">
        <v>20</v>
      </c>
      <c r="H37" s="94" t="s">
        <v>459</v>
      </c>
      <c r="I37" s="97">
        <v>8</v>
      </c>
      <c r="J37" s="94"/>
      <c r="K37" s="13"/>
      <c r="L37" s="9"/>
      <c r="M37" s="13"/>
      <c r="N37" s="9"/>
      <c r="O37" s="13"/>
      <c r="P37" s="9"/>
      <c r="Q37" s="13"/>
      <c r="R37" s="9"/>
      <c r="S37" s="13"/>
      <c r="T37" s="9"/>
      <c r="U37" s="13"/>
      <c r="V37" s="9"/>
      <c r="W37" s="13"/>
      <c r="X37" s="9"/>
      <c r="Y37" s="13"/>
      <c r="Z37" s="9"/>
      <c r="AA37" s="13"/>
      <c r="AB37" s="9"/>
    </row>
    <row r="38" spans="1:28">
      <c r="A38" s="75" t="s">
        <v>241</v>
      </c>
      <c r="B38" s="57" t="str">
        <f>_xlfn.XLOOKUP(A38,ItemList!A:A,ItemList!A:A)</f>
        <v>Vienna sausages</v>
      </c>
      <c r="C38" s="96">
        <v>10</v>
      </c>
      <c r="D38" s="57">
        <v>45880</v>
      </c>
      <c r="E38" s="95">
        <v>4</v>
      </c>
      <c r="F38" s="96">
        <v>8</v>
      </c>
      <c r="G38" s="96">
        <v>12</v>
      </c>
      <c r="H38" s="94" t="s">
        <v>459</v>
      </c>
      <c r="I38" s="97">
        <v>2</v>
      </c>
      <c r="J38" s="94"/>
      <c r="K38" s="13"/>
      <c r="L38" s="9"/>
      <c r="M38" s="13"/>
      <c r="N38" s="9"/>
      <c r="O38" s="13"/>
      <c r="P38" s="9"/>
      <c r="Q38" s="13"/>
      <c r="R38" s="9"/>
      <c r="S38" s="13"/>
      <c r="T38" s="9"/>
      <c r="U38" s="13"/>
      <c r="V38" s="9"/>
      <c r="W38" s="13"/>
      <c r="X38" s="9"/>
      <c r="Y38" s="13"/>
      <c r="Z38" s="9"/>
      <c r="AA38" s="13"/>
      <c r="AB38" s="9"/>
    </row>
    <row r="39" spans="1:28">
      <c r="A39" s="75" t="s">
        <v>280</v>
      </c>
      <c r="B39" s="57" t="str">
        <f>_xlfn.XLOOKUP(A39,ItemList!A:A,ItemList!A:A)</f>
        <v>White rice (long-term storage friendly)</v>
      </c>
      <c r="C39" s="96">
        <v>7</v>
      </c>
      <c r="D39" s="57"/>
      <c r="E39" s="96">
        <v>3</v>
      </c>
      <c r="F39" s="96">
        <v>7</v>
      </c>
      <c r="G39" s="96">
        <v>10</v>
      </c>
      <c r="H39" s="94" t="s">
        <v>459</v>
      </c>
      <c r="I39" s="97">
        <v>3</v>
      </c>
      <c r="J39" s="94"/>
      <c r="K39" s="13"/>
      <c r="L39" s="9"/>
      <c r="M39" s="13"/>
      <c r="N39" s="9"/>
      <c r="O39" s="13"/>
      <c r="P39" s="9"/>
      <c r="Q39" s="13"/>
      <c r="R39" s="9"/>
      <c r="S39" s="13"/>
      <c r="T39" s="9"/>
      <c r="U39" s="13"/>
      <c r="V39" s="9"/>
      <c r="W39" s="13"/>
      <c r="X39" s="9"/>
      <c r="Y39" s="13"/>
      <c r="Z39" s="9"/>
      <c r="AA39" s="13"/>
      <c r="AB39" s="9"/>
    </row>
    <row r="40" spans="1:28">
      <c r="A40" s="75" t="s">
        <v>303</v>
      </c>
      <c r="B40" s="57" t="str">
        <f>_xlfn.XLOOKUP(A40,ItemList!A:A,ItemList!A:A)</f>
        <v>All-purpose flour</v>
      </c>
      <c r="C40" s="96">
        <v>10</v>
      </c>
      <c r="D40" s="57">
        <v>45887</v>
      </c>
      <c r="E40" s="95">
        <v>3</v>
      </c>
      <c r="F40" s="96">
        <v>7</v>
      </c>
      <c r="G40" s="96">
        <v>10</v>
      </c>
      <c r="H40" s="94"/>
      <c r="I40" s="97">
        <v>0</v>
      </c>
      <c r="J40" s="94"/>
      <c r="K40" s="13"/>
      <c r="L40" s="9"/>
      <c r="M40" s="13"/>
      <c r="N40" s="9"/>
      <c r="O40" s="13"/>
      <c r="P40" s="9"/>
      <c r="Q40" s="13"/>
      <c r="R40" s="9"/>
      <c r="S40" s="13"/>
      <c r="T40" s="9"/>
      <c r="U40" s="13"/>
      <c r="V40" s="9"/>
      <c r="W40" s="13"/>
      <c r="X40" s="9"/>
      <c r="Y40" s="13"/>
      <c r="Z40" s="9"/>
      <c r="AA40" s="13"/>
      <c r="AB40" s="9"/>
    </row>
    <row r="41" spans="1:28">
      <c r="A41" s="75" t="s">
        <v>260</v>
      </c>
      <c r="B41" s="57" t="str">
        <f>_xlfn.XLOOKUP(A41,ItemList!A:A,ItemList!A:A)</f>
        <v>Applesauce</v>
      </c>
      <c r="C41" s="96">
        <v>24</v>
      </c>
      <c r="D41" s="57"/>
      <c r="E41" s="95">
        <v>10</v>
      </c>
      <c r="F41" s="96">
        <v>14</v>
      </c>
      <c r="G41" s="96">
        <v>24</v>
      </c>
      <c r="H41" s="94"/>
      <c r="I41" s="97">
        <v>0</v>
      </c>
      <c r="J41" s="94"/>
      <c r="K41" s="13"/>
      <c r="L41" s="9"/>
      <c r="M41" s="13"/>
      <c r="N41" s="9"/>
      <c r="O41" s="13"/>
      <c r="P41" s="9"/>
      <c r="Q41" s="13"/>
      <c r="R41" s="9"/>
      <c r="S41" s="13"/>
      <c r="T41" s="9"/>
      <c r="U41" s="13"/>
      <c r="V41" s="9"/>
      <c r="W41" s="13"/>
      <c r="X41" s="9"/>
      <c r="Y41" s="13"/>
      <c r="Z41" s="9"/>
      <c r="AA41" s="13"/>
      <c r="AB41" s="9"/>
    </row>
    <row r="42" spans="1:28">
      <c r="A42" s="75" t="s">
        <v>265</v>
      </c>
      <c r="B42" s="57" t="str">
        <f>_xlfn.XLOOKUP(A42,ItemList!A:A,ItemList!A:A)</f>
        <v>Apricots</v>
      </c>
      <c r="C42" s="96">
        <v>10</v>
      </c>
      <c r="D42" s="57"/>
      <c r="E42" s="95">
        <v>3</v>
      </c>
      <c r="F42" s="96">
        <v>7</v>
      </c>
      <c r="G42" s="96">
        <v>10</v>
      </c>
      <c r="H42" s="94"/>
      <c r="I42" s="97">
        <v>0</v>
      </c>
      <c r="J42" s="94"/>
      <c r="K42" s="13"/>
      <c r="L42" s="9"/>
      <c r="M42" s="13"/>
      <c r="N42" s="9"/>
      <c r="O42" s="13"/>
      <c r="P42" s="9"/>
      <c r="Q42" s="13"/>
      <c r="R42" s="9"/>
      <c r="S42" s="13"/>
      <c r="T42" s="9"/>
      <c r="U42" s="13"/>
      <c r="V42" s="9"/>
      <c r="W42" s="13"/>
      <c r="X42" s="9"/>
      <c r="Y42" s="13"/>
      <c r="Z42" s="9"/>
      <c r="AA42" s="13"/>
      <c r="AB42" s="9"/>
    </row>
    <row r="43" spans="1:28">
      <c r="A43" s="75" t="s">
        <v>248</v>
      </c>
      <c r="B43" s="57" t="str">
        <f>_xlfn.XLOOKUP(A43,ItemList!A:A,ItemList!A:A)</f>
        <v>Asparagus</v>
      </c>
      <c r="C43" s="96">
        <v>10</v>
      </c>
      <c r="D43" s="57"/>
      <c r="E43" s="95">
        <v>3</v>
      </c>
      <c r="F43" s="96">
        <v>7</v>
      </c>
      <c r="G43" s="96">
        <v>10</v>
      </c>
      <c r="H43" s="94"/>
      <c r="I43" s="97">
        <v>0</v>
      </c>
      <c r="J43" s="94"/>
      <c r="K43" s="13"/>
      <c r="L43" s="9"/>
      <c r="M43" s="13"/>
      <c r="N43" s="9"/>
      <c r="O43" s="13"/>
      <c r="P43" s="9"/>
      <c r="Q43" s="13"/>
      <c r="R43" s="9"/>
      <c r="S43" s="13"/>
      <c r="T43" s="9"/>
      <c r="U43" s="13"/>
      <c r="V43" s="9"/>
      <c r="W43" s="13"/>
      <c r="X43" s="9"/>
      <c r="Y43" s="13"/>
      <c r="Z43" s="9"/>
      <c r="AA43" s="13"/>
      <c r="AB43" s="9"/>
    </row>
    <row r="44" spans="1:28">
      <c r="A44" s="75" t="s">
        <v>306</v>
      </c>
      <c r="B44" s="57" t="str">
        <f>_xlfn.XLOOKUP(A44,ItemList!A:A,ItemList!A:A)</f>
        <v>Baking powder</v>
      </c>
      <c r="C44" s="96">
        <v>10</v>
      </c>
      <c r="D44" s="57"/>
      <c r="E44" s="95">
        <v>3</v>
      </c>
      <c r="F44" s="96">
        <v>7</v>
      </c>
      <c r="G44" s="96">
        <v>10</v>
      </c>
      <c r="H44" s="94"/>
      <c r="I44" s="97">
        <v>0</v>
      </c>
      <c r="J44" s="94"/>
      <c r="K44" s="13"/>
      <c r="L44" s="9"/>
      <c r="M44" s="13"/>
      <c r="N44" s="9"/>
      <c r="O44" s="13"/>
      <c r="P44" s="9"/>
      <c r="Q44" s="13"/>
      <c r="R44" s="9"/>
      <c r="S44" s="13"/>
      <c r="T44" s="9"/>
      <c r="U44" s="13"/>
      <c r="V44" s="9"/>
      <c r="W44" s="13"/>
      <c r="X44" s="9"/>
      <c r="Y44" s="13"/>
      <c r="Z44" s="9"/>
      <c r="AA44" s="13"/>
      <c r="AB44" s="9"/>
    </row>
    <row r="45" spans="1:28">
      <c r="A45" s="75" t="s">
        <v>307</v>
      </c>
      <c r="B45" s="57" t="str">
        <f>_xlfn.XLOOKUP(A45,ItemList!A:A,ItemList!A:A)</f>
        <v>Baking soda</v>
      </c>
      <c r="C45" s="96">
        <v>10</v>
      </c>
      <c r="D45" s="57"/>
      <c r="E45" s="95">
        <v>3</v>
      </c>
      <c r="F45" s="96">
        <v>7</v>
      </c>
      <c r="G45" s="96">
        <v>10</v>
      </c>
      <c r="H45" s="94"/>
      <c r="I45" s="97">
        <v>0</v>
      </c>
      <c r="J45" s="94"/>
      <c r="K45" s="13"/>
      <c r="L45" s="9"/>
      <c r="M45" s="13"/>
      <c r="N45" s="9"/>
      <c r="O45" s="13"/>
      <c r="P45" s="9"/>
      <c r="Q45" s="13"/>
      <c r="R45" s="9"/>
      <c r="S45" s="13"/>
      <c r="T45" s="9"/>
      <c r="U45" s="13"/>
      <c r="V45" s="9"/>
      <c r="W45" s="13"/>
      <c r="X45" s="9"/>
      <c r="Y45" s="13"/>
      <c r="Z45" s="9"/>
      <c r="AA45" s="13"/>
      <c r="AB45" s="9"/>
    </row>
    <row r="46" spans="1:28">
      <c r="A46" s="75" t="s">
        <v>285</v>
      </c>
      <c r="B46" s="57" t="str">
        <f>_xlfn.XLOOKUP(A46,ItemList!A:A,ItemList!A:A)</f>
        <v>Barley</v>
      </c>
      <c r="C46" s="96">
        <v>10</v>
      </c>
      <c r="D46" s="57">
        <v>45880</v>
      </c>
      <c r="E46" s="95">
        <v>3</v>
      </c>
      <c r="F46" s="96">
        <v>7</v>
      </c>
      <c r="G46" s="96">
        <v>10</v>
      </c>
      <c r="H46" s="94"/>
      <c r="I46" s="97">
        <v>0</v>
      </c>
      <c r="J46" s="94"/>
      <c r="K46" s="13"/>
      <c r="L46" s="9"/>
      <c r="M46" s="13"/>
      <c r="N46" s="9"/>
      <c r="O46" s="13"/>
      <c r="P46" s="9"/>
      <c r="Q46" s="13"/>
      <c r="R46" s="9"/>
      <c r="S46" s="13"/>
      <c r="T46" s="9"/>
      <c r="U46" s="13"/>
      <c r="V46" s="9"/>
      <c r="W46" s="13"/>
      <c r="X46" s="9"/>
      <c r="Y46" s="13"/>
      <c r="Z46" s="9"/>
      <c r="AA46" s="13"/>
      <c r="AB46" s="9"/>
    </row>
    <row r="47" spans="1:28">
      <c r="A47" s="75" t="s">
        <v>237</v>
      </c>
      <c r="B47" s="57" t="str">
        <f>_xlfn.XLOOKUP(A47,ItemList!A:A,ItemList!A:A)</f>
        <v>Beef (chunks, roast beef)</v>
      </c>
      <c r="C47" s="96">
        <v>12</v>
      </c>
      <c r="D47" s="57">
        <v>45884</v>
      </c>
      <c r="E47" s="96">
        <v>3</v>
      </c>
      <c r="F47" s="96">
        <v>7</v>
      </c>
      <c r="G47" s="96">
        <v>10</v>
      </c>
      <c r="H47" s="94"/>
      <c r="I47" s="97">
        <v>0</v>
      </c>
      <c r="J47" s="94"/>
      <c r="K47" s="13"/>
      <c r="L47" s="9"/>
      <c r="M47" s="13"/>
      <c r="N47" s="9"/>
      <c r="O47" s="13"/>
      <c r="P47" s="9"/>
      <c r="Q47" s="13"/>
      <c r="R47" s="9"/>
      <c r="S47" s="13"/>
      <c r="T47" s="9"/>
      <c r="U47" s="13"/>
      <c r="V47" s="9"/>
      <c r="W47" s="13"/>
      <c r="X47" s="9"/>
      <c r="Y47" s="13"/>
      <c r="Z47" s="9"/>
      <c r="AA47" s="13"/>
      <c r="AB47" s="9"/>
    </row>
    <row r="48" spans="1:28">
      <c r="A48" s="75" t="s">
        <v>223</v>
      </c>
      <c r="B48" s="57" t="str">
        <f>_xlfn.XLOOKUP(A48,ItemList!A:A,ItemList!A:A)</f>
        <v>Beets</v>
      </c>
      <c r="C48" s="96">
        <v>21</v>
      </c>
      <c r="D48" s="57">
        <v>45887</v>
      </c>
      <c r="E48" s="95">
        <v>8</v>
      </c>
      <c r="F48" s="96">
        <v>12</v>
      </c>
      <c r="G48" s="96">
        <v>20</v>
      </c>
      <c r="H48" s="94"/>
      <c r="I48" s="97">
        <v>0</v>
      </c>
      <c r="J48" s="94"/>
      <c r="K48" s="13"/>
      <c r="L48" s="9"/>
      <c r="M48" s="13"/>
      <c r="N48" s="9"/>
      <c r="O48" s="13"/>
      <c r="P48" s="9"/>
      <c r="Q48" s="13"/>
      <c r="R48" s="9"/>
      <c r="S48" s="13"/>
      <c r="T48" s="9"/>
      <c r="U48" s="13"/>
      <c r="V48" s="9"/>
      <c r="W48" s="13"/>
      <c r="X48" s="9"/>
      <c r="Y48" s="13"/>
      <c r="Z48" s="9"/>
      <c r="AA48" s="13"/>
      <c r="AB48" s="9"/>
    </row>
    <row r="49" spans="1:28">
      <c r="A49" s="75" t="s">
        <v>296</v>
      </c>
      <c r="B49" s="57" t="str">
        <f>_xlfn.XLOOKUP(A49,ItemList!A:A,ItemList!A:A)</f>
        <v>Black beans</v>
      </c>
      <c r="C49" s="96">
        <v>20</v>
      </c>
      <c r="D49" s="57">
        <v>45880</v>
      </c>
      <c r="E49" s="96">
        <v>8</v>
      </c>
      <c r="F49" s="96">
        <v>12</v>
      </c>
      <c r="G49" s="96">
        <v>20</v>
      </c>
      <c r="H49" s="94"/>
      <c r="I49" s="97">
        <v>0</v>
      </c>
      <c r="J49" s="94"/>
      <c r="K49" s="13"/>
      <c r="L49" s="9"/>
      <c r="M49" s="13"/>
      <c r="N49" s="9"/>
      <c r="O49" s="13"/>
      <c r="P49" s="9"/>
      <c r="Q49" s="13"/>
      <c r="R49" s="9"/>
      <c r="S49" s="13"/>
      <c r="T49" s="9"/>
      <c r="U49" s="13"/>
      <c r="V49" s="9"/>
      <c r="W49" s="13"/>
      <c r="X49" s="9"/>
      <c r="Y49" s="13"/>
      <c r="Z49" s="9"/>
      <c r="AA49" s="13"/>
      <c r="AB49" s="9"/>
    </row>
    <row r="50" spans="1:28">
      <c r="A50" s="75" t="s">
        <v>304</v>
      </c>
      <c r="B50" s="57" t="str">
        <f>_xlfn.XLOOKUP(A50,ItemList!A:A,ItemList!A:A)</f>
        <v>Bread flour</v>
      </c>
      <c r="C50" s="96">
        <v>10</v>
      </c>
      <c r="D50" s="57">
        <v>45890</v>
      </c>
      <c r="E50" s="95">
        <v>3</v>
      </c>
      <c r="F50" s="96">
        <v>7</v>
      </c>
      <c r="G50" s="96">
        <v>10</v>
      </c>
      <c r="H50" s="94"/>
      <c r="I50" s="97">
        <v>0</v>
      </c>
      <c r="J50" s="94"/>
      <c r="K50" s="13"/>
      <c r="L50" s="9"/>
      <c r="M50" s="13"/>
      <c r="N50" s="9"/>
      <c r="O50" s="13"/>
      <c r="P50" s="9"/>
      <c r="Q50" s="13"/>
      <c r="R50" s="9"/>
      <c r="S50" s="13"/>
      <c r="T50" s="9"/>
      <c r="U50" s="13"/>
      <c r="V50" s="9"/>
      <c r="W50" s="13"/>
      <c r="X50" s="9"/>
      <c r="Y50" s="13"/>
      <c r="Z50" s="9"/>
      <c r="AA50" s="13"/>
      <c r="AB50" s="9"/>
    </row>
    <row r="51" spans="1:28">
      <c r="A51" s="75" t="s">
        <v>281</v>
      </c>
      <c r="B51" s="57" t="str">
        <f>_xlfn.XLOOKUP(A51,ItemList!A:A,ItemList!A:A)</f>
        <v>Brown rice (shorter shelf life)</v>
      </c>
      <c r="C51" s="96">
        <v>10</v>
      </c>
      <c r="D51" s="57"/>
      <c r="E51" s="95">
        <v>3</v>
      </c>
      <c r="F51" s="96">
        <v>7</v>
      </c>
      <c r="G51" s="96">
        <v>10</v>
      </c>
      <c r="H51" s="94"/>
      <c r="I51" s="97">
        <v>0</v>
      </c>
      <c r="J51" s="94"/>
      <c r="K51" s="13"/>
      <c r="L51" s="9"/>
      <c r="M51" s="13"/>
      <c r="N51" s="9"/>
      <c r="O51" s="13"/>
      <c r="P51" s="9"/>
      <c r="Q51" s="13"/>
      <c r="R51" s="9"/>
      <c r="S51" s="13"/>
      <c r="T51" s="9"/>
      <c r="U51" s="13"/>
      <c r="V51" s="9"/>
      <c r="W51" s="13"/>
      <c r="X51" s="9"/>
      <c r="Y51" s="13"/>
      <c r="Z51" s="9"/>
      <c r="AA51" s="13"/>
      <c r="AB51" s="9"/>
    </row>
    <row r="52" spans="1:28">
      <c r="A52" s="75" t="s">
        <v>286</v>
      </c>
      <c r="B52" s="57" t="str">
        <f>_xlfn.XLOOKUP(A52,ItemList!A:A,ItemList!A:A)</f>
        <v>Bulgur wheat</v>
      </c>
      <c r="C52" s="96">
        <v>11</v>
      </c>
      <c r="D52" s="57">
        <v>45887</v>
      </c>
      <c r="E52" s="95">
        <v>3</v>
      </c>
      <c r="F52" s="96">
        <v>7</v>
      </c>
      <c r="G52" s="96">
        <v>10</v>
      </c>
      <c r="H52" s="94"/>
      <c r="I52" s="97">
        <v>0</v>
      </c>
      <c r="J52" s="94"/>
      <c r="K52" s="13"/>
      <c r="L52" s="9"/>
      <c r="M52" s="13"/>
      <c r="N52" s="9"/>
      <c r="O52" s="13"/>
      <c r="P52" s="9"/>
      <c r="Q52" s="13"/>
      <c r="R52" s="9"/>
      <c r="S52" s="13"/>
      <c r="T52" s="9"/>
      <c r="U52" s="13"/>
      <c r="V52" s="9"/>
      <c r="W52" s="13"/>
      <c r="X52" s="9"/>
      <c r="Y52" s="13"/>
      <c r="Z52" s="9"/>
      <c r="AA52" s="13"/>
      <c r="AB52" s="9"/>
    </row>
    <row r="53" spans="1:28">
      <c r="A53" s="75" t="s">
        <v>328</v>
      </c>
      <c r="B53" s="57" t="str">
        <f>_xlfn.XLOOKUP(A53,ItemList!A:A,ItemList!A:A)</f>
        <v>Canned chili</v>
      </c>
      <c r="C53" s="96">
        <v>23</v>
      </c>
      <c r="D53" s="57">
        <v>45890</v>
      </c>
      <c r="E53" s="95">
        <v>8</v>
      </c>
      <c r="F53" s="96">
        <v>12</v>
      </c>
      <c r="G53" s="96">
        <v>20</v>
      </c>
      <c r="H53" s="94"/>
      <c r="I53" s="97">
        <v>0</v>
      </c>
      <c r="J53" s="94"/>
      <c r="K53" s="13"/>
      <c r="L53" s="9"/>
      <c r="M53" s="13"/>
      <c r="N53" s="9"/>
      <c r="O53" s="13"/>
      <c r="P53" s="9"/>
      <c r="Q53" s="13"/>
      <c r="R53" s="9"/>
      <c r="S53" s="13"/>
      <c r="T53" s="9"/>
      <c r="U53" s="13"/>
      <c r="V53" s="9"/>
      <c r="W53" s="13"/>
      <c r="X53" s="9"/>
      <c r="Y53" s="13"/>
      <c r="Z53" s="9"/>
      <c r="AA53" s="13"/>
      <c r="AB53" s="9"/>
    </row>
    <row r="54" spans="1:28">
      <c r="A54" s="75" t="s">
        <v>331</v>
      </c>
      <c r="B54" s="57" t="str">
        <f>_xlfn.XLOOKUP(A54,ItemList!A:A,ItemList!A:A)</f>
        <v>Canned curry meals</v>
      </c>
      <c r="C54" s="96">
        <v>12</v>
      </c>
      <c r="D54" s="57">
        <v>45887</v>
      </c>
      <c r="E54" s="96">
        <v>3</v>
      </c>
      <c r="F54" s="96">
        <v>7</v>
      </c>
      <c r="G54" s="96">
        <v>10</v>
      </c>
      <c r="H54" s="94"/>
      <c r="I54" s="97">
        <v>0</v>
      </c>
      <c r="J54" s="94"/>
      <c r="K54" s="13"/>
      <c r="L54" s="9"/>
      <c r="M54" s="13"/>
      <c r="N54" s="9"/>
      <c r="O54" s="13"/>
      <c r="P54" s="9"/>
      <c r="Q54" s="13"/>
      <c r="R54" s="9"/>
      <c r="S54" s="13"/>
      <c r="T54" s="9"/>
      <c r="U54" s="13"/>
      <c r="V54" s="9"/>
      <c r="W54" s="13"/>
      <c r="X54" s="9"/>
      <c r="Y54" s="13"/>
      <c r="Z54" s="9"/>
      <c r="AA54" s="13"/>
      <c r="AB54" s="9"/>
    </row>
    <row r="55" spans="1:28">
      <c r="A55" s="75" t="s">
        <v>321</v>
      </c>
      <c r="B55" s="57" t="str">
        <f>_xlfn.XLOOKUP(A55,ItemList!A:A,ItemList!A:A)</f>
        <v>Canned evaporated milk</v>
      </c>
      <c r="C55" s="96">
        <v>11</v>
      </c>
      <c r="D55" s="57">
        <v>45887</v>
      </c>
      <c r="E55" s="95">
        <v>3</v>
      </c>
      <c r="F55" s="96">
        <v>7</v>
      </c>
      <c r="G55" s="96">
        <v>10</v>
      </c>
      <c r="H55" s="94"/>
      <c r="I55" s="97">
        <v>0</v>
      </c>
      <c r="J55" s="94"/>
      <c r="K55" s="13"/>
      <c r="L55" s="9"/>
      <c r="M55" s="13"/>
      <c r="N55" s="9"/>
      <c r="O55" s="13"/>
      <c r="P55" s="9"/>
      <c r="Q55" s="13"/>
      <c r="R55" s="9"/>
      <c r="S55" s="13"/>
      <c r="T55" s="9"/>
      <c r="U55" s="13"/>
      <c r="V55" s="9"/>
      <c r="W55" s="13"/>
      <c r="X55" s="9"/>
      <c r="Y55" s="13"/>
      <c r="Z55" s="9"/>
      <c r="AA55" s="13"/>
      <c r="AB55" s="9"/>
    </row>
    <row r="56" spans="1:28">
      <c r="A56" s="75" t="s">
        <v>329</v>
      </c>
      <c r="B56" s="57" t="str">
        <f>_xlfn.XLOOKUP(A56,ItemList!A:A,ItemList!A:A)</f>
        <v>Canned stews (beef stew, chicken stew)</v>
      </c>
      <c r="C56" s="96">
        <v>24</v>
      </c>
      <c r="D56" s="57">
        <v>45881</v>
      </c>
      <c r="E56" s="95">
        <v>10</v>
      </c>
      <c r="F56" s="96">
        <v>14</v>
      </c>
      <c r="G56" s="96">
        <v>24</v>
      </c>
      <c r="H56" s="94"/>
      <c r="I56" s="97">
        <v>0</v>
      </c>
      <c r="J56" s="94"/>
      <c r="K56" s="13"/>
      <c r="L56" s="9"/>
      <c r="M56" s="13"/>
      <c r="N56" s="9"/>
      <c r="O56" s="13"/>
      <c r="P56" s="9"/>
      <c r="Q56" s="13"/>
      <c r="R56" s="9"/>
      <c r="S56" s="13"/>
      <c r="T56" s="9"/>
      <c r="U56" s="13"/>
      <c r="V56" s="9"/>
      <c r="W56" s="13"/>
      <c r="X56" s="9"/>
      <c r="Y56" s="13"/>
      <c r="Z56" s="9"/>
      <c r="AA56" s="13"/>
      <c r="AB56" s="9"/>
    </row>
    <row r="57" spans="1:28">
      <c r="A57" s="75" t="s">
        <v>322</v>
      </c>
      <c r="B57" s="57" t="str">
        <f>_xlfn.XLOOKUP(A57,ItemList!A:A,ItemList!A:A)</f>
        <v>Canned sweetened condensed milk</v>
      </c>
      <c r="C57" s="96">
        <v>10</v>
      </c>
      <c r="D57" s="57"/>
      <c r="E57" s="95">
        <v>3</v>
      </c>
      <c r="F57" s="96">
        <v>7</v>
      </c>
      <c r="G57" s="96">
        <v>10</v>
      </c>
      <c r="H57" s="94"/>
      <c r="I57" s="97">
        <v>0</v>
      </c>
      <c r="J57" s="94"/>
      <c r="K57" s="13"/>
      <c r="L57" s="9"/>
      <c r="M57" s="13"/>
      <c r="N57" s="9"/>
      <c r="O57" s="13"/>
      <c r="P57" s="9"/>
      <c r="Q57" s="13"/>
      <c r="R57" s="9"/>
      <c r="S57" s="13"/>
      <c r="T57" s="9"/>
      <c r="U57" s="13"/>
      <c r="V57" s="9"/>
      <c r="W57" s="13"/>
      <c r="X57" s="9"/>
      <c r="Y57" s="13"/>
      <c r="Z57" s="9"/>
      <c r="AA57" s="13"/>
      <c r="AB57" s="9"/>
    </row>
    <row r="58" spans="1:28">
      <c r="A58" s="75" t="s">
        <v>224</v>
      </c>
      <c r="B58" s="57" t="str">
        <f>_xlfn.XLOOKUP(A58,ItemList!A:A,ItemList!A:A)</f>
        <v>Carrots</v>
      </c>
      <c r="C58" s="96">
        <v>20</v>
      </c>
      <c r="D58" s="57">
        <v>45890</v>
      </c>
      <c r="E58" s="95">
        <v>8</v>
      </c>
      <c r="F58" s="96">
        <v>12</v>
      </c>
      <c r="G58" s="96">
        <v>20</v>
      </c>
      <c r="H58" s="94"/>
      <c r="I58" s="97">
        <v>0</v>
      </c>
      <c r="J58" s="94"/>
      <c r="K58" s="13"/>
      <c r="L58" s="9"/>
      <c r="M58" s="13"/>
      <c r="N58" s="9"/>
      <c r="O58" s="13"/>
      <c r="P58" s="9"/>
      <c r="Q58" s="13"/>
      <c r="R58" s="9"/>
      <c r="S58" s="13"/>
      <c r="T58" s="9"/>
      <c r="U58" s="13"/>
      <c r="V58" s="9"/>
      <c r="W58" s="13"/>
      <c r="X58" s="9"/>
      <c r="Y58" s="13"/>
      <c r="Z58" s="9"/>
      <c r="AA58" s="13"/>
      <c r="AB58" s="9"/>
    </row>
    <row r="59" spans="1:28">
      <c r="A59" s="75" t="s">
        <v>452</v>
      </c>
      <c r="B59" s="57" t="s">
        <v>454</v>
      </c>
      <c r="C59" s="96">
        <v>8</v>
      </c>
      <c r="D59" s="57">
        <v>45890</v>
      </c>
      <c r="E59" s="95">
        <v>2</v>
      </c>
      <c r="F59" s="96">
        <v>6</v>
      </c>
      <c r="G59" s="96">
        <v>8</v>
      </c>
      <c r="H59" s="94"/>
      <c r="I59" s="97">
        <v>0</v>
      </c>
      <c r="J59" s="94"/>
      <c r="K59" s="13"/>
      <c r="L59" s="9"/>
      <c r="M59" s="13"/>
      <c r="N59" s="9"/>
      <c r="O59" s="13"/>
      <c r="P59" s="9"/>
      <c r="Q59" s="13"/>
      <c r="R59" s="9"/>
      <c r="S59" s="13"/>
      <c r="T59" s="9"/>
      <c r="U59" s="13"/>
      <c r="V59" s="9"/>
      <c r="W59" s="13"/>
      <c r="X59" s="9"/>
      <c r="Y59" s="13"/>
      <c r="Z59" s="9"/>
      <c r="AA59" s="13"/>
      <c r="AB59" s="9"/>
    </row>
    <row r="60" spans="1:28">
      <c r="A60" s="75" t="s">
        <v>261</v>
      </c>
      <c r="B60" s="57" t="str">
        <f>_xlfn.XLOOKUP(A60,ItemList!A:A,ItemList!A:A)</f>
        <v>Cherries</v>
      </c>
      <c r="C60" s="96">
        <v>10</v>
      </c>
      <c r="D60" s="57">
        <v>45887</v>
      </c>
      <c r="E60" s="95">
        <v>2</v>
      </c>
      <c r="F60" s="96">
        <v>6</v>
      </c>
      <c r="G60" s="96">
        <v>8</v>
      </c>
      <c r="H60" s="94"/>
      <c r="I60" s="97">
        <v>0</v>
      </c>
      <c r="J60" s="94"/>
      <c r="K60" s="13"/>
      <c r="L60" s="9"/>
      <c r="M60" s="13"/>
      <c r="N60" s="9"/>
      <c r="O60" s="13"/>
      <c r="P60" s="9"/>
      <c r="Q60" s="13"/>
      <c r="R60" s="9"/>
      <c r="S60" s="13"/>
      <c r="T60" s="9"/>
      <c r="U60" s="13"/>
      <c r="V60" s="9"/>
      <c r="W60" s="13"/>
      <c r="X60" s="9"/>
      <c r="Y60" s="13"/>
      <c r="Z60" s="9"/>
      <c r="AA60" s="13"/>
      <c r="AB60" s="9"/>
    </row>
    <row r="61" spans="1:28">
      <c r="A61" s="75" t="s">
        <v>341</v>
      </c>
      <c r="B61" s="57" t="str">
        <f>_xlfn.XLOOKUP(A61,ItemList!A:A,ItemList!A:A)</f>
        <v>Chocolate (dark lasts longest)</v>
      </c>
      <c r="C61" s="96">
        <v>8</v>
      </c>
      <c r="D61" s="57">
        <v>45880</v>
      </c>
      <c r="E61" s="95">
        <v>2</v>
      </c>
      <c r="F61" s="96">
        <v>6</v>
      </c>
      <c r="G61" s="96">
        <v>8</v>
      </c>
      <c r="H61" s="94"/>
      <c r="I61" s="97">
        <v>0</v>
      </c>
      <c r="J61" s="94"/>
      <c r="K61" s="13"/>
      <c r="L61" s="9"/>
      <c r="M61" s="13"/>
      <c r="N61" s="9"/>
      <c r="O61" s="13"/>
      <c r="P61" s="9"/>
      <c r="Q61" s="13"/>
      <c r="R61" s="9"/>
      <c r="S61" s="13"/>
      <c r="T61" s="9"/>
      <c r="U61" s="13"/>
      <c r="V61" s="9"/>
      <c r="W61" s="13"/>
      <c r="X61" s="9"/>
      <c r="Y61" s="13"/>
      <c r="Z61" s="9"/>
      <c r="AA61" s="13"/>
      <c r="AB61" s="9"/>
    </row>
    <row r="62" spans="1:28">
      <c r="A62" s="75" t="s">
        <v>313</v>
      </c>
      <c r="B62" s="57" t="str">
        <f>_xlfn.XLOOKUP(A62,ItemList!A:A,ItemList!A:A)</f>
        <v>Cocoa powder</v>
      </c>
      <c r="C62" s="96">
        <v>10</v>
      </c>
      <c r="D62" s="57"/>
      <c r="E62" s="96">
        <v>3</v>
      </c>
      <c r="F62" s="96">
        <v>7</v>
      </c>
      <c r="G62" s="96">
        <v>10</v>
      </c>
      <c r="H62" s="94"/>
      <c r="I62" s="97">
        <v>0</v>
      </c>
      <c r="J62" s="94"/>
      <c r="K62" s="13"/>
      <c r="L62" s="9"/>
      <c r="M62" s="13"/>
      <c r="N62" s="9"/>
      <c r="O62" s="13"/>
      <c r="P62" s="9"/>
      <c r="Q62" s="13"/>
      <c r="R62" s="9"/>
      <c r="S62" s="13"/>
      <c r="T62" s="9"/>
      <c r="U62" s="13"/>
      <c r="V62" s="9"/>
      <c r="W62" s="13"/>
      <c r="X62" s="9"/>
      <c r="Y62" s="13"/>
      <c r="Z62" s="9"/>
      <c r="AA62" s="13"/>
      <c r="AB62" s="9"/>
    </row>
    <row r="63" spans="1:28">
      <c r="A63" s="75" t="s">
        <v>317</v>
      </c>
      <c r="B63" s="57" t="str">
        <f>_xlfn.XLOOKUP(A63,ItemList!A:A,ItemList!A:A)</f>
        <v>Coconut oil</v>
      </c>
      <c r="C63" s="96">
        <v>10</v>
      </c>
      <c r="D63" s="57">
        <v>45880</v>
      </c>
      <c r="E63" s="96">
        <v>3</v>
      </c>
      <c r="F63" s="96">
        <v>7</v>
      </c>
      <c r="G63" s="96">
        <v>10</v>
      </c>
      <c r="H63" s="94"/>
      <c r="I63" s="97">
        <v>0</v>
      </c>
      <c r="J63" s="94"/>
      <c r="K63" s="13"/>
      <c r="L63" s="9"/>
      <c r="M63" s="13"/>
      <c r="N63" s="9"/>
      <c r="O63" s="13"/>
      <c r="P63" s="9"/>
      <c r="Q63" s="13"/>
      <c r="R63" s="9"/>
      <c r="S63" s="13"/>
      <c r="T63" s="9"/>
      <c r="U63" s="13"/>
      <c r="V63" s="9"/>
      <c r="W63" s="13"/>
      <c r="X63" s="9"/>
      <c r="Y63" s="13"/>
      <c r="Z63" s="9"/>
      <c r="AA63" s="13"/>
      <c r="AB63" s="9"/>
    </row>
    <row r="64" spans="1:28">
      <c r="A64" s="75" t="s">
        <v>226</v>
      </c>
      <c r="B64" s="57" t="str">
        <f>_xlfn.XLOOKUP(A64,ItemList!A:A,ItemList!A:A)</f>
        <v>Corn (whole kernel, creamed)</v>
      </c>
      <c r="C64" s="96">
        <v>24</v>
      </c>
      <c r="D64" s="57"/>
      <c r="E64" s="95">
        <v>10</v>
      </c>
      <c r="F64" s="96">
        <v>14</v>
      </c>
      <c r="G64" s="96">
        <v>24</v>
      </c>
      <c r="H64" s="94"/>
      <c r="I64" s="97">
        <v>0</v>
      </c>
      <c r="J64" s="94"/>
      <c r="K64" s="13"/>
      <c r="L64" s="9"/>
      <c r="M64" s="13"/>
      <c r="N64" s="9"/>
      <c r="O64" s="13"/>
      <c r="P64" s="9"/>
      <c r="Q64" s="13"/>
      <c r="R64" s="9"/>
      <c r="S64" s="13"/>
      <c r="T64" s="9"/>
      <c r="U64" s="13"/>
      <c r="V64" s="9"/>
      <c r="W64" s="13"/>
      <c r="X64" s="9"/>
      <c r="Y64" s="13"/>
      <c r="Z64" s="9"/>
      <c r="AA64" s="13"/>
      <c r="AB64" s="9"/>
    </row>
    <row r="65" spans="1:28">
      <c r="A65" s="75" t="s">
        <v>242</v>
      </c>
      <c r="B65" s="57" t="str">
        <f>_xlfn.XLOOKUP(A65,ItemList!A:A,ItemList!A:A)</f>
        <v>Corned beef &amp; corned beef hash</v>
      </c>
      <c r="C65" s="96">
        <v>14</v>
      </c>
      <c r="D65" s="57">
        <v>45887</v>
      </c>
      <c r="E65" s="95">
        <v>5</v>
      </c>
      <c r="F65" s="96">
        <v>9</v>
      </c>
      <c r="G65" s="96">
        <v>14</v>
      </c>
      <c r="H65" s="94"/>
      <c r="I65" s="97">
        <v>0</v>
      </c>
      <c r="J65" s="94"/>
      <c r="K65" s="13"/>
      <c r="L65" s="9"/>
      <c r="M65" s="13"/>
      <c r="N65" s="9"/>
      <c r="O65" s="13"/>
      <c r="P65" s="9"/>
      <c r="Q65" s="13"/>
      <c r="R65" s="9"/>
      <c r="S65" s="13"/>
      <c r="T65" s="9"/>
      <c r="U65" s="13"/>
      <c r="V65" s="9"/>
      <c r="W65" s="13"/>
      <c r="X65" s="9"/>
      <c r="Y65" s="13"/>
      <c r="Z65" s="9"/>
      <c r="AA65" s="13"/>
      <c r="AB65" s="9"/>
    </row>
    <row r="66" spans="1:28">
      <c r="A66" s="75" t="s">
        <v>243</v>
      </c>
      <c r="B66" s="57" t="str">
        <f>_xlfn.XLOOKUP(A66,ItemList!A:A,ItemList!A:A)</f>
        <v>Crab meat</v>
      </c>
      <c r="C66" s="96">
        <v>10</v>
      </c>
      <c r="D66" s="57">
        <v>45880</v>
      </c>
      <c r="E66" s="96">
        <v>3</v>
      </c>
      <c r="F66" s="96">
        <v>7</v>
      </c>
      <c r="G66" s="96">
        <v>10</v>
      </c>
      <c r="H66" s="94"/>
      <c r="I66" s="97">
        <v>0</v>
      </c>
      <c r="J66" s="94"/>
      <c r="K66" s="13"/>
      <c r="L66" s="9"/>
      <c r="M66" s="13"/>
      <c r="N66" s="9"/>
      <c r="O66" s="13"/>
      <c r="P66" s="9"/>
      <c r="Q66" s="13"/>
      <c r="R66" s="9"/>
      <c r="S66" s="13"/>
      <c r="T66" s="9"/>
      <c r="U66" s="13"/>
      <c r="V66" s="9"/>
      <c r="W66" s="13"/>
      <c r="X66" s="9"/>
      <c r="Y66" s="13"/>
      <c r="Z66" s="9"/>
      <c r="AA66" s="13"/>
      <c r="AB66" s="9"/>
    </row>
    <row r="67" spans="1:28">
      <c r="A67" s="75" t="s">
        <v>333</v>
      </c>
      <c r="B67" s="57" t="str">
        <f>_xlfn.XLOOKUP(A67,ItemList!A:A,ItemList!A:A)</f>
        <v>Crackers</v>
      </c>
      <c r="C67" s="96">
        <v>8</v>
      </c>
      <c r="D67" s="57">
        <v>45887</v>
      </c>
      <c r="E67" s="95">
        <v>2</v>
      </c>
      <c r="F67" s="96">
        <v>6</v>
      </c>
      <c r="G67" s="96">
        <v>8</v>
      </c>
      <c r="H67" s="94"/>
      <c r="I67" s="97">
        <v>0</v>
      </c>
      <c r="J67" s="94"/>
      <c r="K67" s="13"/>
      <c r="L67" s="9"/>
      <c r="M67" s="13"/>
      <c r="N67" s="9"/>
      <c r="O67" s="13"/>
      <c r="P67" s="9"/>
      <c r="Q67" s="13"/>
      <c r="R67" s="9"/>
      <c r="S67" s="13"/>
      <c r="T67" s="9"/>
      <c r="U67" s="13"/>
      <c r="V67" s="9"/>
      <c r="W67" s="13"/>
      <c r="X67" s="9"/>
      <c r="Y67" s="13"/>
      <c r="Z67" s="9"/>
      <c r="AA67" s="13"/>
      <c r="AB67" s="9"/>
    </row>
    <row r="68" spans="1:28">
      <c r="A68" s="75" t="s">
        <v>266</v>
      </c>
      <c r="B68" s="57" t="str">
        <f>_xlfn.XLOOKUP(A68,ItemList!A:A,ItemList!A:A)</f>
        <v>Cranberry sauce</v>
      </c>
      <c r="C68" s="96">
        <v>8</v>
      </c>
      <c r="D68" s="57"/>
      <c r="E68" s="95">
        <v>2</v>
      </c>
      <c r="F68" s="96">
        <v>6</v>
      </c>
      <c r="G68" s="96">
        <v>8</v>
      </c>
      <c r="H68" s="94"/>
      <c r="I68" s="97">
        <v>0</v>
      </c>
      <c r="J68" s="94"/>
      <c r="K68" s="13"/>
      <c r="L68" s="9"/>
      <c r="M68" s="13"/>
      <c r="N68" s="9"/>
      <c r="O68" s="13"/>
      <c r="P68" s="9"/>
      <c r="Q68" s="13"/>
      <c r="R68" s="9"/>
      <c r="S68" s="13"/>
      <c r="T68" s="9"/>
      <c r="U68" s="13"/>
      <c r="V68" s="9"/>
      <c r="W68" s="13"/>
      <c r="X68" s="9"/>
      <c r="Y68" s="13"/>
      <c r="Z68" s="9"/>
      <c r="AA68" s="13"/>
      <c r="AB68" s="9"/>
    </row>
    <row r="69" spans="1:28">
      <c r="A69" s="75" t="s">
        <v>272</v>
      </c>
      <c r="B69" s="57" t="str">
        <f>_xlfn.XLOOKUP(A69,ItemList!A:A,ItemList!A:A)</f>
        <v>Dehydrated beans</v>
      </c>
      <c r="C69" s="96">
        <v>15</v>
      </c>
      <c r="D69" s="57">
        <v>45887</v>
      </c>
      <c r="E69" s="96">
        <v>3</v>
      </c>
      <c r="F69" s="96">
        <v>7</v>
      </c>
      <c r="G69" s="96">
        <v>10</v>
      </c>
      <c r="H69" s="94"/>
      <c r="I69" s="97">
        <v>0</v>
      </c>
      <c r="J69" s="94"/>
      <c r="K69" s="13"/>
      <c r="L69" s="9"/>
      <c r="M69" s="13"/>
      <c r="N69" s="9"/>
      <c r="O69" s="13"/>
      <c r="P69" s="9"/>
      <c r="Q69" s="13"/>
      <c r="R69" s="9"/>
      <c r="S69" s="13"/>
      <c r="T69" s="9"/>
      <c r="U69" s="13"/>
      <c r="V69" s="9"/>
      <c r="W69" s="13"/>
      <c r="X69" s="9"/>
      <c r="Y69" s="13"/>
      <c r="Z69" s="9"/>
      <c r="AA69" s="13"/>
      <c r="AB69" s="9"/>
    </row>
    <row r="70" spans="1:28">
      <c r="A70" s="75" t="s">
        <v>338</v>
      </c>
      <c r="B70" s="57" t="str">
        <f>_xlfn.XLOOKUP(A70,ItemList!A:A,ItemList!A:A)</f>
        <v>Dried fruit</v>
      </c>
      <c r="C70" s="96">
        <v>10</v>
      </c>
      <c r="D70" s="57"/>
      <c r="E70" s="95">
        <v>3</v>
      </c>
      <c r="F70" s="96">
        <v>7</v>
      </c>
      <c r="G70" s="96">
        <v>10</v>
      </c>
      <c r="H70" s="94"/>
      <c r="I70" s="97">
        <v>0</v>
      </c>
      <c r="J70" s="94"/>
      <c r="K70" s="13"/>
      <c r="L70" s="9"/>
      <c r="M70" s="13"/>
      <c r="N70" s="9"/>
      <c r="O70" s="13"/>
      <c r="P70" s="9"/>
      <c r="Q70" s="13"/>
      <c r="R70" s="9"/>
      <c r="S70" s="13"/>
      <c r="T70" s="9"/>
      <c r="U70" s="13"/>
      <c r="V70" s="9"/>
      <c r="W70" s="13"/>
      <c r="X70" s="9"/>
      <c r="Y70" s="13"/>
      <c r="Z70" s="9"/>
      <c r="AA70" s="13"/>
      <c r="AB70" s="9"/>
    </row>
    <row r="71" spans="1:28">
      <c r="A71" s="75" t="s">
        <v>290</v>
      </c>
      <c r="B71" s="57" t="str">
        <f>_xlfn.XLOOKUP(A71,ItemList!A:A,ItemList!A:A)</f>
        <v>Egg noodles</v>
      </c>
      <c r="C71" s="96">
        <v>14</v>
      </c>
      <c r="D71" s="57">
        <v>45890</v>
      </c>
      <c r="E71" s="96">
        <v>5</v>
      </c>
      <c r="F71" s="96">
        <v>9</v>
      </c>
      <c r="G71" s="96">
        <v>14</v>
      </c>
      <c r="H71" s="94"/>
      <c r="I71" s="97">
        <v>0</v>
      </c>
      <c r="J71" s="94"/>
      <c r="K71" s="13"/>
      <c r="L71" s="9"/>
      <c r="M71" s="13"/>
      <c r="N71" s="9"/>
      <c r="O71" s="13"/>
      <c r="P71" s="9"/>
      <c r="Q71" s="13"/>
      <c r="R71" s="9"/>
      <c r="S71" s="13"/>
      <c r="T71" s="9"/>
      <c r="U71" s="13"/>
      <c r="V71" s="9"/>
      <c r="W71" s="13"/>
      <c r="X71" s="9"/>
      <c r="Y71" s="13"/>
      <c r="Z71" s="9"/>
      <c r="AA71" s="13"/>
      <c r="AB71" s="9"/>
    </row>
    <row r="72" spans="1:28">
      <c r="A72" s="75" t="s">
        <v>271</v>
      </c>
      <c r="B72" s="57" t="str">
        <f>_xlfn.XLOOKUP(A72,ItemList!A:A,ItemList!A:A)</f>
        <v>Freeze-dried complete meals</v>
      </c>
      <c r="C72" s="96">
        <v>10</v>
      </c>
      <c r="D72" s="57"/>
      <c r="E72" s="96">
        <v>3</v>
      </c>
      <c r="F72" s="96">
        <v>7</v>
      </c>
      <c r="G72" s="96">
        <v>10</v>
      </c>
      <c r="H72" s="94"/>
      <c r="I72" s="97">
        <v>0</v>
      </c>
      <c r="J72" s="94"/>
      <c r="K72" s="13"/>
      <c r="L72" s="9"/>
      <c r="M72" s="13"/>
      <c r="N72" s="9"/>
      <c r="O72" s="13"/>
      <c r="P72" s="9"/>
      <c r="Q72" s="13"/>
      <c r="R72" s="9"/>
      <c r="S72" s="13"/>
      <c r="T72" s="9"/>
      <c r="U72" s="13"/>
      <c r="V72" s="9"/>
      <c r="W72" s="13"/>
      <c r="X72" s="9"/>
      <c r="Y72" s="13"/>
      <c r="Z72" s="9"/>
      <c r="AA72" s="13"/>
      <c r="AB72" s="9"/>
    </row>
    <row r="73" spans="1:28">
      <c r="A73" s="75" t="s">
        <v>270</v>
      </c>
      <c r="B73" s="57" t="str">
        <f>_xlfn.XLOOKUP(A73,ItemList!A:A,ItemList!A:A)</f>
        <v>Freeze-dried fruits</v>
      </c>
      <c r="C73" s="96">
        <v>10</v>
      </c>
      <c r="D73" s="57"/>
      <c r="E73" s="96">
        <v>3</v>
      </c>
      <c r="F73" s="96">
        <v>7</v>
      </c>
      <c r="G73" s="96">
        <v>10</v>
      </c>
      <c r="H73" s="94"/>
      <c r="I73" s="97">
        <v>0</v>
      </c>
      <c r="J73" s="94"/>
      <c r="K73" s="13"/>
      <c r="L73" s="9"/>
      <c r="M73" s="13"/>
      <c r="N73" s="9"/>
      <c r="O73" s="13"/>
      <c r="P73" s="9"/>
      <c r="Q73" s="13"/>
      <c r="R73" s="9"/>
      <c r="S73" s="13"/>
      <c r="T73" s="9"/>
      <c r="U73" s="13"/>
      <c r="V73" s="9"/>
      <c r="W73" s="13"/>
      <c r="X73" s="9"/>
      <c r="Y73" s="13"/>
      <c r="Z73" s="9"/>
      <c r="AA73" s="13"/>
      <c r="AB73" s="9"/>
    </row>
    <row r="74" spans="1:28">
      <c r="A74" s="75" t="s">
        <v>268</v>
      </c>
      <c r="B74" s="57" t="str">
        <f>_xlfn.XLOOKUP(A74,ItemList!A:A,ItemList!A:A)</f>
        <v>Freeze-dried meats (beef, chicken, turkey)</v>
      </c>
      <c r="C74" s="96">
        <v>10</v>
      </c>
      <c r="D74" s="57"/>
      <c r="E74" s="95">
        <v>3</v>
      </c>
      <c r="F74" s="96">
        <v>7</v>
      </c>
      <c r="G74" s="96">
        <v>10</v>
      </c>
      <c r="H74" s="94"/>
      <c r="I74" s="97">
        <v>0</v>
      </c>
      <c r="J74" s="94"/>
      <c r="K74" s="13"/>
      <c r="L74" s="9"/>
      <c r="M74" s="13"/>
      <c r="N74" s="9"/>
      <c r="O74" s="13"/>
      <c r="P74" s="9"/>
      <c r="Q74" s="13"/>
      <c r="R74" s="9"/>
      <c r="S74" s="13"/>
      <c r="T74" s="9"/>
      <c r="U74" s="13"/>
      <c r="V74" s="9"/>
      <c r="W74" s="13"/>
      <c r="X74" s="9"/>
      <c r="Y74" s="13"/>
      <c r="Z74" s="9"/>
      <c r="AA74" s="13"/>
      <c r="AB74" s="9"/>
    </row>
    <row r="75" spans="1:28">
      <c r="A75" s="75" t="s">
        <v>269</v>
      </c>
      <c r="B75" s="57" t="str">
        <f>_xlfn.XLOOKUP(A75,ItemList!A:A,ItemList!A:A)</f>
        <v>Freeze-dried vegetables</v>
      </c>
      <c r="C75" s="96">
        <v>10</v>
      </c>
      <c r="D75" s="57"/>
      <c r="E75" s="95">
        <v>3</v>
      </c>
      <c r="F75" s="96">
        <v>7</v>
      </c>
      <c r="G75" s="96">
        <v>10</v>
      </c>
      <c r="H75" s="94"/>
      <c r="I75" s="97">
        <v>0</v>
      </c>
      <c r="J75" s="94"/>
      <c r="K75" s="13"/>
      <c r="L75" s="9"/>
      <c r="M75" s="13"/>
      <c r="N75" s="9"/>
      <c r="O75" s="13"/>
      <c r="P75" s="9"/>
      <c r="Q75" s="13"/>
      <c r="R75" s="9"/>
      <c r="S75" s="13"/>
      <c r="T75" s="9"/>
      <c r="U75" s="13"/>
      <c r="V75" s="9"/>
      <c r="W75" s="13"/>
      <c r="X75" s="9"/>
      <c r="Y75" s="13"/>
      <c r="Z75" s="9"/>
      <c r="AA75" s="13"/>
      <c r="AB75" s="9"/>
    </row>
    <row r="76" spans="1:28">
      <c r="A76" s="75" t="s">
        <v>278</v>
      </c>
      <c r="B76" s="57" t="str">
        <f>_xlfn.XLOOKUP(A76,ItemList!A:A,ItemList!A:A)</f>
        <v>Freeze-dried yogurt</v>
      </c>
      <c r="C76" s="96">
        <v>10</v>
      </c>
      <c r="D76" s="57">
        <v>45880</v>
      </c>
      <c r="E76" s="96">
        <v>3</v>
      </c>
      <c r="F76" s="96">
        <v>7</v>
      </c>
      <c r="G76" s="96">
        <v>10</v>
      </c>
      <c r="H76" s="94"/>
      <c r="I76" s="97">
        <v>0</v>
      </c>
      <c r="J76" s="94"/>
      <c r="K76" s="13"/>
      <c r="L76" s="9"/>
      <c r="M76" s="13"/>
      <c r="N76" s="9"/>
      <c r="O76" s="13"/>
      <c r="P76" s="9"/>
      <c r="Q76" s="13"/>
      <c r="R76" s="9"/>
      <c r="S76" s="13"/>
      <c r="T76" s="9"/>
      <c r="U76" s="13"/>
      <c r="V76" s="9"/>
      <c r="W76" s="13"/>
      <c r="X76" s="9"/>
      <c r="Y76" s="13"/>
      <c r="Z76" s="9"/>
      <c r="AA76" s="13"/>
      <c r="AB76" s="9"/>
    </row>
    <row r="77" spans="1:28">
      <c r="A77" s="75" t="s">
        <v>258</v>
      </c>
      <c r="B77" s="57" t="str">
        <f>_xlfn.XLOOKUP(A77,ItemList!A:A,ItemList!A:A)</f>
        <v>Fruit cocktail</v>
      </c>
      <c r="C77" s="96">
        <v>20</v>
      </c>
      <c r="D77" s="57">
        <v>45890</v>
      </c>
      <c r="E77" s="95">
        <v>8</v>
      </c>
      <c r="F77" s="96">
        <v>12</v>
      </c>
      <c r="G77" s="96">
        <v>20</v>
      </c>
      <c r="H77" s="94"/>
      <c r="I77" s="97">
        <v>0</v>
      </c>
      <c r="J77" s="94"/>
      <c r="K77" s="13"/>
      <c r="L77" s="9"/>
      <c r="M77" s="13"/>
      <c r="N77" s="9"/>
      <c r="O77" s="13"/>
      <c r="P77" s="9"/>
      <c r="Q77" s="13"/>
      <c r="R77" s="9"/>
      <c r="S77" s="13"/>
      <c r="T77" s="9"/>
      <c r="U77" s="13"/>
      <c r="V77" s="9"/>
      <c r="W77" s="13"/>
      <c r="X77" s="9"/>
      <c r="Y77" s="13"/>
      <c r="Z77" s="9"/>
      <c r="AA77" s="13"/>
      <c r="AB77" s="9"/>
    </row>
    <row r="78" spans="1:28">
      <c r="A78" s="75" t="s">
        <v>299</v>
      </c>
      <c r="B78" s="57" t="str">
        <f>_xlfn.XLOOKUP(A78,ItemList!A:A,ItemList!A:A)</f>
        <v>Garbanzo beans (chickpeas)</v>
      </c>
      <c r="C78" s="96">
        <v>10</v>
      </c>
      <c r="D78" s="57"/>
      <c r="E78" s="95">
        <v>3</v>
      </c>
      <c r="F78" s="96">
        <v>7</v>
      </c>
      <c r="G78" s="96">
        <v>10</v>
      </c>
      <c r="H78" s="94"/>
      <c r="I78" s="97">
        <v>0</v>
      </c>
      <c r="J78" s="94"/>
      <c r="K78" s="13"/>
      <c r="L78" s="9"/>
      <c r="M78" s="13"/>
      <c r="N78" s="9"/>
      <c r="O78" s="13"/>
      <c r="P78" s="9"/>
      <c r="Q78" s="13"/>
      <c r="R78" s="9"/>
      <c r="S78" s="13"/>
      <c r="T78" s="9"/>
      <c r="U78" s="13"/>
      <c r="V78" s="9"/>
      <c r="W78" s="13"/>
      <c r="X78" s="9"/>
      <c r="Y78" s="13"/>
      <c r="Z78" s="9"/>
      <c r="AA78" s="13"/>
      <c r="AB78" s="9"/>
    </row>
    <row r="79" spans="1:28">
      <c r="A79" s="75" t="s">
        <v>334</v>
      </c>
      <c r="B79" s="57" t="str">
        <f>_xlfn.XLOOKUP(A79,ItemList!A:A,ItemList!A:A)</f>
        <v>Granola bars</v>
      </c>
      <c r="C79" s="96">
        <v>20</v>
      </c>
      <c r="D79" s="57">
        <v>45890</v>
      </c>
      <c r="E79" s="95">
        <v>8</v>
      </c>
      <c r="F79" s="96">
        <v>12</v>
      </c>
      <c r="G79" s="96">
        <v>20</v>
      </c>
      <c r="H79" s="94"/>
      <c r="I79" s="97">
        <v>0</v>
      </c>
      <c r="J79" s="94"/>
      <c r="K79" s="13"/>
      <c r="L79" s="9"/>
      <c r="M79" s="13"/>
      <c r="N79" s="9"/>
      <c r="O79" s="13"/>
      <c r="P79" s="9"/>
      <c r="Q79" s="13"/>
      <c r="R79" s="9"/>
      <c r="S79" s="13"/>
      <c r="T79" s="9"/>
      <c r="U79" s="13"/>
      <c r="V79" s="9"/>
      <c r="W79" s="13"/>
      <c r="X79" s="9"/>
      <c r="Y79" s="13"/>
      <c r="Z79" s="9"/>
      <c r="AA79" s="13"/>
      <c r="AB79" s="9"/>
    </row>
    <row r="80" spans="1:28">
      <c r="A80" s="75" t="s">
        <v>262</v>
      </c>
      <c r="B80" s="57" t="str">
        <f>_xlfn.XLOOKUP(A80,ItemList!A:A,ItemList!A:A)</f>
        <v>Grapefruit</v>
      </c>
      <c r="C80" s="96">
        <v>10</v>
      </c>
      <c r="D80" s="57">
        <v>45880</v>
      </c>
      <c r="E80" s="95">
        <v>3</v>
      </c>
      <c r="F80" s="96">
        <v>7</v>
      </c>
      <c r="G80" s="96">
        <v>10</v>
      </c>
      <c r="H80" s="94"/>
      <c r="I80" s="97">
        <v>0</v>
      </c>
      <c r="J80" s="94"/>
      <c r="K80" s="13"/>
      <c r="L80" s="9"/>
      <c r="M80" s="13"/>
      <c r="N80" s="9"/>
      <c r="O80" s="13"/>
      <c r="P80" s="9"/>
      <c r="Q80" s="13"/>
      <c r="R80" s="9"/>
      <c r="S80" s="13"/>
      <c r="T80" s="9"/>
      <c r="U80" s="13"/>
      <c r="V80" s="9"/>
      <c r="W80" s="13"/>
      <c r="X80" s="9"/>
      <c r="Y80" s="13"/>
      <c r="Z80" s="9"/>
      <c r="AA80" s="13"/>
      <c r="AB80" s="9"/>
    </row>
    <row r="81" spans="1:28">
      <c r="A81" s="75" t="s">
        <v>239</v>
      </c>
      <c r="B81" s="57" t="str">
        <f>_xlfn.XLOOKUP(A81,ItemList!A:A,ItemList!A:A)</f>
        <v>Ham (diced, deviled)</v>
      </c>
      <c r="C81" s="96">
        <v>10</v>
      </c>
      <c r="D81" s="57">
        <v>45890</v>
      </c>
      <c r="E81" s="96">
        <v>3</v>
      </c>
      <c r="F81" s="96">
        <v>7</v>
      </c>
      <c r="G81" s="96">
        <v>10</v>
      </c>
      <c r="H81" s="94"/>
      <c r="I81" s="97">
        <v>0</v>
      </c>
      <c r="J81" s="94"/>
      <c r="K81" s="13"/>
      <c r="L81" s="9"/>
      <c r="M81" s="13"/>
      <c r="N81" s="9"/>
      <c r="O81" s="13"/>
      <c r="P81" s="9"/>
      <c r="Q81" s="13"/>
      <c r="R81" s="9"/>
      <c r="S81" s="13"/>
      <c r="T81" s="9"/>
      <c r="U81" s="13"/>
      <c r="V81" s="9"/>
      <c r="W81" s="13"/>
      <c r="X81" s="9"/>
      <c r="Y81" s="13"/>
      <c r="Z81" s="9"/>
      <c r="AA81" s="13"/>
      <c r="AB81" s="9"/>
    </row>
    <row r="82" spans="1:28">
      <c r="A82" s="75" t="s">
        <v>375</v>
      </c>
      <c r="B82" s="57" t="str">
        <f>_xlfn.XLOOKUP(A82,ItemList!A:A,ItemList!A:A)</f>
        <v>Hamburger</v>
      </c>
      <c r="C82" s="96">
        <v>12</v>
      </c>
      <c r="D82" s="57">
        <v>45887</v>
      </c>
      <c r="E82" s="95">
        <v>4</v>
      </c>
      <c r="F82" s="96">
        <v>8</v>
      </c>
      <c r="G82" s="96">
        <v>12</v>
      </c>
      <c r="H82" s="94"/>
      <c r="I82" s="97">
        <v>0</v>
      </c>
      <c r="J82" s="94"/>
      <c r="K82" s="13"/>
      <c r="L82" s="9"/>
      <c r="M82" s="13"/>
      <c r="N82" s="9"/>
      <c r="O82" s="13"/>
      <c r="P82" s="9"/>
      <c r="Q82" s="13"/>
      <c r="R82" s="9"/>
      <c r="S82" s="13"/>
      <c r="T82" s="9"/>
      <c r="U82" s="13"/>
      <c r="V82" s="9"/>
      <c r="W82" s="13"/>
      <c r="X82" s="9"/>
      <c r="Y82" s="13"/>
      <c r="Z82" s="9"/>
      <c r="AA82" s="13"/>
      <c r="AB82" s="9"/>
    </row>
    <row r="83" spans="1:28">
      <c r="A83" s="75" t="s">
        <v>340</v>
      </c>
      <c r="B83" s="57" t="str">
        <f>_xlfn.XLOOKUP(A83,ItemList!A:A,ItemList!A:A)</f>
        <v>Hard candy</v>
      </c>
      <c r="C83" s="96">
        <v>10</v>
      </c>
      <c r="D83" s="57"/>
      <c r="E83" s="95">
        <v>3</v>
      </c>
      <c r="F83" s="96">
        <v>7</v>
      </c>
      <c r="G83" s="96">
        <v>10</v>
      </c>
      <c r="H83" s="94"/>
      <c r="I83" s="97">
        <v>0</v>
      </c>
      <c r="J83" s="94"/>
      <c r="K83" s="13"/>
      <c r="L83" s="9"/>
      <c r="M83" s="13"/>
      <c r="N83" s="9"/>
      <c r="O83" s="13"/>
      <c r="P83" s="9"/>
      <c r="Q83" s="13"/>
      <c r="R83" s="9"/>
      <c r="S83" s="13"/>
      <c r="T83" s="9"/>
      <c r="U83" s="13"/>
      <c r="V83" s="9"/>
      <c r="W83" s="13"/>
      <c r="X83" s="9"/>
      <c r="Y83" s="13"/>
      <c r="Z83" s="9"/>
      <c r="AA83" s="13"/>
      <c r="AB83" s="9"/>
    </row>
    <row r="84" spans="1:28">
      <c r="A84" s="75" t="s">
        <v>344</v>
      </c>
      <c r="B84" s="57" t="str">
        <f>_xlfn.XLOOKUP(A84,ItemList!A:A,ItemList!A:A)</f>
        <v>Hot cocoa mix</v>
      </c>
      <c r="C84" s="96">
        <v>24</v>
      </c>
      <c r="D84" s="57">
        <v>45887</v>
      </c>
      <c r="E84" s="95">
        <v>10</v>
      </c>
      <c r="F84" s="96">
        <v>14</v>
      </c>
      <c r="G84" s="96">
        <v>24</v>
      </c>
      <c r="H84" s="94"/>
      <c r="I84" s="97">
        <v>0</v>
      </c>
      <c r="J84" s="94"/>
      <c r="K84" s="13"/>
      <c r="L84" s="9"/>
      <c r="M84" s="13"/>
      <c r="N84" s="9"/>
      <c r="O84" s="13"/>
      <c r="P84" s="9"/>
      <c r="Q84" s="13"/>
      <c r="R84" s="9"/>
      <c r="S84" s="13"/>
      <c r="T84" s="9"/>
      <c r="U84" s="13"/>
      <c r="V84" s="9"/>
      <c r="W84" s="13"/>
      <c r="X84" s="9"/>
      <c r="Y84" s="13"/>
      <c r="Z84" s="9"/>
      <c r="AA84" s="13"/>
      <c r="AB84" s="9"/>
    </row>
    <row r="85" spans="1:28">
      <c r="A85" s="75" t="s">
        <v>373</v>
      </c>
      <c r="B85" s="57" t="str">
        <f>_xlfn.XLOOKUP(A85,ItemList!A:A,ItemList!A:A)</f>
        <v>Hotdogs</v>
      </c>
      <c r="C85" s="96">
        <v>8</v>
      </c>
      <c r="D85" s="57">
        <v>45890</v>
      </c>
      <c r="E85" s="95">
        <v>2</v>
      </c>
      <c r="F85" s="96">
        <v>6</v>
      </c>
      <c r="G85" s="96">
        <v>8</v>
      </c>
      <c r="H85" s="94"/>
      <c r="I85" s="97">
        <v>0</v>
      </c>
      <c r="J85" s="94"/>
      <c r="K85" s="13"/>
      <c r="L85" s="9"/>
      <c r="M85" s="13"/>
      <c r="N85" s="9"/>
      <c r="O85" s="13"/>
      <c r="P85" s="9"/>
      <c r="Q85" s="13"/>
      <c r="R85" s="9"/>
      <c r="S85" s="13"/>
      <c r="T85" s="9"/>
      <c r="U85" s="13"/>
      <c r="V85" s="9"/>
      <c r="W85" s="13"/>
      <c r="X85" s="9"/>
      <c r="Y85" s="13"/>
      <c r="Z85" s="9"/>
      <c r="AA85" s="13"/>
      <c r="AB85" s="9"/>
    </row>
    <row r="86" spans="1:28">
      <c r="A86" s="75" t="s">
        <v>297</v>
      </c>
      <c r="B86" s="57" t="str">
        <f>_xlfn.XLOOKUP(A86,ItemList!A:A,ItemList!A:A)</f>
        <v>Kidney beans</v>
      </c>
      <c r="C86" s="96">
        <v>8</v>
      </c>
      <c r="D86" s="57">
        <v>45881</v>
      </c>
      <c r="E86" s="96">
        <v>2</v>
      </c>
      <c r="F86" s="96">
        <v>6</v>
      </c>
      <c r="G86" s="96">
        <v>8</v>
      </c>
      <c r="H86" s="94"/>
      <c r="I86" s="97">
        <v>0</v>
      </c>
      <c r="J86" s="94"/>
      <c r="K86" s="13"/>
      <c r="L86" s="9"/>
      <c r="M86" s="13"/>
      <c r="N86" s="9"/>
      <c r="O86" s="13"/>
      <c r="P86" s="9"/>
      <c r="Q86" s="13"/>
      <c r="R86" s="9"/>
      <c r="S86" s="13"/>
      <c r="T86" s="9"/>
      <c r="U86" s="13"/>
      <c r="V86" s="9"/>
      <c r="W86" s="13"/>
      <c r="X86" s="9"/>
      <c r="Y86" s="13"/>
      <c r="Z86" s="9"/>
      <c r="AA86" s="13"/>
      <c r="AB86" s="9"/>
    </row>
    <row r="87" spans="1:28">
      <c r="A87" s="75" t="s">
        <v>300</v>
      </c>
      <c r="B87" s="57" t="str">
        <f>_xlfn.XLOOKUP(A87,ItemList!A:A,ItemList!A:A)</f>
        <v>Lentils (green, red, brown)</v>
      </c>
      <c r="C87" s="96">
        <v>10</v>
      </c>
      <c r="D87" s="57"/>
      <c r="E87" s="96">
        <v>3</v>
      </c>
      <c r="F87" s="96">
        <v>7</v>
      </c>
      <c r="G87" s="96">
        <v>10</v>
      </c>
      <c r="H87" s="94"/>
      <c r="I87" s="97">
        <v>0</v>
      </c>
      <c r="J87" s="94"/>
      <c r="K87" s="13"/>
      <c r="L87" s="9"/>
      <c r="M87" s="13"/>
      <c r="N87" s="9"/>
      <c r="O87" s="13"/>
      <c r="P87" s="9"/>
      <c r="Q87" s="13"/>
      <c r="R87" s="9"/>
      <c r="S87" s="13"/>
      <c r="T87" s="9"/>
      <c r="U87" s="13"/>
      <c r="V87" s="9"/>
      <c r="W87" s="13"/>
      <c r="X87" s="9"/>
      <c r="Y87" s="13"/>
      <c r="Z87" s="9"/>
      <c r="AA87" s="13"/>
      <c r="AB87" s="9"/>
    </row>
    <row r="88" spans="1:28">
      <c r="A88" s="75" t="s">
        <v>289</v>
      </c>
      <c r="B88" s="57" t="str">
        <f>_xlfn.XLOOKUP(A88,ItemList!A:A,ItemList!A:A)</f>
        <v>Macaroni</v>
      </c>
      <c r="C88" s="96">
        <v>10</v>
      </c>
      <c r="D88" s="57">
        <v>45887</v>
      </c>
      <c r="E88" s="96">
        <v>3</v>
      </c>
      <c r="F88" s="96">
        <v>7</v>
      </c>
      <c r="G88" s="96">
        <v>10</v>
      </c>
      <c r="H88" s="94"/>
      <c r="I88" s="97">
        <v>0</v>
      </c>
      <c r="J88" s="94"/>
      <c r="K88" s="13"/>
      <c r="L88" s="9"/>
      <c r="M88" s="13"/>
      <c r="N88" s="9"/>
      <c r="O88" s="13"/>
      <c r="P88" s="9"/>
      <c r="Q88" s="13"/>
      <c r="R88" s="9"/>
      <c r="S88" s="13"/>
      <c r="T88" s="9"/>
      <c r="U88" s="13"/>
      <c r="V88" s="9"/>
      <c r="W88" s="13"/>
      <c r="X88" s="9"/>
      <c r="Y88" s="13"/>
      <c r="Z88" s="9"/>
      <c r="AA88" s="13"/>
      <c r="AB88" s="9"/>
    </row>
    <row r="89" spans="1:28">
      <c r="A89" s="75" t="s">
        <v>259</v>
      </c>
      <c r="B89" s="57" t="str">
        <f>_xlfn.XLOOKUP(A89,ItemList!A:A,ItemList!A:A)</f>
        <v>Mandarin oranges</v>
      </c>
      <c r="C89" s="96">
        <v>14</v>
      </c>
      <c r="D89" s="57"/>
      <c r="E89" s="96">
        <v>5</v>
      </c>
      <c r="F89" s="96">
        <v>9</v>
      </c>
      <c r="G89" s="96">
        <v>14</v>
      </c>
      <c r="H89" s="94"/>
      <c r="I89" s="97">
        <v>0</v>
      </c>
      <c r="J89" s="94"/>
      <c r="K89" s="13"/>
      <c r="L89" s="9"/>
      <c r="M89" s="13"/>
      <c r="N89" s="9"/>
      <c r="O89" s="13"/>
      <c r="P89" s="9"/>
      <c r="Q89" s="13"/>
      <c r="R89" s="9"/>
      <c r="S89" s="13"/>
      <c r="T89" s="9"/>
      <c r="U89" s="13"/>
      <c r="V89" s="9"/>
      <c r="W89" s="13"/>
      <c r="X89" s="9"/>
      <c r="Y89" s="13"/>
      <c r="Z89" s="9"/>
      <c r="AA89" s="13"/>
      <c r="AB89" s="9"/>
    </row>
    <row r="90" spans="1:28">
      <c r="A90" s="75" t="s">
        <v>264</v>
      </c>
      <c r="B90" s="57" t="str">
        <f>_xlfn.XLOOKUP(A90,ItemList!A:A,ItemList!A:A)</f>
        <v>Mango</v>
      </c>
      <c r="C90" s="96">
        <v>10</v>
      </c>
      <c r="D90" s="57"/>
      <c r="E90" s="96">
        <v>3</v>
      </c>
      <c r="F90" s="96">
        <v>7</v>
      </c>
      <c r="G90" s="96">
        <v>10</v>
      </c>
      <c r="H90" s="94"/>
      <c r="I90" s="97">
        <v>0</v>
      </c>
      <c r="J90" s="94"/>
      <c r="K90" s="13"/>
      <c r="L90" s="9"/>
      <c r="M90" s="13"/>
      <c r="N90" s="9"/>
      <c r="O90" s="13"/>
      <c r="P90" s="9"/>
      <c r="Q90" s="13"/>
      <c r="R90" s="9"/>
      <c r="S90" s="13"/>
      <c r="T90" s="9"/>
      <c r="U90" s="13"/>
      <c r="V90" s="9"/>
      <c r="W90" s="13"/>
      <c r="X90" s="9"/>
      <c r="Y90" s="13"/>
      <c r="Z90" s="9"/>
      <c r="AA90" s="13"/>
      <c r="AB90" s="9"/>
    </row>
    <row r="91" spans="1:28">
      <c r="A91" s="75" t="s">
        <v>312</v>
      </c>
      <c r="B91" s="57" t="str">
        <f>_xlfn.XLOOKUP(A91,ItemList!A:A,ItemList!A:A)</f>
        <v>Molasses</v>
      </c>
      <c r="C91" s="96">
        <v>10</v>
      </c>
      <c r="D91" s="57">
        <v>45880</v>
      </c>
      <c r="E91" s="96">
        <v>3</v>
      </c>
      <c r="F91" s="96">
        <v>7</v>
      </c>
      <c r="G91" s="96">
        <v>10</v>
      </c>
      <c r="H91" s="94"/>
      <c r="I91" s="97">
        <v>0</v>
      </c>
      <c r="J91" s="94"/>
      <c r="K91" s="13"/>
      <c r="L91" s="9"/>
      <c r="M91" s="13"/>
      <c r="N91" s="9"/>
      <c r="O91" s="13"/>
      <c r="P91" s="9"/>
      <c r="Q91" s="13"/>
      <c r="R91" s="9"/>
      <c r="S91" s="13"/>
      <c r="T91" s="9"/>
      <c r="U91" s="13"/>
      <c r="V91" s="9"/>
      <c r="W91" s="13"/>
      <c r="X91" s="9"/>
      <c r="Y91" s="13"/>
      <c r="Z91" s="9"/>
      <c r="AA91" s="13"/>
      <c r="AB91" s="9"/>
    </row>
    <row r="92" spans="1:28">
      <c r="A92" s="75" t="s">
        <v>298</v>
      </c>
      <c r="B92" s="57" t="str">
        <f>_xlfn.XLOOKUP(A92,ItemList!A:A,ItemList!A:A)</f>
        <v>Navy beans</v>
      </c>
      <c r="C92" s="96">
        <v>11</v>
      </c>
      <c r="D92" s="57">
        <v>45887</v>
      </c>
      <c r="E92" s="96">
        <v>3</v>
      </c>
      <c r="F92" s="96">
        <v>7</v>
      </c>
      <c r="G92" s="96">
        <v>10</v>
      </c>
      <c r="H92" s="94"/>
      <c r="I92" s="97">
        <v>0</v>
      </c>
      <c r="J92" s="94"/>
      <c r="K92" s="13"/>
      <c r="L92" s="9"/>
      <c r="M92" s="13"/>
      <c r="N92" s="9"/>
      <c r="O92" s="13"/>
      <c r="P92" s="9"/>
      <c r="Q92" s="13"/>
      <c r="R92" s="9"/>
      <c r="S92" s="13"/>
      <c r="T92" s="9"/>
      <c r="U92" s="13"/>
      <c r="V92" s="9"/>
      <c r="W92" s="13"/>
      <c r="X92" s="9"/>
      <c r="Y92" s="13"/>
      <c r="Z92" s="9"/>
      <c r="AA92" s="13"/>
      <c r="AB92" s="9"/>
    </row>
    <row r="93" spans="1:28">
      <c r="A93" s="75" t="s">
        <v>250</v>
      </c>
      <c r="B93" s="57" t="str">
        <f>_xlfn.XLOOKUP(A93,ItemList!A:A,ItemList!A:A)</f>
        <v>Okra</v>
      </c>
      <c r="C93" s="96">
        <v>10</v>
      </c>
      <c r="D93" s="57"/>
      <c r="E93" s="96">
        <v>3</v>
      </c>
      <c r="F93" s="96">
        <v>7</v>
      </c>
      <c r="G93" s="96">
        <v>10</v>
      </c>
      <c r="H93" s="94"/>
      <c r="I93" s="97">
        <v>0</v>
      </c>
      <c r="J93" s="94"/>
      <c r="K93" s="13"/>
      <c r="L93" s="9"/>
      <c r="M93" s="13"/>
      <c r="N93" s="9"/>
      <c r="O93" s="13"/>
      <c r="P93" s="9"/>
      <c r="Q93" s="13"/>
      <c r="R93" s="9"/>
      <c r="S93" s="13"/>
      <c r="T93" s="9"/>
      <c r="U93" s="13"/>
      <c r="V93" s="9"/>
      <c r="W93" s="13"/>
      <c r="X93" s="9"/>
      <c r="Y93" s="13"/>
      <c r="Z93" s="9"/>
      <c r="AA93" s="13"/>
      <c r="AB93" s="9"/>
    </row>
    <row r="94" spans="1:28">
      <c r="A94" s="75" t="s">
        <v>316</v>
      </c>
      <c r="B94" s="57" t="str">
        <f>_xlfn.XLOOKUP(A94,ItemList!A:A,ItemList!A:A)</f>
        <v>Olive oil</v>
      </c>
      <c r="C94" s="96">
        <v>10</v>
      </c>
      <c r="D94" s="57">
        <v>45887</v>
      </c>
      <c r="E94" s="95">
        <v>3</v>
      </c>
      <c r="F94" s="96">
        <v>7</v>
      </c>
      <c r="G94" s="96">
        <v>10</v>
      </c>
      <c r="H94" s="94"/>
      <c r="I94" s="97">
        <v>0</v>
      </c>
      <c r="J94" s="94"/>
      <c r="K94" s="13"/>
      <c r="L94" s="9"/>
      <c r="M94" s="13"/>
      <c r="N94" s="9"/>
      <c r="O94" s="13"/>
      <c r="P94" s="9"/>
      <c r="Q94" s="13"/>
      <c r="R94" s="9"/>
      <c r="S94" s="13"/>
      <c r="T94" s="9"/>
      <c r="U94" s="13"/>
      <c r="V94" s="9"/>
      <c r="W94" s="13"/>
      <c r="X94" s="9"/>
      <c r="Y94" s="13"/>
      <c r="Z94" s="9"/>
      <c r="AA94" s="13"/>
      <c r="AB94" s="9"/>
    </row>
    <row r="95" spans="1:28">
      <c r="A95" s="75" t="s">
        <v>319</v>
      </c>
      <c r="B95" s="57" t="str">
        <f>_xlfn.XLOOKUP(A95,ItemList!A:A,ItemList!A:A)</f>
        <v>Peanut oil</v>
      </c>
      <c r="C95" s="96">
        <v>10</v>
      </c>
      <c r="D95" s="57">
        <v>45881</v>
      </c>
      <c r="E95" s="96">
        <v>3</v>
      </c>
      <c r="F95" s="96">
        <v>7</v>
      </c>
      <c r="G95" s="96">
        <v>10</v>
      </c>
      <c r="H95" s="94"/>
      <c r="I95" s="97">
        <v>0</v>
      </c>
      <c r="J95" s="94"/>
      <c r="K95" s="13"/>
      <c r="L95" s="9"/>
      <c r="M95" s="13"/>
      <c r="N95" s="9"/>
      <c r="O95" s="13"/>
      <c r="P95" s="9"/>
      <c r="Q95" s="13"/>
      <c r="R95" s="9"/>
      <c r="S95" s="13"/>
      <c r="T95" s="9"/>
      <c r="U95" s="13"/>
      <c r="V95" s="9"/>
      <c r="W95" s="13"/>
      <c r="X95" s="9"/>
      <c r="Y95" s="13"/>
      <c r="Z95" s="9"/>
      <c r="AA95" s="13"/>
      <c r="AB95" s="9"/>
    </row>
    <row r="96" spans="1:28">
      <c r="A96" s="75" t="s">
        <v>257</v>
      </c>
      <c r="B96" s="57" t="str">
        <f>_xlfn.XLOOKUP(A96,ItemList!A:A,ItemList!A:A)</f>
        <v>Pineapple</v>
      </c>
      <c r="C96" s="96">
        <v>10</v>
      </c>
      <c r="D96" s="57"/>
      <c r="E96" s="95">
        <v>3</v>
      </c>
      <c r="F96" s="96">
        <v>7</v>
      </c>
      <c r="G96" s="96">
        <v>10</v>
      </c>
      <c r="H96" s="94"/>
      <c r="I96" s="97">
        <v>0</v>
      </c>
      <c r="J96" s="94"/>
      <c r="K96" s="13"/>
      <c r="L96" s="9"/>
      <c r="M96" s="13"/>
      <c r="N96" s="9"/>
      <c r="O96" s="13"/>
      <c r="P96" s="9"/>
      <c r="Q96" s="13"/>
      <c r="R96" s="9"/>
      <c r="S96" s="13"/>
      <c r="T96" s="9"/>
      <c r="U96" s="13"/>
      <c r="V96" s="9"/>
      <c r="W96" s="13"/>
      <c r="X96" s="9"/>
      <c r="Y96" s="13"/>
      <c r="Z96" s="9"/>
      <c r="AA96" s="13"/>
      <c r="AB96" s="9"/>
    </row>
    <row r="97" spans="1:28">
      <c r="A97" s="75" t="s">
        <v>263</v>
      </c>
      <c r="B97" s="57" t="str">
        <f>_xlfn.XLOOKUP(A97,ItemList!A:A,ItemList!A:A)</f>
        <v>Plums</v>
      </c>
      <c r="C97" s="96">
        <v>10</v>
      </c>
      <c r="D97" s="57"/>
      <c r="E97" s="96">
        <v>3</v>
      </c>
      <c r="F97" s="96">
        <v>7</v>
      </c>
      <c r="G97" s="96">
        <v>10</v>
      </c>
      <c r="H97" s="94"/>
      <c r="I97" s="97">
        <v>0</v>
      </c>
      <c r="J97" s="94"/>
      <c r="K97" s="13"/>
      <c r="L97" s="9"/>
      <c r="M97" s="13"/>
      <c r="N97" s="9"/>
      <c r="O97" s="13"/>
      <c r="P97" s="9"/>
      <c r="Q97" s="13"/>
      <c r="R97" s="9"/>
      <c r="S97" s="13"/>
      <c r="T97" s="9"/>
      <c r="U97" s="13"/>
      <c r="V97" s="9"/>
      <c r="W97" s="13"/>
      <c r="X97" s="9"/>
      <c r="Y97" s="13"/>
      <c r="Z97" s="9"/>
      <c r="AA97" s="13"/>
      <c r="AB97" s="9"/>
    </row>
    <row r="98" spans="1:28">
      <c r="A98" s="75" t="s">
        <v>238</v>
      </c>
      <c r="B98" s="57" t="str">
        <f>_xlfn.XLOOKUP(A98,ItemList!A:A,ItemList!A:A)</f>
        <v>Pork (chunks, pulled pork)</v>
      </c>
      <c r="C98" s="96">
        <v>12</v>
      </c>
      <c r="D98" s="57">
        <v>45887</v>
      </c>
      <c r="E98" s="96">
        <v>3</v>
      </c>
      <c r="F98" s="96">
        <v>7</v>
      </c>
      <c r="G98" s="96">
        <v>10</v>
      </c>
      <c r="H98" s="94"/>
      <c r="I98" s="97">
        <v>0</v>
      </c>
      <c r="J98" s="94"/>
      <c r="K98" s="13"/>
      <c r="L98" s="9"/>
      <c r="M98" s="13"/>
      <c r="N98" s="9"/>
      <c r="O98" s="13"/>
      <c r="P98" s="9"/>
      <c r="Q98" s="13"/>
      <c r="R98" s="9"/>
      <c r="S98" s="13"/>
      <c r="T98" s="9"/>
      <c r="U98" s="13"/>
      <c r="V98" s="9"/>
      <c r="W98" s="13"/>
      <c r="X98" s="9"/>
      <c r="Y98" s="13"/>
      <c r="Z98" s="9"/>
      <c r="AA98" s="13"/>
      <c r="AB98" s="9"/>
    </row>
    <row r="99" spans="1:28">
      <c r="A99" s="75" t="s">
        <v>245</v>
      </c>
      <c r="B99" s="57" t="str">
        <f>_xlfn.XLOOKUP(A99,ItemList!A:A,ItemList!A:A)</f>
        <v>Potted meat spread</v>
      </c>
      <c r="C99" s="96">
        <v>10</v>
      </c>
      <c r="D99" s="57">
        <v>45881</v>
      </c>
      <c r="E99" s="96">
        <v>3</v>
      </c>
      <c r="F99" s="96">
        <v>7</v>
      </c>
      <c r="G99" s="96">
        <v>10</v>
      </c>
      <c r="H99" s="94"/>
      <c r="I99" s="97">
        <v>0</v>
      </c>
      <c r="J99" s="94"/>
      <c r="K99" s="13"/>
      <c r="L99" s="9"/>
      <c r="M99" s="13"/>
      <c r="N99" s="9"/>
      <c r="O99" s="13"/>
      <c r="P99" s="9"/>
      <c r="Q99" s="13"/>
      <c r="R99" s="9"/>
      <c r="S99" s="13"/>
      <c r="T99" s="9"/>
      <c r="U99" s="13"/>
      <c r="V99" s="9"/>
      <c r="W99" s="13"/>
      <c r="X99" s="9"/>
      <c r="Y99" s="13"/>
      <c r="Z99" s="9"/>
      <c r="AA99" s="13"/>
      <c r="AB99" s="9"/>
    </row>
    <row r="100" spans="1:28">
      <c r="A100" s="75" t="s">
        <v>275</v>
      </c>
      <c r="B100" s="57" t="str">
        <f>_xlfn.XLOOKUP(A100,ItemList!A:A,ItemList!A:A)</f>
        <v>Powdered butter</v>
      </c>
      <c r="C100" s="96">
        <v>10</v>
      </c>
      <c r="D100" s="57"/>
      <c r="E100" s="96">
        <v>3</v>
      </c>
      <c r="F100" s="96">
        <v>7</v>
      </c>
      <c r="G100" s="96">
        <v>10</v>
      </c>
      <c r="H100" s="94"/>
      <c r="I100" s="97">
        <v>0</v>
      </c>
      <c r="J100" s="94"/>
      <c r="K100" s="13"/>
      <c r="L100" s="9"/>
      <c r="M100" s="13"/>
      <c r="N100" s="9"/>
      <c r="O100" s="13"/>
      <c r="P100" s="9"/>
      <c r="Q100" s="13"/>
      <c r="R100" s="9"/>
      <c r="S100" s="13"/>
      <c r="T100" s="9"/>
      <c r="U100" s="13"/>
      <c r="V100" s="9"/>
      <c r="W100" s="13"/>
      <c r="X100" s="9"/>
      <c r="Y100" s="13"/>
      <c r="Z100" s="9"/>
      <c r="AA100" s="13"/>
      <c r="AB100" s="9"/>
    </row>
    <row r="101" spans="1:28">
      <c r="A101" s="75" t="s">
        <v>277</v>
      </c>
      <c r="B101" s="57" t="str">
        <f>_xlfn.XLOOKUP(A101,ItemList!A:A,ItemList!A:A)</f>
        <v>Powdered cheese</v>
      </c>
      <c r="C101" s="96">
        <v>10</v>
      </c>
      <c r="D101" s="57">
        <v>45881</v>
      </c>
      <c r="E101" s="96">
        <v>3</v>
      </c>
      <c r="F101" s="96">
        <v>7</v>
      </c>
      <c r="G101" s="96">
        <v>10</v>
      </c>
      <c r="H101" s="94"/>
      <c r="I101" s="97">
        <v>0</v>
      </c>
      <c r="J101" s="94"/>
      <c r="K101" s="13"/>
      <c r="L101" s="9"/>
      <c r="M101" s="13"/>
      <c r="N101" s="9"/>
      <c r="O101" s="13"/>
      <c r="P101" s="9"/>
      <c r="Q101" s="13"/>
      <c r="R101" s="9"/>
      <c r="S101" s="13"/>
      <c r="T101" s="9"/>
      <c r="U101" s="13"/>
      <c r="V101" s="9"/>
      <c r="W101" s="13"/>
      <c r="X101" s="9"/>
      <c r="Y101" s="13"/>
      <c r="Z101" s="9"/>
      <c r="AA101" s="13"/>
      <c r="AB101" s="9"/>
    </row>
    <row r="102" spans="1:28">
      <c r="A102" s="75" t="s">
        <v>324</v>
      </c>
      <c r="B102" s="57" t="str">
        <f>_xlfn.XLOOKUP(A102,ItemList!A:A,ItemList!A:A)</f>
        <v>Powdered coffee creamer</v>
      </c>
      <c r="C102" s="96">
        <v>10</v>
      </c>
      <c r="D102" s="57"/>
      <c r="E102" s="95">
        <v>3</v>
      </c>
      <c r="F102" s="96">
        <v>7</v>
      </c>
      <c r="G102" s="96">
        <v>10</v>
      </c>
      <c r="H102" s="94"/>
      <c r="I102" s="97">
        <v>0</v>
      </c>
      <c r="J102" s="94"/>
      <c r="K102" s="13"/>
      <c r="L102" s="9"/>
      <c r="M102" s="13"/>
      <c r="N102" s="9"/>
      <c r="O102" s="13"/>
      <c r="P102" s="9"/>
      <c r="Q102" s="13"/>
      <c r="R102" s="9"/>
      <c r="S102" s="13"/>
      <c r="T102" s="9"/>
      <c r="U102" s="13"/>
      <c r="V102" s="9"/>
      <c r="W102" s="13"/>
      <c r="X102" s="9"/>
      <c r="Y102" s="13"/>
      <c r="Z102" s="9"/>
      <c r="AA102" s="13"/>
      <c r="AB102" s="9"/>
    </row>
    <row r="103" spans="1:28">
      <c r="A103" s="75" t="s">
        <v>345</v>
      </c>
      <c r="B103" s="57" t="str">
        <f>_xlfn.XLOOKUP(A103,ItemList!A:A,ItemList!A:A)</f>
        <v>Powdered drink mixes (lemonade, sports drinks)</v>
      </c>
      <c r="C103" s="96">
        <v>10</v>
      </c>
      <c r="D103" s="57"/>
      <c r="E103" s="95">
        <v>3</v>
      </c>
      <c r="F103" s="96">
        <v>7</v>
      </c>
      <c r="G103" s="96">
        <v>10</v>
      </c>
      <c r="H103" s="94"/>
      <c r="I103" s="97">
        <v>0</v>
      </c>
      <c r="J103" s="94"/>
      <c r="K103" s="13"/>
      <c r="L103" s="9"/>
      <c r="M103" s="13"/>
      <c r="N103" s="9"/>
      <c r="O103" s="13"/>
      <c r="P103" s="9"/>
      <c r="Q103" s="13"/>
      <c r="R103" s="9"/>
      <c r="S103" s="13"/>
      <c r="T103" s="9"/>
      <c r="U103" s="13"/>
      <c r="V103" s="9"/>
      <c r="W103" s="13"/>
      <c r="X103" s="9"/>
      <c r="Y103" s="13"/>
      <c r="Z103" s="9"/>
      <c r="AA103" s="13"/>
      <c r="AB103" s="9"/>
    </row>
    <row r="104" spans="1:28">
      <c r="A104" s="75" t="s">
        <v>274</v>
      </c>
      <c r="B104" s="57" t="str">
        <f>_xlfn.XLOOKUP(A104,ItemList!A:A,ItemList!A:A)</f>
        <v>Powdered eggs</v>
      </c>
      <c r="C104" s="96">
        <v>10</v>
      </c>
      <c r="D104" s="57"/>
      <c r="E104" s="95">
        <v>3</v>
      </c>
      <c r="F104" s="96">
        <v>7</v>
      </c>
      <c r="G104" s="96">
        <v>10</v>
      </c>
      <c r="H104" s="94"/>
      <c r="I104" s="97">
        <v>0</v>
      </c>
      <c r="J104" s="94"/>
      <c r="K104" s="13"/>
      <c r="L104" s="9"/>
      <c r="M104" s="13"/>
      <c r="N104" s="9"/>
      <c r="O104" s="13"/>
      <c r="P104" s="9"/>
      <c r="Q104" s="13"/>
      <c r="R104" s="9"/>
      <c r="S104" s="13"/>
      <c r="T104" s="9"/>
      <c r="U104" s="13"/>
      <c r="V104" s="9"/>
      <c r="W104" s="13"/>
      <c r="X104" s="9"/>
      <c r="Y104" s="13"/>
      <c r="Z104" s="9"/>
      <c r="AA104" s="13"/>
      <c r="AB104" s="9"/>
    </row>
    <row r="105" spans="1:28">
      <c r="A105" s="75" t="s">
        <v>276</v>
      </c>
      <c r="B105" s="57" t="str">
        <f>_xlfn.XLOOKUP(A105,ItemList!A:A,ItemList!A:A)</f>
        <v>Powdered milk</v>
      </c>
      <c r="C105" s="96">
        <v>10</v>
      </c>
      <c r="D105" s="57">
        <v>45881</v>
      </c>
      <c r="E105" s="95">
        <v>3</v>
      </c>
      <c r="F105" s="96">
        <v>7</v>
      </c>
      <c r="G105" s="96">
        <v>10</v>
      </c>
      <c r="H105" s="94"/>
      <c r="I105" s="97">
        <v>0</v>
      </c>
      <c r="J105" s="94"/>
      <c r="K105" s="13"/>
      <c r="L105" s="9"/>
      <c r="M105" s="13"/>
      <c r="N105" s="9"/>
      <c r="O105" s="13"/>
      <c r="P105" s="9"/>
      <c r="Q105" s="13"/>
      <c r="R105" s="9"/>
      <c r="S105" s="13"/>
      <c r="T105" s="9"/>
      <c r="U105" s="13"/>
      <c r="V105" s="9"/>
      <c r="W105" s="13"/>
      <c r="X105" s="9"/>
      <c r="Y105" s="13"/>
      <c r="Z105" s="9"/>
      <c r="AA105" s="13"/>
      <c r="AB105" s="9"/>
    </row>
    <row r="106" spans="1:28">
      <c r="A106" s="75" t="s">
        <v>252</v>
      </c>
      <c r="B106" s="57" t="str">
        <f>_xlfn.XLOOKUP(A106,ItemList!A:A,ItemList!A:A)</f>
        <v>Pumpkin puree</v>
      </c>
      <c r="C106" s="96">
        <v>10</v>
      </c>
      <c r="D106" s="57"/>
      <c r="E106" s="95">
        <v>3</v>
      </c>
      <c r="F106" s="96">
        <v>7</v>
      </c>
      <c r="G106" s="96">
        <v>10</v>
      </c>
      <c r="H106" s="94"/>
      <c r="I106" s="97">
        <v>0</v>
      </c>
      <c r="J106" s="94"/>
      <c r="K106" s="13"/>
      <c r="L106" s="9"/>
      <c r="M106" s="13"/>
      <c r="N106" s="9"/>
      <c r="O106" s="13"/>
      <c r="P106" s="9"/>
      <c r="Q106" s="13"/>
      <c r="R106" s="9"/>
      <c r="S106" s="13"/>
      <c r="T106" s="9"/>
      <c r="U106" s="13"/>
      <c r="V106" s="9"/>
      <c r="W106" s="13"/>
      <c r="X106" s="9"/>
      <c r="Y106" s="13"/>
      <c r="Z106" s="9"/>
      <c r="AA106" s="13"/>
      <c r="AB106" s="9"/>
    </row>
    <row r="107" spans="1:28">
      <c r="A107" s="75" t="s">
        <v>330</v>
      </c>
      <c r="B107" s="57" t="str">
        <f>_xlfn.XLOOKUP(A107,ItemList!A:A,ItemList!A:A)</f>
        <v>Ready-to-eat pasta meals (Chef Boyardee style)</v>
      </c>
      <c r="C107" s="96">
        <v>10</v>
      </c>
      <c r="D107" s="57">
        <v>45880</v>
      </c>
      <c r="E107" s="96">
        <v>3</v>
      </c>
      <c r="F107" s="96">
        <v>7</v>
      </c>
      <c r="G107" s="96">
        <v>10</v>
      </c>
      <c r="H107" s="94"/>
      <c r="I107" s="97">
        <v>0</v>
      </c>
      <c r="J107" s="94"/>
      <c r="K107" s="13"/>
      <c r="L107" s="9"/>
      <c r="M107" s="13"/>
      <c r="N107" s="9"/>
      <c r="O107" s="13"/>
      <c r="P107" s="9"/>
      <c r="Q107" s="13"/>
      <c r="R107" s="9"/>
      <c r="S107" s="13"/>
      <c r="T107" s="9"/>
      <c r="U107" s="13"/>
      <c r="V107" s="9"/>
      <c r="W107" s="13"/>
      <c r="X107" s="9"/>
      <c r="Y107" s="13"/>
      <c r="Z107" s="9"/>
      <c r="AA107" s="13"/>
      <c r="AB107" s="9"/>
    </row>
    <row r="108" spans="1:28">
      <c r="A108" s="75" t="s">
        <v>293</v>
      </c>
      <c r="B108" s="57" t="str">
        <f>_xlfn.XLOOKUP(A108,ItemList!A:A,ItemList!A:A)</f>
        <v>Rice noodles</v>
      </c>
      <c r="C108" s="96">
        <v>14</v>
      </c>
      <c r="D108" s="57"/>
      <c r="E108" s="95">
        <v>5</v>
      </c>
      <c r="F108" s="96">
        <v>9</v>
      </c>
      <c r="G108" s="96">
        <v>14</v>
      </c>
      <c r="H108" s="94"/>
      <c r="I108" s="97">
        <v>0</v>
      </c>
      <c r="J108" s="94"/>
      <c r="K108" s="13"/>
      <c r="L108" s="9"/>
      <c r="M108" s="13"/>
      <c r="N108" s="9"/>
      <c r="O108" s="13"/>
      <c r="P108" s="9"/>
      <c r="Q108" s="13"/>
      <c r="R108" s="9"/>
      <c r="S108" s="13"/>
      <c r="T108" s="9"/>
      <c r="U108" s="13"/>
      <c r="V108" s="9"/>
      <c r="W108" s="13"/>
      <c r="X108" s="9"/>
      <c r="Y108" s="13"/>
      <c r="Z108" s="9"/>
      <c r="AA108" s="13"/>
      <c r="AB108" s="9"/>
    </row>
    <row r="109" spans="1:28">
      <c r="A109" s="75" t="s">
        <v>282</v>
      </c>
      <c r="B109" s="57" t="str">
        <f>_xlfn.XLOOKUP(A109,ItemList!A:A,ItemList!A:A)</f>
        <v>Rolled oats</v>
      </c>
      <c r="C109" s="96">
        <v>10</v>
      </c>
      <c r="D109" s="57"/>
      <c r="E109" s="96">
        <v>3</v>
      </c>
      <c r="F109" s="96">
        <v>7</v>
      </c>
      <c r="G109" s="96">
        <v>10</v>
      </c>
      <c r="H109" s="94"/>
      <c r="I109" s="97">
        <v>0</v>
      </c>
      <c r="J109" s="94"/>
      <c r="K109" s="13"/>
      <c r="L109" s="9"/>
      <c r="M109" s="13"/>
      <c r="N109" s="9"/>
      <c r="O109" s="13"/>
      <c r="P109" s="9"/>
      <c r="Q109" s="13"/>
      <c r="R109" s="9"/>
      <c r="S109" s="13"/>
      <c r="T109" s="9"/>
      <c r="U109" s="13"/>
      <c r="V109" s="9"/>
      <c r="W109" s="13"/>
      <c r="X109" s="9"/>
      <c r="Y109" s="13"/>
      <c r="Z109" s="9"/>
      <c r="AA109" s="13"/>
      <c r="AB109" s="9"/>
    </row>
    <row r="110" spans="1:28">
      <c r="A110" s="75" t="s">
        <v>235</v>
      </c>
      <c r="B110" s="57" t="str">
        <f>_xlfn.XLOOKUP(A110,ItemList!A:A,ItemList!A:A)</f>
        <v>Salmon</v>
      </c>
      <c r="C110" s="96">
        <v>10</v>
      </c>
      <c r="D110" s="57"/>
      <c r="E110" s="96">
        <v>3</v>
      </c>
      <c r="F110" s="96">
        <v>7</v>
      </c>
      <c r="G110" s="96">
        <v>10</v>
      </c>
      <c r="H110" s="94"/>
      <c r="I110" s="97">
        <v>0</v>
      </c>
      <c r="J110" s="94"/>
      <c r="K110" s="13"/>
      <c r="L110" s="9"/>
      <c r="M110" s="13"/>
      <c r="N110" s="9"/>
      <c r="O110" s="13"/>
      <c r="P110" s="9"/>
      <c r="Q110" s="13"/>
      <c r="R110" s="9"/>
      <c r="S110" s="13"/>
      <c r="T110" s="9"/>
      <c r="U110" s="13"/>
      <c r="V110" s="9"/>
      <c r="W110" s="13"/>
      <c r="X110" s="9"/>
      <c r="Y110" s="13"/>
      <c r="Z110" s="9"/>
      <c r="AA110" s="13"/>
      <c r="AB110" s="9"/>
    </row>
    <row r="111" spans="1:28">
      <c r="A111" s="75" t="s">
        <v>325</v>
      </c>
      <c r="B111" s="57" t="str">
        <f>_xlfn.XLOOKUP(A111,ItemList!A:A,ItemList!A:A)</f>
        <v>Shelf-stable plant milks (soy, almond, oat)</v>
      </c>
      <c r="C111" s="96">
        <v>10</v>
      </c>
      <c r="D111" s="57"/>
      <c r="E111" s="95">
        <v>3</v>
      </c>
      <c r="F111" s="96">
        <v>7</v>
      </c>
      <c r="G111" s="96">
        <v>10</v>
      </c>
      <c r="H111" s="94"/>
      <c r="I111" s="97">
        <v>0</v>
      </c>
      <c r="J111" s="94"/>
      <c r="K111" s="13"/>
      <c r="L111" s="9"/>
      <c r="M111" s="13"/>
      <c r="N111" s="9"/>
      <c r="O111" s="13"/>
      <c r="P111" s="9"/>
      <c r="Q111" s="13"/>
      <c r="R111" s="9"/>
      <c r="S111" s="13"/>
      <c r="T111" s="9"/>
      <c r="U111" s="13"/>
      <c r="V111" s="9"/>
      <c r="W111" s="13"/>
      <c r="X111" s="9"/>
      <c r="Y111" s="13"/>
      <c r="Z111" s="9"/>
      <c r="AA111" s="13"/>
      <c r="AB111" s="9"/>
    </row>
    <row r="112" spans="1:28">
      <c r="A112" s="75" t="s">
        <v>318</v>
      </c>
      <c r="B112" s="57" t="str">
        <f>_xlfn.XLOOKUP(A112,ItemList!A:A,ItemList!A:A)</f>
        <v>Shortening</v>
      </c>
      <c r="C112" s="96">
        <v>10</v>
      </c>
      <c r="D112" s="57"/>
      <c r="E112" s="95">
        <v>3</v>
      </c>
      <c r="F112" s="96">
        <v>7</v>
      </c>
      <c r="G112" s="96">
        <v>10</v>
      </c>
      <c r="H112" s="94"/>
      <c r="I112" s="97">
        <v>0</v>
      </c>
      <c r="J112" s="94"/>
      <c r="K112" s="13"/>
      <c r="L112" s="9"/>
      <c r="M112" s="13"/>
      <c r="N112" s="9"/>
      <c r="O112" s="13"/>
      <c r="P112" s="9"/>
      <c r="Q112" s="13"/>
      <c r="R112" s="9"/>
      <c r="S112" s="13"/>
      <c r="T112" s="9"/>
      <c r="U112" s="13"/>
      <c r="V112" s="9"/>
      <c r="W112" s="13"/>
      <c r="X112" s="9"/>
      <c r="Y112" s="13"/>
      <c r="Z112" s="9"/>
      <c r="AA112" s="13"/>
      <c r="AB112" s="9"/>
    </row>
    <row r="113" spans="1:28">
      <c r="A113" s="75" t="s">
        <v>244</v>
      </c>
      <c r="B113" s="57" t="str">
        <f>_xlfn.XLOOKUP(A113,ItemList!A:A,ItemList!A:A)</f>
        <v>Shrimp</v>
      </c>
      <c r="C113" s="96">
        <v>8</v>
      </c>
      <c r="D113" s="57"/>
      <c r="E113" s="96">
        <v>2</v>
      </c>
      <c r="F113" s="96">
        <v>6</v>
      </c>
      <c r="G113" s="96">
        <v>8</v>
      </c>
      <c r="H113" s="94"/>
      <c r="I113" s="97">
        <v>0</v>
      </c>
      <c r="J113" s="94"/>
      <c r="K113" s="13"/>
      <c r="L113" s="9"/>
      <c r="M113" s="13"/>
      <c r="N113" s="9"/>
      <c r="O113" s="13"/>
      <c r="P113" s="9"/>
      <c r="Q113" s="13"/>
      <c r="R113" s="9"/>
      <c r="S113" s="13"/>
      <c r="T113" s="9"/>
      <c r="U113" s="13"/>
      <c r="V113" s="9"/>
      <c r="W113" s="13"/>
      <c r="X113" s="9"/>
      <c r="Y113" s="13"/>
      <c r="Z113" s="9"/>
      <c r="AA113" s="13"/>
      <c r="AB113" s="9"/>
    </row>
    <row r="114" spans="1:28">
      <c r="A114" s="75" t="s">
        <v>301</v>
      </c>
      <c r="B114" s="57" t="str">
        <f>_xlfn.XLOOKUP(A114,ItemList!A:A,ItemList!A:A)</f>
        <v>Split peas</v>
      </c>
      <c r="C114" s="96">
        <v>14</v>
      </c>
      <c r="D114" s="57"/>
      <c r="E114" s="95">
        <v>5</v>
      </c>
      <c r="F114" s="96">
        <v>9</v>
      </c>
      <c r="G114" s="96">
        <v>14</v>
      </c>
      <c r="H114" s="94"/>
      <c r="I114" s="97">
        <v>0</v>
      </c>
      <c r="J114" s="94"/>
      <c r="K114" s="13"/>
      <c r="L114" s="9"/>
      <c r="M114" s="13"/>
      <c r="N114" s="9"/>
      <c r="O114" s="13"/>
      <c r="P114" s="9"/>
      <c r="Q114" s="13"/>
      <c r="R114" s="9"/>
      <c r="S114" s="13"/>
      <c r="T114" s="9"/>
      <c r="U114" s="13"/>
      <c r="V114" s="9"/>
      <c r="W114" s="13"/>
      <c r="X114" s="9"/>
      <c r="Y114" s="13"/>
      <c r="Z114" s="9"/>
      <c r="AA114" s="13"/>
      <c r="AB114" s="9"/>
    </row>
    <row r="115" spans="1:28">
      <c r="A115" s="75" t="s">
        <v>283</v>
      </c>
      <c r="B115" s="57" t="str">
        <f>_xlfn.XLOOKUP(A115,ItemList!A:A,ItemList!A:A)</f>
        <v>Steel-cut oats</v>
      </c>
      <c r="C115" s="96">
        <v>10</v>
      </c>
      <c r="D115" s="57"/>
      <c r="E115" s="95">
        <v>3</v>
      </c>
      <c r="F115" s="96">
        <v>7</v>
      </c>
      <c r="G115" s="96">
        <v>10</v>
      </c>
      <c r="H115" s="94"/>
      <c r="I115" s="97">
        <v>0</v>
      </c>
      <c r="J115" s="94"/>
      <c r="K115" s="13"/>
      <c r="L115" s="9"/>
      <c r="M115" s="13"/>
      <c r="N115" s="9"/>
      <c r="O115" s="13"/>
      <c r="P115" s="9"/>
      <c r="Q115" s="13"/>
      <c r="R115" s="9"/>
      <c r="S115" s="13"/>
      <c r="T115" s="9"/>
      <c r="U115" s="13"/>
      <c r="V115" s="9"/>
      <c r="W115" s="13"/>
      <c r="X115" s="9"/>
      <c r="Y115" s="13"/>
      <c r="Z115" s="9"/>
      <c r="AA115" s="13"/>
      <c r="AB115" s="9"/>
    </row>
    <row r="116" spans="1:28">
      <c r="A116" s="75" t="s">
        <v>343</v>
      </c>
      <c r="B116" s="57" t="str">
        <f>_xlfn.XLOOKUP(A116,ItemList!A:A,ItemList!A:A)</f>
        <v>Tea (loose leaf, bags)</v>
      </c>
      <c r="C116" s="96">
        <v>10</v>
      </c>
      <c r="D116" s="57">
        <v>45881</v>
      </c>
      <c r="E116" s="96">
        <v>3</v>
      </c>
      <c r="F116" s="96">
        <v>7</v>
      </c>
      <c r="G116" s="96">
        <v>10</v>
      </c>
      <c r="H116" s="94"/>
      <c r="I116" s="97">
        <v>0</v>
      </c>
      <c r="J116" s="94"/>
      <c r="K116" s="13"/>
      <c r="L116" s="9"/>
      <c r="M116" s="13"/>
      <c r="N116" s="9"/>
      <c r="O116" s="13"/>
      <c r="P116" s="9"/>
      <c r="Q116" s="13"/>
      <c r="R116" s="9"/>
      <c r="S116" s="13"/>
      <c r="T116" s="9"/>
      <c r="U116" s="13"/>
      <c r="V116" s="9"/>
      <c r="W116" s="13"/>
      <c r="X116" s="9"/>
      <c r="Y116" s="13"/>
      <c r="Z116" s="9"/>
      <c r="AA116" s="13"/>
      <c r="AB116" s="9"/>
    </row>
    <row r="117" spans="1:28">
      <c r="A117" s="75" t="s">
        <v>335</v>
      </c>
      <c r="B117" s="57" t="str">
        <f>_xlfn.XLOOKUP(A117,ItemList!A:A,ItemList!A:A)</f>
        <v>Trail mix</v>
      </c>
      <c r="C117" s="96">
        <v>10</v>
      </c>
      <c r="D117" s="57"/>
      <c r="E117" s="96">
        <v>3</v>
      </c>
      <c r="F117" s="96">
        <v>7</v>
      </c>
      <c r="G117" s="96">
        <v>10</v>
      </c>
      <c r="H117" s="94"/>
      <c r="I117" s="97">
        <v>0</v>
      </c>
      <c r="J117" s="94"/>
      <c r="K117" s="13"/>
      <c r="L117" s="9"/>
      <c r="M117" s="13"/>
      <c r="N117" s="9"/>
      <c r="O117" s="13"/>
      <c r="P117" s="9"/>
      <c r="Q117" s="13"/>
      <c r="R117" s="9"/>
      <c r="S117" s="13"/>
      <c r="T117" s="9"/>
      <c r="U117" s="13"/>
      <c r="V117" s="9"/>
      <c r="W117" s="13"/>
      <c r="X117" s="9"/>
      <c r="Y117" s="13"/>
      <c r="Z117" s="9"/>
      <c r="AA117" s="13"/>
      <c r="AB117" s="9"/>
    </row>
    <row r="118" spans="1:28">
      <c r="A118" s="75" t="s">
        <v>232</v>
      </c>
      <c r="B118" s="57" t="str">
        <f>_xlfn.XLOOKUP(A118,ItemList!A:A,ItemList!A:A)</f>
        <v>Turkey</v>
      </c>
      <c r="C118" s="96">
        <v>6</v>
      </c>
      <c r="D118" s="57">
        <v>45880</v>
      </c>
      <c r="E118" s="95">
        <v>1</v>
      </c>
      <c r="F118" s="96">
        <v>5</v>
      </c>
      <c r="G118" s="96">
        <v>6</v>
      </c>
      <c r="H118" s="94"/>
      <c r="I118" s="97">
        <v>0</v>
      </c>
      <c r="J118" s="94"/>
      <c r="K118" s="13"/>
      <c r="L118" s="9"/>
      <c r="M118" s="13"/>
      <c r="N118" s="9"/>
      <c r="O118" s="13"/>
      <c r="P118" s="9"/>
      <c r="Q118" s="13"/>
      <c r="R118" s="9"/>
      <c r="S118" s="13"/>
      <c r="T118" s="9"/>
      <c r="U118" s="13"/>
      <c r="V118" s="9"/>
      <c r="W118" s="13"/>
      <c r="X118" s="9"/>
      <c r="Y118" s="13"/>
      <c r="Z118" s="9"/>
      <c r="AA118" s="13"/>
      <c r="AB118" s="9"/>
    </row>
    <row r="119" spans="1:28">
      <c r="A119" s="75" t="s">
        <v>323</v>
      </c>
      <c r="B119" s="57" t="str">
        <f>_xlfn.XLOOKUP(A119,ItemList!A:A,ItemList!A:A)</f>
        <v>UHT milk (shelf-stable cartons)</v>
      </c>
      <c r="C119" s="96">
        <v>10</v>
      </c>
      <c r="D119" s="57"/>
      <c r="E119" s="96">
        <v>3</v>
      </c>
      <c r="F119" s="96">
        <v>7</v>
      </c>
      <c r="G119" s="96">
        <v>10</v>
      </c>
      <c r="H119" s="94"/>
      <c r="I119" s="97">
        <v>0</v>
      </c>
      <c r="J119" s="94"/>
      <c r="K119" s="13"/>
      <c r="L119" s="9"/>
      <c r="M119" s="13"/>
      <c r="N119" s="9"/>
      <c r="O119" s="13"/>
      <c r="P119" s="9"/>
      <c r="Q119" s="13"/>
      <c r="R119" s="9"/>
      <c r="S119" s="13"/>
      <c r="T119" s="9"/>
      <c r="U119" s="13"/>
      <c r="V119" s="9"/>
      <c r="W119" s="13"/>
      <c r="X119" s="9"/>
      <c r="Y119" s="13"/>
      <c r="Z119" s="9"/>
      <c r="AA119" s="13"/>
      <c r="AB119" s="9"/>
    </row>
    <row r="120" spans="1:28">
      <c r="A120" s="75" t="s">
        <v>315</v>
      </c>
      <c r="B120" s="57" t="str">
        <f>_xlfn.XLOOKUP(A120,ItemList!A:A,ItemList!A:A)</f>
        <v>Vegetable oil</v>
      </c>
      <c r="C120" s="96">
        <v>10</v>
      </c>
      <c r="D120" s="57">
        <v>45880</v>
      </c>
      <c r="E120" s="96">
        <v>3</v>
      </c>
      <c r="F120" s="96">
        <v>7</v>
      </c>
      <c r="G120" s="96">
        <v>10</v>
      </c>
      <c r="H120" s="94"/>
      <c r="I120" s="97">
        <v>0</v>
      </c>
      <c r="J120" s="94"/>
      <c r="K120" s="13"/>
      <c r="L120" s="9"/>
      <c r="M120" s="13"/>
      <c r="N120" s="9"/>
      <c r="O120" s="13"/>
      <c r="P120" s="9"/>
      <c r="Q120" s="13"/>
      <c r="R120" s="9"/>
      <c r="S120" s="13"/>
      <c r="T120" s="9"/>
      <c r="U120" s="13"/>
      <c r="V120" s="9"/>
      <c r="W120" s="13"/>
      <c r="X120" s="9"/>
      <c r="Y120" s="13"/>
      <c r="Z120" s="9"/>
      <c r="AA120" s="13"/>
      <c r="AB120" s="9"/>
    </row>
    <row r="121" spans="1:28">
      <c r="A121" s="75" t="s">
        <v>305</v>
      </c>
      <c r="B121" s="57" t="str">
        <f>_xlfn.XLOOKUP(A121,ItemList!A:A,ItemList!A:A)</f>
        <v>Whole wheat flour</v>
      </c>
      <c r="C121" s="96">
        <v>10</v>
      </c>
      <c r="D121" s="57"/>
      <c r="E121" s="96">
        <v>3</v>
      </c>
      <c r="F121" s="96">
        <v>7</v>
      </c>
      <c r="G121" s="96">
        <v>10</v>
      </c>
      <c r="H121" s="94"/>
      <c r="I121" s="97">
        <v>0</v>
      </c>
      <c r="J121" s="94"/>
      <c r="K121" s="13"/>
      <c r="L121" s="9"/>
      <c r="M121" s="13"/>
      <c r="N121" s="9"/>
      <c r="O121" s="13"/>
      <c r="P121" s="9"/>
      <c r="Q121" s="13"/>
      <c r="R121" s="9"/>
      <c r="S121" s="13"/>
      <c r="T121" s="9"/>
      <c r="U121" s="13"/>
      <c r="V121" s="9"/>
      <c r="W121" s="13"/>
      <c r="X121" s="9"/>
      <c r="Y121" s="13"/>
      <c r="Z121" s="9"/>
      <c r="AA121" s="13"/>
      <c r="AB121" s="9"/>
    </row>
    <row r="122" spans="1:28">
      <c r="A122" s="75" t="s">
        <v>253</v>
      </c>
      <c r="B122" s="57" t="str">
        <f>_xlfn.XLOOKUP(A122,ItemList!A:A,ItemList!A:A)</f>
        <v>Yams / sweet potatoes</v>
      </c>
      <c r="C122" s="96">
        <v>10</v>
      </c>
      <c r="D122" s="57"/>
      <c r="E122" s="95">
        <v>3</v>
      </c>
      <c r="F122" s="96">
        <v>7</v>
      </c>
      <c r="G122" s="96">
        <v>10</v>
      </c>
      <c r="H122" s="94"/>
      <c r="I122" s="97">
        <v>0</v>
      </c>
      <c r="J122" s="94"/>
      <c r="K122" s="13"/>
      <c r="L122" s="9"/>
      <c r="M122" s="13"/>
      <c r="N122" s="9"/>
      <c r="O122" s="13"/>
      <c r="P122" s="9"/>
      <c r="Q122" s="13"/>
      <c r="R122" s="9"/>
      <c r="S122" s="13"/>
      <c r="T122" s="9"/>
      <c r="U122" s="13"/>
      <c r="V122" s="9"/>
      <c r="W122" s="13"/>
      <c r="X122" s="9"/>
      <c r="Y122" s="13"/>
      <c r="Z122" s="9"/>
      <c r="AA122" s="13"/>
      <c r="AB122" s="9"/>
    </row>
    <row r="123" spans="1:28">
      <c r="A123" s="75" t="s">
        <v>308</v>
      </c>
      <c r="B123" s="57" t="str">
        <f>_xlfn.XLOOKUP(A123,ItemList!A:A,ItemList!A:A)</f>
        <v>Yeast</v>
      </c>
      <c r="C123" s="96">
        <v>6</v>
      </c>
      <c r="D123" s="57"/>
      <c r="E123" s="95">
        <v>1</v>
      </c>
      <c r="F123" s="96">
        <v>5</v>
      </c>
      <c r="G123" s="96">
        <v>6</v>
      </c>
      <c r="H123" s="94"/>
      <c r="I123" s="97">
        <v>0</v>
      </c>
      <c r="J123" s="94"/>
      <c r="K123" s="13"/>
      <c r="L123" s="9"/>
      <c r="M123" s="13"/>
      <c r="N123" s="9"/>
      <c r="O123" s="13"/>
      <c r="P123" s="9"/>
      <c r="Q123" s="13"/>
      <c r="R123" s="9"/>
      <c r="S123" s="13"/>
      <c r="T123" s="9"/>
      <c r="U123" s="13"/>
      <c r="V123" s="9"/>
      <c r="W123" s="13"/>
      <c r="X123" s="9"/>
      <c r="Y123" s="13"/>
      <c r="Z123" s="9"/>
      <c r="AA123" s="13"/>
      <c r="AB123" s="9"/>
    </row>
    <row r="124" spans="1:28">
      <c r="A124" s="75"/>
      <c r="B124" s="57"/>
      <c r="C124" s="91"/>
      <c r="D124" s="57"/>
      <c r="E124" s="96"/>
      <c r="F124" s="96"/>
      <c r="G124" s="96"/>
      <c r="H124" s="94"/>
      <c r="I124" s="97"/>
      <c r="J124" s="94"/>
      <c r="K124" s="13"/>
      <c r="L124" s="9"/>
      <c r="M124" s="13"/>
      <c r="N124" s="9"/>
      <c r="O124" s="13"/>
      <c r="P124" s="9"/>
      <c r="Q124" s="13"/>
      <c r="R124" s="9"/>
      <c r="S124" s="13"/>
      <c r="T124" s="9"/>
      <c r="U124" s="13"/>
      <c r="V124" s="9"/>
      <c r="W124" s="13"/>
      <c r="X124" s="9"/>
      <c r="Y124" s="13"/>
      <c r="Z124" s="9"/>
      <c r="AA124" s="13"/>
      <c r="AB124" s="9"/>
    </row>
    <row r="125" spans="1:28">
      <c r="A125" s="75"/>
      <c r="B125" s="57"/>
      <c r="C125" s="91"/>
      <c r="D125" s="57"/>
      <c r="E125" s="95"/>
      <c r="F125" s="96"/>
      <c r="G125" s="86"/>
      <c r="H125" s="94"/>
      <c r="I125" s="97"/>
      <c r="J125" s="94"/>
      <c r="K125" s="13"/>
      <c r="L125" s="9"/>
      <c r="M125" s="13"/>
      <c r="N125" s="9"/>
      <c r="O125" s="13"/>
      <c r="P125" s="9"/>
      <c r="Q125" s="13"/>
      <c r="R125" s="9"/>
      <c r="S125" s="13"/>
      <c r="T125" s="9"/>
      <c r="U125" s="13"/>
      <c r="V125" s="9"/>
      <c r="W125" s="13"/>
      <c r="X125" s="9"/>
      <c r="Y125" s="13"/>
      <c r="Z125" s="9"/>
      <c r="AA125" s="13"/>
      <c r="AB125" s="9"/>
    </row>
    <row r="126" spans="1:28">
      <c r="A126" s="75"/>
      <c r="B126" s="57"/>
      <c r="C126" s="91"/>
      <c r="D126" s="57"/>
      <c r="E126" s="95"/>
      <c r="F126" s="96"/>
      <c r="G126" s="86"/>
      <c r="H126" s="94"/>
      <c r="I126" s="97"/>
      <c r="J126" s="94"/>
      <c r="K126" s="13"/>
      <c r="L126" s="9"/>
      <c r="M126" s="13"/>
      <c r="N126" s="9"/>
      <c r="O126" s="13"/>
      <c r="P126" s="9"/>
      <c r="Q126" s="13"/>
      <c r="R126" s="9"/>
      <c r="S126" s="13"/>
      <c r="T126" s="9"/>
      <c r="U126" s="13"/>
      <c r="V126" s="9"/>
      <c r="W126" s="13"/>
      <c r="X126" s="9"/>
      <c r="Y126" s="13"/>
      <c r="Z126" s="9"/>
      <c r="AA126" s="13"/>
      <c r="AB126" s="9"/>
    </row>
    <row r="127" spans="1:28">
      <c r="A127" s="75"/>
      <c r="B127" s="57"/>
      <c r="C127" s="91"/>
      <c r="D127" s="57"/>
      <c r="E127" s="95"/>
      <c r="F127" s="96"/>
      <c r="G127" s="86"/>
      <c r="H127" s="94"/>
      <c r="I127" s="97"/>
      <c r="J127" s="94"/>
      <c r="K127" s="13"/>
      <c r="L127" s="9"/>
      <c r="M127" s="13"/>
      <c r="N127" s="9"/>
      <c r="O127" s="13"/>
      <c r="P127" s="9"/>
      <c r="Q127" s="13"/>
      <c r="R127" s="9"/>
      <c r="S127" s="13"/>
      <c r="T127" s="9"/>
      <c r="U127" s="13"/>
      <c r="V127" s="9"/>
      <c r="W127" s="13"/>
      <c r="X127" s="9"/>
      <c r="Y127" s="13"/>
      <c r="Z127" s="9"/>
      <c r="AA127" s="13"/>
      <c r="AB127" s="9"/>
    </row>
    <row r="128" spans="1:28">
      <c r="A128" s="75"/>
      <c r="B128" s="57"/>
      <c r="C128" s="91"/>
      <c r="D128" s="57"/>
      <c r="E128" s="95"/>
      <c r="F128" s="96"/>
      <c r="G128" s="86"/>
      <c r="H128" s="94"/>
      <c r="I128" s="97"/>
      <c r="J128" s="94"/>
      <c r="K128" s="13"/>
      <c r="L128" s="9"/>
      <c r="M128" s="13"/>
      <c r="N128" s="9"/>
      <c r="O128" s="13"/>
      <c r="P128" s="9"/>
      <c r="Q128" s="13"/>
      <c r="R128" s="9"/>
      <c r="S128" s="13"/>
      <c r="T128" s="9"/>
      <c r="U128" s="13"/>
      <c r="V128" s="9"/>
      <c r="W128" s="13"/>
      <c r="X128" s="9"/>
      <c r="Y128" s="13"/>
      <c r="Z128" s="9"/>
      <c r="AA128" s="13"/>
      <c r="AB128" s="9"/>
    </row>
    <row r="129" spans="1:28">
      <c r="A129" s="75"/>
      <c r="B129" s="57"/>
      <c r="C129" s="91"/>
      <c r="D129" s="57"/>
      <c r="E129" s="95"/>
      <c r="F129" s="96"/>
      <c r="G129" s="86"/>
      <c r="H129" s="94"/>
      <c r="I129" s="97"/>
      <c r="J129" s="94"/>
      <c r="K129" s="13"/>
      <c r="L129" s="9"/>
      <c r="M129" s="13"/>
      <c r="N129" s="9"/>
      <c r="O129" s="13"/>
      <c r="P129" s="9"/>
      <c r="Q129" s="13"/>
      <c r="R129" s="9"/>
      <c r="S129" s="13"/>
      <c r="T129" s="9"/>
      <c r="U129" s="13"/>
      <c r="V129" s="9"/>
      <c r="W129" s="13"/>
      <c r="X129" s="9"/>
      <c r="Y129" s="13"/>
      <c r="Z129" s="9"/>
      <c r="AA129" s="13"/>
      <c r="AB129" s="9"/>
    </row>
    <row r="130" spans="1:28">
      <c r="A130" s="75"/>
      <c r="B130" s="57"/>
      <c r="C130" s="91"/>
      <c r="D130" s="57"/>
      <c r="E130" s="95"/>
      <c r="F130" s="96"/>
      <c r="G130" s="86"/>
      <c r="H130" s="94"/>
      <c r="I130" s="97"/>
      <c r="J130" s="94"/>
      <c r="K130" s="13"/>
      <c r="L130" s="9"/>
      <c r="M130" s="13"/>
      <c r="N130" s="9"/>
      <c r="O130" s="13"/>
      <c r="P130" s="9"/>
      <c r="Q130" s="13"/>
      <c r="R130" s="9"/>
      <c r="S130" s="13"/>
      <c r="T130" s="9"/>
      <c r="U130" s="13"/>
      <c r="V130" s="9"/>
      <c r="W130" s="13"/>
      <c r="X130" s="9"/>
      <c r="Y130" s="13"/>
      <c r="Z130" s="9"/>
      <c r="AA130" s="13"/>
      <c r="AB130" s="9"/>
    </row>
    <row r="131" spans="1:28">
      <c r="A131" s="75"/>
      <c r="B131" s="57"/>
      <c r="C131" s="91"/>
      <c r="D131" s="57"/>
      <c r="E131" s="95"/>
      <c r="F131" s="96"/>
      <c r="G131" s="86"/>
      <c r="H131" s="94"/>
      <c r="I131" s="97"/>
      <c r="J131" s="94"/>
      <c r="K131" s="13"/>
      <c r="L131" s="9"/>
      <c r="M131" s="13"/>
      <c r="N131" s="9"/>
      <c r="O131" s="13"/>
      <c r="P131" s="9"/>
      <c r="Q131" s="13"/>
      <c r="R131" s="9"/>
      <c r="S131" s="13"/>
      <c r="T131" s="9"/>
      <c r="U131" s="13"/>
      <c r="V131" s="9"/>
      <c r="W131" s="13"/>
      <c r="X131" s="9"/>
      <c r="Y131" s="13"/>
      <c r="Z131" s="9"/>
      <c r="AA131" s="13"/>
      <c r="AB131" s="9"/>
    </row>
    <row r="132" spans="1:28">
      <c r="A132" s="75"/>
      <c r="B132" s="57"/>
      <c r="C132" s="91"/>
      <c r="D132" s="57"/>
      <c r="E132" s="95"/>
      <c r="F132" s="96"/>
      <c r="G132" s="86"/>
      <c r="H132" s="94"/>
      <c r="I132" s="97"/>
      <c r="J132" s="94"/>
      <c r="K132" s="13"/>
      <c r="L132" s="9"/>
      <c r="M132" s="13"/>
      <c r="N132" s="9"/>
      <c r="O132" s="13"/>
      <c r="P132" s="9"/>
      <c r="Q132" s="13"/>
      <c r="R132" s="9"/>
      <c r="S132" s="13"/>
      <c r="T132" s="9"/>
      <c r="U132" s="13"/>
      <c r="V132" s="9"/>
      <c r="W132" s="13"/>
      <c r="X132" s="9"/>
      <c r="Y132" s="13"/>
      <c r="Z132" s="9"/>
      <c r="AA132" s="13"/>
      <c r="AB132" s="9"/>
    </row>
    <row r="133" spans="1:28">
      <c r="A133" s="75"/>
      <c r="B133" s="57"/>
      <c r="C133" s="91"/>
      <c r="D133" s="57"/>
      <c r="E133" s="95"/>
      <c r="F133" s="96"/>
      <c r="G133" s="86"/>
      <c r="H133" s="94"/>
      <c r="I133" s="97"/>
      <c r="J133" s="94"/>
      <c r="K133" s="13"/>
      <c r="L133" s="9"/>
      <c r="M133" s="13"/>
      <c r="N133" s="9"/>
      <c r="O133" s="13"/>
      <c r="P133" s="9"/>
      <c r="Q133" s="13"/>
      <c r="R133" s="9"/>
      <c r="S133" s="13"/>
      <c r="T133" s="9"/>
      <c r="U133" s="13"/>
      <c r="V133" s="9"/>
      <c r="W133" s="13"/>
      <c r="X133" s="9"/>
      <c r="Y133" s="13"/>
      <c r="Z133" s="9"/>
      <c r="AA133" s="13"/>
      <c r="AB133" s="9"/>
    </row>
    <row r="134" spans="1:28">
      <c r="A134" s="75"/>
      <c r="B134" s="57"/>
      <c r="C134" s="91"/>
      <c r="D134" s="57"/>
      <c r="E134" s="95"/>
      <c r="F134" s="96"/>
      <c r="G134" s="86"/>
      <c r="H134" s="94"/>
      <c r="I134" s="97"/>
      <c r="J134" s="94"/>
      <c r="K134" s="13"/>
      <c r="L134" s="9"/>
      <c r="M134" s="13"/>
      <c r="N134" s="9"/>
      <c r="O134" s="13"/>
      <c r="P134" s="9"/>
      <c r="Q134" s="13"/>
      <c r="R134" s="9"/>
      <c r="S134" s="13"/>
      <c r="T134" s="9"/>
      <c r="U134" s="13"/>
      <c r="V134" s="9"/>
      <c r="W134" s="13"/>
      <c r="X134" s="9"/>
      <c r="Y134" s="13"/>
      <c r="Z134" s="9"/>
      <c r="AA134" s="13"/>
      <c r="AB134" s="9"/>
    </row>
    <row r="135" spans="1:28">
      <c r="A135" s="75"/>
      <c r="B135" s="57"/>
      <c r="C135" s="91"/>
      <c r="D135" s="57"/>
      <c r="E135" s="95"/>
      <c r="F135" s="96"/>
      <c r="G135" s="86"/>
      <c r="H135" s="94"/>
      <c r="I135" s="97"/>
      <c r="J135" s="94"/>
      <c r="K135" s="13"/>
      <c r="L135" s="9"/>
      <c r="M135" s="13"/>
      <c r="N135" s="9"/>
      <c r="O135" s="13"/>
      <c r="P135" s="9"/>
      <c r="Q135" s="13"/>
      <c r="R135" s="9"/>
      <c r="S135" s="13"/>
      <c r="T135" s="9"/>
      <c r="U135" s="13"/>
      <c r="V135" s="9"/>
      <c r="W135" s="13"/>
      <c r="X135" s="9"/>
      <c r="Y135" s="13"/>
      <c r="Z135" s="9"/>
      <c r="AA135" s="13"/>
      <c r="AB135" s="9"/>
    </row>
    <row r="136" spans="1:28">
      <c r="A136" s="75"/>
      <c r="B136" s="57"/>
      <c r="C136" s="91"/>
      <c r="D136" s="57"/>
      <c r="E136" s="95"/>
      <c r="F136" s="96"/>
      <c r="G136" s="86"/>
      <c r="H136" s="94"/>
      <c r="I136" s="97"/>
      <c r="J136" s="94"/>
      <c r="K136" s="13"/>
      <c r="L136" s="9"/>
      <c r="M136" s="13"/>
      <c r="N136" s="9"/>
      <c r="O136" s="13"/>
      <c r="P136" s="9"/>
      <c r="Q136" s="13"/>
      <c r="R136" s="9"/>
      <c r="S136" s="13"/>
      <c r="T136" s="9"/>
      <c r="U136" s="13"/>
      <c r="V136" s="9"/>
      <c r="W136" s="13"/>
      <c r="X136" s="9"/>
      <c r="Y136" s="13"/>
      <c r="Z136" s="9"/>
      <c r="AA136" s="13"/>
      <c r="AB136" s="9"/>
    </row>
    <row r="137" spans="1:28">
      <c r="A137" s="75"/>
      <c r="B137" s="57"/>
      <c r="C137" s="91"/>
      <c r="D137" s="57"/>
      <c r="E137" s="95"/>
      <c r="F137" s="96"/>
      <c r="G137" s="86"/>
      <c r="H137" s="94"/>
      <c r="I137" s="97"/>
      <c r="J137" s="94"/>
      <c r="K137" s="13"/>
      <c r="L137" s="9"/>
      <c r="M137" s="13"/>
      <c r="N137" s="9"/>
      <c r="O137" s="13"/>
      <c r="P137" s="9"/>
      <c r="Q137" s="13"/>
      <c r="R137" s="9"/>
      <c r="S137" s="13"/>
      <c r="T137" s="9"/>
      <c r="U137" s="13"/>
      <c r="V137" s="9"/>
      <c r="W137" s="13"/>
      <c r="X137" s="9"/>
      <c r="Y137" s="13"/>
      <c r="Z137" s="9"/>
      <c r="AA137" s="13"/>
      <c r="AB137" s="9"/>
    </row>
    <row r="138" spans="1:28">
      <c r="A138" s="75"/>
      <c r="B138" s="57"/>
      <c r="C138" s="91"/>
      <c r="D138" s="57"/>
      <c r="E138" s="95"/>
      <c r="F138" s="96"/>
      <c r="G138" s="86"/>
      <c r="H138" s="94"/>
      <c r="I138" s="97"/>
      <c r="J138" s="94"/>
      <c r="K138" s="13"/>
      <c r="L138" s="9"/>
      <c r="M138" s="13"/>
      <c r="N138" s="9"/>
      <c r="O138" s="13"/>
      <c r="P138" s="9"/>
      <c r="Q138" s="13"/>
      <c r="R138" s="9"/>
      <c r="S138" s="13"/>
      <c r="T138" s="9"/>
      <c r="U138" s="13"/>
      <c r="V138" s="9"/>
      <c r="W138" s="13"/>
      <c r="X138" s="9"/>
      <c r="Y138" s="13"/>
      <c r="Z138" s="9"/>
      <c r="AA138" s="13"/>
      <c r="AB138" s="9"/>
    </row>
    <row r="139" spans="1:28">
      <c r="A139" s="75"/>
      <c r="B139" s="57"/>
      <c r="C139" s="91"/>
      <c r="D139" s="57"/>
      <c r="E139" s="95"/>
      <c r="F139" s="96"/>
      <c r="G139" s="86"/>
      <c r="H139" s="94"/>
      <c r="I139" s="97"/>
      <c r="J139" s="94"/>
      <c r="K139" s="13"/>
      <c r="L139" s="9"/>
      <c r="M139" s="13"/>
      <c r="N139" s="9"/>
      <c r="O139" s="13"/>
      <c r="P139" s="9"/>
      <c r="Q139" s="13"/>
      <c r="R139" s="9"/>
      <c r="S139" s="13"/>
      <c r="T139" s="9"/>
      <c r="U139" s="13"/>
      <c r="V139" s="9"/>
      <c r="W139" s="13"/>
      <c r="X139" s="9"/>
      <c r="Y139" s="13"/>
      <c r="Z139" s="9"/>
      <c r="AA139" s="13"/>
      <c r="AB139" s="9"/>
    </row>
    <row r="140" spans="1:28">
      <c r="A140" s="75"/>
      <c r="B140" s="57"/>
      <c r="C140" s="91"/>
      <c r="D140" s="57"/>
      <c r="E140" s="95"/>
      <c r="F140" s="96"/>
      <c r="G140" s="86"/>
      <c r="H140" s="94"/>
      <c r="I140" s="97"/>
      <c r="J140" s="94"/>
      <c r="K140" s="13"/>
      <c r="L140" s="9"/>
      <c r="M140" s="13"/>
      <c r="N140" s="9"/>
      <c r="O140" s="13"/>
      <c r="P140" s="9"/>
      <c r="Q140" s="13"/>
      <c r="R140" s="9"/>
      <c r="S140" s="13"/>
      <c r="T140" s="9"/>
      <c r="U140" s="13"/>
      <c r="V140" s="9"/>
      <c r="W140" s="13"/>
      <c r="X140" s="9"/>
      <c r="Y140" s="13"/>
      <c r="Z140" s="9"/>
      <c r="AA140" s="13"/>
      <c r="AB140" s="9"/>
    </row>
    <row r="141" spans="1:28">
      <c r="A141" s="57"/>
      <c r="B141" s="57"/>
      <c r="C141" s="91"/>
      <c r="D141" s="57"/>
      <c r="E141" s="95"/>
      <c r="F141" s="96"/>
      <c r="G141" s="13"/>
      <c r="H141" s="94"/>
      <c r="I141" s="97"/>
      <c r="J141" s="94"/>
      <c r="K141" s="13"/>
      <c r="L141" s="9"/>
      <c r="M141" s="13"/>
      <c r="N141" s="9"/>
      <c r="O141" s="13"/>
      <c r="P141" s="9"/>
      <c r="Q141" s="13"/>
      <c r="R141" s="9"/>
      <c r="S141" s="13"/>
      <c r="T141" s="9"/>
      <c r="U141" s="13"/>
      <c r="V141" s="9"/>
      <c r="W141" s="13"/>
      <c r="X141" s="9"/>
      <c r="Y141" s="13"/>
      <c r="Z141" s="9"/>
      <c r="AA141" s="13"/>
      <c r="AB141" s="9"/>
    </row>
    <row r="142" spans="1:28">
      <c r="A142" s="57"/>
      <c r="B142" s="57"/>
      <c r="C142" s="91"/>
      <c r="D142" s="57"/>
      <c r="E142" s="95"/>
      <c r="F142" s="96"/>
      <c r="G142" s="13"/>
      <c r="H142" s="94"/>
      <c r="I142" s="97"/>
      <c r="J142" s="94"/>
      <c r="K142" s="13"/>
      <c r="L142" s="9"/>
      <c r="M142" s="13"/>
      <c r="N142" s="9"/>
      <c r="O142" s="13"/>
      <c r="P142" s="9"/>
      <c r="Q142" s="13"/>
      <c r="R142" s="9"/>
      <c r="S142" s="13"/>
      <c r="T142" s="9"/>
      <c r="U142" s="13"/>
      <c r="V142" s="9"/>
      <c r="W142" s="13"/>
      <c r="X142" s="9"/>
      <c r="Y142" s="13"/>
      <c r="Z142" s="9"/>
      <c r="AA142" s="13"/>
      <c r="AB142" s="9"/>
    </row>
    <row r="143" spans="1:28">
      <c r="A143" s="57"/>
      <c r="B143" s="57"/>
      <c r="C143" s="91"/>
      <c r="D143" s="57"/>
      <c r="E143" s="95"/>
      <c r="F143" s="96"/>
      <c r="G143" s="13"/>
      <c r="H143" s="94"/>
      <c r="I143" s="97"/>
      <c r="J143" s="94"/>
      <c r="K143" s="13"/>
      <c r="L143" s="9"/>
      <c r="M143" s="13"/>
      <c r="N143" s="9"/>
      <c r="O143" s="13"/>
      <c r="P143" s="9"/>
      <c r="Q143" s="13"/>
      <c r="R143" s="9"/>
      <c r="S143" s="13"/>
      <c r="T143" s="9"/>
      <c r="U143" s="13"/>
      <c r="V143" s="9"/>
      <c r="W143" s="13"/>
      <c r="X143" s="9"/>
      <c r="Y143" s="13"/>
      <c r="Z143" s="9"/>
      <c r="AA143" s="13"/>
      <c r="AB143" s="9"/>
    </row>
    <row r="144" spans="1:28">
      <c r="A144" s="57"/>
      <c r="B144" s="57"/>
      <c r="C144" s="91"/>
      <c r="D144" s="57"/>
      <c r="E144" s="95"/>
      <c r="F144" s="96"/>
      <c r="G144" s="13"/>
      <c r="H144" s="94"/>
      <c r="I144" s="97"/>
      <c r="J144" s="94"/>
      <c r="K144" s="13"/>
      <c r="L144" s="9"/>
      <c r="M144" s="13"/>
      <c r="N144" s="9"/>
      <c r="O144" s="13"/>
      <c r="P144" s="9"/>
      <c r="Q144" s="13"/>
      <c r="R144" s="9"/>
      <c r="S144" s="13"/>
      <c r="T144" s="9"/>
      <c r="U144" s="13"/>
      <c r="V144" s="9"/>
      <c r="W144" s="13"/>
      <c r="X144" s="9"/>
      <c r="Y144" s="13"/>
      <c r="Z144" s="9"/>
      <c r="AA144" s="13"/>
      <c r="AB144" s="9"/>
    </row>
    <row r="145" spans="1:28">
      <c r="A145" s="57"/>
      <c r="B145" s="57"/>
      <c r="C145" s="91"/>
      <c r="D145" s="57"/>
      <c r="E145" s="95"/>
      <c r="F145" s="96"/>
      <c r="G145" s="13"/>
      <c r="H145" s="94"/>
      <c r="I145" s="97"/>
      <c r="J145" s="94"/>
      <c r="K145" s="13"/>
      <c r="L145" s="9"/>
      <c r="M145" s="13"/>
      <c r="N145" s="9"/>
      <c r="O145" s="13"/>
      <c r="P145" s="9"/>
      <c r="Q145" s="13"/>
      <c r="R145" s="9"/>
      <c r="S145" s="13"/>
      <c r="T145" s="9"/>
      <c r="U145" s="13"/>
      <c r="V145" s="9"/>
      <c r="W145" s="13"/>
      <c r="X145" s="9"/>
      <c r="Y145" s="13"/>
      <c r="Z145" s="9"/>
      <c r="AA145" s="13"/>
      <c r="AB145" s="9"/>
    </row>
    <row r="146" spans="1:28">
      <c r="A146" s="57"/>
      <c r="B146" s="57"/>
      <c r="C146" s="91"/>
      <c r="D146" s="57"/>
      <c r="E146" s="95"/>
      <c r="F146" s="96"/>
      <c r="G146" s="13"/>
      <c r="H146" s="94"/>
      <c r="I146" s="97"/>
      <c r="J146" s="94"/>
      <c r="K146" s="13"/>
      <c r="L146" s="9"/>
      <c r="M146" s="13"/>
      <c r="N146" s="9"/>
      <c r="O146" s="13"/>
      <c r="P146" s="9"/>
      <c r="Q146" s="13"/>
      <c r="R146" s="9"/>
      <c r="S146" s="13"/>
      <c r="T146" s="9"/>
      <c r="U146" s="13"/>
      <c r="V146" s="9"/>
      <c r="W146" s="13"/>
      <c r="X146" s="9"/>
      <c r="Y146" s="13"/>
      <c r="Z146" s="9"/>
      <c r="AA146" s="13"/>
      <c r="AB146" s="9"/>
    </row>
    <row r="147" spans="1:28">
      <c r="A147" s="57"/>
      <c r="B147" s="57"/>
      <c r="C147" s="91"/>
      <c r="D147" s="57"/>
      <c r="E147" s="95"/>
      <c r="F147" s="96"/>
      <c r="G147" s="13"/>
      <c r="H147" s="94"/>
      <c r="I147" s="97"/>
      <c r="J147" s="94"/>
      <c r="K147" s="13"/>
      <c r="L147" s="9"/>
      <c r="M147" s="13"/>
      <c r="N147" s="9"/>
      <c r="O147" s="13"/>
      <c r="P147" s="9"/>
      <c r="Q147" s="13"/>
      <c r="R147" s="9"/>
      <c r="S147" s="13"/>
      <c r="T147" s="9"/>
      <c r="U147" s="13"/>
      <c r="V147" s="9"/>
      <c r="W147" s="13"/>
      <c r="X147" s="9"/>
      <c r="Y147" s="13"/>
      <c r="Z147" s="9"/>
      <c r="AA147" s="13"/>
      <c r="AB147" s="9"/>
    </row>
    <row r="148" spans="1:28">
      <c r="A148" s="57"/>
      <c r="B148" s="57"/>
      <c r="C148" s="91"/>
      <c r="D148" s="57"/>
      <c r="E148" s="95"/>
      <c r="F148" s="96"/>
      <c r="G148" s="13"/>
      <c r="H148" s="94"/>
      <c r="I148" s="97"/>
      <c r="J148" s="94"/>
      <c r="K148" s="13"/>
      <c r="L148" s="9"/>
      <c r="M148" s="13"/>
      <c r="N148" s="9"/>
      <c r="O148" s="13"/>
      <c r="P148" s="9"/>
      <c r="Q148" s="13"/>
      <c r="R148" s="9"/>
      <c r="S148" s="13"/>
      <c r="T148" s="9"/>
      <c r="U148" s="13"/>
      <c r="V148" s="9"/>
      <c r="W148" s="13"/>
      <c r="X148" s="9"/>
      <c r="Y148" s="13"/>
      <c r="Z148" s="9"/>
      <c r="AA148" s="13"/>
      <c r="AB148" s="9"/>
    </row>
    <row r="149" spans="1:28">
      <c r="A149" s="57"/>
      <c r="B149" s="57"/>
      <c r="C149" s="91"/>
      <c r="D149" s="57"/>
      <c r="E149" s="95"/>
      <c r="F149" s="96"/>
      <c r="G149" s="13"/>
      <c r="H149" s="94"/>
      <c r="I149" s="97"/>
      <c r="J149" s="94"/>
      <c r="K149" s="13"/>
      <c r="L149" s="9"/>
      <c r="M149" s="13"/>
      <c r="N149" s="9"/>
      <c r="O149" s="13"/>
      <c r="P149" s="9"/>
      <c r="Q149" s="13"/>
      <c r="R149" s="9"/>
      <c r="S149" s="13"/>
      <c r="T149" s="9"/>
      <c r="U149" s="13"/>
      <c r="V149" s="9"/>
      <c r="W149" s="13"/>
      <c r="X149" s="9"/>
      <c r="Y149" s="13"/>
      <c r="Z149" s="9"/>
      <c r="AA149" s="13"/>
      <c r="AB149" s="9"/>
    </row>
    <row r="150" spans="1:28">
      <c r="A150" s="57"/>
      <c r="B150" s="57"/>
      <c r="C150" s="91"/>
      <c r="D150" s="57"/>
      <c r="E150" s="95"/>
      <c r="F150" s="96"/>
      <c r="G150" s="13"/>
      <c r="H150" s="94"/>
      <c r="I150" s="97"/>
      <c r="J150" s="94"/>
      <c r="K150" s="13"/>
      <c r="L150" s="9"/>
      <c r="M150" s="13"/>
      <c r="N150" s="9"/>
      <c r="O150" s="13"/>
      <c r="P150" s="9"/>
      <c r="Q150" s="13"/>
      <c r="R150" s="9"/>
      <c r="S150" s="13"/>
      <c r="T150" s="9"/>
      <c r="U150" s="13"/>
      <c r="V150" s="9"/>
      <c r="W150" s="13"/>
      <c r="X150" s="9"/>
      <c r="Y150" s="13"/>
      <c r="Z150" s="9"/>
      <c r="AA150" s="13"/>
      <c r="AB150" s="9"/>
    </row>
    <row r="151" spans="1:28">
      <c r="A151" s="57"/>
      <c r="B151" s="57"/>
      <c r="C151" s="91"/>
      <c r="D151" s="57"/>
      <c r="E151" s="95"/>
      <c r="F151" s="96"/>
      <c r="G151" s="13"/>
      <c r="H151" s="94"/>
      <c r="I151" s="97"/>
      <c r="J151" s="94"/>
      <c r="K151" s="13"/>
      <c r="L151" s="9"/>
      <c r="M151" s="13"/>
      <c r="N151" s="9"/>
      <c r="O151" s="13"/>
      <c r="P151" s="9"/>
      <c r="Q151" s="13"/>
      <c r="R151" s="9"/>
      <c r="S151" s="13"/>
      <c r="T151" s="9"/>
      <c r="U151" s="13"/>
      <c r="V151" s="9"/>
      <c r="W151" s="13"/>
      <c r="X151" s="9"/>
      <c r="Y151" s="13"/>
      <c r="Z151" s="9"/>
      <c r="AA151" s="13"/>
      <c r="AB151" s="9"/>
    </row>
    <row r="152" spans="1:28">
      <c r="A152" s="57"/>
      <c r="B152" s="57"/>
      <c r="C152" s="91"/>
      <c r="D152" s="57"/>
      <c r="E152" s="95"/>
      <c r="F152" s="96"/>
      <c r="G152" s="13"/>
      <c r="H152" s="94"/>
      <c r="I152" s="97"/>
      <c r="J152" s="94"/>
      <c r="K152" s="13"/>
      <c r="L152" s="9"/>
      <c r="M152" s="13"/>
      <c r="N152" s="9"/>
      <c r="O152" s="13"/>
      <c r="P152" s="9"/>
      <c r="Q152" s="13"/>
      <c r="R152" s="9"/>
      <c r="S152" s="13"/>
      <c r="T152" s="9"/>
      <c r="U152" s="13"/>
      <c r="V152" s="9"/>
      <c r="W152" s="13"/>
      <c r="X152" s="9"/>
      <c r="Y152" s="13"/>
      <c r="Z152" s="9"/>
      <c r="AA152" s="13"/>
      <c r="AB152" s="9"/>
    </row>
    <row r="153" spans="1:28">
      <c r="A153" s="57"/>
      <c r="B153" s="57"/>
      <c r="C153" s="91"/>
      <c r="D153" s="57"/>
      <c r="E153" s="95"/>
      <c r="F153" s="96"/>
      <c r="G153" s="13"/>
      <c r="H153" s="94"/>
      <c r="I153" s="97"/>
      <c r="J153" s="94"/>
      <c r="K153" s="13"/>
      <c r="L153" s="9"/>
      <c r="M153" s="13"/>
      <c r="N153" s="9"/>
      <c r="O153" s="13"/>
      <c r="P153" s="9"/>
      <c r="Q153" s="13"/>
      <c r="R153" s="9"/>
      <c r="S153" s="13"/>
      <c r="T153" s="9"/>
      <c r="U153" s="13"/>
      <c r="V153" s="9"/>
      <c r="W153" s="13"/>
      <c r="X153" s="9"/>
      <c r="Y153" s="13"/>
      <c r="Z153" s="9"/>
      <c r="AA153" s="13"/>
      <c r="AB153" s="9"/>
    </row>
    <row r="154" spans="1:28">
      <c r="A154" s="57"/>
      <c r="B154" s="57"/>
      <c r="C154" s="91"/>
      <c r="D154" s="57"/>
      <c r="E154" s="95"/>
      <c r="F154" s="96"/>
      <c r="G154" s="13"/>
      <c r="H154" s="94"/>
      <c r="I154" s="97"/>
      <c r="J154" s="94"/>
      <c r="K154" s="13"/>
      <c r="L154" s="9"/>
      <c r="M154" s="13"/>
      <c r="N154" s="9"/>
      <c r="O154" s="13"/>
      <c r="P154" s="9"/>
      <c r="Q154" s="13"/>
      <c r="R154" s="9"/>
      <c r="S154" s="13"/>
      <c r="T154" s="9"/>
      <c r="U154" s="13"/>
      <c r="V154" s="9"/>
      <c r="W154" s="13"/>
      <c r="X154" s="9"/>
      <c r="Y154" s="13"/>
      <c r="Z154" s="9"/>
      <c r="AA154" s="13"/>
      <c r="AB154" s="9"/>
    </row>
    <row r="155" spans="1:28">
      <c r="A155" s="57"/>
      <c r="B155" s="57"/>
      <c r="C155" s="91"/>
      <c r="D155" s="57"/>
      <c r="E155" s="95"/>
      <c r="F155" s="96"/>
      <c r="G155" s="13"/>
      <c r="H155" s="94"/>
      <c r="I155" s="97"/>
      <c r="J155" s="94"/>
      <c r="K155" s="13"/>
      <c r="L155" s="9"/>
      <c r="M155" s="13"/>
      <c r="N155" s="9"/>
      <c r="O155" s="13"/>
      <c r="P155" s="9"/>
      <c r="Q155" s="13"/>
      <c r="R155" s="9"/>
      <c r="S155" s="13"/>
      <c r="T155" s="9"/>
      <c r="U155" s="13"/>
      <c r="V155" s="9"/>
      <c r="W155" s="13"/>
      <c r="X155" s="9"/>
      <c r="Y155" s="13"/>
      <c r="Z155" s="9"/>
      <c r="AA155" s="13"/>
      <c r="AB155" s="9"/>
    </row>
    <row r="156" spans="1:28">
      <c r="A156" s="57"/>
      <c r="B156" s="57"/>
      <c r="C156" s="91"/>
      <c r="D156" s="57"/>
      <c r="E156" s="95"/>
      <c r="F156" s="96"/>
      <c r="G156" s="13"/>
      <c r="H156" s="94"/>
      <c r="I156" s="97"/>
      <c r="J156" s="94"/>
      <c r="K156" s="13"/>
      <c r="L156" s="9"/>
      <c r="M156" s="13"/>
      <c r="N156" s="9"/>
      <c r="O156" s="13"/>
      <c r="P156" s="9"/>
      <c r="Q156" s="13"/>
      <c r="R156" s="9"/>
      <c r="S156" s="13"/>
      <c r="T156" s="9"/>
      <c r="U156" s="13"/>
      <c r="V156" s="9"/>
      <c r="W156" s="13"/>
      <c r="X156" s="9"/>
      <c r="Y156" s="13"/>
      <c r="Z156" s="9"/>
      <c r="AA156" s="13"/>
      <c r="AB156" s="9"/>
    </row>
    <row r="157" spans="1:28">
      <c r="A157" s="57"/>
      <c r="B157" s="57"/>
      <c r="C157" s="91"/>
      <c r="D157" s="57"/>
      <c r="E157" s="95"/>
      <c r="F157" s="96"/>
      <c r="G157" s="13"/>
      <c r="H157" s="94"/>
      <c r="I157" s="97"/>
      <c r="J157" s="94"/>
      <c r="K157" s="13"/>
      <c r="L157" s="9"/>
      <c r="M157" s="13"/>
      <c r="N157" s="9"/>
      <c r="O157" s="13"/>
      <c r="P157" s="9"/>
      <c r="Q157" s="13"/>
      <c r="R157" s="9"/>
      <c r="S157" s="13"/>
      <c r="T157" s="9"/>
      <c r="U157" s="13"/>
      <c r="V157" s="9"/>
      <c r="W157" s="13"/>
      <c r="X157" s="9"/>
      <c r="Y157" s="13"/>
      <c r="Z157" s="9"/>
      <c r="AA157" s="13"/>
      <c r="AB157" s="9"/>
    </row>
    <row r="158" spans="1:28">
      <c r="A158" s="57"/>
      <c r="B158" s="57"/>
      <c r="C158" s="91"/>
      <c r="D158" s="57"/>
      <c r="E158" s="95"/>
      <c r="F158" s="96"/>
      <c r="G158" s="13"/>
      <c r="H158" s="94"/>
      <c r="I158" s="97"/>
      <c r="J158" s="94"/>
      <c r="K158" s="13"/>
      <c r="L158" s="9"/>
      <c r="M158" s="13"/>
      <c r="N158" s="9"/>
      <c r="O158" s="13"/>
      <c r="P158" s="9"/>
      <c r="Q158" s="13"/>
      <c r="R158" s="9"/>
      <c r="S158" s="13"/>
      <c r="T158" s="9"/>
      <c r="U158" s="13"/>
      <c r="V158" s="9"/>
      <c r="W158" s="13"/>
      <c r="X158" s="9"/>
      <c r="Y158" s="13"/>
      <c r="Z158" s="9"/>
      <c r="AA158" s="13"/>
      <c r="AB158" s="9"/>
    </row>
    <row r="159" spans="1:28">
      <c r="A159" s="57"/>
      <c r="B159" s="57"/>
      <c r="C159" s="91"/>
      <c r="D159" s="57"/>
      <c r="E159" s="95"/>
      <c r="F159" s="96"/>
      <c r="G159" s="13"/>
      <c r="H159" s="94"/>
      <c r="I159" s="97"/>
      <c r="J159" s="94"/>
      <c r="K159" s="13"/>
      <c r="L159" s="9"/>
      <c r="M159" s="13"/>
      <c r="N159" s="9"/>
      <c r="O159" s="13"/>
      <c r="P159" s="9"/>
      <c r="Q159" s="13"/>
      <c r="R159" s="9"/>
      <c r="S159" s="13"/>
      <c r="T159" s="9"/>
      <c r="U159" s="13"/>
      <c r="V159" s="9"/>
      <c r="W159" s="13"/>
      <c r="X159" s="9"/>
      <c r="Y159" s="13"/>
      <c r="Z159" s="9"/>
      <c r="AA159" s="13"/>
      <c r="AB159" s="9"/>
    </row>
    <row r="160" spans="1:28">
      <c r="A160" s="57"/>
      <c r="B160" s="57"/>
      <c r="C160" s="91"/>
      <c r="D160" s="57"/>
      <c r="E160" s="95"/>
      <c r="F160" s="96"/>
      <c r="G160" s="13"/>
      <c r="H160" s="94"/>
      <c r="I160" s="97"/>
      <c r="J160" s="94"/>
      <c r="K160" s="13"/>
      <c r="L160" s="9"/>
      <c r="M160" s="13"/>
      <c r="N160" s="9"/>
      <c r="O160" s="13"/>
      <c r="P160" s="9"/>
      <c r="Q160" s="13"/>
      <c r="R160" s="9"/>
      <c r="S160" s="13"/>
      <c r="T160" s="9"/>
      <c r="U160" s="13"/>
      <c r="V160" s="9"/>
      <c r="W160" s="13"/>
      <c r="X160" s="9"/>
      <c r="Y160" s="13"/>
      <c r="Z160" s="9"/>
      <c r="AA160" s="13"/>
      <c r="AB160" s="9"/>
    </row>
    <row r="161" spans="1:28">
      <c r="A161" s="57"/>
      <c r="B161" s="57"/>
      <c r="C161" s="91"/>
      <c r="D161" s="57"/>
      <c r="E161" s="95"/>
      <c r="F161" s="96"/>
      <c r="G161" s="13"/>
      <c r="H161" s="94"/>
      <c r="I161" s="97"/>
      <c r="J161" s="94"/>
      <c r="K161" s="13"/>
      <c r="L161" s="9"/>
      <c r="M161" s="13"/>
      <c r="N161" s="9"/>
      <c r="O161" s="13"/>
      <c r="P161" s="9"/>
      <c r="Q161" s="13"/>
      <c r="R161" s="9"/>
      <c r="S161" s="13"/>
      <c r="T161" s="9"/>
      <c r="U161" s="13"/>
      <c r="V161" s="9"/>
      <c r="W161" s="13"/>
      <c r="X161" s="9"/>
      <c r="Y161" s="13"/>
      <c r="Z161" s="9"/>
      <c r="AA161" s="13"/>
      <c r="AB161" s="9"/>
    </row>
    <row r="162" spans="1:28">
      <c r="A162" s="57"/>
      <c r="B162" s="57"/>
      <c r="C162" s="91"/>
      <c r="D162" s="57"/>
      <c r="E162" s="95"/>
      <c r="F162" s="96"/>
      <c r="G162" s="13"/>
      <c r="H162" s="94"/>
      <c r="I162" s="97"/>
      <c r="J162" s="94"/>
      <c r="K162" s="13"/>
      <c r="L162" s="9"/>
      <c r="M162" s="13"/>
      <c r="N162" s="9"/>
      <c r="O162" s="13"/>
      <c r="P162" s="9"/>
      <c r="Q162" s="13"/>
      <c r="R162" s="9"/>
      <c r="S162" s="13"/>
      <c r="T162" s="9"/>
      <c r="U162" s="13"/>
      <c r="V162" s="9"/>
      <c r="W162" s="13"/>
      <c r="X162" s="9"/>
      <c r="Y162" s="13"/>
      <c r="Z162" s="9"/>
      <c r="AA162" s="13"/>
      <c r="AB162" s="9"/>
    </row>
    <row r="163" spans="1:28">
      <c r="A163" s="57"/>
      <c r="B163" s="57"/>
      <c r="C163" s="91"/>
      <c r="D163" s="57"/>
      <c r="E163" s="95"/>
      <c r="F163" s="96"/>
      <c r="G163" s="13"/>
      <c r="H163" s="94"/>
      <c r="I163" s="97"/>
      <c r="J163" s="94"/>
      <c r="K163" s="13"/>
      <c r="L163" s="9"/>
      <c r="M163" s="13"/>
      <c r="N163" s="9"/>
      <c r="O163" s="13"/>
      <c r="P163" s="9"/>
      <c r="Q163" s="13"/>
      <c r="R163" s="9"/>
      <c r="S163" s="13"/>
      <c r="T163" s="9"/>
      <c r="U163" s="13"/>
      <c r="V163" s="9"/>
      <c r="W163" s="13"/>
      <c r="X163" s="9"/>
      <c r="Y163" s="13"/>
      <c r="Z163" s="9"/>
      <c r="AA163" s="13"/>
      <c r="AB163" s="9"/>
    </row>
    <row r="164" spans="1:28">
      <c r="H164" s="94"/>
      <c r="I164" s="97"/>
      <c r="J164" s="94"/>
      <c r="K164" s="13"/>
      <c r="L164" s="9"/>
      <c r="M164" s="13"/>
      <c r="N164" s="9"/>
      <c r="O164" s="13"/>
      <c r="P164" s="9"/>
      <c r="Q164" s="13"/>
      <c r="R164" s="9"/>
      <c r="S164" s="13"/>
      <c r="T164" s="9"/>
      <c r="U164" s="13"/>
      <c r="V164" s="9"/>
      <c r="W164" s="13"/>
      <c r="X164" s="9"/>
      <c r="Y164" s="13"/>
      <c r="Z164" s="9"/>
      <c r="AA164" s="13"/>
      <c r="AB164" s="9"/>
    </row>
  </sheetData>
  <autoFilter ref="A1:I124" xr:uid="{AC3855FF-69B6-40B5-8C50-4F324FED3F57}"/>
  <sortState xmlns:xlrd2="http://schemas.microsoft.com/office/spreadsheetml/2017/richdata2" ref="A2:I123">
    <sortCondition descending="1" ref="H2:H123"/>
    <sortCondition ref="A2:A1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3BEDF-B7C6-48CE-A613-D2859C6B0EFA}">
  <sheetPr codeName="Sheet8"/>
  <dimension ref="A1:D39"/>
  <sheetViews>
    <sheetView workbookViewId="0"/>
  </sheetViews>
  <sheetFormatPr defaultRowHeight="14.4"/>
  <cols>
    <col min="1" max="1" width="50.75" bestFit="1" customWidth="1"/>
    <col min="2" max="2" width="13.75" bestFit="1" customWidth="1"/>
    <col min="3" max="3" width="15.5" bestFit="1" customWidth="1"/>
    <col min="4" max="4" width="12.75" bestFit="1" customWidth="1"/>
  </cols>
  <sheetData>
    <row r="1" spans="1:4">
      <c r="A1" s="98" t="s">
        <v>216</v>
      </c>
      <c r="B1" s="98" t="s">
        <v>460</v>
      </c>
      <c r="C1" s="98" t="s">
        <v>458</v>
      </c>
      <c r="D1" s="98" t="s">
        <v>461</v>
      </c>
    </row>
    <row r="2" spans="1:4">
      <c r="A2" s="99" t="s">
        <v>327</v>
      </c>
      <c r="B2" s="100">
        <v>12</v>
      </c>
      <c r="C2" s="100">
        <v>24</v>
      </c>
      <c r="D2" s="100">
        <v>12</v>
      </c>
    </row>
    <row r="3" spans="1:4">
      <c r="A3" s="99" t="s">
        <v>231</v>
      </c>
      <c r="B3" s="100">
        <v>10</v>
      </c>
      <c r="C3" s="100">
        <v>14</v>
      </c>
      <c r="D3" s="100">
        <v>4</v>
      </c>
    </row>
    <row r="4" spans="1:4">
      <c r="A4" s="99" t="s">
        <v>377</v>
      </c>
      <c r="B4" s="100">
        <v>8</v>
      </c>
      <c r="C4" s="100">
        <v>14</v>
      </c>
      <c r="D4" s="100">
        <v>6</v>
      </c>
    </row>
    <row r="5" spans="1:4">
      <c r="A5" s="99" t="s">
        <v>380</v>
      </c>
      <c r="B5" s="100">
        <v>3</v>
      </c>
      <c r="C5" s="100">
        <v>8</v>
      </c>
      <c r="D5" s="100">
        <v>5</v>
      </c>
    </row>
    <row r="6" spans="1:4">
      <c r="A6" s="99" t="s">
        <v>378</v>
      </c>
      <c r="B6" s="100">
        <v>10</v>
      </c>
      <c r="C6" s="100">
        <v>16</v>
      </c>
      <c r="D6" s="100">
        <v>6</v>
      </c>
    </row>
    <row r="7" spans="1:4">
      <c r="A7" s="99" t="s">
        <v>379</v>
      </c>
      <c r="B7" s="100">
        <v>6</v>
      </c>
      <c r="C7" s="100">
        <v>8</v>
      </c>
      <c r="D7" s="100">
        <v>2</v>
      </c>
    </row>
    <row r="8" spans="1:4">
      <c r="A8" s="99" t="s">
        <v>220</v>
      </c>
      <c r="B8" s="100">
        <v>8</v>
      </c>
      <c r="C8" s="100">
        <v>10</v>
      </c>
      <c r="D8" s="100">
        <v>2</v>
      </c>
    </row>
    <row r="9" spans="1:4">
      <c r="A9" s="99" t="s">
        <v>273</v>
      </c>
      <c r="B9" s="100">
        <v>10</v>
      </c>
      <c r="C9" s="100">
        <v>14</v>
      </c>
      <c r="D9" s="100">
        <v>4</v>
      </c>
    </row>
    <row r="10" spans="1:4">
      <c r="A10" s="99" t="s">
        <v>227</v>
      </c>
      <c r="B10" s="100">
        <v>16</v>
      </c>
      <c r="C10" s="100">
        <v>24</v>
      </c>
      <c r="D10" s="100">
        <v>8</v>
      </c>
    </row>
    <row r="11" spans="1:4">
      <c r="A11" s="99" t="s">
        <v>233</v>
      </c>
      <c r="B11" s="100">
        <v>6</v>
      </c>
      <c r="C11" s="100">
        <v>10</v>
      </c>
      <c r="D11" s="100">
        <v>4</v>
      </c>
    </row>
    <row r="12" spans="1:4">
      <c r="A12" s="99" t="s">
        <v>221</v>
      </c>
      <c r="B12" s="100">
        <v>2</v>
      </c>
      <c r="C12" s="100">
        <v>8</v>
      </c>
      <c r="D12" s="100">
        <v>6</v>
      </c>
    </row>
    <row r="13" spans="1:4">
      <c r="A13" s="99" t="s">
        <v>381</v>
      </c>
      <c r="B13" s="100">
        <v>4</v>
      </c>
      <c r="C13" s="100">
        <v>8</v>
      </c>
      <c r="D13" s="100">
        <v>4</v>
      </c>
    </row>
    <row r="14" spans="1:4">
      <c r="A14" s="99" t="s">
        <v>337</v>
      </c>
      <c r="B14" s="100">
        <v>3</v>
      </c>
      <c r="C14" s="100">
        <v>6</v>
      </c>
      <c r="D14" s="100">
        <v>3</v>
      </c>
    </row>
    <row r="15" spans="1:4">
      <c r="A15" s="99" t="s">
        <v>291</v>
      </c>
      <c r="B15" s="100">
        <v>7</v>
      </c>
      <c r="C15" s="100">
        <v>10</v>
      </c>
      <c r="D15" s="100">
        <v>3</v>
      </c>
    </row>
    <row r="16" spans="1:4">
      <c r="A16" s="99" t="s">
        <v>251</v>
      </c>
      <c r="B16" s="100">
        <v>8</v>
      </c>
      <c r="C16" s="100">
        <v>10</v>
      </c>
      <c r="D16" s="100">
        <v>2</v>
      </c>
    </row>
    <row r="17" spans="1:4">
      <c r="A17" s="99" t="s">
        <v>311</v>
      </c>
      <c r="B17" s="100">
        <v>6</v>
      </c>
      <c r="C17" s="100">
        <v>8</v>
      </c>
      <c r="D17" s="100">
        <v>2</v>
      </c>
    </row>
    <row r="18" spans="1:4">
      <c r="A18" s="99" t="s">
        <v>376</v>
      </c>
      <c r="B18" s="100">
        <v>2</v>
      </c>
      <c r="C18" s="100">
        <v>8</v>
      </c>
      <c r="D18" s="100">
        <v>6</v>
      </c>
    </row>
    <row r="19" spans="1:4">
      <c r="A19" s="99" t="s">
        <v>249</v>
      </c>
      <c r="B19" s="100">
        <v>7</v>
      </c>
      <c r="C19" s="100">
        <v>14</v>
      </c>
      <c r="D19" s="100">
        <v>7</v>
      </c>
    </row>
    <row r="20" spans="1:4">
      <c r="A20" s="99" t="s">
        <v>255</v>
      </c>
      <c r="B20" s="100">
        <v>12</v>
      </c>
      <c r="C20" s="100">
        <v>20</v>
      </c>
      <c r="D20" s="100">
        <v>8</v>
      </c>
    </row>
    <row r="21" spans="1:4">
      <c r="A21" s="99" t="s">
        <v>336</v>
      </c>
      <c r="B21" s="100">
        <v>5</v>
      </c>
      <c r="C21" s="100">
        <v>8</v>
      </c>
      <c r="D21" s="100">
        <v>3</v>
      </c>
    </row>
    <row r="22" spans="1:4">
      <c r="A22" s="99" t="s">
        <v>256</v>
      </c>
      <c r="B22" s="100">
        <v>8</v>
      </c>
      <c r="C22" s="100">
        <v>20</v>
      </c>
      <c r="D22" s="100">
        <v>12</v>
      </c>
    </row>
    <row r="23" spans="1:4">
      <c r="A23" s="99" t="s">
        <v>225</v>
      </c>
      <c r="B23" s="100">
        <v>12</v>
      </c>
      <c r="C23" s="100">
        <v>20</v>
      </c>
      <c r="D23" s="100">
        <v>8</v>
      </c>
    </row>
    <row r="24" spans="1:4">
      <c r="A24" s="99" t="s">
        <v>295</v>
      </c>
      <c r="B24" s="100">
        <v>18</v>
      </c>
      <c r="C24" s="100">
        <v>20</v>
      </c>
      <c r="D24" s="100">
        <v>2</v>
      </c>
    </row>
    <row r="25" spans="1:4">
      <c r="A25" s="99" t="s">
        <v>339</v>
      </c>
      <c r="B25" s="100">
        <v>7</v>
      </c>
      <c r="C25" s="100">
        <v>8</v>
      </c>
      <c r="D25" s="100">
        <v>1</v>
      </c>
    </row>
    <row r="26" spans="1:4">
      <c r="A26" s="99" t="s">
        <v>228</v>
      </c>
      <c r="B26" s="100">
        <v>17</v>
      </c>
      <c r="C26" s="100">
        <v>20</v>
      </c>
      <c r="D26" s="100">
        <v>3</v>
      </c>
    </row>
    <row r="27" spans="1:4">
      <c r="A27" s="99" t="s">
        <v>284</v>
      </c>
      <c r="B27" s="100">
        <v>8</v>
      </c>
      <c r="C27" s="100">
        <v>10</v>
      </c>
      <c r="D27" s="100">
        <v>2</v>
      </c>
    </row>
    <row r="28" spans="1:4">
      <c r="A28" s="99" t="s">
        <v>292</v>
      </c>
      <c r="B28" s="100">
        <v>12</v>
      </c>
      <c r="C28" s="100">
        <v>20</v>
      </c>
      <c r="D28" s="100">
        <v>8</v>
      </c>
    </row>
    <row r="29" spans="1:4">
      <c r="A29" s="99" t="s">
        <v>309</v>
      </c>
      <c r="B29" s="100">
        <v>8</v>
      </c>
      <c r="C29" s="100">
        <v>10</v>
      </c>
      <c r="D29" s="100">
        <v>2</v>
      </c>
    </row>
    <row r="30" spans="1:4">
      <c r="A30" s="99" t="s">
        <v>288</v>
      </c>
      <c r="B30" s="100">
        <v>12</v>
      </c>
      <c r="C30" s="100">
        <v>14</v>
      </c>
      <c r="D30" s="100">
        <v>2</v>
      </c>
    </row>
    <row r="31" spans="1:4">
      <c r="A31" s="99" t="s">
        <v>240</v>
      </c>
      <c r="B31" s="100">
        <v>3</v>
      </c>
      <c r="C31" s="100">
        <v>6</v>
      </c>
      <c r="D31" s="100">
        <v>3</v>
      </c>
    </row>
    <row r="32" spans="1:4">
      <c r="A32" s="99" t="s">
        <v>229</v>
      </c>
      <c r="B32" s="100">
        <v>4</v>
      </c>
      <c r="C32" s="100">
        <v>6</v>
      </c>
      <c r="D32" s="100">
        <v>2</v>
      </c>
    </row>
    <row r="33" spans="1:4">
      <c r="A33" s="99" t="s">
        <v>374</v>
      </c>
      <c r="B33" s="100">
        <v>5</v>
      </c>
      <c r="C33" s="100">
        <v>6</v>
      </c>
      <c r="D33" s="100">
        <v>1</v>
      </c>
    </row>
    <row r="34" spans="1:4">
      <c r="A34" s="99" t="s">
        <v>310</v>
      </c>
      <c r="B34" s="100">
        <v>5</v>
      </c>
      <c r="C34" s="100">
        <v>10</v>
      </c>
      <c r="D34" s="100">
        <v>5</v>
      </c>
    </row>
    <row r="35" spans="1:4">
      <c r="A35" s="99" t="s">
        <v>247</v>
      </c>
      <c r="B35" s="100">
        <v>18</v>
      </c>
      <c r="C35" s="100">
        <v>20</v>
      </c>
      <c r="D35" s="100">
        <v>2</v>
      </c>
    </row>
    <row r="36" spans="1:4">
      <c r="A36" s="99" t="s">
        <v>230</v>
      </c>
      <c r="B36" s="100">
        <v>17</v>
      </c>
      <c r="C36" s="100">
        <v>20</v>
      </c>
      <c r="D36" s="100">
        <v>3</v>
      </c>
    </row>
    <row r="37" spans="1:4">
      <c r="A37" s="99" t="s">
        <v>234</v>
      </c>
      <c r="B37" s="100">
        <v>12</v>
      </c>
      <c r="C37" s="100">
        <v>20</v>
      </c>
      <c r="D37" s="100">
        <v>8</v>
      </c>
    </row>
    <row r="38" spans="1:4">
      <c r="A38" s="99" t="s">
        <v>241</v>
      </c>
      <c r="B38" s="100">
        <v>10</v>
      </c>
      <c r="C38" s="100">
        <v>12</v>
      </c>
      <c r="D38" s="100">
        <v>2</v>
      </c>
    </row>
    <row r="39" spans="1:4">
      <c r="A39" s="99" t="s">
        <v>280</v>
      </c>
      <c r="B39" s="100">
        <v>7</v>
      </c>
      <c r="C39" s="100">
        <v>10</v>
      </c>
      <c r="D39" s="100">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CEA00-936A-4787-B39B-F406B6F36398}">
  <sheetPr codeName="Sheet7"/>
  <dimension ref="A1:J232"/>
  <sheetViews>
    <sheetView workbookViewId="0">
      <selection activeCell="J2" sqref="J1:J1048576"/>
    </sheetView>
  </sheetViews>
  <sheetFormatPr defaultRowHeight="14.4"/>
  <cols>
    <col min="1" max="1" width="43.375" bestFit="1" customWidth="1"/>
    <col min="2" max="2" width="27.125" customWidth="1"/>
    <col min="3" max="3" width="4.375" bestFit="1" customWidth="1"/>
    <col min="4" max="4" width="7.375" bestFit="1" customWidth="1"/>
    <col min="5" max="5" width="4.375" bestFit="1" customWidth="1"/>
    <col min="6" max="7" width="3.625" customWidth="1"/>
    <col min="8" max="8" width="36.625" customWidth="1"/>
    <col min="9" max="9" width="6.5" customWidth="1"/>
    <col min="10" max="10" width="7.625" customWidth="1"/>
    <col min="12" max="12" width="30.125" customWidth="1"/>
  </cols>
  <sheetData>
    <row r="1" spans="1:9" ht="15" thickBot="1">
      <c r="A1" s="51" t="s">
        <v>236</v>
      </c>
      <c r="B1" s="78" t="s">
        <v>218</v>
      </c>
      <c r="C1" s="77"/>
      <c r="D1" s="77"/>
      <c r="E1" s="77"/>
      <c r="F1" s="51"/>
      <c r="G1" s="78"/>
      <c r="H1" s="74" t="s">
        <v>222</v>
      </c>
      <c r="I1" s="78"/>
    </row>
    <row r="2" spans="1:9">
      <c r="A2" s="75"/>
      <c r="B2" s="75"/>
      <c r="C2" s="75"/>
      <c r="D2" s="75"/>
      <c r="E2" s="75"/>
      <c r="F2" s="9"/>
      <c r="G2" s="9"/>
      <c r="H2" s="75" t="s">
        <v>156</v>
      </c>
      <c r="I2" s="75"/>
    </row>
    <row r="3" spans="1:9">
      <c r="A3" s="75" t="s">
        <v>237</v>
      </c>
      <c r="B3" s="75" t="s">
        <v>196</v>
      </c>
      <c r="C3" s="75"/>
      <c r="D3" s="75"/>
      <c r="E3" s="75"/>
      <c r="F3" s="9"/>
      <c r="G3" s="9"/>
      <c r="H3" s="75" t="s">
        <v>160</v>
      </c>
      <c r="I3" s="75"/>
    </row>
    <row r="4" spans="1:9">
      <c r="A4" s="75" t="s">
        <v>231</v>
      </c>
      <c r="B4" s="75" t="s">
        <v>196</v>
      </c>
      <c r="C4" s="75"/>
      <c r="D4" s="75"/>
      <c r="E4" s="75"/>
      <c r="F4" s="9"/>
      <c r="G4" s="9"/>
      <c r="H4" s="75" t="s">
        <v>162</v>
      </c>
      <c r="I4" s="75"/>
    </row>
    <row r="5" spans="1:9">
      <c r="A5" s="75" t="s">
        <v>242</v>
      </c>
      <c r="B5" s="75" t="s">
        <v>196</v>
      </c>
      <c r="C5" s="75"/>
      <c r="D5" s="75"/>
      <c r="E5" s="75"/>
      <c r="F5" s="9"/>
      <c r="G5" s="9"/>
      <c r="H5" s="75" t="s">
        <v>157</v>
      </c>
      <c r="I5" s="75"/>
    </row>
    <row r="6" spans="1:9">
      <c r="A6" s="75" t="s">
        <v>243</v>
      </c>
      <c r="B6" s="75" t="s">
        <v>196</v>
      </c>
      <c r="C6" s="75"/>
      <c r="D6" s="75"/>
      <c r="E6" s="75"/>
      <c r="F6" s="9"/>
      <c r="G6" s="9"/>
      <c r="H6" s="75" t="s">
        <v>163</v>
      </c>
      <c r="I6" s="75"/>
    </row>
    <row r="7" spans="1:9">
      <c r="A7" s="75" t="s">
        <v>239</v>
      </c>
      <c r="B7" s="75" t="s">
        <v>196</v>
      </c>
      <c r="C7" s="75"/>
      <c r="D7" s="75"/>
      <c r="E7" s="75"/>
      <c r="F7" s="9"/>
      <c r="G7" s="9"/>
      <c r="H7" s="75" t="s">
        <v>164</v>
      </c>
      <c r="I7" s="75"/>
    </row>
    <row r="8" spans="1:9">
      <c r="A8" s="75" t="s">
        <v>238</v>
      </c>
      <c r="B8" s="75" t="s">
        <v>196</v>
      </c>
      <c r="C8" s="75"/>
      <c r="D8" s="75"/>
      <c r="E8" s="75"/>
      <c r="F8" s="9"/>
      <c r="G8" s="9"/>
      <c r="H8" s="75" t="s">
        <v>165</v>
      </c>
      <c r="I8" s="75"/>
    </row>
    <row r="9" spans="1:9">
      <c r="A9" s="75" t="s">
        <v>245</v>
      </c>
      <c r="B9" s="75" t="s">
        <v>196</v>
      </c>
      <c r="C9" s="75"/>
      <c r="D9" s="75"/>
      <c r="E9" s="75"/>
      <c r="F9" s="9"/>
      <c r="G9" s="9"/>
      <c r="H9" s="75" t="s">
        <v>154</v>
      </c>
      <c r="I9" s="75"/>
    </row>
    <row r="10" spans="1:9">
      <c r="A10" s="75" t="s">
        <v>235</v>
      </c>
      <c r="B10" s="75" t="s">
        <v>196</v>
      </c>
      <c r="C10" s="75"/>
      <c r="D10" s="75"/>
      <c r="E10" s="75"/>
      <c r="F10" s="9"/>
      <c r="G10" s="9"/>
      <c r="H10" s="75" t="s">
        <v>166</v>
      </c>
      <c r="I10" s="75"/>
    </row>
    <row r="11" spans="1:9">
      <c r="A11" s="75" t="s">
        <v>244</v>
      </c>
      <c r="B11" s="75" t="s">
        <v>196</v>
      </c>
      <c r="C11" s="75"/>
      <c r="D11" s="75"/>
      <c r="E11" s="75"/>
      <c r="F11" s="9"/>
      <c r="G11" s="9"/>
      <c r="H11" s="75" t="s">
        <v>155</v>
      </c>
      <c r="I11" s="75"/>
    </row>
    <row r="12" spans="1:9">
      <c r="A12" s="75" t="s">
        <v>240</v>
      </c>
      <c r="B12" s="75" t="s">
        <v>196</v>
      </c>
      <c r="C12" s="75"/>
      <c r="D12" s="75"/>
      <c r="E12" s="75"/>
      <c r="F12" s="9"/>
      <c r="G12" s="9"/>
      <c r="H12" s="75" t="s">
        <v>168</v>
      </c>
      <c r="I12" s="75"/>
    </row>
    <row r="13" spans="1:9">
      <c r="A13" s="75" t="s">
        <v>234</v>
      </c>
      <c r="B13" s="75" t="s">
        <v>196</v>
      </c>
      <c r="C13" s="75"/>
      <c r="D13" s="75"/>
      <c r="E13" s="75"/>
      <c r="F13" s="9"/>
      <c r="G13" s="9"/>
      <c r="H13" s="75" t="s">
        <v>161</v>
      </c>
      <c r="I13" s="75"/>
    </row>
    <row r="14" spans="1:9">
      <c r="A14" s="75" t="s">
        <v>232</v>
      </c>
      <c r="B14" s="75" t="s">
        <v>196</v>
      </c>
      <c r="C14" s="75"/>
      <c r="D14" s="75"/>
      <c r="E14" s="75"/>
      <c r="F14" s="9"/>
      <c r="G14" s="9"/>
      <c r="H14" s="75" t="s">
        <v>169</v>
      </c>
      <c r="I14" s="75"/>
    </row>
    <row r="15" spans="1:9">
      <c r="A15" s="75" t="s">
        <v>241</v>
      </c>
      <c r="B15" s="75" t="s">
        <v>196</v>
      </c>
      <c r="C15" s="75"/>
      <c r="D15" s="75"/>
      <c r="E15" s="75"/>
      <c r="F15" s="9"/>
      <c r="G15" s="9"/>
      <c r="H15" s="75" t="s">
        <v>170</v>
      </c>
      <c r="I15" s="75"/>
    </row>
    <row r="16" spans="1:9">
      <c r="A16" s="9"/>
      <c r="B16" s="75"/>
      <c r="C16" s="75"/>
      <c r="D16" s="75"/>
      <c r="E16" s="75"/>
      <c r="F16" s="9"/>
      <c r="G16" s="9"/>
      <c r="H16" s="75" t="s">
        <v>171</v>
      </c>
      <c r="I16" s="75"/>
    </row>
    <row r="17" spans="1:9">
      <c r="A17" s="9"/>
      <c r="B17" s="75"/>
      <c r="C17" s="75"/>
      <c r="D17" s="75"/>
      <c r="E17" s="75"/>
      <c r="F17" s="9"/>
      <c r="G17" s="9"/>
      <c r="H17" s="75" t="s">
        <v>172</v>
      </c>
      <c r="I17" s="75"/>
    </row>
    <row r="18" spans="1:9">
      <c r="A18" s="9"/>
      <c r="B18" s="75"/>
      <c r="C18" s="75"/>
      <c r="D18" s="75"/>
      <c r="E18" s="75"/>
      <c r="F18" s="9"/>
      <c r="G18" s="9"/>
      <c r="H18" s="75"/>
      <c r="I18" s="75"/>
    </row>
    <row r="19" spans="1:9">
      <c r="A19" s="9"/>
      <c r="B19" s="75"/>
      <c r="C19" s="75"/>
      <c r="D19" s="75"/>
      <c r="E19" s="75"/>
      <c r="F19" s="9"/>
      <c r="G19" s="9"/>
      <c r="H19" s="75"/>
      <c r="I19" s="75"/>
    </row>
    <row r="20" spans="1:9">
      <c r="A20" s="9"/>
      <c r="B20" s="75"/>
      <c r="C20" s="75"/>
      <c r="D20" s="75"/>
      <c r="E20" s="75"/>
      <c r="F20" s="9"/>
      <c r="G20" s="9"/>
      <c r="H20" s="75"/>
      <c r="I20" s="75"/>
    </row>
    <row r="21" spans="1:9">
      <c r="A21" s="51" t="s">
        <v>294</v>
      </c>
      <c r="B21" s="75"/>
      <c r="C21" s="75"/>
      <c r="D21" s="75"/>
      <c r="E21" s="75"/>
      <c r="F21" s="9"/>
      <c r="G21" s="9"/>
      <c r="H21" s="75"/>
      <c r="I21" s="75"/>
    </row>
    <row r="22" spans="1:9">
      <c r="A22" s="75"/>
      <c r="B22" s="75"/>
      <c r="C22" s="75"/>
      <c r="D22" s="75"/>
      <c r="E22" s="75"/>
      <c r="F22" s="9"/>
      <c r="G22" s="9"/>
      <c r="H22" s="75"/>
      <c r="I22" s="75"/>
    </row>
    <row r="23" spans="1:9">
      <c r="A23" s="75" t="s">
        <v>296</v>
      </c>
      <c r="B23" s="75" t="s">
        <v>187</v>
      </c>
      <c r="C23" s="75"/>
      <c r="D23" s="75"/>
      <c r="E23" s="75"/>
      <c r="F23" s="9"/>
      <c r="G23" s="9"/>
      <c r="H23" s="75"/>
      <c r="I23" s="75"/>
    </row>
    <row r="24" spans="1:9">
      <c r="A24" s="75" t="s">
        <v>299</v>
      </c>
      <c r="B24" s="75" t="s">
        <v>187</v>
      </c>
      <c r="C24" s="75"/>
      <c r="D24" s="75"/>
      <c r="E24" s="75"/>
      <c r="F24" s="9"/>
      <c r="G24" s="9"/>
      <c r="H24" s="75"/>
      <c r="I24" s="75"/>
    </row>
    <row r="25" spans="1:9">
      <c r="A25" s="75" t="s">
        <v>297</v>
      </c>
      <c r="B25" s="75" t="s">
        <v>187</v>
      </c>
      <c r="C25" s="75"/>
      <c r="D25" s="75"/>
      <c r="E25" s="75"/>
      <c r="F25" s="9"/>
      <c r="G25" s="9"/>
      <c r="H25" s="75"/>
      <c r="I25" s="75"/>
    </row>
    <row r="26" spans="1:9">
      <c r="A26" s="75" t="s">
        <v>300</v>
      </c>
      <c r="B26" s="75" t="s">
        <v>187</v>
      </c>
      <c r="C26" s="75"/>
      <c r="D26" s="75"/>
      <c r="E26" s="75"/>
      <c r="F26" s="9"/>
      <c r="G26" s="9"/>
      <c r="H26" s="75"/>
      <c r="I26" s="75"/>
    </row>
    <row r="27" spans="1:9">
      <c r="A27" s="75" t="s">
        <v>298</v>
      </c>
      <c r="B27" s="75" t="s">
        <v>187</v>
      </c>
      <c r="C27" s="75"/>
      <c r="D27" s="75"/>
      <c r="E27" s="75"/>
      <c r="F27" s="9"/>
      <c r="G27" s="9"/>
      <c r="H27" s="75"/>
      <c r="I27" s="75"/>
    </row>
    <row r="28" spans="1:9">
      <c r="A28" s="75" t="s">
        <v>295</v>
      </c>
      <c r="B28" s="75" t="s">
        <v>187</v>
      </c>
      <c r="C28" s="75"/>
      <c r="D28" s="75"/>
      <c r="E28" s="75"/>
      <c r="F28" s="9"/>
      <c r="G28" s="9"/>
      <c r="H28" s="75"/>
      <c r="I28" s="75"/>
    </row>
    <row r="29" spans="1:9">
      <c r="A29" s="75" t="s">
        <v>301</v>
      </c>
      <c r="B29" s="75" t="s">
        <v>187</v>
      </c>
      <c r="C29" s="75"/>
      <c r="D29" s="75"/>
      <c r="E29" s="75"/>
      <c r="F29" s="9"/>
      <c r="G29" s="9"/>
      <c r="H29" s="75"/>
      <c r="I29" s="75"/>
    </row>
    <row r="30" spans="1:9">
      <c r="A30" s="9"/>
      <c r="B30" s="75"/>
      <c r="C30" s="75"/>
      <c r="D30" s="75"/>
      <c r="E30" s="75"/>
      <c r="F30" s="9"/>
      <c r="G30" s="9"/>
      <c r="H30" s="75"/>
      <c r="I30" s="75"/>
    </row>
    <row r="31" spans="1:9">
      <c r="A31" s="9"/>
      <c r="B31" s="75"/>
      <c r="C31" s="75"/>
      <c r="D31" s="75"/>
      <c r="E31" s="75"/>
      <c r="F31" s="9"/>
      <c r="G31" s="9"/>
      <c r="H31" s="75"/>
      <c r="I31" s="75"/>
    </row>
    <row r="32" spans="1:9">
      <c r="A32" s="9"/>
      <c r="B32" s="75"/>
      <c r="C32" s="75"/>
      <c r="D32" s="75"/>
      <c r="E32" s="75"/>
      <c r="F32" s="9"/>
      <c r="G32" s="9"/>
      <c r="H32" s="75"/>
      <c r="I32" s="75"/>
    </row>
    <row r="33" spans="1:9">
      <c r="A33" s="9"/>
      <c r="B33" s="75"/>
      <c r="C33" s="75"/>
      <c r="D33" s="75"/>
      <c r="E33" s="75"/>
      <c r="F33" s="9"/>
      <c r="G33" s="9"/>
      <c r="H33" s="75"/>
      <c r="I33" s="75"/>
    </row>
    <row r="34" spans="1:9">
      <c r="A34" s="9"/>
      <c r="B34" s="75"/>
      <c r="C34" s="75"/>
      <c r="D34" s="75"/>
      <c r="E34" s="75"/>
      <c r="F34" s="9"/>
      <c r="G34" s="9"/>
      <c r="H34" s="75"/>
      <c r="I34" s="75"/>
    </row>
    <row r="35" spans="1:9">
      <c r="A35" s="51" t="s">
        <v>302</v>
      </c>
      <c r="B35" s="75"/>
      <c r="C35" s="75"/>
      <c r="D35" s="75"/>
      <c r="E35" s="75"/>
      <c r="F35" s="9"/>
      <c r="G35" s="9"/>
      <c r="H35" s="75"/>
      <c r="I35" s="75"/>
    </row>
    <row r="36" spans="1:9">
      <c r="A36" s="75"/>
      <c r="B36" s="75"/>
      <c r="C36" s="75"/>
      <c r="D36" s="75"/>
      <c r="E36" s="75"/>
      <c r="F36" s="9"/>
      <c r="G36" s="9"/>
      <c r="H36" s="75"/>
      <c r="I36" s="75"/>
    </row>
    <row r="37" spans="1:9">
      <c r="A37" s="75" t="s">
        <v>303</v>
      </c>
      <c r="B37" s="75" t="s">
        <v>180</v>
      </c>
      <c r="C37" s="75"/>
      <c r="D37" s="75"/>
      <c r="E37" s="75"/>
      <c r="F37" s="9"/>
      <c r="G37" s="9"/>
      <c r="H37" s="75"/>
      <c r="I37" s="75"/>
    </row>
    <row r="38" spans="1:9">
      <c r="A38" s="75" t="s">
        <v>306</v>
      </c>
      <c r="B38" s="75" t="s">
        <v>207</v>
      </c>
      <c r="C38" s="75"/>
      <c r="D38" s="75"/>
      <c r="E38" s="75"/>
      <c r="F38" s="9"/>
      <c r="G38" s="9"/>
      <c r="H38" s="75"/>
      <c r="I38" s="75"/>
    </row>
    <row r="39" spans="1:9">
      <c r="A39" s="75" t="s">
        <v>307</v>
      </c>
      <c r="B39" s="75" t="s">
        <v>207</v>
      </c>
      <c r="C39" s="75"/>
      <c r="D39" s="75"/>
      <c r="E39" s="75"/>
      <c r="F39" s="9"/>
      <c r="G39" s="9"/>
      <c r="H39" s="75"/>
      <c r="I39" s="75"/>
    </row>
    <row r="40" spans="1:9">
      <c r="A40" s="75" t="s">
        <v>304</v>
      </c>
      <c r="B40" s="75" t="s">
        <v>180</v>
      </c>
      <c r="C40" s="75"/>
      <c r="D40" s="75"/>
      <c r="E40" s="75"/>
      <c r="F40" s="9"/>
      <c r="G40" s="9"/>
      <c r="H40" s="75"/>
      <c r="I40" s="75"/>
    </row>
    <row r="41" spans="1:9">
      <c r="A41" s="75" t="s">
        <v>313</v>
      </c>
      <c r="B41" s="75" t="s">
        <v>207</v>
      </c>
      <c r="C41" s="75"/>
      <c r="D41" s="75"/>
      <c r="E41" s="75"/>
      <c r="F41" s="9"/>
      <c r="G41" s="9"/>
      <c r="H41" s="75"/>
      <c r="I41" s="75"/>
    </row>
    <row r="42" spans="1:9">
      <c r="A42" s="75" t="s">
        <v>220</v>
      </c>
      <c r="B42" s="75" t="s">
        <v>180</v>
      </c>
      <c r="C42" s="75"/>
      <c r="D42" s="75"/>
      <c r="E42" s="75"/>
      <c r="F42" s="9"/>
      <c r="G42" s="9"/>
      <c r="H42" s="75"/>
      <c r="I42" s="75"/>
    </row>
    <row r="43" spans="1:9">
      <c r="A43" s="75" t="s">
        <v>221</v>
      </c>
      <c r="B43" s="75" t="s">
        <v>203</v>
      </c>
      <c r="C43" s="75"/>
      <c r="D43" s="75"/>
      <c r="E43" s="75"/>
      <c r="F43" s="9"/>
      <c r="G43" s="9"/>
      <c r="H43" s="75"/>
      <c r="I43" s="75"/>
    </row>
    <row r="44" spans="1:9">
      <c r="A44" s="75" t="s">
        <v>311</v>
      </c>
      <c r="B44" s="75" t="s">
        <v>203</v>
      </c>
      <c r="C44" s="75"/>
      <c r="D44" s="75"/>
      <c r="E44" s="75"/>
      <c r="F44" s="9"/>
      <c r="G44" s="9"/>
      <c r="H44" s="75"/>
      <c r="I44" s="75"/>
    </row>
    <row r="45" spans="1:9">
      <c r="A45" s="75" t="s">
        <v>312</v>
      </c>
      <c r="B45" s="75" t="s">
        <v>203</v>
      </c>
      <c r="C45" s="75"/>
      <c r="D45" s="75"/>
      <c r="E45" s="75"/>
      <c r="F45" s="9"/>
      <c r="G45" s="9"/>
      <c r="H45" s="75"/>
      <c r="I45" s="75"/>
    </row>
    <row r="46" spans="1:9">
      <c r="A46" s="75" t="s">
        <v>309</v>
      </c>
      <c r="B46" s="75" t="s">
        <v>207</v>
      </c>
      <c r="C46" s="75"/>
      <c r="D46" s="75"/>
      <c r="E46" s="75"/>
      <c r="F46" s="9"/>
      <c r="G46" s="9"/>
      <c r="H46" s="75"/>
      <c r="I46" s="75"/>
    </row>
    <row r="47" spans="1:9">
      <c r="A47" s="75" t="s">
        <v>310</v>
      </c>
      <c r="B47" s="75" t="s">
        <v>203</v>
      </c>
      <c r="C47" s="75"/>
      <c r="D47" s="75"/>
      <c r="E47" s="75"/>
      <c r="F47" s="9"/>
      <c r="G47" s="9"/>
      <c r="H47" s="75"/>
      <c r="I47" s="75"/>
    </row>
    <row r="48" spans="1:9">
      <c r="A48" s="75" t="s">
        <v>305</v>
      </c>
      <c r="B48" s="75" t="s">
        <v>180</v>
      </c>
      <c r="C48" s="75"/>
      <c r="D48" s="75"/>
      <c r="E48" s="75"/>
      <c r="F48" s="9"/>
      <c r="G48" s="9"/>
      <c r="H48" s="75"/>
      <c r="I48" s="75"/>
    </row>
    <row r="49" spans="1:10">
      <c r="A49" s="75" t="s">
        <v>308</v>
      </c>
      <c r="B49" s="75" t="s">
        <v>207</v>
      </c>
      <c r="C49" s="75"/>
      <c r="D49" s="75"/>
      <c r="E49" s="75"/>
      <c r="F49" s="9"/>
      <c r="G49" s="9"/>
      <c r="H49" s="75"/>
      <c r="I49" s="75"/>
    </row>
    <row r="50" spans="1:10">
      <c r="A50" s="9"/>
      <c r="B50" s="75"/>
      <c r="C50" s="75"/>
      <c r="D50" s="75"/>
      <c r="E50" s="75"/>
      <c r="F50" s="9"/>
      <c r="G50" s="9"/>
      <c r="H50" s="75"/>
      <c r="I50" s="75"/>
    </row>
    <row r="51" spans="1:10">
      <c r="A51" s="9"/>
      <c r="B51" s="75"/>
      <c r="C51" s="75"/>
      <c r="D51" s="75"/>
      <c r="E51" s="75"/>
      <c r="F51" s="9"/>
      <c r="G51" s="9"/>
      <c r="H51" s="75"/>
      <c r="I51" s="75"/>
    </row>
    <row r="52" spans="1:10">
      <c r="A52" s="9"/>
      <c r="B52" s="75"/>
      <c r="C52" s="75"/>
      <c r="D52" s="75"/>
      <c r="E52" s="75"/>
      <c r="F52" s="9"/>
      <c r="G52" s="9"/>
      <c r="H52" s="75"/>
      <c r="I52" s="75"/>
    </row>
    <row r="53" spans="1:10">
      <c r="A53" s="9"/>
      <c r="B53" s="75"/>
      <c r="C53" s="75"/>
      <c r="D53" s="75"/>
      <c r="E53" s="75"/>
      <c r="F53" s="9"/>
      <c r="G53" s="9"/>
      <c r="H53" s="75"/>
      <c r="I53" s="75"/>
    </row>
    <row r="54" spans="1:10">
      <c r="A54" s="51" t="s">
        <v>279</v>
      </c>
      <c r="B54" s="75"/>
      <c r="C54" s="75"/>
      <c r="D54" s="75"/>
      <c r="E54" s="75"/>
      <c r="F54" s="9"/>
      <c r="G54" s="9"/>
      <c r="H54" s="75"/>
      <c r="I54" s="75"/>
    </row>
    <row r="55" spans="1:10">
      <c r="A55" s="75"/>
      <c r="B55" s="75"/>
      <c r="C55" s="75"/>
      <c r="D55" s="75"/>
      <c r="E55" s="75"/>
      <c r="F55" s="9"/>
      <c r="G55" s="9"/>
      <c r="H55" s="75"/>
      <c r="I55" s="75"/>
    </row>
    <row r="56" spans="1:10">
      <c r="A56" s="75" t="s">
        <v>285</v>
      </c>
      <c r="B56" s="75" t="s">
        <v>180</v>
      </c>
      <c r="C56" s="75"/>
      <c r="D56" s="75"/>
      <c r="E56" s="75"/>
      <c r="F56" s="9"/>
      <c r="G56" s="9"/>
      <c r="H56" s="75"/>
      <c r="I56" s="75"/>
    </row>
    <row r="57" spans="1:10">
      <c r="A57" s="75" t="s">
        <v>281</v>
      </c>
      <c r="B57" s="75" t="s">
        <v>180</v>
      </c>
      <c r="C57" s="75"/>
      <c r="D57" s="75"/>
      <c r="E57" s="75"/>
      <c r="F57" s="9"/>
      <c r="G57" s="9"/>
      <c r="H57" s="75"/>
      <c r="I57" s="75"/>
    </row>
    <row r="58" spans="1:10">
      <c r="A58" s="75" t="s">
        <v>286</v>
      </c>
      <c r="B58" s="75" t="s">
        <v>180</v>
      </c>
      <c r="C58" s="75"/>
      <c r="D58" s="75"/>
      <c r="E58" s="75"/>
      <c r="F58" s="9"/>
      <c r="G58" s="9"/>
      <c r="H58" s="75"/>
      <c r="I58" s="75"/>
    </row>
    <row r="59" spans="1:10">
      <c r="A59" s="75" t="s">
        <v>452</v>
      </c>
      <c r="B59" s="75" t="s">
        <v>180</v>
      </c>
      <c r="C59" s="75"/>
      <c r="D59" s="75"/>
      <c r="E59" s="75"/>
      <c r="F59" s="9"/>
      <c r="G59" s="9"/>
      <c r="H59" s="75"/>
      <c r="I59" s="75"/>
      <c r="J59" s="83"/>
    </row>
    <row r="60" spans="1:10">
      <c r="A60" s="75" t="s">
        <v>284</v>
      </c>
      <c r="B60" s="75" t="s">
        <v>180</v>
      </c>
      <c r="C60" s="75"/>
      <c r="D60" s="75"/>
      <c r="E60" s="75"/>
      <c r="F60" s="9"/>
      <c r="G60" s="9"/>
      <c r="H60" s="75"/>
      <c r="I60" s="75"/>
      <c r="J60" s="83"/>
    </row>
    <row r="61" spans="1:10">
      <c r="A61" s="75" t="s">
        <v>282</v>
      </c>
      <c r="B61" s="75" t="s">
        <v>180</v>
      </c>
      <c r="C61" s="75"/>
      <c r="D61" s="75"/>
      <c r="E61" s="75"/>
      <c r="F61" s="9"/>
      <c r="G61" s="9"/>
      <c r="H61" s="75"/>
      <c r="I61" s="75"/>
      <c r="J61" s="83"/>
    </row>
    <row r="62" spans="1:10">
      <c r="A62" s="75" t="s">
        <v>283</v>
      </c>
      <c r="B62" s="75" t="s">
        <v>180</v>
      </c>
      <c r="C62" s="75"/>
      <c r="D62" s="75"/>
      <c r="E62" s="75"/>
      <c r="F62" s="9"/>
      <c r="G62" s="9"/>
      <c r="H62" s="75"/>
      <c r="I62" s="75"/>
      <c r="J62" s="83"/>
    </row>
    <row r="63" spans="1:10">
      <c r="A63" s="75" t="s">
        <v>280</v>
      </c>
      <c r="B63" s="75" t="s">
        <v>180</v>
      </c>
      <c r="C63" s="75"/>
      <c r="D63" s="75"/>
      <c r="E63" s="75"/>
      <c r="F63" s="9"/>
      <c r="G63" s="9"/>
      <c r="H63" s="75"/>
      <c r="I63" s="75"/>
      <c r="J63" s="83"/>
    </row>
    <row r="64" spans="1:10">
      <c r="A64" s="89"/>
      <c r="B64" s="75"/>
      <c r="C64" s="75"/>
      <c r="D64" s="75"/>
      <c r="E64" s="75"/>
      <c r="F64" s="9"/>
      <c r="G64" s="9"/>
      <c r="H64" s="75"/>
      <c r="I64" s="75"/>
      <c r="J64" s="83"/>
    </row>
    <row r="65" spans="1:10">
      <c r="A65" s="89"/>
      <c r="B65" s="75"/>
      <c r="C65" s="75"/>
      <c r="D65" s="75"/>
      <c r="E65" s="75"/>
      <c r="F65" s="9"/>
      <c r="G65" s="9"/>
      <c r="H65" s="75"/>
      <c r="I65" s="75"/>
      <c r="J65" s="83"/>
    </row>
    <row r="66" spans="1:10">
      <c r="A66" s="89"/>
      <c r="B66" s="75"/>
      <c r="C66" s="75"/>
      <c r="D66" s="75"/>
      <c r="E66" s="75"/>
      <c r="F66" s="9"/>
      <c r="G66" s="9"/>
      <c r="H66" s="75"/>
      <c r="I66" s="75"/>
      <c r="J66" s="83"/>
    </row>
    <row r="67" spans="1:10">
      <c r="A67" s="89"/>
      <c r="B67" s="75"/>
      <c r="C67" s="75"/>
      <c r="D67" s="75"/>
      <c r="E67" s="75"/>
      <c r="F67" s="9"/>
      <c r="G67" s="9"/>
      <c r="H67" s="75"/>
      <c r="I67" s="75"/>
      <c r="J67" s="83"/>
    </row>
    <row r="68" spans="1:10">
      <c r="A68" s="89"/>
      <c r="B68" s="75"/>
      <c r="C68" s="75"/>
      <c r="D68" s="75"/>
      <c r="E68" s="75"/>
      <c r="F68" s="9"/>
      <c r="G68" s="9"/>
      <c r="H68" s="75"/>
      <c r="I68" s="75"/>
      <c r="J68" s="83"/>
    </row>
    <row r="69" spans="1:10">
      <c r="A69" s="89"/>
      <c r="B69" s="75"/>
      <c r="C69" s="75"/>
      <c r="D69" s="75"/>
      <c r="E69" s="75"/>
      <c r="F69" s="9"/>
      <c r="G69" s="9"/>
      <c r="H69" s="75"/>
      <c r="I69" s="75"/>
      <c r="J69" s="83"/>
    </row>
    <row r="70" spans="1:10" ht="15" thickBot="1">
      <c r="A70" s="77" t="s">
        <v>246</v>
      </c>
      <c r="B70" s="75"/>
      <c r="C70" s="75"/>
      <c r="D70" s="75"/>
      <c r="E70" s="75"/>
      <c r="F70" s="9"/>
      <c r="G70" s="9"/>
      <c r="H70" s="75"/>
      <c r="I70" s="75"/>
      <c r="J70" s="83"/>
    </row>
    <row r="71" spans="1:10">
      <c r="A71" s="75"/>
      <c r="B71" s="75"/>
      <c r="C71" s="75"/>
      <c r="D71" s="75"/>
      <c r="E71" s="75"/>
      <c r="F71" s="9"/>
      <c r="G71" s="9"/>
      <c r="H71" s="75"/>
      <c r="I71" s="75"/>
      <c r="J71" s="83"/>
    </row>
    <row r="72" spans="1:10">
      <c r="A72" s="75" t="s">
        <v>248</v>
      </c>
      <c r="B72" s="75" t="s">
        <v>200</v>
      </c>
      <c r="C72" s="75"/>
      <c r="D72" s="75"/>
      <c r="E72" s="75"/>
      <c r="F72" s="9"/>
      <c r="G72" s="9"/>
      <c r="H72" s="75"/>
      <c r="I72" s="75"/>
      <c r="J72" s="83"/>
    </row>
    <row r="73" spans="1:10">
      <c r="A73" s="75" t="s">
        <v>223</v>
      </c>
      <c r="B73" s="75" t="s">
        <v>200</v>
      </c>
      <c r="C73" s="75"/>
      <c r="D73" s="75"/>
      <c r="E73" s="75"/>
      <c r="F73" s="9"/>
      <c r="G73" s="9"/>
      <c r="H73" s="75"/>
      <c r="I73" s="75"/>
      <c r="J73" s="83"/>
    </row>
    <row r="74" spans="1:10">
      <c r="A74" s="75" t="s">
        <v>224</v>
      </c>
      <c r="B74" s="75" t="s">
        <v>200</v>
      </c>
      <c r="C74" s="75"/>
      <c r="D74" s="75"/>
      <c r="E74" s="75"/>
      <c r="F74" s="9"/>
      <c r="G74" s="9"/>
      <c r="H74" s="75"/>
      <c r="I74" s="75"/>
      <c r="J74" s="83"/>
    </row>
    <row r="75" spans="1:10">
      <c r="A75" s="75" t="s">
        <v>226</v>
      </c>
      <c r="B75" s="75" t="s">
        <v>200</v>
      </c>
      <c r="C75" s="75"/>
      <c r="D75" s="75"/>
      <c r="E75" s="75"/>
      <c r="F75" s="9"/>
      <c r="G75" s="9"/>
      <c r="H75" s="75"/>
      <c r="I75" s="75"/>
      <c r="J75" s="83"/>
    </row>
    <row r="76" spans="1:10">
      <c r="A76" s="75" t="s">
        <v>227</v>
      </c>
      <c r="B76" s="75" t="s">
        <v>200</v>
      </c>
      <c r="C76" s="75"/>
      <c r="D76" s="75"/>
      <c r="E76" s="75"/>
      <c r="F76" s="9"/>
      <c r="G76" s="9"/>
      <c r="H76" s="75"/>
      <c r="I76" s="75"/>
      <c r="J76" s="83"/>
    </row>
    <row r="77" spans="1:10">
      <c r="A77" s="75" t="s">
        <v>251</v>
      </c>
      <c r="B77" s="75" t="s">
        <v>200</v>
      </c>
      <c r="C77" s="75"/>
      <c r="D77" s="75"/>
      <c r="E77" s="75"/>
      <c r="F77" s="9"/>
      <c r="G77" s="9"/>
      <c r="H77" s="75"/>
      <c r="I77" s="75"/>
      <c r="J77" s="83"/>
    </row>
    <row r="78" spans="1:10">
      <c r="A78" s="75" t="s">
        <v>249</v>
      </c>
      <c r="B78" s="75" t="s">
        <v>200</v>
      </c>
      <c r="C78" s="75"/>
      <c r="D78" s="75"/>
      <c r="E78" s="75"/>
      <c r="F78" s="9"/>
      <c r="G78" s="9"/>
      <c r="H78" s="75"/>
      <c r="I78" s="75"/>
      <c r="J78" s="83"/>
    </row>
    <row r="79" spans="1:10">
      <c r="A79" s="75" t="s">
        <v>250</v>
      </c>
      <c r="B79" s="75" t="s">
        <v>200</v>
      </c>
      <c r="C79" s="75"/>
      <c r="D79" s="75"/>
      <c r="E79" s="75"/>
      <c r="F79" s="9"/>
      <c r="G79" s="9"/>
      <c r="H79" s="75"/>
      <c r="I79" s="75"/>
      <c r="J79" s="83"/>
    </row>
    <row r="80" spans="1:10">
      <c r="A80" s="75" t="s">
        <v>225</v>
      </c>
      <c r="B80" s="75" t="s">
        <v>200</v>
      </c>
      <c r="C80" s="75"/>
      <c r="D80" s="75"/>
      <c r="E80" s="75"/>
      <c r="F80" s="9"/>
      <c r="G80" s="9"/>
      <c r="H80" s="75"/>
      <c r="I80" s="75"/>
      <c r="J80" s="83"/>
    </row>
    <row r="81" spans="1:10">
      <c r="A81" s="75" t="s">
        <v>228</v>
      </c>
      <c r="B81" s="75" t="s">
        <v>200</v>
      </c>
      <c r="C81" s="75"/>
      <c r="D81" s="75"/>
      <c r="E81" s="75"/>
      <c r="F81" s="9"/>
      <c r="G81" s="9"/>
      <c r="H81" s="75"/>
      <c r="I81" s="75"/>
      <c r="J81" s="83"/>
    </row>
    <row r="82" spans="1:10">
      <c r="A82" s="75" t="s">
        <v>252</v>
      </c>
      <c r="B82" s="75" t="s">
        <v>200</v>
      </c>
      <c r="C82" s="75"/>
      <c r="D82" s="75"/>
      <c r="E82" s="75"/>
      <c r="F82" s="9"/>
      <c r="G82" s="9"/>
      <c r="H82" s="75"/>
      <c r="I82" s="75"/>
      <c r="J82" s="83"/>
    </row>
    <row r="83" spans="1:10">
      <c r="A83" s="75" t="s">
        <v>229</v>
      </c>
      <c r="B83" s="75" t="s">
        <v>200</v>
      </c>
      <c r="C83" s="75"/>
      <c r="D83" s="75"/>
      <c r="E83" s="75"/>
      <c r="F83" s="9"/>
      <c r="G83" s="9"/>
      <c r="H83" s="75"/>
      <c r="I83" s="75"/>
      <c r="J83" s="83"/>
    </row>
    <row r="84" spans="1:10">
      <c r="A84" s="75" t="s">
        <v>247</v>
      </c>
      <c r="B84" s="75" t="s">
        <v>200</v>
      </c>
      <c r="C84" s="75"/>
      <c r="D84" s="75"/>
      <c r="E84" s="75"/>
      <c r="F84" s="9"/>
      <c r="G84" s="9"/>
      <c r="H84" s="75"/>
      <c r="I84" s="75"/>
      <c r="J84" s="83"/>
    </row>
    <row r="85" spans="1:10">
      <c r="A85" s="75" t="s">
        <v>230</v>
      </c>
      <c r="B85" s="75" t="s">
        <v>200</v>
      </c>
      <c r="C85" s="75"/>
      <c r="D85" s="75"/>
      <c r="E85" s="75"/>
      <c r="F85" s="9"/>
      <c r="G85" s="9"/>
      <c r="H85" s="75"/>
      <c r="I85" s="75"/>
      <c r="J85" s="83"/>
    </row>
    <row r="86" spans="1:10">
      <c r="A86" s="75" t="s">
        <v>253</v>
      </c>
      <c r="B86" s="75" t="s">
        <v>200</v>
      </c>
      <c r="C86" s="75"/>
      <c r="D86" s="75"/>
      <c r="E86" s="75"/>
      <c r="F86" s="9"/>
      <c r="G86" s="9"/>
      <c r="H86" s="75"/>
      <c r="I86" s="75"/>
      <c r="J86" s="83"/>
    </row>
    <row r="87" spans="1:10">
      <c r="A87" s="9"/>
      <c r="B87" s="75"/>
      <c r="C87" s="75"/>
      <c r="D87" s="75"/>
      <c r="E87" s="75"/>
      <c r="F87" s="9"/>
      <c r="G87" s="9"/>
      <c r="H87" s="75"/>
      <c r="I87" s="75"/>
      <c r="J87" s="83"/>
    </row>
    <row r="88" spans="1:10">
      <c r="A88" s="9"/>
      <c r="B88" s="75"/>
      <c r="C88" s="75"/>
      <c r="D88" s="75"/>
      <c r="E88" s="75"/>
      <c r="F88" s="9"/>
      <c r="G88" s="9"/>
      <c r="H88" s="75"/>
      <c r="I88" s="75"/>
      <c r="J88" s="83"/>
    </row>
    <row r="89" spans="1:10">
      <c r="A89" s="9"/>
      <c r="B89" s="75"/>
      <c r="C89" s="75"/>
      <c r="D89" s="75"/>
      <c r="E89" s="75"/>
      <c r="F89" s="9"/>
      <c r="G89" s="9"/>
      <c r="H89" s="75"/>
      <c r="I89" s="75"/>
      <c r="J89" s="83"/>
    </row>
    <row r="90" spans="1:10">
      <c r="A90" s="9"/>
      <c r="B90" s="75"/>
      <c r="C90" s="75"/>
      <c r="D90" s="75"/>
      <c r="E90" s="75"/>
      <c r="F90" s="9"/>
      <c r="G90" s="9"/>
      <c r="H90" s="75"/>
      <c r="I90" s="75"/>
      <c r="J90" s="83"/>
    </row>
    <row r="91" spans="1:10">
      <c r="A91" s="9"/>
      <c r="B91" s="75"/>
      <c r="C91" s="75"/>
      <c r="D91" s="75"/>
      <c r="E91" s="75"/>
      <c r="F91" s="9"/>
      <c r="G91" s="9"/>
      <c r="H91" s="75"/>
      <c r="I91" s="75"/>
      <c r="J91" s="83"/>
    </row>
    <row r="92" spans="1:10">
      <c r="A92" s="51" t="s">
        <v>287</v>
      </c>
      <c r="B92" s="75"/>
      <c r="C92" s="75"/>
      <c r="D92" s="75"/>
      <c r="E92" s="75"/>
      <c r="F92" s="9"/>
      <c r="G92" s="9"/>
      <c r="H92" s="75"/>
      <c r="I92" s="75"/>
      <c r="J92" s="83"/>
    </row>
    <row r="93" spans="1:10">
      <c r="A93" s="75"/>
      <c r="B93" s="75"/>
      <c r="C93" s="75"/>
      <c r="D93" s="75"/>
      <c r="E93" s="75"/>
      <c r="F93" s="9"/>
      <c r="G93" s="9"/>
      <c r="H93" s="75"/>
      <c r="I93" s="75"/>
      <c r="J93" s="83"/>
    </row>
    <row r="94" spans="1:10">
      <c r="A94" s="75" t="s">
        <v>290</v>
      </c>
      <c r="B94" s="75" t="s">
        <v>180</v>
      </c>
      <c r="C94" s="75"/>
      <c r="D94" s="75"/>
      <c r="E94" s="75"/>
      <c r="F94" s="9"/>
      <c r="G94" s="9"/>
      <c r="H94" s="75"/>
      <c r="I94" s="75"/>
      <c r="J94" s="83"/>
    </row>
    <row r="95" spans="1:10">
      <c r="A95" s="75" t="s">
        <v>291</v>
      </c>
      <c r="B95" s="75" t="s">
        <v>180</v>
      </c>
      <c r="C95" s="75"/>
      <c r="D95" s="75"/>
      <c r="E95" s="75"/>
      <c r="F95" s="9"/>
      <c r="G95" s="9"/>
      <c r="H95" s="75"/>
      <c r="I95" s="75"/>
      <c r="J95" s="83"/>
    </row>
    <row r="96" spans="1:10">
      <c r="A96" s="75" t="s">
        <v>289</v>
      </c>
      <c r="B96" s="75" t="s">
        <v>180</v>
      </c>
      <c r="C96" s="75"/>
      <c r="D96" s="75"/>
      <c r="E96" s="75"/>
      <c r="F96" s="9"/>
      <c r="G96" s="9"/>
      <c r="H96" s="75"/>
      <c r="I96" s="75"/>
      <c r="J96" s="83"/>
    </row>
    <row r="97" spans="1:10">
      <c r="A97" s="75" t="s">
        <v>292</v>
      </c>
      <c r="B97" s="75" t="s">
        <v>180</v>
      </c>
      <c r="C97" s="75"/>
      <c r="D97" s="75"/>
      <c r="E97" s="75"/>
      <c r="F97" s="9"/>
      <c r="G97" s="9"/>
      <c r="H97" s="75"/>
      <c r="I97" s="75"/>
      <c r="J97" s="83"/>
    </row>
    <row r="98" spans="1:10">
      <c r="A98" s="75" t="s">
        <v>293</v>
      </c>
      <c r="B98" s="75" t="s">
        <v>180</v>
      </c>
      <c r="C98" s="75"/>
      <c r="D98" s="75"/>
      <c r="E98" s="75"/>
      <c r="F98" s="9"/>
      <c r="G98" s="9"/>
      <c r="H98" s="75"/>
      <c r="I98" s="75"/>
      <c r="J98" s="83"/>
    </row>
    <row r="99" spans="1:10">
      <c r="A99" s="75" t="s">
        <v>288</v>
      </c>
      <c r="B99" s="75" t="s">
        <v>180</v>
      </c>
      <c r="C99" s="75"/>
      <c r="D99" s="75"/>
      <c r="E99" s="75"/>
      <c r="F99" s="9"/>
      <c r="G99" s="9"/>
      <c r="H99" s="75"/>
      <c r="I99" s="75"/>
      <c r="J99" s="83"/>
    </row>
    <row r="100" spans="1:10">
      <c r="A100" s="75"/>
      <c r="B100" s="75"/>
      <c r="C100" s="75"/>
      <c r="D100" s="75"/>
      <c r="E100" s="75"/>
      <c r="F100" s="9"/>
      <c r="G100" s="9"/>
      <c r="H100" s="75"/>
      <c r="I100" s="75"/>
      <c r="J100" s="83"/>
    </row>
    <row r="101" spans="1:10">
      <c r="A101" s="75"/>
      <c r="B101" s="75"/>
      <c r="C101" s="75"/>
      <c r="D101" s="75"/>
      <c r="E101" s="75"/>
      <c r="F101" s="9"/>
      <c r="G101" s="9"/>
      <c r="H101" s="75"/>
      <c r="I101" s="75"/>
      <c r="J101" s="83"/>
    </row>
    <row r="102" spans="1:10">
      <c r="A102" s="75"/>
      <c r="B102" s="75"/>
      <c r="C102" s="75"/>
      <c r="D102" s="75"/>
      <c r="E102" s="75"/>
      <c r="F102" s="9"/>
      <c r="G102" s="9"/>
      <c r="H102" s="75"/>
      <c r="I102" s="75"/>
      <c r="J102" s="83"/>
    </row>
    <row r="103" spans="1:10">
      <c r="A103" s="75"/>
      <c r="B103" s="75"/>
      <c r="C103" s="75"/>
      <c r="D103" s="75"/>
      <c r="E103" s="75"/>
      <c r="F103" s="9"/>
      <c r="G103" s="9"/>
      <c r="H103" s="75"/>
      <c r="I103" s="75"/>
      <c r="J103" s="83"/>
    </row>
    <row r="104" spans="1:10">
      <c r="A104" s="51" t="s">
        <v>314</v>
      </c>
      <c r="B104" s="75"/>
      <c r="C104" s="75"/>
      <c r="D104" s="75"/>
      <c r="E104" s="75"/>
      <c r="F104" s="9"/>
      <c r="G104" s="9"/>
      <c r="H104" s="75"/>
      <c r="I104" s="75"/>
      <c r="J104" s="83"/>
    </row>
    <row r="105" spans="1:10">
      <c r="A105" s="75"/>
      <c r="B105" s="75"/>
      <c r="C105" s="75"/>
      <c r="D105" s="75"/>
      <c r="E105" s="75"/>
      <c r="F105" s="9"/>
      <c r="G105" s="9"/>
      <c r="H105" s="75"/>
      <c r="I105" s="75"/>
      <c r="J105" s="83"/>
    </row>
    <row r="106" spans="1:10">
      <c r="A106" s="75" t="s">
        <v>317</v>
      </c>
      <c r="B106" s="75" t="s">
        <v>190</v>
      </c>
      <c r="C106" s="75"/>
      <c r="D106" s="75"/>
      <c r="E106" s="75"/>
      <c r="F106" s="9"/>
      <c r="G106" s="9"/>
      <c r="H106" s="75"/>
      <c r="I106" s="75"/>
      <c r="J106" s="83"/>
    </row>
    <row r="107" spans="1:10">
      <c r="A107" s="75" t="s">
        <v>316</v>
      </c>
      <c r="B107" s="75" t="s">
        <v>190</v>
      </c>
      <c r="C107" s="75"/>
      <c r="D107" s="75"/>
      <c r="E107" s="75"/>
      <c r="F107" s="9"/>
      <c r="G107" s="9"/>
      <c r="H107" s="75"/>
      <c r="I107" s="75"/>
      <c r="J107" s="83"/>
    </row>
    <row r="108" spans="1:10">
      <c r="A108" s="75" t="s">
        <v>319</v>
      </c>
      <c r="B108" s="75" t="s">
        <v>190</v>
      </c>
      <c r="C108" s="75"/>
      <c r="D108" s="75"/>
      <c r="E108" s="75"/>
      <c r="F108" s="9"/>
      <c r="G108" s="9"/>
      <c r="H108" s="75"/>
      <c r="I108" s="75"/>
      <c r="J108" s="83"/>
    </row>
    <row r="109" spans="1:10">
      <c r="A109" s="75" t="s">
        <v>318</v>
      </c>
      <c r="B109" s="75" t="s">
        <v>190</v>
      </c>
      <c r="C109" s="75"/>
      <c r="D109" s="75"/>
      <c r="E109" s="75"/>
      <c r="F109" s="9"/>
      <c r="G109" s="9"/>
      <c r="H109" s="75"/>
      <c r="I109" s="75"/>
      <c r="J109" s="83"/>
    </row>
    <row r="110" spans="1:10">
      <c r="A110" s="75" t="s">
        <v>315</v>
      </c>
      <c r="B110" s="75" t="s">
        <v>190</v>
      </c>
      <c r="C110" s="75"/>
      <c r="D110" s="75"/>
      <c r="E110" s="75"/>
      <c r="F110" s="9"/>
      <c r="G110" s="9"/>
      <c r="H110" s="75"/>
      <c r="I110" s="75"/>
      <c r="J110" s="83"/>
    </row>
    <row r="111" spans="1:10">
      <c r="A111" s="9"/>
      <c r="B111" s="75"/>
      <c r="C111" s="75"/>
      <c r="D111" s="75"/>
      <c r="E111" s="75"/>
      <c r="F111" s="9"/>
      <c r="G111" s="9"/>
      <c r="H111" s="75"/>
      <c r="I111" s="75"/>
      <c r="J111" s="83"/>
    </row>
    <row r="112" spans="1:10">
      <c r="A112" s="9"/>
      <c r="B112" s="75"/>
      <c r="C112" s="75"/>
      <c r="D112" s="75"/>
      <c r="E112" s="75"/>
      <c r="F112" s="9"/>
      <c r="G112" s="9"/>
      <c r="H112" s="75"/>
      <c r="I112" s="75"/>
      <c r="J112" s="83"/>
    </row>
    <row r="113" spans="1:10">
      <c r="A113" s="9"/>
      <c r="B113" s="75"/>
      <c r="C113" s="75"/>
      <c r="D113" s="75"/>
      <c r="E113" s="75"/>
      <c r="F113" s="9"/>
      <c r="G113" s="9"/>
      <c r="H113" s="75"/>
      <c r="I113" s="75"/>
      <c r="J113" s="83"/>
    </row>
    <row r="114" spans="1:10">
      <c r="A114" s="9"/>
      <c r="B114" s="75"/>
      <c r="C114" s="75"/>
      <c r="D114" s="75"/>
      <c r="E114" s="75"/>
      <c r="F114" s="9"/>
      <c r="G114" s="9"/>
      <c r="H114" s="75"/>
      <c r="I114" s="75"/>
      <c r="J114" s="83"/>
    </row>
    <row r="115" spans="1:10">
      <c r="A115" s="9"/>
      <c r="B115" s="75"/>
      <c r="C115" s="75"/>
      <c r="D115" s="75"/>
      <c r="E115" s="75"/>
      <c r="F115" s="9"/>
      <c r="G115" s="9"/>
      <c r="H115" s="75"/>
      <c r="I115" s="75"/>
      <c r="J115" s="83"/>
    </row>
    <row r="116" spans="1:10">
      <c r="A116" s="51" t="s">
        <v>320</v>
      </c>
      <c r="B116" s="75"/>
      <c r="C116" s="75"/>
      <c r="D116" s="75"/>
      <c r="E116" s="75"/>
      <c r="F116" s="9"/>
      <c r="G116" s="9"/>
      <c r="H116" s="75"/>
      <c r="I116" s="75"/>
      <c r="J116" s="83"/>
    </row>
    <row r="117" spans="1:10">
      <c r="A117" s="75"/>
      <c r="B117" s="75"/>
      <c r="C117" s="75"/>
      <c r="D117" s="75"/>
      <c r="E117" s="75"/>
      <c r="F117" s="9"/>
      <c r="G117" s="9"/>
      <c r="H117" s="75"/>
      <c r="I117" s="75"/>
      <c r="J117" s="83"/>
    </row>
    <row r="118" spans="1:10">
      <c r="A118" s="75" t="s">
        <v>321</v>
      </c>
      <c r="B118" s="75" t="s">
        <v>193</v>
      </c>
      <c r="C118" s="75"/>
      <c r="D118" s="75"/>
      <c r="E118" s="75"/>
      <c r="F118" s="9"/>
      <c r="G118" s="9"/>
      <c r="H118" s="75"/>
      <c r="I118" s="75"/>
      <c r="J118" s="83"/>
    </row>
    <row r="119" spans="1:10">
      <c r="A119" s="75" t="s">
        <v>322</v>
      </c>
      <c r="B119" s="75" t="s">
        <v>193</v>
      </c>
      <c r="C119" s="75"/>
      <c r="D119" s="75"/>
      <c r="E119" s="75"/>
      <c r="F119" s="9"/>
      <c r="G119" s="9"/>
      <c r="H119" s="75"/>
      <c r="I119" s="75"/>
      <c r="J119" s="83"/>
    </row>
    <row r="120" spans="1:10">
      <c r="A120" s="75" t="s">
        <v>324</v>
      </c>
      <c r="B120" s="75" t="s">
        <v>193</v>
      </c>
      <c r="C120" s="75"/>
      <c r="D120" s="75"/>
      <c r="E120" s="75"/>
      <c r="F120" s="9"/>
      <c r="G120" s="9"/>
      <c r="H120" s="75"/>
      <c r="I120" s="75"/>
      <c r="J120" s="83"/>
    </row>
    <row r="121" spans="1:10">
      <c r="A121" s="75" t="s">
        <v>276</v>
      </c>
      <c r="B121" s="75" t="s">
        <v>193</v>
      </c>
      <c r="C121" s="75"/>
      <c r="D121" s="75"/>
      <c r="E121" s="75"/>
      <c r="F121" s="9"/>
      <c r="G121" s="9"/>
      <c r="H121" s="75"/>
      <c r="I121" s="75"/>
      <c r="J121" s="83"/>
    </row>
    <row r="122" spans="1:10">
      <c r="A122" s="75" t="s">
        <v>325</v>
      </c>
      <c r="B122" s="75" t="s">
        <v>193</v>
      </c>
      <c r="C122" s="75"/>
      <c r="D122" s="75"/>
      <c r="E122" s="75"/>
      <c r="F122" s="9"/>
      <c r="G122" s="9"/>
      <c r="H122" s="75"/>
      <c r="I122" s="75"/>
      <c r="J122" s="83"/>
    </row>
    <row r="123" spans="1:10">
      <c r="A123" s="75" t="s">
        <v>323</v>
      </c>
      <c r="B123" s="75" t="s">
        <v>193</v>
      </c>
      <c r="C123" s="75"/>
      <c r="D123" s="75"/>
      <c r="E123" s="75"/>
      <c r="F123" s="9"/>
      <c r="G123" s="9"/>
      <c r="H123" s="75"/>
      <c r="I123" s="75"/>
      <c r="J123" s="83"/>
    </row>
    <row r="124" spans="1:10">
      <c r="A124" s="9"/>
      <c r="B124" s="75"/>
      <c r="C124" s="75"/>
      <c r="D124" s="75"/>
      <c r="E124" s="75"/>
      <c r="F124" s="9"/>
      <c r="G124" s="9"/>
      <c r="H124" s="75"/>
      <c r="I124" s="75"/>
      <c r="J124" s="83"/>
    </row>
    <row r="125" spans="1:10">
      <c r="A125" s="9"/>
      <c r="B125" s="75"/>
      <c r="C125" s="75"/>
      <c r="D125" s="75"/>
      <c r="E125" s="75"/>
      <c r="F125" s="9"/>
      <c r="G125" s="9"/>
      <c r="H125" s="75"/>
      <c r="I125" s="75"/>
      <c r="J125" s="83"/>
    </row>
    <row r="126" spans="1:10">
      <c r="A126" s="9"/>
      <c r="B126" s="75"/>
      <c r="C126" s="75"/>
      <c r="D126" s="75"/>
      <c r="E126" s="75"/>
      <c r="F126" s="9"/>
      <c r="G126" s="9"/>
      <c r="H126" s="75"/>
      <c r="I126" s="75"/>
      <c r="J126" s="83"/>
    </row>
    <row r="127" spans="1:10">
      <c r="A127" s="9"/>
      <c r="B127" s="75"/>
      <c r="C127" s="75"/>
      <c r="D127" s="75"/>
      <c r="E127" s="75"/>
      <c r="F127" s="9"/>
      <c r="G127" s="9"/>
      <c r="H127" s="75"/>
      <c r="I127" s="75"/>
      <c r="J127" s="83"/>
    </row>
    <row r="128" spans="1:10">
      <c r="A128" s="9"/>
      <c r="B128" s="75"/>
      <c r="C128" s="75"/>
      <c r="D128" s="75"/>
      <c r="E128" s="75"/>
      <c r="F128" s="9"/>
      <c r="G128" s="9"/>
      <c r="H128" s="75"/>
      <c r="I128" s="75"/>
      <c r="J128" s="83"/>
    </row>
    <row r="129" spans="1:10">
      <c r="A129" s="9"/>
      <c r="B129" s="75"/>
      <c r="C129" s="75"/>
      <c r="D129" s="75"/>
      <c r="E129" s="75"/>
      <c r="F129" s="9"/>
      <c r="G129" s="9"/>
      <c r="H129" s="75"/>
      <c r="I129" s="75"/>
      <c r="J129" s="83"/>
    </row>
    <row r="130" spans="1:10">
      <c r="A130" s="51" t="s">
        <v>342</v>
      </c>
      <c r="B130" s="75"/>
      <c r="C130" s="75"/>
      <c r="D130" s="75"/>
      <c r="E130" s="75"/>
      <c r="F130" s="9"/>
      <c r="G130" s="9"/>
      <c r="H130" s="75"/>
      <c r="I130" s="75"/>
      <c r="J130" s="83"/>
    </row>
    <row r="131" spans="1:10">
      <c r="A131" s="75"/>
      <c r="B131" s="75"/>
      <c r="C131" s="75"/>
      <c r="D131" s="75"/>
      <c r="E131" s="75"/>
      <c r="F131" s="9"/>
      <c r="G131" s="9"/>
      <c r="H131" s="75"/>
      <c r="I131" s="75"/>
      <c r="J131" s="83"/>
    </row>
    <row r="132" spans="1:10">
      <c r="A132" s="75" t="s">
        <v>344</v>
      </c>
      <c r="B132" s="75" t="s">
        <v>346</v>
      </c>
      <c r="C132" s="75"/>
      <c r="D132" s="75"/>
      <c r="E132" s="75"/>
      <c r="F132" s="9"/>
      <c r="G132" s="9"/>
      <c r="H132" s="75"/>
      <c r="I132" s="75"/>
      <c r="J132" s="83"/>
    </row>
    <row r="133" spans="1:10">
      <c r="A133" s="75" t="s">
        <v>345</v>
      </c>
      <c r="B133" s="75" t="s">
        <v>346</v>
      </c>
      <c r="C133" s="75"/>
      <c r="D133" s="75"/>
      <c r="E133" s="75"/>
      <c r="F133" s="9"/>
      <c r="G133" s="9"/>
      <c r="H133" s="75"/>
      <c r="I133" s="75"/>
      <c r="J133" s="83"/>
    </row>
    <row r="134" spans="1:10">
      <c r="A134" s="75" t="s">
        <v>343</v>
      </c>
      <c r="B134" s="75" t="s">
        <v>346</v>
      </c>
      <c r="C134" s="75"/>
      <c r="D134" s="75"/>
      <c r="E134" s="75"/>
      <c r="F134" s="9"/>
      <c r="G134" s="9"/>
      <c r="H134" s="75"/>
      <c r="I134" s="75"/>
      <c r="J134" s="83"/>
    </row>
    <row r="135" spans="1:10">
      <c r="A135" s="9"/>
      <c r="B135" s="75"/>
      <c r="C135" s="75"/>
      <c r="D135" s="75"/>
      <c r="E135" s="75"/>
      <c r="F135" s="9"/>
      <c r="G135" s="9"/>
      <c r="H135" s="75"/>
      <c r="I135" s="75"/>
      <c r="J135" s="83"/>
    </row>
    <row r="136" spans="1:10">
      <c r="A136" s="9"/>
      <c r="B136" s="75"/>
      <c r="C136" s="75"/>
      <c r="D136" s="75"/>
      <c r="E136" s="75"/>
      <c r="F136" s="9"/>
      <c r="G136" s="9"/>
      <c r="H136" s="75"/>
      <c r="I136" s="75"/>
      <c r="J136" s="83"/>
    </row>
    <row r="137" spans="1:10">
      <c r="A137" s="9"/>
      <c r="B137" s="75"/>
      <c r="C137" s="75"/>
      <c r="D137" s="75"/>
      <c r="E137" s="75"/>
      <c r="F137" s="9"/>
      <c r="G137" s="9"/>
      <c r="H137" s="75"/>
      <c r="I137" s="75"/>
      <c r="J137" s="83"/>
    </row>
    <row r="138" spans="1:10">
      <c r="A138" s="9"/>
      <c r="B138" s="75"/>
      <c r="C138" s="75"/>
      <c r="D138" s="75"/>
      <c r="E138" s="75"/>
      <c r="F138" s="9"/>
      <c r="G138" s="9"/>
      <c r="H138" s="75"/>
      <c r="I138" s="75"/>
      <c r="J138" s="83"/>
    </row>
    <row r="139" spans="1:10">
      <c r="A139" s="9"/>
      <c r="B139" s="75"/>
      <c r="C139" s="75"/>
      <c r="D139" s="75"/>
      <c r="E139" s="75"/>
      <c r="F139" s="9"/>
      <c r="G139" s="9"/>
      <c r="H139" s="75"/>
      <c r="I139" s="75"/>
      <c r="J139" s="83"/>
    </row>
    <row r="140" spans="1:10">
      <c r="A140" s="9"/>
      <c r="B140" s="75"/>
      <c r="C140" s="75"/>
      <c r="D140" s="75"/>
      <c r="E140" s="75"/>
      <c r="F140" s="9"/>
      <c r="G140" s="9"/>
      <c r="H140" s="75"/>
      <c r="I140" s="75"/>
      <c r="J140" s="83"/>
    </row>
    <row r="141" spans="1:10">
      <c r="A141" s="51" t="s">
        <v>254</v>
      </c>
      <c r="B141" s="75"/>
      <c r="C141" s="75"/>
      <c r="D141" s="75"/>
      <c r="E141" s="75"/>
      <c r="F141" s="9"/>
      <c r="G141" s="9"/>
      <c r="H141" s="75"/>
      <c r="I141" s="75"/>
      <c r="J141" s="83"/>
    </row>
    <row r="142" spans="1:10">
      <c r="A142" s="75"/>
      <c r="B142" s="75"/>
      <c r="C142" s="75"/>
      <c r="D142" s="75"/>
      <c r="E142" s="75"/>
      <c r="F142" s="9"/>
      <c r="G142" s="9"/>
      <c r="H142" s="75"/>
      <c r="I142" s="75"/>
      <c r="J142" s="83"/>
    </row>
    <row r="143" spans="1:10">
      <c r="A143" s="75" t="s">
        <v>260</v>
      </c>
      <c r="B143" s="75" t="s">
        <v>200</v>
      </c>
      <c r="C143" s="75"/>
      <c r="D143" s="75"/>
      <c r="E143" s="75"/>
      <c r="F143" s="9"/>
      <c r="G143" s="9"/>
      <c r="H143" s="75"/>
      <c r="I143" s="75"/>
      <c r="J143" s="83"/>
    </row>
    <row r="144" spans="1:10">
      <c r="A144" s="75" t="s">
        <v>265</v>
      </c>
      <c r="B144" s="75" t="s">
        <v>200</v>
      </c>
      <c r="C144" s="75"/>
      <c r="D144" s="75"/>
      <c r="E144" s="75"/>
      <c r="F144" s="9"/>
      <c r="G144" s="9"/>
      <c r="H144" s="75"/>
      <c r="I144" s="75"/>
      <c r="J144" s="83"/>
    </row>
    <row r="145" spans="1:10">
      <c r="A145" s="75" t="s">
        <v>261</v>
      </c>
      <c r="B145" s="75" t="s">
        <v>200</v>
      </c>
      <c r="C145" s="75"/>
      <c r="D145" s="75"/>
      <c r="E145" s="75"/>
      <c r="F145" s="9"/>
      <c r="G145" s="9"/>
      <c r="H145" s="75"/>
      <c r="I145" s="75"/>
      <c r="J145" s="83"/>
    </row>
    <row r="146" spans="1:10">
      <c r="A146" s="75" t="s">
        <v>266</v>
      </c>
      <c r="B146" s="75" t="s">
        <v>200</v>
      </c>
      <c r="C146" s="75"/>
      <c r="D146" s="75"/>
      <c r="E146" s="75"/>
      <c r="F146" s="9"/>
      <c r="G146" s="9"/>
      <c r="H146" s="75"/>
      <c r="I146" s="75"/>
      <c r="J146" s="83"/>
    </row>
    <row r="147" spans="1:10">
      <c r="A147" s="75" t="s">
        <v>258</v>
      </c>
      <c r="B147" s="75" t="s">
        <v>200</v>
      </c>
      <c r="C147" s="75"/>
      <c r="D147" s="75"/>
      <c r="E147" s="75"/>
      <c r="F147" s="9"/>
      <c r="G147" s="9"/>
      <c r="H147" s="75"/>
      <c r="I147" s="75"/>
      <c r="J147" s="83"/>
    </row>
    <row r="148" spans="1:10">
      <c r="A148" s="75" t="s">
        <v>262</v>
      </c>
      <c r="B148" s="75" t="s">
        <v>200</v>
      </c>
      <c r="C148" s="75"/>
      <c r="D148" s="75"/>
      <c r="E148" s="75"/>
      <c r="F148" s="9"/>
      <c r="G148" s="9"/>
      <c r="H148" s="75"/>
      <c r="I148" s="75"/>
      <c r="J148" s="83"/>
    </row>
    <row r="149" spans="1:10">
      <c r="A149" s="75" t="s">
        <v>259</v>
      </c>
      <c r="B149" s="75" t="s">
        <v>200</v>
      </c>
      <c r="C149" s="75"/>
      <c r="D149" s="75"/>
      <c r="E149" s="75"/>
      <c r="F149" s="9"/>
      <c r="G149" s="9"/>
      <c r="H149" s="75"/>
      <c r="I149" s="75"/>
      <c r="J149" s="83"/>
    </row>
    <row r="150" spans="1:10">
      <c r="A150" s="75" t="s">
        <v>264</v>
      </c>
      <c r="B150" s="75" t="s">
        <v>200</v>
      </c>
      <c r="C150" s="75"/>
      <c r="D150" s="75"/>
      <c r="E150" s="75"/>
      <c r="F150" s="9"/>
      <c r="G150" s="9"/>
      <c r="H150" s="75"/>
      <c r="I150" s="75"/>
      <c r="J150" s="83"/>
    </row>
    <row r="151" spans="1:10">
      <c r="A151" s="75" t="s">
        <v>255</v>
      </c>
      <c r="B151" s="75" t="s">
        <v>200</v>
      </c>
      <c r="C151" s="75"/>
      <c r="D151" s="75"/>
      <c r="E151" s="75"/>
      <c r="F151" s="9"/>
      <c r="G151" s="9"/>
      <c r="H151" s="75"/>
      <c r="I151" s="75"/>
      <c r="J151" s="83"/>
    </row>
    <row r="152" spans="1:10">
      <c r="A152" s="75" t="s">
        <v>256</v>
      </c>
      <c r="B152" s="75" t="s">
        <v>200</v>
      </c>
      <c r="C152" s="75"/>
      <c r="D152" s="75"/>
      <c r="E152" s="75"/>
      <c r="F152" s="9"/>
      <c r="G152" s="9"/>
      <c r="H152" s="75"/>
      <c r="I152" s="75"/>
      <c r="J152" s="83"/>
    </row>
    <row r="153" spans="1:10">
      <c r="A153" s="75" t="s">
        <v>257</v>
      </c>
      <c r="B153" s="75" t="s">
        <v>200</v>
      </c>
      <c r="C153" s="75"/>
      <c r="D153" s="75"/>
      <c r="E153" s="75"/>
      <c r="F153" s="9"/>
      <c r="G153" s="9"/>
      <c r="H153" s="75"/>
      <c r="I153" s="75"/>
      <c r="J153" s="83"/>
    </row>
    <row r="154" spans="1:10">
      <c r="A154" s="75" t="s">
        <v>263</v>
      </c>
      <c r="B154" s="75" t="s">
        <v>200</v>
      </c>
      <c r="C154" s="75"/>
      <c r="D154" s="75"/>
      <c r="E154" s="75"/>
      <c r="F154" s="9"/>
      <c r="G154" s="9"/>
      <c r="H154" s="75"/>
      <c r="I154" s="75"/>
      <c r="J154" s="83"/>
    </row>
    <row r="155" spans="1:10">
      <c r="A155" s="9"/>
      <c r="B155" s="75"/>
      <c r="C155" s="75"/>
      <c r="D155" s="75"/>
      <c r="E155" s="75"/>
      <c r="F155" s="9"/>
      <c r="G155" s="9"/>
      <c r="H155" s="75"/>
      <c r="I155" s="75"/>
      <c r="J155" s="83"/>
    </row>
    <row r="156" spans="1:10">
      <c r="A156" s="9"/>
      <c r="B156" s="75"/>
      <c r="C156" s="75"/>
      <c r="D156" s="75"/>
      <c r="E156" s="75"/>
      <c r="F156" s="9"/>
      <c r="G156" s="9"/>
      <c r="H156" s="75"/>
      <c r="I156" s="75"/>
      <c r="J156" s="83"/>
    </row>
    <row r="157" spans="1:10">
      <c r="A157" s="9"/>
      <c r="B157" s="75"/>
      <c r="C157" s="75"/>
      <c r="D157" s="75"/>
      <c r="E157" s="75"/>
      <c r="F157" s="9"/>
      <c r="G157" s="9"/>
      <c r="H157" s="75"/>
      <c r="I157" s="75"/>
      <c r="J157" s="83"/>
    </row>
    <row r="158" spans="1:10">
      <c r="A158" s="9"/>
      <c r="B158" s="75"/>
      <c r="C158" s="75"/>
      <c r="D158" s="75"/>
      <c r="E158" s="75"/>
      <c r="F158" s="9"/>
      <c r="G158" s="9"/>
      <c r="H158" s="75"/>
      <c r="I158" s="75"/>
      <c r="J158" s="83"/>
    </row>
    <row r="159" spans="1:10">
      <c r="A159" s="9"/>
      <c r="B159" s="75"/>
      <c r="C159" s="75"/>
      <c r="D159" s="75"/>
      <c r="E159" s="75"/>
      <c r="F159" s="9"/>
      <c r="G159" s="9"/>
      <c r="H159" s="75"/>
      <c r="I159" s="75"/>
      <c r="J159" s="83"/>
    </row>
    <row r="160" spans="1:10">
      <c r="A160" s="9"/>
      <c r="B160" s="75"/>
      <c r="C160" s="75"/>
      <c r="D160" s="75"/>
      <c r="E160" s="75"/>
      <c r="F160" s="9"/>
      <c r="G160" s="9"/>
      <c r="H160" s="75"/>
      <c r="I160" s="75"/>
      <c r="J160" s="83"/>
    </row>
    <row r="161" spans="1:10">
      <c r="A161" s="51" t="s">
        <v>267</v>
      </c>
      <c r="B161" s="75"/>
      <c r="C161" s="75"/>
      <c r="D161" s="75"/>
      <c r="E161" s="75"/>
      <c r="F161" s="9"/>
      <c r="G161" s="9"/>
      <c r="H161" s="75"/>
      <c r="I161" s="75"/>
      <c r="J161" s="83"/>
    </row>
    <row r="162" spans="1:10">
      <c r="A162" s="75"/>
      <c r="B162" s="75"/>
      <c r="C162" s="75"/>
      <c r="D162" s="75"/>
      <c r="E162" s="75"/>
      <c r="F162" s="9"/>
      <c r="G162" s="9"/>
      <c r="H162" s="75"/>
      <c r="I162" s="75"/>
      <c r="J162" s="83"/>
    </row>
    <row r="163" spans="1:10">
      <c r="A163" s="75" t="s">
        <v>272</v>
      </c>
      <c r="B163" s="75" t="s">
        <v>187</v>
      </c>
      <c r="C163" s="75"/>
      <c r="D163" s="75"/>
      <c r="E163" s="75"/>
      <c r="F163" s="9"/>
      <c r="G163" s="9"/>
      <c r="H163" s="75"/>
      <c r="I163" s="75"/>
      <c r="J163" s="83"/>
    </row>
    <row r="164" spans="1:10">
      <c r="A164" s="75" t="s">
        <v>273</v>
      </c>
      <c r="B164" s="75" t="s">
        <v>200</v>
      </c>
      <c r="C164" s="75"/>
      <c r="D164" s="75"/>
      <c r="E164" s="75"/>
      <c r="F164" s="9"/>
      <c r="G164" s="9"/>
      <c r="H164" s="75"/>
      <c r="I164" s="75"/>
      <c r="J164" s="83"/>
    </row>
    <row r="165" spans="1:10">
      <c r="A165" s="75" t="s">
        <v>271</v>
      </c>
      <c r="B165" s="9" t="s">
        <v>347</v>
      </c>
      <c r="C165" s="75"/>
      <c r="D165" s="75"/>
      <c r="E165" s="75"/>
      <c r="F165" s="9"/>
      <c r="G165" s="9"/>
      <c r="H165" s="75"/>
      <c r="I165" s="75"/>
      <c r="J165" s="83"/>
    </row>
    <row r="166" spans="1:10">
      <c r="A166" s="75" t="s">
        <v>270</v>
      </c>
      <c r="B166" s="75" t="s">
        <v>200</v>
      </c>
      <c r="C166" s="75"/>
      <c r="D166" s="75"/>
      <c r="E166" s="75"/>
      <c r="F166" s="9"/>
      <c r="G166" s="9"/>
      <c r="H166" s="75"/>
      <c r="I166" s="75"/>
      <c r="J166" s="83"/>
    </row>
    <row r="167" spans="1:10">
      <c r="A167" s="75" t="s">
        <v>268</v>
      </c>
      <c r="B167" s="75" t="s">
        <v>196</v>
      </c>
      <c r="C167" s="75"/>
      <c r="D167" s="75"/>
      <c r="E167" s="75"/>
      <c r="F167" s="9"/>
      <c r="G167" s="9"/>
      <c r="H167" s="75"/>
      <c r="I167" s="75"/>
      <c r="J167" s="83"/>
    </row>
    <row r="168" spans="1:10" ht="12.6" customHeight="1">
      <c r="A168" s="75" t="s">
        <v>269</v>
      </c>
      <c r="B168" s="75" t="s">
        <v>200</v>
      </c>
      <c r="C168" s="75"/>
      <c r="D168" s="75"/>
      <c r="E168" s="75"/>
      <c r="F168" s="9"/>
      <c r="G168" s="9"/>
      <c r="H168" s="75"/>
      <c r="I168" s="75"/>
      <c r="J168" s="83"/>
    </row>
    <row r="169" spans="1:10">
      <c r="A169" s="75" t="s">
        <v>278</v>
      </c>
      <c r="B169" s="75" t="s">
        <v>193</v>
      </c>
      <c r="C169" s="75"/>
      <c r="D169" s="75"/>
      <c r="E169" s="75"/>
      <c r="F169" s="9"/>
      <c r="G169" s="9"/>
      <c r="H169" s="75"/>
      <c r="I169" s="75"/>
      <c r="J169" s="83"/>
    </row>
    <row r="170" spans="1:10">
      <c r="A170" s="75" t="s">
        <v>275</v>
      </c>
      <c r="B170" s="75" t="s">
        <v>193</v>
      </c>
      <c r="C170" s="75"/>
      <c r="D170" s="75"/>
      <c r="E170" s="75"/>
      <c r="F170" s="9"/>
      <c r="G170" s="9"/>
      <c r="H170" s="75"/>
      <c r="I170" s="75"/>
      <c r="J170" s="83"/>
    </row>
    <row r="171" spans="1:10">
      <c r="A171" s="75" t="s">
        <v>277</v>
      </c>
      <c r="B171" s="75" t="s">
        <v>193</v>
      </c>
      <c r="C171" s="75"/>
      <c r="D171" s="75"/>
      <c r="E171" s="75"/>
      <c r="F171" s="9"/>
      <c r="G171" s="9"/>
      <c r="H171" s="75"/>
      <c r="I171" s="75"/>
      <c r="J171" s="83"/>
    </row>
    <row r="172" spans="1:10">
      <c r="A172" s="75" t="s">
        <v>274</v>
      </c>
      <c r="B172" s="75" t="s">
        <v>193</v>
      </c>
      <c r="C172" s="75"/>
      <c r="D172" s="75"/>
      <c r="E172" s="75"/>
      <c r="F172" s="9"/>
      <c r="G172" s="9"/>
      <c r="H172" s="75"/>
      <c r="I172" s="75"/>
      <c r="J172" s="83"/>
    </row>
    <row r="173" spans="1:10">
      <c r="A173" s="75" t="s">
        <v>276</v>
      </c>
      <c r="B173" s="75" t="s">
        <v>193</v>
      </c>
      <c r="C173" s="75"/>
      <c r="D173" s="75"/>
      <c r="E173" s="75"/>
      <c r="F173" s="9"/>
      <c r="G173" s="9"/>
      <c r="H173" s="75"/>
      <c r="I173" s="75"/>
      <c r="J173" s="83"/>
    </row>
    <row r="174" spans="1:10">
      <c r="A174" s="9"/>
      <c r="B174" s="75"/>
      <c r="C174" s="75"/>
      <c r="D174" s="75"/>
      <c r="E174" s="75"/>
      <c r="F174" s="9"/>
      <c r="G174" s="9"/>
      <c r="H174" s="75"/>
      <c r="I174" s="75"/>
      <c r="J174" s="83"/>
    </row>
    <row r="175" spans="1:10">
      <c r="A175" s="9"/>
      <c r="B175" s="75"/>
      <c r="C175" s="75"/>
      <c r="D175" s="75"/>
      <c r="E175" s="75"/>
      <c r="F175" s="9"/>
      <c r="G175" s="9"/>
      <c r="H175" s="75"/>
      <c r="I175" s="75"/>
      <c r="J175" s="83"/>
    </row>
    <row r="176" spans="1:10">
      <c r="A176" s="9"/>
      <c r="B176" s="75"/>
      <c r="C176" s="75"/>
      <c r="D176" s="75"/>
      <c r="E176" s="75"/>
      <c r="F176" s="9"/>
      <c r="G176" s="9"/>
      <c r="H176" s="75"/>
      <c r="I176" s="75"/>
      <c r="J176" s="83"/>
    </row>
    <row r="177" spans="1:10">
      <c r="A177" s="9"/>
      <c r="B177" s="75"/>
      <c r="C177" s="75"/>
      <c r="D177" s="75"/>
      <c r="E177" s="75"/>
      <c r="F177" s="9"/>
      <c r="G177" s="9"/>
      <c r="H177" s="75"/>
      <c r="I177" s="75"/>
      <c r="J177" s="83"/>
    </row>
    <row r="178" spans="1:10">
      <c r="A178" s="9"/>
      <c r="B178" s="75"/>
      <c r="C178" s="75"/>
      <c r="D178" s="75"/>
      <c r="E178" s="75"/>
      <c r="F178" s="9"/>
      <c r="G178" s="9"/>
      <c r="H178" s="75"/>
      <c r="I178" s="75"/>
      <c r="J178" s="83"/>
    </row>
    <row r="179" spans="1:10">
      <c r="A179" s="51" t="s">
        <v>326</v>
      </c>
      <c r="B179" s="75"/>
      <c r="C179" s="75"/>
      <c r="D179" s="75"/>
      <c r="E179" s="75"/>
      <c r="F179" s="9"/>
      <c r="G179" s="9"/>
      <c r="H179" s="75"/>
      <c r="I179" s="75"/>
      <c r="J179" s="83"/>
    </row>
    <row r="180" spans="1:10">
      <c r="A180" s="75"/>
      <c r="B180" s="75"/>
      <c r="C180" s="75"/>
      <c r="D180" s="75"/>
      <c r="E180" s="75"/>
      <c r="F180" s="9"/>
      <c r="G180" s="9"/>
      <c r="H180" s="75"/>
      <c r="I180" s="75"/>
      <c r="J180" s="83"/>
    </row>
    <row r="181" spans="1:10">
      <c r="A181" s="75" t="s">
        <v>328</v>
      </c>
      <c r="B181" s="75" t="s">
        <v>187</v>
      </c>
      <c r="C181" s="75"/>
      <c r="D181" s="75"/>
      <c r="E181" s="75"/>
      <c r="F181" s="9"/>
      <c r="G181" s="9"/>
      <c r="H181" s="75"/>
      <c r="I181" s="75"/>
      <c r="J181" s="83"/>
    </row>
    <row r="182" spans="1:10">
      <c r="A182" s="75" t="s">
        <v>331</v>
      </c>
      <c r="B182" s="75" t="s">
        <v>200</v>
      </c>
      <c r="C182" s="75"/>
      <c r="D182" s="75"/>
      <c r="E182" s="75"/>
      <c r="F182" s="9"/>
      <c r="G182" s="9"/>
      <c r="H182" s="75"/>
      <c r="I182" s="75"/>
      <c r="J182" s="83"/>
    </row>
    <row r="183" spans="1:10">
      <c r="A183" s="75" t="s">
        <v>327</v>
      </c>
      <c r="B183" s="75" t="s">
        <v>200</v>
      </c>
      <c r="C183" s="75"/>
      <c r="D183" s="75"/>
      <c r="E183" s="75"/>
      <c r="F183" s="9"/>
      <c r="G183" s="9"/>
      <c r="H183" s="75"/>
      <c r="I183" s="75"/>
      <c r="J183" s="83"/>
    </row>
    <row r="184" spans="1:10">
      <c r="A184" s="75" t="s">
        <v>329</v>
      </c>
      <c r="B184" s="75" t="s">
        <v>196</v>
      </c>
      <c r="C184" s="75"/>
      <c r="D184" s="75"/>
      <c r="E184" s="75"/>
      <c r="F184" s="9"/>
      <c r="G184" s="9"/>
      <c r="H184" s="75"/>
      <c r="I184" s="75"/>
      <c r="J184" s="83"/>
    </row>
    <row r="185" spans="1:10">
      <c r="A185" s="75" t="s">
        <v>330</v>
      </c>
      <c r="B185" s="9" t="s">
        <v>347</v>
      </c>
      <c r="C185" s="75"/>
      <c r="D185" s="75"/>
      <c r="E185" s="75"/>
      <c r="F185" s="9"/>
      <c r="G185" s="9"/>
      <c r="H185" s="75"/>
      <c r="I185" s="75"/>
      <c r="J185" s="83"/>
    </row>
    <row r="186" spans="1:10">
      <c r="A186" s="9"/>
      <c r="B186" s="9"/>
      <c r="C186" s="75"/>
      <c r="D186" s="75"/>
      <c r="E186" s="75"/>
      <c r="F186" s="9"/>
      <c r="G186" s="9"/>
      <c r="H186" s="75"/>
      <c r="I186" s="75"/>
      <c r="J186" s="83"/>
    </row>
    <row r="187" spans="1:10">
      <c r="A187" s="9"/>
      <c r="B187" s="9"/>
      <c r="C187" s="75"/>
      <c r="D187" s="75"/>
      <c r="E187" s="75"/>
      <c r="F187" s="9"/>
      <c r="G187" s="9"/>
      <c r="H187" s="75"/>
      <c r="I187" s="75"/>
      <c r="J187" s="83"/>
    </row>
    <row r="188" spans="1:10">
      <c r="A188" s="9"/>
      <c r="B188" s="9"/>
      <c r="C188" s="75"/>
      <c r="D188" s="75"/>
      <c r="E188" s="75"/>
      <c r="F188" s="9"/>
      <c r="G188" s="9"/>
      <c r="H188" s="75"/>
      <c r="I188" s="75"/>
      <c r="J188" s="83"/>
    </row>
    <row r="189" spans="1:10">
      <c r="A189" s="9"/>
      <c r="B189" s="9"/>
      <c r="C189" s="75"/>
      <c r="D189" s="75"/>
      <c r="E189" s="75"/>
      <c r="F189" s="9"/>
      <c r="G189" s="9"/>
      <c r="H189" s="75"/>
      <c r="I189" s="75"/>
      <c r="J189" s="83"/>
    </row>
    <row r="190" spans="1:10">
      <c r="A190" s="9"/>
      <c r="B190" s="9"/>
      <c r="C190" s="75"/>
      <c r="D190" s="75"/>
      <c r="E190" s="75"/>
      <c r="F190" s="9"/>
      <c r="G190" s="9"/>
      <c r="H190" s="75"/>
      <c r="I190" s="75"/>
      <c r="J190" s="83"/>
    </row>
    <row r="191" spans="1:10">
      <c r="A191" s="51" t="s">
        <v>332</v>
      </c>
      <c r="B191" s="75"/>
      <c r="C191" s="75"/>
      <c r="D191" s="75"/>
      <c r="E191" s="75"/>
      <c r="F191" s="9"/>
      <c r="G191" s="9"/>
      <c r="H191" s="75"/>
      <c r="I191" s="75"/>
      <c r="J191" s="83"/>
    </row>
    <row r="192" spans="1:10">
      <c r="A192" s="75"/>
      <c r="B192" s="75"/>
      <c r="C192" s="75"/>
      <c r="D192" s="75"/>
      <c r="E192" s="75"/>
      <c r="F192" s="9"/>
      <c r="G192" s="9"/>
      <c r="H192" s="75"/>
      <c r="I192" s="75"/>
      <c r="J192" s="83"/>
    </row>
    <row r="193" spans="1:10">
      <c r="A193" s="75" t="s">
        <v>341</v>
      </c>
      <c r="B193" s="9" t="s">
        <v>348</v>
      </c>
      <c r="C193" s="75"/>
      <c r="D193" s="75"/>
      <c r="E193" s="75"/>
      <c r="F193" s="9"/>
      <c r="G193" s="9"/>
      <c r="H193" s="75"/>
      <c r="I193" s="75"/>
      <c r="J193" s="83"/>
    </row>
    <row r="194" spans="1:10">
      <c r="A194" s="75" t="s">
        <v>333</v>
      </c>
      <c r="B194" s="75" t="s">
        <v>180</v>
      </c>
      <c r="C194" s="75"/>
      <c r="D194" s="75"/>
      <c r="E194" s="75"/>
      <c r="F194" s="9"/>
      <c r="G194" s="9"/>
      <c r="H194" s="75"/>
      <c r="I194" s="75"/>
      <c r="J194" s="83"/>
    </row>
    <row r="195" spans="1:10">
      <c r="A195" s="75" t="s">
        <v>338</v>
      </c>
      <c r="B195" s="75" t="s">
        <v>200</v>
      </c>
      <c r="C195" s="75"/>
      <c r="D195" s="75"/>
      <c r="E195" s="75"/>
      <c r="F195" s="9"/>
      <c r="G195" s="9"/>
      <c r="H195" s="75"/>
      <c r="I195" s="75"/>
      <c r="J195" s="83"/>
    </row>
    <row r="196" spans="1:10">
      <c r="A196" s="75" t="s">
        <v>334</v>
      </c>
      <c r="B196" s="75" t="s">
        <v>180</v>
      </c>
      <c r="C196" s="75"/>
      <c r="D196" s="75"/>
      <c r="E196" s="75"/>
      <c r="F196" s="9"/>
      <c r="G196" s="9"/>
      <c r="H196" s="75"/>
      <c r="I196" s="75"/>
      <c r="J196" s="83"/>
    </row>
    <row r="197" spans="1:10">
      <c r="A197" s="75" t="s">
        <v>340</v>
      </c>
      <c r="B197" s="9" t="s">
        <v>349</v>
      </c>
      <c r="C197" s="75"/>
      <c r="D197" s="75"/>
      <c r="E197" s="75"/>
      <c r="F197" s="9"/>
      <c r="G197" s="9"/>
      <c r="H197" s="75"/>
      <c r="I197" s="75"/>
      <c r="J197" s="83"/>
    </row>
    <row r="198" spans="1:10">
      <c r="A198" s="75" t="s">
        <v>337</v>
      </c>
      <c r="B198" s="75" t="s">
        <v>203</v>
      </c>
      <c r="C198" s="75"/>
      <c r="D198" s="75"/>
      <c r="E198" s="75"/>
      <c r="F198" s="9"/>
      <c r="G198" s="9"/>
      <c r="H198" s="75"/>
      <c r="I198" s="75"/>
      <c r="J198" s="83"/>
    </row>
    <row r="199" spans="1:10">
      <c r="A199" s="75" t="s">
        <v>336</v>
      </c>
      <c r="B199" s="75" t="s">
        <v>196</v>
      </c>
      <c r="C199" s="75"/>
      <c r="D199" s="75"/>
      <c r="E199" s="75"/>
      <c r="F199" s="9"/>
      <c r="G199" s="9"/>
      <c r="H199" s="75"/>
      <c r="I199" s="75"/>
      <c r="J199" s="83"/>
    </row>
    <row r="200" spans="1:10">
      <c r="A200" s="75" t="s">
        <v>339</v>
      </c>
      <c r="B200" s="75" t="s">
        <v>180</v>
      </c>
      <c r="C200" s="75"/>
      <c r="D200" s="75"/>
      <c r="E200" s="75"/>
      <c r="F200" s="9"/>
      <c r="G200" s="9"/>
      <c r="H200" s="75"/>
      <c r="I200" s="75"/>
      <c r="J200" s="83"/>
    </row>
    <row r="201" spans="1:10">
      <c r="A201" s="75" t="s">
        <v>335</v>
      </c>
      <c r="B201" s="75" t="s">
        <v>180</v>
      </c>
      <c r="C201" s="75"/>
      <c r="D201" s="75"/>
      <c r="E201" s="75"/>
      <c r="F201" s="9"/>
      <c r="G201" s="9"/>
      <c r="H201" s="75"/>
      <c r="I201" s="75"/>
      <c r="J201" s="83"/>
    </row>
    <row r="202" spans="1:10">
      <c r="A202" s="9"/>
      <c r="B202" s="75"/>
      <c r="C202" s="75"/>
      <c r="D202" s="75"/>
      <c r="E202" s="75"/>
      <c r="F202" s="9"/>
      <c r="G202" s="9"/>
      <c r="H202" s="75"/>
      <c r="I202" s="75"/>
      <c r="J202" s="83"/>
    </row>
    <row r="203" spans="1:10">
      <c r="A203" s="9"/>
      <c r="B203" s="75"/>
      <c r="C203" s="75"/>
      <c r="D203" s="75"/>
      <c r="E203" s="75"/>
      <c r="F203" s="9"/>
      <c r="G203" s="9"/>
      <c r="H203" s="75"/>
      <c r="I203" s="75"/>
      <c r="J203" s="83"/>
    </row>
    <row r="204" spans="1:10">
      <c r="A204" s="9"/>
      <c r="B204" s="75"/>
      <c r="C204" s="75"/>
      <c r="D204" s="75"/>
      <c r="E204" s="75"/>
      <c r="F204" s="9"/>
      <c r="G204" s="9"/>
      <c r="H204" s="75"/>
      <c r="I204" s="75"/>
      <c r="J204" s="83"/>
    </row>
    <row r="205" spans="1:10">
      <c r="A205" s="9"/>
      <c r="B205" s="75"/>
      <c r="C205" s="75"/>
      <c r="D205" s="75"/>
      <c r="E205" s="75"/>
      <c r="F205" s="9"/>
      <c r="G205" s="9"/>
      <c r="H205" s="75"/>
      <c r="I205" s="75"/>
      <c r="J205" s="83"/>
    </row>
    <row r="206" spans="1:10">
      <c r="A206" s="9"/>
      <c r="B206" s="75"/>
      <c r="C206" s="75"/>
      <c r="D206" s="75"/>
      <c r="E206" s="75"/>
      <c r="F206" s="9"/>
      <c r="G206" s="9"/>
      <c r="H206" s="75"/>
      <c r="I206" s="75"/>
      <c r="J206" s="83"/>
    </row>
    <row r="207" spans="1:10">
      <c r="A207" s="9"/>
      <c r="B207" s="75"/>
      <c r="C207" s="75"/>
      <c r="D207" s="75"/>
      <c r="E207" s="75"/>
      <c r="F207" s="9"/>
      <c r="G207" s="9"/>
      <c r="H207" s="75"/>
      <c r="I207" s="75"/>
      <c r="J207" s="83"/>
    </row>
    <row r="208" spans="1:10">
      <c r="A208" s="51" t="s">
        <v>372</v>
      </c>
      <c r="B208" s="75"/>
      <c r="C208" s="75"/>
      <c r="D208" s="75"/>
      <c r="E208" s="75"/>
      <c r="F208" s="9"/>
      <c r="G208" s="9"/>
      <c r="H208" s="75"/>
      <c r="I208" s="75"/>
      <c r="J208" s="83"/>
    </row>
    <row r="209" spans="1:10">
      <c r="A209" s="75"/>
      <c r="B209" s="75"/>
      <c r="C209" s="75"/>
      <c r="D209" s="75"/>
      <c r="E209" s="75"/>
      <c r="F209" s="9"/>
      <c r="G209" s="9"/>
      <c r="H209" s="75"/>
      <c r="I209" s="75"/>
      <c r="J209" s="83"/>
    </row>
    <row r="210" spans="1:10">
      <c r="A210" s="75" t="s">
        <v>375</v>
      </c>
      <c r="B210" s="75" t="s">
        <v>196</v>
      </c>
      <c r="C210" s="75"/>
      <c r="D210" s="75"/>
      <c r="E210" s="75"/>
      <c r="F210" s="9"/>
      <c r="G210" s="9"/>
      <c r="H210" s="75"/>
      <c r="I210" s="75"/>
      <c r="J210" s="83"/>
    </row>
    <row r="211" spans="1:10">
      <c r="A211" s="75" t="s">
        <v>373</v>
      </c>
      <c r="B211" s="75" t="s">
        <v>196</v>
      </c>
      <c r="C211" s="75"/>
      <c r="D211" s="75"/>
      <c r="E211" s="75"/>
      <c r="F211" s="9"/>
      <c r="G211" s="9"/>
      <c r="H211" s="75"/>
      <c r="I211" s="75"/>
      <c r="J211" s="83"/>
    </row>
    <row r="212" spans="1:10">
      <c r="A212" s="75" t="s">
        <v>374</v>
      </c>
      <c r="B212" s="75" t="s">
        <v>196</v>
      </c>
      <c r="C212" s="75"/>
      <c r="D212" s="75"/>
      <c r="E212" s="75"/>
      <c r="F212" s="9"/>
      <c r="G212" s="9"/>
      <c r="H212" s="75"/>
      <c r="I212" s="75"/>
      <c r="J212" s="88"/>
    </row>
    <row r="213" spans="1:10">
      <c r="A213" s="75" t="s">
        <v>376</v>
      </c>
      <c r="B213" s="75" t="s">
        <v>196</v>
      </c>
      <c r="C213" s="75"/>
      <c r="D213" s="75"/>
      <c r="E213" s="75"/>
      <c r="F213" s="9"/>
      <c r="G213" s="9"/>
      <c r="H213" s="75"/>
      <c r="I213" s="75"/>
      <c r="J213" s="83"/>
    </row>
    <row r="214" spans="1:10" ht="15" customHeight="1">
      <c r="A214" s="75" t="s">
        <v>377</v>
      </c>
      <c r="B214" s="75" t="s">
        <v>196</v>
      </c>
      <c r="C214" s="75"/>
      <c r="D214" s="75"/>
      <c r="E214" s="75"/>
      <c r="F214" s="9"/>
      <c r="G214" s="9"/>
      <c r="H214" s="75"/>
      <c r="I214" s="75"/>
      <c r="J214" s="83"/>
    </row>
    <row r="215" spans="1:10">
      <c r="A215" s="75" t="s">
        <v>378</v>
      </c>
      <c r="B215" s="75" t="s">
        <v>196</v>
      </c>
      <c r="C215" s="75"/>
      <c r="D215" s="75"/>
      <c r="E215" s="75"/>
      <c r="F215" s="9"/>
      <c r="G215" s="9"/>
      <c r="H215" s="75"/>
      <c r="I215" s="75"/>
      <c r="J215" s="83"/>
    </row>
    <row r="216" spans="1:10">
      <c r="A216" s="75" t="s">
        <v>232</v>
      </c>
      <c r="B216" s="75" t="s">
        <v>196</v>
      </c>
      <c r="C216" s="75"/>
      <c r="D216" s="75"/>
      <c r="E216" s="75"/>
      <c r="F216" s="9"/>
      <c r="G216" s="9"/>
      <c r="H216" s="75"/>
      <c r="I216" s="75"/>
      <c r="J216" s="83"/>
    </row>
    <row r="217" spans="1:10">
      <c r="A217" s="75" t="s">
        <v>233</v>
      </c>
      <c r="B217" s="75" t="s">
        <v>196</v>
      </c>
      <c r="C217" s="75"/>
      <c r="D217" s="75"/>
      <c r="E217" s="75"/>
      <c r="F217" s="9"/>
      <c r="G217" s="9"/>
      <c r="H217" s="75"/>
      <c r="I217" s="75"/>
      <c r="J217" s="83"/>
    </row>
    <row r="218" spans="1:10">
      <c r="A218" s="75" t="s">
        <v>379</v>
      </c>
      <c r="B218" s="75" t="s">
        <v>196</v>
      </c>
      <c r="C218" s="75"/>
      <c r="D218" s="75"/>
      <c r="E218" s="75"/>
      <c r="F218" s="9"/>
      <c r="G218" s="9"/>
      <c r="H218" s="75"/>
      <c r="I218" s="75"/>
      <c r="J218" s="83"/>
    </row>
    <row r="219" spans="1:10">
      <c r="A219" s="75" t="s">
        <v>380</v>
      </c>
      <c r="B219" s="75" t="s">
        <v>196</v>
      </c>
      <c r="C219" s="75"/>
      <c r="D219" s="75"/>
      <c r="E219" s="75"/>
      <c r="F219" s="9"/>
      <c r="G219" s="9"/>
      <c r="H219" s="75"/>
      <c r="I219" s="75"/>
      <c r="J219" s="83"/>
    </row>
    <row r="220" spans="1:10">
      <c r="A220" s="75" t="s">
        <v>381</v>
      </c>
      <c r="B220" s="75" t="s">
        <v>193</v>
      </c>
      <c r="C220" s="75"/>
      <c r="D220" s="75"/>
      <c r="E220" s="75"/>
      <c r="F220" s="9"/>
      <c r="G220" s="9"/>
      <c r="H220" s="75"/>
      <c r="I220" s="75"/>
      <c r="J220" s="83"/>
    </row>
    <row r="221" spans="1:10">
      <c r="A221" s="75"/>
      <c r="B221" s="75"/>
      <c r="C221" s="75"/>
      <c r="D221" s="75"/>
      <c r="E221" s="75"/>
      <c r="F221" s="9"/>
      <c r="G221" s="9"/>
      <c r="H221" s="75"/>
      <c r="I221" s="75"/>
      <c r="J221" s="83"/>
    </row>
    <row r="222" spans="1:10">
      <c r="A222" s="75"/>
      <c r="B222" s="75"/>
      <c r="C222" s="75"/>
      <c r="D222" s="75"/>
      <c r="E222" s="75"/>
      <c r="F222" s="9"/>
      <c r="G222" s="9"/>
      <c r="H222" s="75"/>
      <c r="I222" s="75"/>
      <c r="J222" s="83"/>
    </row>
    <row r="223" spans="1:10">
      <c r="A223" s="75"/>
      <c r="B223" s="75"/>
      <c r="C223" s="75"/>
      <c r="D223" s="75"/>
      <c r="E223" s="75"/>
      <c r="F223" s="9"/>
      <c r="G223" s="9"/>
      <c r="H223" s="75"/>
      <c r="I223" s="75"/>
      <c r="J223" s="83"/>
    </row>
    <row r="224" spans="1:10">
      <c r="A224" s="75"/>
      <c r="B224" s="75"/>
      <c r="C224" s="75"/>
      <c r="D224" s="75"/>
      <c r="E224" s="75"/>
      <c r="F224" s="9"/>
      <c r="G224" s="9"/>
      <c r="H224" s="75"/>
      <c r="I224" s="75"/>
      <c r="J224" s="83"/>
    </row>
    <row r="225" spans="9:10">
      <c r="I225" s="87"/>
      <c r="J225" s="83"/>
    </row>
    <row r="226" spans="9:10">
      <c r="I226" s="87"/>
      <c r="J226" s="83"/>
    </row>
    <row r="227" spans="9:10">
      <c r="J227" s="83"/>
    </row>
    <row r="228" spans="9:10">
      <c r="J228" s="53"/>
    </row>
    <row r="229" spans="9:10">
      <c r="I229" s="53"/>
      <c r="J229" s="53"/>
    </row>
    <row r="230" spans="9:10">
      <c r="I230" s="53"/>
      <c r="J230" s="53"/>
    </row>
    <row r="231" spans="9:10">
      <c r="I231" s="53"/>
      <c r="J231" s="53"/>
    </row>
    <row r="232" spans="9:10">
      <c r="J232" s="5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95DFCF8-036D-4171-BB00-A05FA0BD60BD}">
  <ds:schemaRefs/>
</ds:datastoreItem>
</file>

<file path=customXml/itemProps2.xml><?xml version="1.0" encoding="utf-8"?>
<ds:datastoreItem xmlns:ds="http://schemas.openxmlformats.org/officeDocument/2006/customXml" ds:itemID="{F8B17228-6ED0-40FE-BF40-B21BDB7C9B82}">
  <ds:schemaRefs/>
</ds:datastoreItem>
</file>

<file path=customXml/itemProps3.xml><?xml version="1.0" encoding="utf-8"?>
<ds:datastoreItem xmlns:ds="http://schemas.openxmlformats.org/officeDocument/2006/customXml" ds:itemID="{39680F61-AE0D-4082-A9B7-0F293821422F}">
  <ds:schemaRefs/>
</ds:datastoreItem>
</file>

<file path=customXml/itemProps4.xml><?xml version="1.0" encoding="utf-8"?>
<ds:datastoreItem xmlns:ds="http://schemas.openxmlformats.org/officeDocument/2006/customXml" ds:itemID="{45D64DDC-8ED4-4E78-95B3-10BEAF902810}">
  <ds:schemaRefs/>
</ds:datastoreItem>
</file>

<file path=customXml/itemProps5.xml><?xml version="1.0" encoding="utf-8"?>
<ds:datastoreItem xmlns:ds="http://schemas.openxmlformats.org/officeDocument/2006/customXml" ds:itemID="{9A2E4518-5F18-4584-AA3E-5E2531E1AFBF}">
  <ds:schemaRefs/>
</ds:datastoreItem>
</file>

<file path=customXml/itemProps6.xml><?xml version="1.0" encoding="utf-8"?>
<ds:datastoreItem xmlns:ds="http://schemas.openxmlformats.org/officeDocument/2006/customXml" ds:itemID="{75456777-2CA7-4D78-A336-314D4DE2D520}">
  <ds:schemaRefs/>
</ds:datastoreItem>
</file>

<file path=customXml/itemProps7.xml><?xml version="1.0" encoding="utf-8"?>
<ds:datastoreItem xmlns:ds="http://schemas.openxmlformats.org/officeDocument/2006/customXml" ds:itemID="{5216CA4B-90C1-4D81-9178-1971D2FF4B1B}">
  <ds:schemaRefs/>
</ds:datastoreItem>
</file>

<file path=customXml/itemProps8.xml><?xml version="1.0" encoding="utf-8"?>
<ds:datastoreItem xmlns:ds="http://schemas.openxmlformats.org/officeDocument/2006/customXml" ds:itemID="{42A53184-6E7E-45E1-8724-7BCDA75FEDD6}">
  <ds:schemaRefs/>
</ds:datastoreItem>
</file>

<file path=customXml/itemProps9.xml><?xml version="1.0" encoding="utf-8"?>
<ds:datastoreItem xmlns:ds="http://schemas.openxmlformats.org/officeDocument/2006/customXml" ds:itemID="{D50E7CF3-85BC-404A-8759-52CEF1178EE9}">
  <ds:schemaRefs/>
</ds:datastoreItem>
</file>

<file path=customXml/itemProps10.xml><?xml version="1.0" encoding="utf-8"?>
<ds:datastoreItem xmlns:ds="http://schemas.openxmlformats.org/officeDocument/2006/customXml" ds:itemID="{0F7ABDD1-D7C4-4ADE-B95A-50336AED4273}">
  <ds:schemaRefs/>
</ds:datastoreItem>
</file>

<file path=customXml/itemProps11.xml><?xml version="1.0" encoding="utf-8"?>
<ds:datastoreItem xmlns:ds="http://schemas.openxmlformats.org/officeDocument/2006/customXml" ds:itemID="{E918323B-3E9E-40A7-8B0C-EFD15605E88B}">
  <ds:schemaRefs/>
</ds:datastoreItem>
</file>

<file path=customXml/itemProps12.xml><?xml version="1.0" encoding="utf-8"?>
<ds:datastoreItem xmlns:ds="http://schemas.openxmlformats.org/officeDocument/2006/customXml" ds:itemID="{53909ECD-11CC-4C52-B060-BFA290BD4FCC}">
  <ds:schemaRefs/>
</ds:datastoreItem>
</file>

<file path=customXml/itemProps13.xml><?xml version="1.0" encoding="utf-8"?>
<ds:datastoreItem xmlns:ds="http://schemas.openxmlformats.org/officeDocument/2006/customXml" ds:itemID="{06DE7023-F4BB-49FC-B230-E64F0105D4D5}">
  <ds:schemaRefs/>
</ds:datastoreItem>
</file>

<file path=customXml/itemProps14.xml><?xml version="1.0" encoding="utf-8"?>
<ds:datastoreItem xmlns:ds="http://schemas.openxmlformats.org/officeDocument/2006/customXml" ds:itemID="{8AE99C05-C270-42D6-963E-F133DB4F285A}">
  <ds:schemaRefs/>
</ds:datastoreItem>
</file>

<file path=customXml/itemProps15.xml><?xml version="1.0" encoding="utf-8"?>
<ds:datastoreItem xmlns:ds="http://schemas.openxmlformats.org/officeDocument/2006/customXml" ds:itemID="{EDDBCB0C-DDC0-4A88-BCDD-FE4CE6665B89}">
  <ds:schemaRefs/>
</ds:datastoreItem>
</file>

<file path=customXml/itemProps16.xml><?xml version="1.0" encoding="utf-8"?>
<ds:datastoreItem xmlns:ds="http://schemas.openxmlformats.org/officeDocument/2006/customXml" ds:itemID="{80D83DA2-7291-41B7-90F1-8B5031EF4E75}">
  <ds:schemaRefs/>
</ds:datastoreItem>
</file>

<file path=customXml/itemProps17.xml><?xml version="1.0" encoding="utf-8"?>
<ds:datastoreItem xmlns:ds="http://schemas.openxmlformats.org/officeDocument/2006/customXml" ds:itemID="{D65DEBBA-8DAF-4BEE-81DA-4EB6CC885855}">
  <ds:schemaRefs/>
</ds:datastoreItem>
</file>

<file path=customXml/itemProps18.xml><?xml version="1.0" encoding="utf-8"?>
<ds:datastoreItem xmlns:ds="http://schemas.openxmlformats.org/officeDocument/2006/customXml" ds:itemID="{011921B7-BBB4-4638-A8F0-19CBA7A2BC7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form controls</vt:lpstr>
      <vt:lpstr>Budget</vt:lpstr>
      <vt:lpstr>Expense_Pvt</vt:lpstr>
      <vt:lpstr>YearSpendatures</vt:lpstr>
      <vt:lpstr>Donations_Aggregate</vt:lpstr>
      <vt:lpstr>EOY_Aggregate</vt:lpstr>
      <vt:lpstr>Dashboard</vt:lpstr>
      <vt:lpstr>StorageData</vt:lpstr>
      <vt:lpstr>ShoppingList</vt:lpstr>
      <vt:lpstr>ItemList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Martin</dc:creator>
  <cp:lastModifiedBy>Todd Martin</cp:lastModifiedBy>
  <dcterms:created xsi:type="dcterms:W3CDTF">2024-02-25T22:27:44Z</dcterms:created>
  <dcterms:modified xsi:type="dcterms:W3CDTF">2025-08-22T02:02:27Z</dcterms:modified>
</cp:coreProperties>
</file>