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/Desktop/"/>
    </mc:Choice>
  </mc:AlternateContent>
  <xr:revisionPtr revIDLastSave="0" documentId="13_ncr:1_{B5574897-7010-1442-8403-4367403E65B4}" xr6:coauthVersionLast="47" xr6:coauthVersionMax="47" xr10:uidLastSave="{00000000-0000-0000-0000-000000000000}"/>
  <bookViews>
    <workbookView xWindow="-6200" yWindow="-21140" windowWidth="38400" windowHeight="21140" xr2:uid="{34BC2499-C26E-ED43-894B-F794A6BABD7F}"/>
  </bookViews>
  <sheets>
    <sheet name="Tax Estimate" sheetId="6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61" l="1"/>
  <c r="H23" i="61"/>
  <c r="H27" i="61"/>
  <c r="H26" i="61"/>
  <c r="E18" i="61"/>
  <c r="E19" i="61" s="1"/>
  <c r="E20" i="61" s="1"/>
  <c r="E21" i="61"/>
  <c r="D15" i="61"/>
  <c r="G15" i="61" s="1"/>
  <c r="G13" i="61"/>
  <c r="H22" i="61" s="1"/>
  <c r="G9" i="61"/>
  <c r="D37" i="61"/>
  <c r="D38" i="61"/>
  <c r="G10" i="61" s="1"/>
  <c r="D41" i="61" l="1"/>
  <c r="E24" i="61"/>
  <c r="E25" i="61" s="1"/>
  <c r="H21" i="61"/>
  <c r="D11" i="61"/>
  <c r="D14" i="61" s="1"/>
  <c r="H8" i="61" l="1"/>
  <c r="G11" i="61" s="1"/>
  <c r="G32" i="61"/>
  <c r="D16" i="61"/>
  <c r="E28" i="61" s="1"/>
  <c r="H28" i="61" s="1"/>
  <c r="H18" i="61" l="1"/>
  <c r="H19" i="61" s="1"/>
  <c r="H20" i="61" s="1"/>
  <c r="H24" i="61" s="1"/>
  <c r="G14" i="61"/>
  <c r="G16" i="61"/>
  <c r="E29" i="61"/>
  <c r="H25" i="61" l="1"/>
  <c r="H29" i="61" s="1"/>
  <c r="G31" i="61" s="1"/>
  <c r="G33" i="61" s="1"/>
  <c r="G12" i="61"/>
  <c r="D12" i="61"/>
</calcChain>
</file>

<file path=xl/sharedStrings.xml><?xml version="1.0" encoding="utf-8"?>
<sst xmlns="http://schemas.openxmlformats.org/spreadsheetml/2006/main" count="75" uniqueCount="71">
  <si>
    <t>Salary</t>
  </si>
  <si>
    <t>Bonus</t>
  </si>
  <si>
    <t>%</t>
  </si>
  <si>
    <t>EUR</t>
  </si>
  <si>
    <t>Insurance</t>
  </si>
  <si>
    <t>Interest</t>
  </si>
  <si>
    <t>Service</t>
  </si>
  <si>
    <t>Loan Payment</t>
  </si>
  <si>
    <t>KV-Brutto</t>
  </si>
  <si>
    <t>RV-Brutto</t>
  </si>
  <si>
    <t>Lohnsteuer</t>
  </si>
  <si>
    <t>Bruttonetgelt laufend</t>
  </si>
  <si>
    <t>Gehalt</t>
  </si>
  <si>
    <t>Steuerbrutto</t>
  </si>
  <si>
    <t>Arbeitgebaufwand SV</t>
  </si>
  <si>
    <t>ArbG-Beitrag RPK T4</t>
  </si>
  <si>
    <t>Steuerbrutto, EZ</t>
  </si>
  <si>
    <t>Gesamtbrutto nach EBV</t>
  </si>
  <si>
    <t>Solidaritatszushlag</t>
  </si>
  <si>
    <t>Rentenversicherung</t>
  </si>
  <si>
    <t>Arbeitslosenvers</t>
  </si>
  <si>
    <t>Gesetzliche Abzuge Gesamt</t>
  </si>
  <si>
    <t>Gesetliches Netto</t>
  </si>
  <si>
    <t>AG-Zusch KV Privat</t>
  </si>
  <si>
    <t>AG-Zusch PV Privat</t>
  </si>
  <si>
    <t>ArbN-Beitrag RPK T4</t>
  </si>
  <si>
    <t>Nettoentgelt</t>
  </si>
  <si>
    <t>AV-Brutto</t>
  </si>
  <si>
    <t>Explanation</t>
  </si>
  <si>
    <t>of income tax amount</t>
  </si>
  <si>
    <t>of Steuerbrutto</t>
  </si>
  <si>
    <t>Health Insurance cap</t>
  </si>
  <si>
    <t>Public Health Insurance cap</t>
  </si>
  <si>
    <t>Brutto minus RSA sum</t>
  </si>
  <si>
    <t>of RV-Brutto, employer matches</t>
  </si>
  <si>
    <t>of RV-Brutto, unemployment</t>
  </si>
  <si>
    <t>Bayer pension, Rürup-Rente, matched by employer</t>
  </si>
  <si>
    <t>of gross income, Bayer pension, Rürup-Rente, matched by employer</t>
  </si>
  <si>
    <t>Basis</t>
  </si>
  <si>
    <t>Betrag</t>
  </si>
  <si>
    <t>Unemployment insurance cap, 1.3% of gross wage, matched</t>
  </si>
  <si>
    <t>Net</t>
  </si>
  <si>
    <t>sum of R,S,A</t>
  </si>
  <si>
    <t>Gross price of car</t>
  </si>
  <si>
    <t>Distance from work</t>
  </si>
  <si>
    <t>km</t>
  </si>
  <si>
    <t>Leasing Payment</t>
  </si>
  <si>
    <t>Loan term</t>
  </si>
  <si>
    <t>years</t>
  </si>
  <si>
    <t>Gas Allowance</t>
  </si>
  <si>
    <t>Consumption</t>
  </si>
  <si>
    <t>L/100km</t>
  </si>
  <si>
    <t>Diesel price</t>
  </si>
  <si>
    <t>EUR/L</t>
  </si>
  <si>
    <t>EUR/month</t>
  </si>
  <si>
    <t>Beitrag</t>
  </si>
  <si>
    <t>Without Leasing Car</t>
  </si>
  <si>
    <t>With Leasing Car</t>
  </si>
  <si>
    <t>Benefit for in-kind Car</t>
  </si>
  <si>
    <t>Benefit in kind (km)</t>
  </si>
  <si>
    <t>Brutto Salary Base</t>
  </si>
  <si>
    <t>Pension Insurance cap (Social Security)</t>
  </si>
  <si>
    <t>Benefit for interest on loan</t>
  </si>
  <si>
    <t>Net Cash difference/month</t>
  </si>
  <si>
    <t>Net leasing Cost</t>
  </si>
  <si>
    <t>Net Savings/month</t>
  </si>
  <si>
    <t>Как Заполнять:</t>
  </si>
  <si>
    <t>Синие цифры ввести из данных с Пейчека, и со знаний которые имеются</t>
  </si>
  <si>
    <t>Зелёные Сверить с числами в Пейчеке и исправить если надо</t>
  </si>
  <si>
    <t>Gothaer half, health insurance</t>
  </si>
  <si>
    <t>Чёрные цифры не трогать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</si>
</sst>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0.0"/>
    <numFmt numFmtId="176" formatCode="0.0%"/>
  </numFmts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charset val="136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1" fontId="0" fillId="3" borderId="0" xfId="0" applyNumberFormat="1" applyFill="1"/>
    <xf numFmtId="10" fontId="0" fillId="3" borderId="0" xfId="4" applyNumberFormat="1" applyFont="1" applyFill="1"/>
    <xf numFmtId="0" fontId="8" fillId="3" borderId="0" xfId="0" applyFont="1" applyFill="1"/>
    <xf numFmtId="0" fontId="7" fillId="3" borderId="0" xfId="0" applyFont="1" applyFill="1"/>
    <xf numFmtId="2" fontId="0" fillId="3" borderId="0" xfId="5" applyNumberFormat="1" applyFont="1" applyFill="1"/>
    <xf numFmtId="2" fontId="6" fillId="3" borderId="0" xfId="5" applyNumberFormat="1" applyFont="1" applyFill="1"/>
    <xf numFmtId="2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2" fontId="7" fillId="3" borderId="0" xfId="5" applyNumberFormat="1" applyFont="1" applyFill="1"/>
    <xf numFmtId="176" fontId="0" fillId="3" borderId="0" xfId="4" applyNumberFormat="1" applyFont="1" applyFill="1"/>
    <xf numFmtId="2" fontId="7" fillId="3" borderId="0" xfId="0" applyNumberFormat="1" applyFont="1" applyFill="1"/>
    <xf numFmtId="2" fontId="5" fillId="3" borderId="0" xfId="0" applyNumberFormat="1" applyFont="1" applyFill="1"/>
    <xf numFmtId="165" fontId="5" fillId="3" borderId="0" xfId="0" applyNumberFormat="1" applyFont="1" applyFill="1"/>
    <xf numFmtId="0" fontId="6" fillId="3" borderId="0" xfId="0" applyNumberFormat="1" applyFont="1" applyFill="1"/>
    <xf numFmtId="0" fontId="0" fillId="3" borderId="0" xfId="0" applyFill="1" applyAlignment="1">
      <alignment horizontal="right"/>
    </xf>
    <xf numFmtId="0" fontId="6" fillId="3" borderId="0" xfId="0" applyFont="1" applyFill="1"/>
    <xf numFmtId="9" fontId="6" fillId="3" borderId="0" xfId="0" applyNumberFormat="1" applyFont="1" applyFill="1"/>
    <xf numFmtId="165" fontId="6" fillId="3" borderId="0" xfId="0" applyNumberFormat="1" applyFont="1" applyFill="1"/>
    <xf numFmtId="0" fontId="0" fillId="4" borderId="0" xfId="0" applyFill="1"/>
    <xf numFmtId="0" fontId="0" fillId="0" borderId="0" xfId="0" applyFill="1"/>
  </cellXfs>
  <cellStyles count="6">
    <cellStyle name="Bad 2" xfId="1" xr:uid="{794D8B01-873C-7149-9B48-24A9F829B78A}"/>
    <cellStyle name="Currency" xfId="5" builtinId="4"/>
    <cellStyle name="Normal" xfId="0" builtinId="0"/>
    <cellStyle name="Normal 2" xfId="2" xr:uid="{7089CD4E-2567-8E44-BA98-9C69EC2EEEF3}"/>
    <cellStyle name="Normal 3" xfId="3" xr:uid="{7FF15563-6BE0-624A-ABE5-4D6E906403CF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DFEC-0BB8-5740-B1DB-8DB131980DDB}">
  <dimension ref="A1:U49"/>
  <sheetViews>
    <sheetView tabSelected="1" workbookViewId="0">
      <selection activeCell="E23" sqref="E23"/>
    </sheetView>
  </sheetViews>
  <sheetFormatPr baseColWidth="10" defaultRowHeight="16" x14ac:dyDescent="0.2"/>
  <cols>
    <col min="1" max="1" width="3.83203125" customWidth="1"/>
    <col min="2" max="2" width="6.6640625" customWidth="1"/>
    <col min="3" max="3" width="20.5" customWidth="1"/>
    <col min="4" max="4" width="10.33203125" customWidth="1"/>
    <col min="6" max="6" width="56.5" customWidth="1"/>
    <col min="7" max="7" width="18" customWidth="1"/>
    <col min="8" max="9" width="20.33203125" customWidth="1"/>
  </cols>
  <sheetData>
    <row r="1" spans="1:2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1" x14ac:dyDescent="0.2">
      <c r="A2" s="1"/>
      <c r="B2" s="1" t="s">
        <v>66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21" x14ac:dyDescent="0.2">
      <c r="A3" s="1"/>
      <c r="B3" s="1"/>
      <c r="C3" s="4" t="s">
        <v>67</v>
      </c>
      <c r="D3" s="1"/>
      <c r="E3" s="1"/>
      <c r="F3" s="1"/>
      <c r="G3" s="1"/>
      <c r="H3" s="1"/>
      <c r="I3" s="1"/>
      <c r="J3" s="1"/>
      <c r="K3" s="1"/>
      <c r="L3" s="1"/>
    </row>
    <row r="4" spans="1:21" x14ac:dyDescent="0.2">
      <c r="A4" s="1"/>
      <c r="B4" s="1"/>
      <c r="C4" s="5" t="s">
        <v>68</v>
      </c>
      <c r="D4" s="1"/>
      <c r="E4" s="1"/>
      <c r="F4" s="1"/>
      <c r="G4" s="1"/>
      <c r="H4" s="1"/>
      <c r="I4" s="1"/>
      <c r="J4" s="1"/>
      <c r="K4" s="1"/>
      <c r="L4" s="1"/>
    </row>
    <row r="5" spans="1:21" x14ac:dyDescent="0.2">
      <c r="A5" s="1"/>
      <c r="B5" s="1"/>
      <c r="C5" s="1" t="s">
        <v>70</v>
      </c>
      <c r="D5" s="1"/>
      <c r="E5" s="1"/>
      <c r="F5" s="1"/>
      <c r="G5" s="1"/>
      <c r="H5" s="1"/>
      <c r="I5" s="1"/>
      <c r="J5" s="1"/>
      <c r="K5" s="1"/>
      <c r="L5" s="1"/>
    </row>
    <row r="6" spans="1:21" x14ac:dyDescent="0.2">
      <c r="A6" s="1"/>
      <c r="B6" s="1"/>
      <c r="C6" s="21" t="s">
        <v>56</v>
      </c>
      <c r="D6" s="21"/>
      <c r="E6" s="21"/>
      <c r="F6" s="1"/>
      <c r="G6" s="21" t="s">
        <v>57</v>
      </c>
      <c r="H6" s="21"/>
      <c r="I6" s="22"/>
      <c r="J6" s="10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1" t="s">
        <v>2</v>
      </c>
      <c r="C7" s="1" t="s">
        <v>11</v>
      </c>
      <c r="D7" s="17" t="s">
        <v>38</v>
      </c>
      <c r="E7" s="17" t="s">
        <v>39</v>
      </c>
      <c r="F7" s="1" t="s">
        <v>28</v>
      </c>
      <c r="G7" s="17" t="s">
        <v>38</v>
      </c>
      <c r="H7" s="17" t="s">
        <v>55</v>
      </c>
      <c r="I7" s="17"/>
      <c r="J7" s="1"/>
      <c r="K7" s="1"/>
      <c r="L7" s="1"/>
    </row>
    <row r="8" spans="1:21" x14ac:dyDescent="0.2">
      <c r="A8" s="1"/>
      <c r="B8" s="1"/>
      <c r="C8" s="1" t="s">
        <v>12</v>
      </c>
      <c r="D8" s="6"/>
      <c r="E8" s="7">
        <v>10000</v>
      </c>
      <c r="F8" s="1" t="s">
        <v>0</v>
      </c>
      <c r="G8" s="1"/>
      <c r="H8" s="8">
        <f>E8-D41</f>
        <v>9245.7992800781067</v>
      </c>
      <c r="I8" s="8"/>
      <c r="J8" s="1"/>
      <c r="K8" s="1"/>
      <c r="L8" s="1"/>
    </row>
    <row r="9" spans="1:21" x14ac:dyDescent="0.2">
      <c r="A9" s="1"/>
      <c r="B9" s="9">
        <v>0.01</v>
      </c>
      <c r="C9" s="1"/>
      <c r="D9" s="6"/>
      <c r="E9" s="6"/>
      <c r="F9" s="1" t="s">
        <v>58</v>
      </c>
      <c r="G9" s="10">
        <f>D31*B9</f>
        <v>300</v>
      </c>
      <c r="H9" s="1"/>
      <c r="I9" s="1"/>
      <c r="J9" s="1"/>
      <c r="K9" s="1"/>
      <c r="L9" s="1"/>
    </row>
    <row r="10" spans="1:21" x14ac:dyDescent="0.2">
      <c r="A10" s="1"/>
      <c r="B10" s="1"/>
      <c r="C10" s="1"/>
      <c r="D10" s="6"/>
      <c r="E10" s="6"/>
      <c r="F10" s="1" t="s">
        <v>59</v>
      </c>
      <c r="G10" s="10">
        <f>D38</f>
        <v>145.14000000000001</v>
      </c>
      <c r="H10" s="1"/>
      <c r="I10" s="1"/>
      <c r="J10" s="1"/>
      <c r="K10" s="1"/>
      <c r="L10" s="1"/>
    </row>
    <row r="11" spans="1:21" x14ac:dyDescent="0.2">
      <c r="A11" s="1"/>
      <c r="B11" s="1"/>
      <c r="C11" s="1" t="s">
        <v>13</v>
      </c>
      <c r="D11" s="11">
        <f>E8</f>
        <v>10000</v>
      </c>
      <c r="E11" s="11"/>
      <c r="F11" s="1" t="s">
        <v>60</v>
      </c>
      <c r="G11" s="10">
        <f>H8+G9+G10</f>
        <v>9690.9392800781061</v>
      </c>
      <c r="H11" s="8"/>
      <c r="I11" s="8"/>
      <c r="J11" s="1"/>
      <c r="K11" s="1"/>
      <c r="L11" s="1"/>
    </row>
    <row r="12" spans="1:21" x14ac:dyDescent="0.2">
      <c r="A12" s="1"/>
      <c r="B12" s="12">
        <v>0.54500000000000004</v>
      </c>
      <c r="C12" s="1" t="s">
        <v>8</v>
      </c>
      <c r="D12" s="11">
        <f>D11*B12</f>
        <v>5450</v>
      </c>
      <c r="E12" s="11"/>
      <c r="F12" s="1" t="s">
        <v>31</v>
      </c>
      <c r="G12" s="2">
        <f>G11*B12</f>
        <v>5281.5619076425683</v>
      </c>
      <c r="H12" s="1"/>
      <c r="I12" s="1"/>
      <c r="J12" s="1"/>
      <c r="K12" s="1"/>
      <c r="L12" s="1"/>
    </row>
    <row r="13" spans="1:21" x14ac:dyDescent="0.2">
      <c r="A13" s="1"/>
      <c r="B13" s="12">
        <v>9.2999999999999999E-2</v>
      </c>
      <c r="C13" s="1" t="s">
        <v>9</v>
      </c>
      <c r="D13" s="11">
        <v>7300</v>
      </c>
      <c r="E13" s="11"/>
      <c r="F13" s="1" t="s">
        <v>61</v>
      </c>
      <c r="G13" s="10">
        <f>D13</f>
        <v>7300</v>
      </c>
      <c r="H13" s="1"/>
      <c r="I13" s="1"/>
      <c r="J13" s="1"/>
      <c r="K13" s="1"/>
      <c r="L13" s="1"/>
    </row>
    <row r="14" spans="1:21" x14ac:dyDescent="0.2">
      <c r="A14" s="1"/>
      <c r="B14" s="12">
        <v>0.123</v>
      </c>
      <c r="C14" s="1" t="s">
        <v>27</v>
      </c>
      <c r="D14" s="13">
        <f>D11*B14</f>
        <v>1230</v>
      </c>
      <c r="E14" s="13"/>
      <c r="F14" s="1" t="s">
        <v>40</v>
      </c>
      <c r="G14" s="10">
        <f>G11*B14</f>
        <v>1191.9855314496069</v>
      </c>
      <c r="H14" s="1"/>
      <c r="I14" s="1"/>
      <c r="J14" s="1"/>
      <c r="K14" s="1"/>
      <c r="L14" s="1"/>
    </row>
    <row r="15" spans="1:21" x14ac:dyDescent="0.2">
      <c r="A15" s="1"/>
      <c r="B15" s="12"/>
      <c r="C15" s="1" t="s">
        <v>14</v>
      </c>
      <c r="D15" s="13">
        <f>D13</f>
        <v>7300</v>
      </c>
      <c r="E15" s="13"/>
      <c r="F15" s="1" t="s">
        <v>32</v>
      </c>
      <c r="G15" s="8">
        <f>D15</f>
        <v>7300</v>
      </c>
      <c r="H15" s="1"/>
      <c r="I15" s="1"/>
      <c r="J15" s="1"/>
      <c r="K15" s="1"/>
      <c r="L15" s="1"/>
    </row>
    <row r="16" spans="1:21" x14ac:dyDescent="0.2">
      <c r="A16" s="1"/>
      <c r="B16" s="12">
        <v>1.6E-2</v>
      </c>
      <c r="C16" s="1" t="s">
        <v>15</v>
      </c>
      <c r="D16" s="13">
        <f>B16*D11</f>
        <v>160</v>
      </c>
      <c r="E16" s="13"/>
      <c r="F16" s="1" t="s">
        <v>37</v>
      </c>
      <c r="G16" s="10">
        <f>G11*B16</f>
        <v>155.05502848124971</v>
      </c>
      <c r="H16" s="1"/>
      <c r="I16" s="1"/>
      <c r="J16" s="1"/>
      <c r="K16" s="1"/>
      <c r="L16" s="1"/>
    </row>
    <row r="17" spans="1:12" x14ac:dyDescent="0.2">
      <c r="A17" s="1"/>
      <c r="B17" s="12"/>
      <c r="C17" s="1" t="s">
        <v>16</v>
      </c>
      <c r="D17" s="13"/>
      <c r="E17" s="13"/>
      <c r="F17" s="1" t="s">
        <v>1</v>
      </c>
      <c r="G17" s="10"/>
      <c r="H17" s="10"/>
      <c r="I17" s="10"/>
      <c r="J17" s="1"/>
      <c r="K17" s="1"/>
      <c r="L17" s="1"/>
    </row>
    <row r="18" spans="1:12" x14ac:dyDescent="0.2">
      <c r="A18" s="1"/>
      <c r="B18" s="12"/>
      <c r="C18" s="1" t="s">
        <v>17</v>
      </c>
      <c r="D18" s="13"/>
      <c r="E18" s="13">
        <f>E8</f>
        <v>10000</v>
      </c>
      <c r="F18" s="1"/>
      <c r="G18" s="10"/>
      <c r="H18" s="10">
        <f>G11</f>
        <v>9690.9392800781061</v>
      </c>
      <c r="I18" s="10"/>
      <c r="J18" s="1"/>
      <c r="K18" s="1"/>
      <c r="L18" s="1"/>
    </row>
    <row r="19" spans="1:12" x14ac:dyDescent="0.2">
      <c r="A19" s="1"/>
      <c r="B19" s="12">
        <v>0.28599999999999998</v>
      </c>
      <c r="C19" s="1" t="s">
        <v>10</v>
      </c>
      <c r="D19" s="13"/>
      <c r="E19" s="13">
        <f>E18*-B19</f>
        <v>-2859.9999999999995</v>
      </c>
      <c r="F19" s="1" t="s">
        <v>30</v>
      </c>
      <c r="G19" s="10"/>
      <c r="H19" s="10">
        <f>H18*-B19</f>
        <v>-2771.6086341023383</v>
      </c>
      <c r="I19" s="10"/>
      <c r="J19" s="1"/>
      <c r="K19" s="1"/>
      <c r="L19" s="1"/>
    </row>
    <row r="20" spans="1:12" x14ac:dyDescent="0.2">
      <c r="A20" s="1"/>
      <c r="B20" s="3">
        <v>5.2400000000000002E-2</v>
      </c>
      <c r="C20" s="1" t="s">
        <v>18</v>
      </c>
      <c r="D20" s="13"/>
      <c r="E20" s="13">
        <f>E19*B20</f>
        <v>-149.86399999999998</v>
      </c>
      <c r="F20" s="1" t="s">
        <v>29</v>
      </c>
      <c r="G20" s="10"/>
      <c r="H20" s="10">
        <f>H19*B20</f>
        <v>-145.23229242696254</v>
      </c>
      <c r="I20" s="10"/>
      <c r="J20" s="1"/>
      <c r="K20" s="1"/>
      <c r="L20" s="1"/>
    </row>
    <row r="21" spans="1:12" x14ac:dyDescent="0.2">
      <c r="A21" s="1"/>
      <c r="B21" s="12">
        <v>9.2999999999999999E-2</v>
      </c>
      <c r="C21" s="1" t="s">
        <v>19</v>
      </c>
      <c r="D21" s="13"/>
      <c r="E21" s="13">
        <f>-D13*B21</f>
        <v>-678.9</v>
      </c>
      <c r="F21" s="1" t="s">
        <v>34</v>
      </c>
      <c r="G21" s="10"/>
      <c r="H21" s="10">
        <f>B21*-G13</f>
        <v>-678.9</v>
      </c>
      <c r="I21" s="10"/>
      <c r="J21" s="1"/>
      <c r="K21" s="1"/>
      <c r="L21" s="1"/>
    </row>
    <row r="22" spans="1:12" x14ac:dyDescent="0.2">
      <c r="A22" s="1"/>
      <c r="B22" s="12">
        <v>1.2999999999999999E-2</v>
      </c>
      <c r="C22" s="1" t="s">
        <v>20</v>
      </c>
      <c r="D22" s="13"/>
      <c r="E22" s="13">
        <f>B22*-D13</f>
        <v>-94.899999999999991</v>
      </c>
      <c r="F22" s="1" t="s">
        <v>35</v>
      </c>
      <c r="G22" s="10"/>
      <c r="H22" s="10">
        <f>G13*-B22</f>
        <v>-94.899999999999991</v>
      </c>
      <c r="I22" s="10"/>
      <c r="J22" s="1"/>
      <c r="K22" s="1"/>
      <c r="L22" s="1"/>
    </row>
    <row r="23" spans="1:12" x14ac:dyDescent="0.2">
      <c r="A23" s="1"/>
      <c r="B23" s="1"/>
      <c r="C23" s="1"/>
      <c r="D23" s="11"/>
      <c r="E23" s="11"/>
      <c r="F23" s="1" t="s">
        <v>62</v>
      </c>
      <c r="G23" s="1"/>
      <c r="H23" s="10">
        <f>IPMT(D35/12,1,D36*12,-D31)</f>
        <v>75</v>
      </c>
      <c r="I23" s="10"/>
      <c r="J23" s="1"/>
      <c r="K23" s="1"/>
      <c r="L23" s="1"/>
    </row>
    <row r="24" spans="1:12" x14ac:dyDescent="0.2">
      <c r="A24" s="1"/>
      <c r="B24" s="12"/>
      <c r="C24" s="1" t="s">
        <v>21</v>
      </c>
      <c r="D24" s="13"/>
      <c r="E24" s="13">
        <f>SUM(E19:E22)</f>
        <v>-3783.6639999999998</v>
      </c>
      <c r="F24" s="1" t="s">
        <v>42</v>
      </c>
      <c r="G24" s="10"/>
      <c r="H24" s="10">
        <f>SUM(H19:H23)</f>
        <v>-3615.6409265293009</v>
      </c>
      <c r="I24" s="10"/>
      <c r="J24" s="1"/>
      <c r="K24" s="1"/>
      <c r="L24" s="1"/>
    </row>
    <row r="25" spans="1:12" x14ac:dyDescent="0.2">
      <c r="A25" s="1"/>
      <c r="B25" s="12"/>
      <c r="C25" s="1" t="s">
        <v>22</v>
      </c>
      <c r="D25" s="13"/>
      <c r="E25" s="13">
        <f>E18+E24</f>
        <v>6216.3360000000002</v>
      </c>
      <c r="F25" s="1" t="s">
        <v>33</v>
      </c>
      <c r="G25" s="10"/>
      <c r="H25" s="10">
        <f>H8+H24</f>
        <v>5630.1583535488062</v>
      </c>
      <c r="I25" s="10"/>
      <c r="J25" s="1"/>
      <c r="K25" s="1"/>
      <c r="L25" s="1"/>
    </row>
    <row r="26" spans="1:12" x14ac:dyDescent="0.2">
      <c r="A26" s="1"/>
      <c r="B26" s="12"/>
      <c r="C26" s="1" t="s">
        <v>23</v>
      </c>
      <c r="D26" s="13"/>
      <c r="E26" s="13">
        <v>285.27999999999997</v>
      </c>
      <c r="F26" s="1" t="s">
        <v>69</v>
      </c>
      <c r="G26" s="10"/>
      <c r="H26" s="10">
        <f>E26</f>
        <v>285.27999999999997</v>
      </c>
      <c r="I26" s="10"/>
      <c r="J26" s="1"/>
      <c r="K26" s="1"/>
      <c r="L26" s="1"/>
    </row>
    <row r="27" spans="1:12" x14ac:dyDescent="0.2">
      <c r="A27" s="1"/>
      <c r="B27" s="12"/>
      <c r="C27" s="1" t="s">
        <v>24</v>
      </c>
      <c r="D27" s="13"/>
      <c r="E27" s="13">
        <v>31.37</v>
      </c>
      <c r="F27" s="1" t="s">
        <v>69</v>
      </c>
      <c r="G27" s="10"/>
      <c r="H27" s="10">
        <f t="shared" ref="H27:H28" si="0">E27</f>
        <v>31.37</v>
      </c>
      <c r="I27" s="10"/>
      <c r="J27" s="1"/>
      <c r="K27" s="1"/>
      <c r="L27" s="1"/>
    </row>
    <row r="28" spans="1:12" x14ac:dyDescent="0.2">
      <c r="A28" s="1"/>
      <c r="B28" s="12"/>
      <c r="C28" s="1" t="s">
        <v>25</v>
      </c>
      <c r="D28" s="13"/>
      <c r="E28" s="13">
        <f>-D16</f>
        <v>-160</v>
      </c>
      <c r="F28" s="1" t="s">
        <v>36</v>
      </c>
      <c r="G28" s="10"/>
      <c r="H28" s="10">
        <f t="shared" si="0"/>
        <v>-160</v>
      </c>
      <c r="I28" s="10"/>
      <c r="J28" s="1"/>
      <c r="K28" s="1"/>
      <c r="L28" s="1"/>
    </row>
    <row r="29" spans="1:12" x14ac:dyDescent="0.2">
      <c r="A29" s="1"/>
      <c r="B29" s="12"/>
      <c r="C29" s="1" t="s">
        <v>26</v>
      </c>
      <c r="D29" s="1"/>
      <c r="E29" s="14">
        <f>SUM(E25:E28)</f>
        <v>6372.9859999999999</v>
      </c>
      <c r="F29" s="1" t="s">
        <v>41</v>
      </c>
      <c r="G29" s="10"/>
      <c r="H29" s="15">
        <f>SUM(H25:H28)</f>
        <v>5786.8083535488058</v>
      </c>
      <c r="I29" s="15"/>
      <c r="J29" s="1"/>
      <c r="K29" s="1"/>
      <c r="L29" s="1"/>
    </row>
    <row r="30" spans="1:1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/>
      <c r="B31" s="1"/>
      <c r="C31" s="1" t="s">
        <v>43</v>
      </c>
      <c r="D31" s="16">
        <v>30000</v>
      </c>
      <c r="E31" s="1" t="s">
        <v>3</v>
      </c>
      <c r="F31" s="17" t="s">
        <v>63</v>
      </c>
      <c r="G31" s="15">
        <f>H29-E29</f>
        <v>-586.17764645119405</v>
      </c>
      <c r="H31" s="1"/>
      <c r="I31" s="1"/>
      <c r="J31" s="1"/>
      <c r="K31" s="1"/>
      <c r="L31" s="1"/>
    </row>
    <row r="32" spans="1:12" x14ac:dyDescent="0.2">
      <c r="A32" s="1"/>
      <c r="B32" s="1"/>
      <c r="C32" s="1" t="s">
        <v>44</v>
      </c>
      <c r="D32" s="18">
        <v>50</v>
      </c>
      <c r="E32" s="1" t="s">
        <v>45</v>
      </c>
      <c r="F32" s="17" t="s">
        <v>64</v>
      </c>
      <c r="G32" s="15">
        <f>D41</f>
        <v>754.20071992189412</v>
      </c>
      <c r="H32" s="1"/>
      <c r="I32" s="1"/>
      <c r="J32" s="1"/>
      <c r="K32" s="1"/>
      <c r="L32" s="1"/>
    </row>
    <row r="33" spans="1:12" x14ac:dyDescent="0.2">
      <c r="A33" s="1"/>
      <c r="B33" s="1"/>
      <c r="C33" s="1" t="s">
        <v>50</v>
      </c>
      <c r="D33" s="18">
        <v>4.0999999999999996</v>
      </c>
      <c r="E33" s="1" t="s">
        <v>51</v>
      </c>
      <c r="F33" s="17" t="s">
        <v>65</v>
      </c>
      <c r="G33" s="15">
        <f>SUM(G31:G32)</f>
        <v>168.02307347070007</v>
      </c>
      <c r="H33" s="1"/>
      <c r="I33" s="1"/>
      <c r="J33" s="1"/>
      <c r="K33" s="1"/>
      <c r="L33" s="1"/>
    </row>
    <row r="34" spans="1:12" x14ac:dyDescent="0.2">
      <c r="A34" s="1"/>
      <c r="B34" s="1"/>
      <c r="C34" s="1" t="s">
        <v>52</v>
      </c>
      <c r="D34" s="18">
        <v>1.77</v>
      </c>
      <c r="E34" s="1" t="s">
        <v>53</v>
      </c>
      <c r="F34" s="1"/>
      <c r="G34" s="1"/>
      <c r="H34" s="1"/>
      <c r="I34" s="1"/>
      <c r="J34" s="1"/>
      <c r="K34" s="1"/>
      <c r="L34" s="1"/>
    </row>
    <row r="35" spans="1:12" x14ac:dyDescent="0.2">
      <c r="A35" s="1"/>
      <c r="B35" s="1"/>
      <c r="C35" s="1" t="s">
        <v>5</v>
      </c>
      <c r="D35" s="19">
        <v>0.03</v>
      </c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/>
      <c r="B36" s="1"/>
      <c r="C36" s="1" t="s">
        <v>47</v>
      </c>
      <c r="D36" s="18">
        <v>5</v>
      </c>
      <c r="E36" s="1" t="s">
        <v>48</v>
      </c>
      <c r="F36" s="1"/>
      <c r="G36" s="1"/>
      <c r="H36" s="1"/>
      <c r="I36" s="1"/>
      <c r="J36" s="1"/>
      <c r="K36" s="1"/>
      <c r="L36" s="1"/>
    </row>
    <row r="37" spans="1:12" x14ac:dyDescent="0.2">
      <c r="A37" s="1"/>
      <c r="B37" s="1"/>
      <c r="C37" s="1" t="s">
        <v>7</v>
      </c>
      <c r="D37" s="10">
        <f>PMT(D35/12,D36*12,-D31)</f>
        <v>539.06071992189413</v>
      </c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/>
      <c r="B38" s="1"/>
      <c r="C38" s="1" t="s">
        <v>49</v>
      </c>
      <c r="D38" s="10">
        <f>20*D32*2/100*D33*D34</f>
        <v>145.14000000000001</v>
      </c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1"/>
      <c r="B39" s="1"/>
      <c r="C39" s="1" t="s">
        <v>4</v>
      </c>
      <c r="D39" s="20">
        <v>50</v>
      </c>
      <c r="E39" s="1" t="s">
        <v>54</v>
      </c>
      <c r="F39" s="1"/>
      <c r="G39" s="1"/>
      <c r="H39" s="1"/>
      <c r="I39" s="1"/>
      <c r="J39" s="1"/>
      <c r="K39" s="1"/>
      <c r="L39" s="1"/>
    </row>
    <row r="40" spans="1:12" x14ac:dyDescent="0.2">
      <c r="A40" s="1"/>
      <c r="B40" s="1"/>
      <c r="C40" s="1" t="s">
        <v>6</v>
      </c>
      <c r="D40" s="20">
        <v>20</v>
      </c>
      <c r="E40" s="1" t="s">
        <v>54</v>
      </c>
      <c r="F40" s="1"/>
      <c r="G40" s="1"/>
      <c r="H40" s="1"/>
      <c r="I40" s="1"/>
      <c r="J40" s="1"/>
      <c r="K40" s="1"/>
      <c r="L40" s="1"/>
    </row>
    <row r="41" spans="1:12" x14ac:dyDescent="0.2">
      <c r="A41" s="1"/>
      <c r="B41" s="1"/>
      <c r="C41" s="1" t="s">
        <v>46</v>
      </c>
      <c r="D41" s="10">
        <f>SUM(D37:D40)</f>
        <v>754.20071992189412</v>
      </c>
      <c r="E41" s="1" t="s">
        <v>54</v>
      </c>
      <c r="F41" s="1"/>
      <c r="G41" s="1"/>
      <c r="H41" s="1"/>
      <c r="I41" s="1"/>
      <c r="J41" s="1"/>
      <c r="K41" s="1"/>
      <c r="L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2021-12-06T10:15:16Z</dcterms:created>
  <dcterms:modified xsi:type="dcterms:W3CDTF">2023-09-22T13:42:51Z</dcterms:modified>
</cp:coreProperties>
</file>