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bookViews>
  <sheets>
    <sheet name="Dashboard" sheetId="5" r:id="rId1"/>
    <sheet name="Working Data" sheetId="2" r:id="rId2"/>
    <sheet name="Pivot Tables" sheetId="3" r:id="rId3"/>
    <sheet name="Other Tables" sheetId="4" r:id="rId4"/>
    <sheet name="original_data" sheetId="1" r:id="rId5"/>
  </sheets>
  <definedNames>
    <definedName name="_xlnm._FilterDatabase" localSheetId="1" hidden="1">'Working Data'!$A$1:$AK$312</definedName>
    <definedName name="Slicer_Department">#N/A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4" l="1"/>
  <c r="N17" i="4"/>
  <c r="M17" i="4"/>
  <c r="L17" i="4"/>
  <c r="K17" i="4"/>
  <c r="J17" i="4"/>
  <c r="I17" i="4"/>
  <c r="H17" i="4"/>
  <c r="G17" i="4"/>
  <c r="F17" i="4"/>
  <c r="E17" i="4"/>
  <c r="D17" i="4"/>
  <c r="C17" i="4"/>
  <c r="O16" i="4"/>
  <c r="N16" i="4"/>
  <c r="M16" i="4"/>
  <c r="L16" i="4"/>
  <c r="K16" i="4"/>
  <c r="J16" i="4"/>
  <c r="I16" i="4"/>
  <c r="H16" i="4"/>
  <c r="G16" i="4"/>
  <c r="F16" i="4"/>
  <c r="E16" i="4"/>
  <c r="D16" i="4"/>
  <c r="C16" i="4"/>
  <c r="N4" i="4"/>
  <c r="M4" i="4"/>
  <c r="L4" i="4"/>
  <c r="K4" i="4"/>
  <c r="J4" i="4"/>
  <c r="I4" i="4"/>
  <c r="H4" i="4"/>
  <c r="G4" i="4"/>
  <c r="F4" i="4"/>
  <c r="E4" i="4"/>
  <c r="D4" i="4"/>
  <c r="C4" i="4"/>
  <c r="N3" i="4"/>
  <c r="M3" i="4"/>
  <c r="L3" i="4"/>
  <c r="K3" i="4"/>
  <c r="J3" i="4"/>
  <c r="I3" i="4"/>
  <c r="H3" i="4"/>
  <c r="G3" i="4"/>
  <c r="F3" i="4"/>
  <c r="E3" i="4"/>
  <c r="D3" i="4"/>
  <c r="C3" i="4"/>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D18" i="4" l="1"/>
  <c r="E18" i="4"/>
  <c r="F18" i="4"/>
  <c r="G18" i="4"/>
  <c r="H18" i="4"/>
  <c r="I18" i="4"/>
  <c r="J18" i="4"/>
  <c r="K18" i="4"/>
  <c r="L18" i="4"/>
  <c r="M18" i="4"/>
  <c r="N18" i="4"/>
  <c r="C18" i="4"/>
  <c r="O18" i="4"/>
  <c r="D5" i="4"/>
  <c r="E5" i="4"/>
  <c r="F5" i="4"/>
  <c r="G5" i="4"/>
  <c r="H5" i="4"/>
  <c r="I5" i="4"/>
  <c r="J5" i="4"/>
  <c r="K5" i="4"/>
  <c r="L5" i="4"/>
  <c r="M5" i="4"/>
  <c r="N5" i="4"/>
  <c r="C5" i="4"/>
</calcChain>
</file>

<file path=xl/sharedStrings.xml><?xml version="1.0" encoding="utf-8"?>
<sst xmlns="http://schemas.openxmlformats.org/spreadsheetml/2006/main" count="8858" uniqueCount="523">
  <si>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</si>
  <si>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</si>
  <si>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</si>
  <si>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</si>
  <si>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</si>
  <si>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</si>
  <si>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</si>
  <si>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</si>
  <si>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</si>
  <si>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</si>
  <si>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</si>
  <si>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</si>
  <si>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</si>
  <si>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</si>
  <si>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</si>
  <si>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</si>
  <si>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</si>
  <si>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</si>
  <si>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</si>
  <si>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</si>
  <si>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</si>
  <si>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</si>
  <si>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</si>
  <si>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</si>
  <si>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</si>
  <si>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</si>
  <si>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</si>
  <si>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</si>
  <si>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</si>
  <si>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</si>
  <si>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</si>
  <si>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</si>
  <si>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</si>
  <si>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</si>
  <si>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</si>
  <si>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</si>
  <si>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</si>
  <si>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</si>
  <si>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</si>
  <si>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</si>
  <si>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</si>
  <si>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</si>
  <si>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</si>
  <si>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</si>
  <si>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</si>
  <si>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</si>
  <si>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</si>
  <si>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</si>
  <si>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</si>
  <si>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</si>
  <si>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</si>
  <si>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</si>
  <si>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</si>
  <si>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</si>
  <si>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</si>
  <si>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</si>
  <si>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</si>
  <si>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</si>
  <si>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</si>
  <si>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</si>
  <si>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</si>
  <si>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</si>
  <si>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</si>
  <si>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</si>
  <si>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</si>
  <si>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</si>
  <si>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</si>
  <si>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</si>
  <si>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</si>
  <si>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</si>
  <si>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</si>
  <si>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</si>
  <si>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</si>
  <si>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</si>
  <si>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</si>
  <si>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</si>
  <si>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</si>
  <si>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</si>
  <si>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</si>
  <si>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</si>
  <si>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</si>
  <si>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</si>
  <si>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</si>
  <si>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</si>
  <si>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</si>
  <si>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</si>
  <si>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</si>
  <si>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</si>
  <si>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</si>
  <si>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</si>
  <si>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</si>
  <si>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</si>
  <si>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</si>
  <si>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</si>
  <si>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</si>
  <si>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</si>
  <si>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</si>
  <si>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</si>
  <si>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</si>
  <si>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</si>
  <si>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</si>
  <si>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</si>
  <si>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</si>
  <si>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</si>
  <si>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</si>
  <si>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</si>
  <si>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</si>
  <si>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</si>
  <si>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</si>
  <si>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</si>
  <si>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</si>
  <si>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</si>
  <si>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</si>
  <si>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</si>
  <si>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</si>
  <si>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</si>
  <si>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</si>
  <si>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</si>
  <si>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</si>
  <si>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</si>
  <si>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</si>
  <si>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</si>
  <si>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</si>
  <si>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</si>
  <si>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</si>
  <si>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</si>
  <si>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</si>
  <si>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</si>
  <si>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</si>
  <si>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</si>
  <si>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</si>
  <si>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</si>
  <si>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</si>
  <si>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</si>
  <si>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</si>
  <si>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</si>
  <si>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</si>
  <si>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</si>
  <si>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</si>
  <si>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</si>
  <si>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</si>
  <si>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</si>
  <si>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</si>
  <si>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</si>
  <si>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</si>
  <si>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</si>
  <si>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</si>
  <si>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</si>
  <si>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</si>
  <si>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</si>
  <si>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</si>
  <si>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</si>
  <si>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</si>
  <si>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</si>
  <si>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</si>
  <si>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</si>
  <si>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</si>
  <si>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</si>
  <si>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</si>
  <si>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</si>
  <si>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</si>
  <si>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</si>
  <si>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</si>
  <si>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</si>
  <si>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</si>
  <si>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</si>
  <si>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</si>
  <si>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</si>
  <si>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</si>
  <si>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</si>
  <si>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</si>
  <si>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</si>
  <si>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</si>
  <si>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</si>
  <si>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</si>
  <si>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</si>
  <si>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</si>
  <si>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</si>
  <si>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</si>
  <si>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</si>
  <si>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</si>
  <si>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</si>
  <si>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</si>
  <si>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</si>
  <si>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</si>
  <si>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</si>
  <si>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</si>
  <si>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</si>
  <si>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</si>
  <si>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</si>
  <si>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</si>
  <si>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</si>
  <si>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</si>
  <si>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</si>
  <si>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</si>
  <si>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</si>
  <si>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</si>
  <si>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</si>
  <si>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</si>
  <si>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</si>
  <si>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</si>
  <si>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</si>
  <si>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</si>
  <si>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</si>
  <si>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</si>
  <si>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</si>
  <si>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</si>
  <si>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</si>
  <si>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</si>
  <si>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</si>
  <si>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</si>
  <si>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</si>
  <si>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</si>
  <si>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</si>
  <si>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</si>
  <si>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</si>
  <si>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</si>
  <si>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</si>
  <si>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</si>
  <si>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</si>
  <si>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</si>
  <si>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</si>
  <si>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</si>
  <si>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</si>
  <si>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</si>
  <si>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</si>
  <si>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</si>
  <si>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</si>
  <si>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</si>
  <si>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</si>
  <si>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</si>
  <si>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</si>
  <si>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</si>
  <si>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</si>
  <si>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</si>
  <si>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</si>
  <si>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</si>
  <si>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</si>
  <si>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</si>
  <si>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</si>
  <si>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</si>
  <si>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</si>
  <si>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</si>
  <si>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</si>
  <si>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</si>
  <si>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</si>
  <si>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</si>
  <si>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</si>
  <si>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</si>
  <si>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</si>
  <si>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</si>
  <si>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</si>
  <si>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</si>
  <si>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</si>
  <si>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</si>
  <si>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</si>
  <si>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</si>
  <si>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</si>
  <si>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</si>
  <si>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</si>
  <si>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</si>
  <si>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</si>
  <si>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</si>
  <si>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</si>
  <si>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</si>
  <si>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</si>
  <si>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</si>
  <si>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</si>
  <si>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</si>
  <si>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</si>
  <si>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</si>
  <si>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</si>
  <si>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</si>
  <si>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</si>
  <si>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</si>
  <si>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</si>
  <si>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</si>
  <si>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</si>
  <si>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</si>
  <si>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</si>
  <si>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</si>
  <si>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</si>
  <si>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</si>
  <si>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</si>
  <si>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</si>
  <si>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</si>
  <si>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</si>
  <si>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</si>
  <si>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</si>
  <si>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</si>
  <si>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</si>
  <si>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</si>
  <si>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</si>
  <si>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</si>
  <si>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</si>
  <si>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</si>
  <si>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</si>
  <si>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</si>
  <si>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</si>
  <si>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</si>
  <si>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</si>
  <si>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</si>
  <si>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</si>
  <si>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</si>
  <si>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</si>
  <si>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</si>
  <si>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</si>
  <si>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</si>
  <si>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</si>
  <si>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</si>
  <si>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</si>
  <si>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</si>
  <si>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</si>
  <si>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</si>
  <si>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</si>
  <si>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</si>
  <si>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</si>
  <si>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</si>
  <si>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</si>
  <si>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</si>
  <si>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</si>
  <si>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</si>
  <si>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</si>
  <si>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</si>
  <si>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</si>
  <si>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</si>
  <si>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</si>
  <si>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</si>
  <si>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</si>
  <si>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</si>
  <si>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</si>
  <si>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</si>
  <si>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</si>
  <si>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</si>
  <si>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</si>
  <si>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</si>
  <si>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</si>
  <si>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</si>
  <si>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</si>
  <si>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</si>
  <si>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</si>
  <si>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</si>
  <si>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</si>
  <si>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</si>
  <si>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</si>
  <si>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</si>
  <si>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</si>
  <si>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</si>
  <si>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</si>
  <si>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</si>
  <si>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</si>
  <si>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</si>
  <si>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</si>
  <si>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</si>
  <si>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</si>
  <si>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</si>
  <si>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</si>
  <si>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</si>
  <si>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</si>
  <si>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</si>
  <si>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</si>
  <si>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</si>
  <si>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</si>
  <si>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</si>
  <si>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</si>
  <si>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</si>
  <si>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</si>
  <si>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</si>
  <si>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</si>
  <si>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</si>
  <si>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</si>
  <si>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</si>
  <si>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</si>
  <si>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</si>
  <si>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</si>
  <si>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</si>
  <si>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</si>
  <si>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</si>
  <si>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</si>
  <si>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</si>
  <si>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</si>
  <si>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</si>
  <si>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</si>
  <si>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</si>
  <si>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</si>
  <si>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</si>
  <si>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</si>
  <si>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</si>
  <si>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</si>
  <si>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</si>
  <si>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</si>
  <si>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</si>
  <si>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</si>
  <si>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</si>
  <si>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</si>
  <si>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</si>
  <si>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</si>
  <si>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</si>
  <si>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</si>
  <si>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</si>
  <si>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</si>
  <si>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</si>
  <si>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</si>
  <si>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</si>
  <si>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</si>
  <si>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</si>
  <si>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</si>
  <si>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</si>
  <si>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</si>
  <si>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</si>
  <si>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</si>
  <si>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</si>
  <si>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</si>
  <si>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</si>
  <si>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</si>
  <si>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</si>
  <si>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</si>
  <si>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</si>
  <si>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</si>
  <si>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</si>
  <si>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</si>
  <si>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</si>
  <si>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</si>
  <si>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</si>
  <si>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</si>
  <si>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</si>
  <si>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</si>
  <si>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</si>
  <si>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</si>
  <si>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</si>
  <si>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</si>
  <si>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</si>
  <si>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</si>
  <si>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</si>
  <si>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</si>
  <si>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</si>
  <si>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</si>
  <si>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</si>
  <si>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</si>
  <si>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</si>
  <si>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</si>
  <si>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</si>
  <si>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</si>
  <si>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</si>
  <si>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</si>
  <si>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</si>
  <si>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</si>
  <si>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</si>
  <si>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</si>
  <si>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</si>
  <si>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</si>
  <si>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</si>
  <si>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</si>
  <si>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</si>
  <si>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</si>
  <si>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</si>
  <si>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</si>
  <si>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</si>
  <si>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</si>
  <si>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</si>
  <si>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</si>
  <si>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</si>
  <si>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</si>
  <si>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</si>
  <si>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</si>
  <si>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</si>
  <si>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</si>
  <si>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</si>
  <si>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</si>
  <si>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</si>
  <si>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</si>
  <si>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</si>
  <si>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</si>
  <si>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</si>
  <si>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</si>
  <si>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</si>
  <si>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</si>
  <si>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</si>
  <si>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</si>
  <si>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</si>
  <si>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</si>
  <si>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</si>
  <si>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</si>
  <si>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</si>
  <si>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</si>
  <si>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</si>
  <si>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</si>
  <si>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</si>
  <si>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 xml:space="preserve">Male </t>
  </si>
  <si>
    <t>Female</t>
  </si>
  <si>
    <t>Tenure</t>
  </si>
  <si>
    <t>2018/1</t>
  </si>
  <si>
    <t>2018/2</t>
  </si>
  <si>
    <t>2018/3</t>
  </si>
  <si>
    <t>2018/4</t>
  </si>
  <si>
    <t>2018/5</t>
  </si>
  <si>
    <t>2018/6</t>
  </si>
  <si>
    <t>2018/7</t>
  </si>
  <si>
    <t>2018/8</t>
  </si>
  <si>
    <t>2018/9</t>
  </si>
  <si>
    <t>2018/10</t>
  </si>
  <si>
    <t>2018/11</t>
  </si>
  <si>
    <t>2018/12</t>
  </si>
  <si>
    <t>Headcount</t>
  </si>
  <si>
    <t>Leavers</t>
  </si>
  <si>
    <t xml:space="preserve">2018 Headcount </t>
  </si>
  <si>
    <t xml:space="preserve">Description																						</t>
  </si>
  <si>
    <t>COMPANY A  - PEOPLE ANALYTICS DASHBOARD</t>
  </si>
  <si>
    <t>Headcount 2006 - 2018</t>
  </si>
  <si>
    <t>2. Yearly Turnover Rate = Number of leavers within a month / ((Year-beginning Headcount + Year-end Headcount)/2) * 100%</t>
  </si>
  <si>
    <t xml:space="preserve">B. For any enquires, please contact To Duc Hoang at toduchoang224@gmail.com </t>
  </si>
  <si>
    <t>Sum of Salary</t>
  </si>
  <si>
    <t>Row Labels</t>
  </si>
  <si>
    <t>Grand Total</t>
  </si>
  <si>
    <t>Average of Tenure</t>
  </si>
  <si>
    <t>Count of EmpID</t>
  </si>
  <si>
    <t>Average Salary</t>
  </si>
  <si>
    <t xml:space="preserve">This is a one stop People Analytics dashboard for HR Leaders of Company A to understand the company current workforce status. Key Metrics include Headcount and Attrition data (non-interactive,																						</t>
  </si>
  <si>
    <t>and other interactiv HR Metrics including Tenure, Resignation Reasons, Salary Expenses and DEI data.</t>
  </si>
  <si>
    <r>
      <t xml:space="preserve">A. Data updated by </t>
    </r>
    <r>
      <rPr>
        <b/>
        <i/>
        <sz val="11"/>
        <color theme="1"/>
        <rFont val="Calibri"/>
        <family val="2"/>
        <scheme val="minor"/>
      </rPr>
      <t xml:space="preserve">31st December 2018		</t>
    </r>
    <r>
      <rPr>
        <i/>
        <sz val="11"/>
        <color theme="1"/>
        <rFont val="Calibri"/>
        <family val="2"/>
        <scheme val="minor"/>
      </rPr>
      <t xml:space="preserve">																			</t>
    </r>
  </si>
  <si>
    <r>
      <t xml:space="preserve">Notes on metric </t>
    </r>
    <r>
      <rPr>
        <b/>
        <sz val="11"/>
        <color theme="1"/>
        <rFont val="Calibri"/>
        <family val="2"/>
        <scheme val="minor"/>
      </rPr>
      <t>calculation logic</t>
    </r>
    <r>
      <rPr>
        <sz val="11"/>
        <color theme="1"/>
        <rFont val="Calibri"/>
        <family val="2"/>
        <scheme val="minor"/>
      </rPr>
      <t xml:space="preserve">: 1. Monthly Turnover Rate = Number of leavers within a month / Mont-end active headcount * 100%																						</t>
    </r>
  </si>
  <si>
    <t>Turnover Rate 2006 -2018</t>
  </si>
  <si>
    <t>Turnover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</si>
</sst>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0"/>
      <color theme="0"/>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2" fillId="0" borderId="0" xfId="0" applyFon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4" fillId="0" borderId="0" xfId="0" applyFont="1" applyAlignment="1"/>
    <xf numFmtId="0" fontId="0" fillId="0" borderId="1" xfId="0" applyBorder="1"/>
    <xf numFmtId="9" fontId="0" fillId="0" borderId="1" xfId="1" applyFont="1" applyBorder="1"/>
    <xf numFmtId="0" fontId="3" fillId="2" borderId="0" xfId="0" applyFont="1" applyFill="1" applyAlignment="1">
      <alignment horizontal="center" vertical="center"/>
    </xf>
  </cellXfs>
  <cellStyles count="2">
    <cellStyle name="Normal" xfId="0" builtinId="0"/>
    <cellStyle name="Percent" xfId="1" builtinId="5"/>
  </cellStyles>
  <dxfs count="13">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64" formatCode="&quot;$&quot;#,##0"/>
    </dxf>
    <dxf>
      <numFmt numFmtId="172" formatCode="&quot;$&quot;#,##0.0"/>
    </dxf>
    <dxf>
      <numFmt numFmtId="171" formatCode="&quot;$&quot;#,##0.00"/>
    </dxf>
    <dxf>
      <numFmt numFmtId="164" formatCode="&quot;$&quot;#,##0"/>
    </dxf>
    <dxf>
      <numFmt numFmtId="172" formatCode="&quot;$&quot;#,##0.0"/>
    </dxf>
    <dxf>
      <numFmt numFmtId="171"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Current year </a:t>
            </a:r>
            <a:r>
              <a:rPr lang="en-US"/>
              <a:t>Headcount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Tables'!$B$3</c:f>
              <c:strCache>
                <c:ptCount val="1"/>
                <c:pt idx="0">
                  <c:v>Headcount</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'Other Tables'!$C$2:$N$2</c:f>
              <c:strCache>
                <c:ptCount val="12"/>
                <c:pt idx="0">
                  <c:v>2018/1</c:v>
                </c:pt>
                <c:pt idx="1">
                  <c:v>2018/2</c:v>
                </c:pt>
                <c:pt idx="2">
                  <c:v>2018/3</c:v>
                </c:pt>
                <c:pt idx="3">
                  <c:v>2018/4</c:v>
                </c:pt>
                <c:pt idx="4">
                  <c:v>2018/5</c:v>
                </c:pt>
                <c:pt idx="5">
                  <c:v>2018/6</c:v>
                </c:pt>
                <c:pt idx="6">
                  <c:v>2018/7</c:v>
                </c:pt>
                <c:pt idx="7">
                  <c:v>2018/8</c:v>
                </c:pt>
                <c:pt idx="8">
                  <c:v>2018/9</c:v>
                </c:pt>
                <c:pt idx="9">
                  <c:v>2018/10</c:v>
                </c:pt>
                <c:pt idx="10">
                  <c:v>2018/11</c:v>
                </c:pt>
                <c:pt idx="11">
                  <c:v>2018/12</c:v>
                </c:pt>
              </c:strCache>
            </c:strRef>
          </c:cat>
          <c:val>
            <c:numRef>
              <c:f>'Other Tables'!$C$3:$N$3</c:f>
              <c:numCache>
                <c:formatCode>General</c:formatCode>
                <c:ptCount val="12"/>
                <c:pt idx="0">
                  <c:v>219</c:v>
                </c:pt>
                <c:pt idx="1">
                  <c:v>219</c:v>
                </c:pt>
                <c:pt idx="2">
                  <c:v>218</c:v>
                </c:pt>
                <c:pt idx="3">
                  <c:v>215</c:v>
                </c:pt>
                <c:pt idx="4">
                  <c:v>214</c:v>
                </c:pt>
                <c:pt idx="5">
                  <c:v>213</c:v>
                </c:pt>
                <c:pt idx="6">
                  <c:v>213</c:v>
                </c:pt>
                <c:pt idx="7">
                  <c:v>210</c:v>
                </c:pt>
                <c:pt idx="8">
                  <c:v>207</c:v>
                </c:pt>
                <c:pt idx="9">
                  <c:v>208</c:v>
                </c:pt>
                <c:pt idx="10">
                  <c:v>207</c:v>
                </c:pt>
                <c:pt idx="11">
                  <c:v>207</c:v>
                </c:pt>
              </c:numCache>
            </c:numRef>
          </c:val>
          <c:extLst>
            <c:ext xmlns:c16="http://schemas.microsoft.com/office/drawing/2014/chart" uri="{C3380CC4-5D6E-409C-BE32-E72D297353CC}">
              <c16:uniqueId val="{00000000-A81D-45BE-B1DF-4D93A97374B7}"/>
            </c:ext>
          </c:extLst>
        </c:ser>
        <c:dLbls>
          <c:dLblPos val="outEnd"/>
          <c:showLegendKey val="0"/>
          <c:showVal val="1"/>
          <c:showCatName val="0"/>
          <c:showSerName val="0"/>
          <c:showPercent val="0"/>
          <c:showBubbleSize val="0"/>
        </c:dLbls>
        <c:gapWidth val="219"/>
        <c:overlap val="-27"/>
        <c:axId val="1219755871"/>
        <c:axId val="1219736735"/>
      </c:barChart>
      <c:catAx>
        <c:axId val="12197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36735"/>
        <c:crosses val="autoZero"/>
        <c:auto val="1"/>
        <c:lblAlgn val="ctr"/>
        <c:lblOffset val="100"/>
        <c:noMultiLvlLbl val="0"/>
      </c:catAx>
      <c:valAx>
        <c:axId val="12197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5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Tables!HCbyDept</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E5-4768-952E-2961CCC7E9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5-4768-952E-2961CCC7E9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E5-4768-952E-2961CCC7E9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E5-4768-952E-2961CCC7E9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E5-4768-952E-2961CCC7E97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E5-4768-952E-2961CCC7E974}"/>
              </c:ext>
            </c:extLst>
          </c:dPt>
          <c:cat>
            <c:strRef>
              <c:f>'Pivot Tables'!$A$22:$A$28</c:f>
              <c:strCache>
                <c:ptCount val="6"/>
                <c:pt idx="0">
                  <c:v>Admin Offices</c:v>
                </c:pt>
                <c:pt idx="1">
                  <c:v>Executive Office</c:v>
                </c:pt>
                <c:pt idx="2">
                  <c:v>IT/IS</c:v>
                </c:pt>
                <c:pt idx="3">
                  <c:v>Production       </c:v>
                </c:pt>
                <c:pt idx="4">
                  <c:v>Sales</c:v>
                </c:pt>
                <c:pt idx="5">
                  <c:v>Software Engineering</c:v>
                </c:pt>
              </c:strCache>
            </c:strRef>
          </c:cat>
          <c:val>
            <c:numRef>
              <c:f>'Pivot Tables'!$B$22:$B$28</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0-E579-4A80-8FAE-99758273F2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Tables!Tenure</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Tables'!$A$38:$A$41</c:f>
              <c:strCache>
                <c:ptCount val="3"/>
                <c:pt idx="0">
                  <c:v>Active</c:v>
                </c:pt>
                <c:pt idx="1">
                  <c:v>Terminated for Cause</c:v>
                </c:pt>
                <c:pt idx="2">
                  <c:v>Voluntarily Terminated</c:v>
                </c:pt>
              </c:strCache>
            </c:strRef>
          </c:cat>
          <c:val>
            <c:numRef>
              <c:f>'Pivot Tables'!$B$38:$B$41</c:f>
              <c:numCache>
                <c:formatCode>0.00</c:formatCode>
                <c:ptCount val="3"/>
                <c:pt idx="0">
                  <c:v>9.9760439414995705</c:v>
                </c:pt>
                <c:pt idx="1">
                  <c:v>3.3441780821917808</c:v>
                </c:pt>
                <c:pt idx="2">
                  <c:v>3.4851805728518062</c:v>
                </c:pt>
              </c:numCache>
            </c:numRef>
          </c:val>
          <c:extLst>
            <c:ext xmlns:c16="http://schemas.microsoft.com/office/drawing/2014/chart" uri="{C3380CC4-5D6E-409C-BE32-E72D297353CC}">
              <c16:uniqueId val="{00000000-3485-4848-BE19-098DDED9E605}"/>
            </c:ext>
          </c:extLst>
        </c:ser>
        <c:dLbls>
          <c:showLegendKey val="0"/>
          <c:showVal val="0"/>
          <c:showCatName val="0"/>
          <c:showSerName val="0"/>
          <c:showPercent val="0"/>
          <c:showBubbleSize val="0"/>
        </c:dLbls>
        <c:gapWidth val="219"/>
        <c:overlap val="-27"/>
        <c:axId val="1619725295"/>
        <c:axId val="1619720719"/>
      </c:barChart>
      <c:catAx>
        <c:axId val="161972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20719"/>
        <c:crosses val="autoZero"/>
        <c:auto val="1"/>
        <c:lblAlgn val="ctr"/>
        <c:lblOffset val="100"/>
        <c:noMultiLvlLbl val="0"/>
      </c:catAx>
      <c:valAx>
        <c:axId val="161972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2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Tables!Gender</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0-4594-8E5F-BF765A9CE3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60-4594-8E5F-BF765A9CE34F}"/>
              </c:ext>
            </c:extLst>
          </c:dPt>
          <c:cat>
            <c:strRef>
              <c:f>'Pivot Tables'!$A$58:$A$60</c:f>
              <c:strCache>
                <c:ptCount val="2"/>
                <c:pt idx="0">
                  <c:v>Female</c:v>
                </c:pt>
                <c:pt idx="1">
                  <c:v>Male </c:v>
                </c:pt>
              </c:strCache>
            </c:strRef>
          </c:cat>
          <c:val>
            <c:numRef>
              <c:f>'Pivot Tables'!$B$58:$B$60</c:f>
              <c:numCache>
                <c:formatCode>General</c:formatCode>
                <c:ptCount val="2"/>
                <c:pt idx="0">
                  <c:v>116</c:v>
                </c:pt>
                <c:pt idx="1">
                  <c:v>91</c:v>
                </c:pt>
              </c:numCache>
            </c:numRef>
          </c:val>
          <c:extLst>
            <c:ext xmlns:c16="http://schemas.microsoft.com/office/drawing/2014/chart" uri="{C3380CC4-5D6E-409C-BE32-E72D297353CC}">
              <c16:uniqueId val="{00000000-FC43-4C02-949F-B630712246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Tables!DEI</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Tables'!$B$72</c:f>
              <c:strCache>
                <c:ptCount val="1"/>
                <c:pt idx="0">
                  <c:v>Total</c:v>
                </c:pt>
              </c:strCache>
            </c:strRef>
          </c:tx>
          <c:spPr>
            <a:solidFill>
              <a:schemeClr val="accent1"/>
            </a:solidFill>
            <a:ln>
              <a:noFill/>
            </a:ln>
            <a:effectLst/>
          </c:spPr>
          <c:invertIfNegative val="0"/>
          <c:cat>
            <c:strRef>
              <c:f>'Pivot Tables'!$A$73:$A$79</c:f>
              <c:strCache>
                <c:ptCount val="6"/>
                <c:pt idx="0">
                  <c:v>Hispanic</c:v>
                </c:pt>
                <c:pt idx="1">
                  <c:v>American Indian or Alaska Native</c:v>
                </c:pt>
                <c:pt idx="2">
                  <c:v>Two or more races</c:v>
                </c:pt>
                <c:pt idx="3">
                  <c:v>Asian</c:v>
                </c:pt>
                <c:pt idx="4">
                  <c:v>Black or African American</c:v>
                </c:pt>
                <c:pt idx="5">
                  <c:v>White</c:v>
                </c:pt>
              </c:strCache>
            </c:strRef>
          </c:cat>
          <c:val>
            <c:numRef>
              <c:f>'Pivot Tables'!$B$73:$B$79</c:f>
              <c:numCache>
                <c:formatCode>General</c:formatCode>
                <c:ptCount val="6"/>
                <c:pt idx="0">
                  <c:v>1</c:v>
                </c:pt>
                <c:pt idx="1">
                  <c:v>3</c:v>
                </c:pt>
                <c:pt idx="2">
                  <c:v>8</c:v>
                </c:pt>
                <c:pt idx="3">
                  <c:v>20</c:v>
                </c:pt>
                <c:pt idx="4">
                  <c:v>51</c:v>
                </c:pt>
                <c:pt idx="5">
                  <c:v>124</c:v>
                </c:pt>
              </c:numCache>
            </c:numRef>
          </c:val>
          <c:extLst>
            <c:ext xmlns:c16="http://schemas.microsoft.com/office/drawing/2014/chart" uri="{C3380CC4-5D6E-409C-BE32-E72D297353CC}">
              <c16:uniqueId val="{00000000-CEF7-4433-A431-27405F8F9021}"/>
            </c:ext>
          </c:extLst>
        </c:ser>
        <c:dLbls>
          <c:showLegendKey val="0"/>
          <c:showVal val="0"/>
          <c:showCatName val="0"/>
          <c:showSerName val="0"/>
          <c:showPercent val="0"/>
          <c:showBubbleSize val="0"/>
        </c:dLbls>
        <c:gapWidth val="182"/>
        <c:axId val="1272376591"/>
        <c:axId val="1272377007"/>
      </c:barChart>
      <c:catAx>
        <c:axId val="12723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7007"/>
        <c:crosses val="autoZero"/>
        <c:auto val="1"/>
        <c:lblAlgn val="ctr"/>
        <c:lblOffset val="100"/>
        <c:noMultiLvlLbl val="0"/>
      </c:catAx>
      <c:valAx>
        <c:axId val="127237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6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Headcount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Tables'!$B$3</c:f>
              <c:strCache>
                <c:ptCount val="1"/>
                <c:pt idx="0">
                  <c:v>Headcount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'Other Tables'!$C$2:$N$2</c:f>
              <c:strCache>
                <c:ptCount val="12"/>
                <c:pt idx="0">
                  <c:v>2018/1</c:v>
                </c:pt>
                <c:pt idx="1">
                  <c:v>2018/2</c:v>
                </c:pt>
                <c:pt idx="2">
                  <c:v>2018/3</c:v>
                </c:pt>
                <c:pt idx="3">
                  <c:v>2018/4</c:v>
                </c:pt>
                <c:pt idx="4">
                  <c:v>2018/5</c:v>
                </c:pt>
                <c:pt idx="5">
                  <c:v>2018/6</c:v>
                </c:pt>
                <c:pt idx="6">
                  <c:v>2018/7</c:v>
                </c:pt>
                <c:pt idx="7">
                  <c:v>2018/8</c:v>
                </c:pt>
                <c:pt idx="8">
                  <c:v>2018/9</c:v>
                </c:pt>
                <c:pt idx="9">
                  <c:v>2018/10</c:v>
                </c:pt>
                <c:pt idx="10">
                  <c:v>2018/11</c:v>
                </c:pt>
                <c:pt idx="11">
                  <c:v>2018/12</c:v>
                </c:pt>
              </c:strCache>
            </c:strRef>
          </c:cat>
          <c:val>
            <c:numRef>
              <c:f>'Other Tables'!$C$3:$N$3</c:f>
              <c:numCache>
                <c:formatCode>General</c:formatCode>
                <c:ptCount val="12"/>
                <c:pt idx="0">
                  <c:v>219</c:v>
                </c:pt>
                <c:pt idx="1">
                  <c:v>219</c:v>
                </c:pt>
                <c:pt idx="2">
                  <c:v>218</c:v>
                </c:pt>
                <c:pt idx="3">
                  <c:v>215</c:v>
                </c:pt>
                <c:pt idx="4">
                  <c:v>214</c:v>
                </c:pt>
                <c:pt idx="5">
                  <c:v>213</c:v>
                </c:pt>
                <c:pt idx="6">
                  <c:v>213</c:v>
                </c:pt>
                <c:pt idx="7">
                  <c:v>210</c:v>
                </c:pt>
                <c:pt idx="8">
                  <c:v>207</c:v>
                </c:pt>
                <c:pt idx="9">
                  <c:v>208</c:v>
                </c:pt>
                <c:pt idx="10">
                  <c:v>207</c:v>
                </c:pt>
                <c:pt idx="11">
                  <c:v>207</c:v>
                </c:pt>
              </c:numCache>
            </c:numRef>
          </c:val>
          <c:extLst>
            <c:ext xmlns:c16="http://schemas.microsoft.com/office/drawing/2014/chart" uri="{C3380CC4-5D6E-409C-BE32-E72D297353CC}">
              <c16:uniqueId val="{00000000-C603-4E04-A75D-019C1B39F289}"/>
            </c:ext>
          </c:extLst>
        </c:ser>
        <c:dLbls>
          <c:dLblPos val="outEnd"/>
          <c:showLegendKey val="0"/>
          <c:showVal val="1"/>
          <c:showCatName val="0"/>
          <c:showSerName val="0"/>
          <c:showPercent val="0"/>
          <c:showBubbleSize val="0"/>
        </c:dLbls>
        <c:gapWidth val="219"/>
        <c:overlap val="-27"/>
        <c:axId val="1219755871"/>
        <c:axId val="1219736735"/>
      </c:barChart>
      <c:catAx>
        <c:axId val="12197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36735"/>
        <c:crosses val="autoZero"/>
        <c:auto val="1"/>
        <c:lblAlgn val="ctr"/>
        <c:lblOffset val="100"/>
        <c:noMultiLvlLbl val="0"/>
      </c:catAx>
      <c:valAx>
        <c:axId val="12197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5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Tables'!$B$16</c:f>
              <c:strCache>
                <c:ptCount val="1"/>
                <c:pt idx="0">
                  <c:v>Headcount</c:v>
                </c:pt>
              </c:strCache>
            </c:strRef>
          </c:tx>
          <c:spPr>
            <a:solidFill>
              <a:schemeClr val="accent1"/>
            </a:solidFill>
            <a:ln>
              <a:noFill/>
            </a:ln>
            <a:effectLst/>
          </c:spPr>
          <c:invertIfNegative val="0"/>
          <c:cat>
            <c:numRef>
              <c:f>'Other Tables'!$C$15:$O$15</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'Other Tables'!$C$16:$O$16</c:f>
              <c:numCache>
                <c:formatCode>General</c:formatCode>
                <c:ptCount val="13"/>
                <c:pt idx="0">
                  <c:v>1</c:v>
                </c:pt>
                <c:pt idx="1">
                  <c:v>3</c:v>
                </c:pt>
                <c:pt idx="2">
                  <c:v>6</c:v>
                </c:pt>
                <c:pt idx="3">
                  <c:v>13</c:v>
                </c:pt>
                <c:pt idx="4">
                  <c:v>22</c:v>
                </c:pt>
                <c:pt idx="5">
                  <c:v>101</c:v>
                </c:pt>
                <c:pt idx="6">
                  <c:v>138</c:v>
                </c:pt>
                <c:pt idx="7">
                  <c:v>169</c:v>
                </c:pt>
                <c:pt idx="8">
                  <c:v>216</c:v>
                </c:pt>
                <c:pt idx="9">
                  <c:v>229</c:v>
                </c:pt>
                <c:pt idx="10">
                  <c:v>221</c:v>
                </c:pt>
                <c:pt idx="11">
                  <c:v>219</c:v>
                </c:pt>
                <c:pt idx="12">
                  <c:v>207</c:v>
                </c:pt>
              </c:numCache>
            </c:numRef>
          </c:val>
          <c:extLst>
            <c:ext xmlns:c16="http://schemas.microsoft.com/office/drawing/2014/chart" uri="{C3380CC4-5D6E-409C-BE32-E72D297353CC}">
              <c16:uniqueId val="{00000000-ED15-4B1D-BDCF-C3F5E034BF64}"/>
            </c:ext>
          </c:extLst>
        </c:ser>
        <c:dLbls>
          <c:showLegendKey val="0"/>
          <c:showVal val="0"/>
          <c:showCatName val="0"/>
          <c:showSerName val="0"/>
          <c:showPercent val="0"/>
          <c:showBubbleSize val="0"/>
        </c:dLbls>
        <c:gapWidth val="219"/>
        <c:overlap val="-27"/>
        <c:axId val="1272367855"/>
        <c:axId val="1272370767"/>
      </c:barChart>
      <c:catAx>
        <c:axId val="127236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0767"/>
        <c:crosses val="autoZero"/>
        <c:auto val="1"/>
        <c:lblAlgn val="ctr"/>
        <c:lblOffset val="100"/>
        <c:noMultiLvlLbl val="0"/>
      </c:catAx>
      <c:valAx>
        <c:axId val="12723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67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Turnover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'Other Tables'!$B$33</c:f>
              <c:strCache>
                <c:ptCount val="1"/>
                <c:pt idx="0">
                  <c:v>Turnover Rate</c:v>
                </c:pt>
              </c:strCache>
            </c:strRef>
          </c:tx>
          <c:spPr>
            <a:ln w="28575" cap="rnd">
              <a:solidFill>
                <a:schemeClr val="accent1"/>
              </a:solidFill>
              <a:round/>
            </a:ln>
            <a:effectLst/>
          </c:spPr>
          <c:marker>
            <c:symbol val="none"/>
          </c:marker>
          <c:cat>
            <c:numRef>
              <c:f>'Other Tables'!$C$32:$O$32</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'Other Tables'!$C$33:$O$33</c:f>
              <c:numCache>
                <c:formatCode>0%</c:formatCode>
                <c:ptCount val="13"/>
                <c:pt idx="0">
                  <c:v>0</c:v>
                </c:pt>
                <c:pt idx="1">
                  <c:v>0</c:v>
                </c:pt>
                <c:pt idx="2">
                  <c:v>0</c:v>
                </c:pt>
                <c:pt idx="3">
                  <c:v>0</c:v>
                </c:pt>
                <c:pt idx="4">
                  <c:v>5.7142857142857141E-2</c:v>
                </c:pt>
                <c:pt idx="5">
                  <c:v>4.878048780487805E-2</c:v>
                </c:pt>
                <c:pt idx="6">
                  <c:v>6.6945606694560664E-2</c:v>
                </c:pt>
                <c:pt idx="7">
                  <c:v>8.4690553745928335E-2</c:v>
                </c:pt>
                <c:pt idx="8">
                  <c:v>6.7532467532467527E-2</c:v>
                </c:pt>
                <c:pt idx="9">
                  <c:v>0.10337078651685393</c:v>
                </c:pt>
                <c:pt idx="10">
                  <c:v>9.7777777777777783E-2</c:v>
                </c:pt>
                <c:pt idx="11">
                  <c:v>3.6363636363636362E-2</c:v>
                </c:pt>
                <c:pt idx="12">
                  <c:v>6.1032863849765258E-2</c:v>
                </c:pt>
              </c:numCache>
            </c:numRef>
          </c:val>
          <c:smooth val="0"/>
          <c:extLst>
            <c:ext xmlns:c16="http://schemas.microsoft.com/office/drawing/2014/chart" uri="{C3380CC4-5D6E-409C-BE32-E72D297353CC}">
              <c16:uniqueId val="{00000000-C1FC-4F6A-BCA4-A4981202603A}"/>
            </c:ext>
          </c:extLst>
        </c:ser>
        <c:dLbls>
          <c:showLegendKey val="0"/>
          <c:showVal val="0"/>
          <c:showCatName val="0"/>
          <c:showSerName val="0"/>
          <c:showPercent val="0"/>
          <c:showBubbleSize val="0"/>
        </c:dLbls>
        <c:smooth val="0"/>
        <c:axId val="1272355375"/>
        <c:axId val="1272369103"/>
      </c:lineChart>
      <c:catAx>
        <c:axId val="12723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69103"/>
        <c:crosses val="autoZero"/>
        <c:auto val="1"/>
        <c:lblAlgn val="ctr"/>
        <c:lblOffset val="100"/>
        <c:noMultiLvlLbl val="0"/>
      </c:catAx>
      <c:valAx>
        <c:axId val="127236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55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 by Year (year-end figure)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Tables'!$B$16</c:f>
              <c:strCache>
                <c:ptCount val="1"/>
                <c:pt idx="0">
                  <c:v>Headcount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'Other Tables'!$C$15:$O$15</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'Other Tables'!$C$16:$O$16</c:f>
              <c:numCache>
                <c:formatCode>General</c:formatCode>
                <c:ptCount val="13"/>
                <c:pt idx="0">
                  <c:v>1</c:v>
                </c:pt>
                <c:pt idx="1">
                  <c:v>3</c:v>
                </c:pt>
                <c:pt idx="2">
                  <c:v>6</c:v>
                </c:pt>
                <c:pt idx="3">
                  <c:v>13</c:v>
                </c:pt>
                <c:pt idx="4">
                  <c:v>22</c:v>
                </c:pt>
                <c:pt idx="5">
                  <c:v>101</c:v>
                </c:pt>
                <c:pt idx="6">
                  <c:v>138</c:v>
                </c:pt>
                <c:pt idx="7">
                  <c:v>169</c:v>
                </c:pt>
                <c:pt idx="8">
                  <c:v>216</c:v>
                </c:pt>
                <c:pt idx="9">
                  <c:v>229</c:v>
                </c:pt>
                <c:pt idx="10">
                  <c:v>221</c:v>
                </c:pt>
                <c:pt idx="11">
                  <c:v>219</c:v>
                </c:pt>
                <c:pt idx="12">
                  <c:v>207</c:v>
                </c:pt>
              </c:numCache>
            </c:numRef>
          </c:val>
          <c:extLst>
            <c:ext xmlns:c16="http://schemas.microsoft.com/office/drawing/2014/chart" uri="{C3380CC4-5D6E-409C-BE32-E72D297353CC}">
              <c16:uniqueId val="{00000000-7767-41CA-87A3-1B428139CA1E}"/>
            </c:ext>
          </c:extLst>
        </c:ser>
        <c:dLbls>
          <c:dLblPos val="outEnd"/>
          <c:showLegendKey val="0"/>
          <c:showVal val="1"/>
          <c:showCatName val="0"/>
          <c:showSerName val="0"/>
          <c:showPercent val="0"/>
          <c:showBubbleSize val="0"/>
        </c:dLbls>
        <c:gapWidth val="219"/>
        <c:overlap val="-27"/>
        <c:axId val="1272367855"/>
        <c:axId val="1272370767"/>
      </c:barChart>
      <c:catAx>
        <c:axId val="127236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0767"/>
        <c:crosses val="autoZero"/>
        <c:auto val="1"/>
        <c:lblAlgn val="ctr"/>
        <c:lblOffset val="100"/>
        <c:noMultiLvlLbl val="0"/>
      </c:catAx>
      <c:valAx>
        <c:axId val="12723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67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a:t>
            </a:r>
            <a:r>
              <a:rPr lang="en-US" baseline="0"/>
              <a:t>over Rate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'Other Tables'!$B$33</c:f>
              <c:strCache>
                <c:ptCount val="1"/>
                <c:pt idx="0">
                  <c:v>Turnover Rate</c:v>
                </c:pt>
              </c:strCache>
            </c:strRef>
          </c:tx>
          <c:spPr>
            <a:ln w="28575" cap="rnd">
              <a:solidFill>
                <a:schemeClr val="accent4">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'Other Tables'!$C$32:$O$32</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'Other Tables'!$C$33:$O$33</c:f>
              <c:numCache>
                <c:formatCode>0%</c:formatCode>
                <c:ptCount val="13"/>
                <c:pt idx="0">
                  <c:v>0</c:v>
                </c:pt>
                <c:pt idx="1">
                  <c:v>0</c:v>
                </c:pt>
                <c:pt idx="2">
                  <c:v>0</c:v>
                </c:pt>
                <c:pt idx="3">
                  <c:v>0</c:v>
                </c:pt>
                <c:pt idx="4">
                  <c:v>5.7142857142857141E-2</c:v>
                </c:pt>
                <c:pt idx="5">
                  <c:v>4.878048780487805E-2</c:v>
                </c:pt>
                <c:pt idx="6">
                  <c:v>6.6945606694560664E-2</c:v>
                </c:pt>
                <c:pt idx="7">
                  <c:v>8.4690553745928335E-2</c:v>
                </c:pt>
                <c:pt idx="8">
                  <c:v>6.7532467532467527E-2</c:v>
                </c:pt>
                <c:pt idx="9">
                  <c:v>0.10337078651685393</c:v>
                </c:pt>
                <c:pt idx="10">
                  <c:v>9.7777777777777783E-2</c:v>
                </c:pt>
                <c:pt idx="11">
                  <c:v>3.6363636363636362E-2</c:v>
                </c:pt>
                <c:pt idx="12">
                  <c:v>6.1032863849765258E-2</c:v>
                </c:pt>
              </c:numCache>
            </c:numRef>
          </c:val>
          <c:smooth val="0"/>
          <c:extLst>
            <c:ext xmlns:c16="http://schemas.microsoft.com/office/drawing/2014/chart" uri="{C3380CC4-5D6E-409C-BE32-E72D297353CC}">
              <c16:uniqueId val="{00000000-1FFC-4574-A046-39AF62A7F98A}"/>
            </c:ext>
          </c:extLst>
        </c:ser>
        <c:dLbls>
          <c:dLblPos val="t"/>
          <c:showLegendKey val="0"/>
          <c:showVal val="1"/>
          <c:showCatName val="0"/>
          <c:showSerName val="0"/>
          <c:showPercent val="0"/>
          <c:showBubbleSize val="0"/>
        </c:dLbls>
        <c:smooth val="0"/>
        <c:axId val="1272355375"/>
        <c:axId val="1272369103"/>
      </c:lineChart>
      <c:catAx>
        <c:axId val="12723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69103"/>
        <c:crosses val="autoZero"/>
        <c:auto val="1"/>
        <c:lblAlgn val="ctr"/>
        <c:lblOffset val="100"/>
        <c:noMultiLvlLbl val="0"/>
      </c:catAx>
      <c:valAx>
        <c:axId val="127236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55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Tables!HCbyDept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Headcount by Departments</a:t>
            </a:r>
          </a:p>
        </c:rich>
      </c:tx>
      <c:layout>
        <c:manualLayout>
          <c:xMode val="edge"/>
          <c:yMode val="edge"/>
          <c:x val="0.39286692695269049"/>
          <c:y val="4.339390369269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 Tables'!$B$21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66-45C8-BB88-261629EC3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66-45C8-BB88-261629EC3E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66-45C8-BB88-261629EC3E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66-45C8-BB88-261629EC3E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66-45C8-BB88-261629EC3E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66-45C8-BB88-261629EC3E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Tables'!$A$22:$A$28</c:f>
              <c:strCache>
                <c:ptCount val="6"/>
                <c:pt idx="0">
                  <c:v>Admin Offices</c:v>
                </c:pt>
                <c:pt idx="1">
                  <c:v>Executive Office</c:v>
                </c:pt>
                <c:pt idx="2">
                  <c:v>IT/IS</c:v>
                </c:pt>
                <c:pt idx="3">
                  <c:v>Production       </c:v>
                </c:pt>
                <c:pt idx="4">
                  <c:v>Sales</c:v>
                </c:pt>
                <c:pt idx="5">
                  <c:v>Software Engineering</c:v>
                </c:pt>
              </c:strCache>
            </c:strRef>
          </c:cat>
          <c:val>
            <c:numRef>
              <c:f>'Pivot Tables'!$B$22:$B$28</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C-8366-45C8-BB88-261629EC3E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Tables'!$A$38:$A$41</c:f>
              <c:strCache>
                <c:ptCount val="3"/>
                <c:pt idx="0">
                  <c:v>Active</c:v>
                </c:pt>
                <c:pt idx="1">
                  <c:v>Terminated for Cause</c:v>
                </c:pt>
                <c:pt idx="2">
                  <c:v>Voluntarily Terminated</c:v>
                </c:pt>
              </c:strCache>
            </c:strRef>
          </c:cat>
          <c:val>
            <c:numRef>
              <c:f>'Pivot Tables'!$B$38:$B$41</c:f>
              <c:numCache>
                <c:formatCode>0.00</c:formatCode>
                <c:ptCount val="3"/>
                <c:pt idx="0">
                  <c:v>9.9760439414995705</c:v>
                </c:pt>
                <c:pt idx="1">
                  <c:v>3.3441780821917808</c:v>
                </c:pt>
                <c:pt idx="2">
                  <c:v>3.4851805728518062</c:v>
                </c:pt>
              </c:numCache>
            </c:numRef>
          </c:val>
          <c:extLst>
            <c:ext xmlns:c16="http://schemas.microsoft.com/office/drawing/2014/chart" uri="{C3380CC4-5D6E-409C-BE32-E72D297353CC}">
              <c16:uniqueId val="{00000000-32CD-44D8-85AC-838187EEF0C6}"/>
            </c:ext>
          </c:extLst>
        </c:ser>
        <c:dLbls>
          <c:dLblPos val="outEnd"/>
          <c:showLegendKey val="0"/>
          <c:showVal val="1"/>
          <c:showCatName val="0"/>
          <c:showSerName val="0"/>
          <c:showPercent val="0"/>
          <c:showBubbleSize val="0"/>
        </c:dLbls>
        <c:gapWidth val="219"/>
        <c:overlap val="-27"/>
        <c:axId val="1619725295"/>
        <c:axId val="1619720719"/>
      </c:barChart>
      <c:catAx>
        <c:axId val="161972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20719"/>
        <c:crosses val="autoZero"/>
        <c:auto val="1"/>
        <c:lblAlgn val="ctr"/>
        <c:lblOffset val="100"/>
        <c:noMultiLvlLbl val="0"/>
      </c:catAx>
      <c:valAx>
        <c:axId val="161972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25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Tables!Salary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Salary Expenses and Average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lumMod val="75000"/>
            </a:schemeClr>
          </a:solidFill>
          <a:ln>
            <a:noFill/>
          </a:ln>
          <a:effectLst/>
        </c:spPr>
        <c:marker>
          <c:symbol val="none"/>
        </c:marker>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75000"/>
              </a:schemeClr>
            </a:solidFill>
            <a:round/>
          </a:ln>
          <a:effectLst/>
        </c:spPr>
        <c:marker>
          <c:symbol val="circle"/>
          <c:size val="5"/>
          <c:spPr>
            <a:solidFill>
              <a:schemeClr val="accent4">
                <a:lumMod val="75000"/>
              </a:schemeClr>
            </a:solidFill>
            <a:ln w="9525">
              <a:solidFill>
                <a:schemeClr val="accent1"/>
              </a:solidFill>
            </a:ln>
            <a:effectLst/>
          </c:spPr>
        </c:marker>
      </c:pivotFmt>
      <c:pivotFmt>
        <c:idx val="11"/>
        <c:spPr>
          <a:solidFill>
            <a:schemeClr val="accent1">
              <a:lumMod val="75000"/>
            </a:schemeClr>
          </a:solidFill>
          <a:ln>
            <a:noFill/>
          </a:ln>
          <a:effectLst/>
        </c:spPr>
        <c:marker>
          <c:symbol val="none"/>
        </c:marker>
      </c:pivotFmt>
      <c:pivotFmt>
        <c:idx val="12"/>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lumMod val="75000"/>
            </a:schemeClr>
          </a:solidFill>
          <a:ln>
            <a:noFill/>
          </a:ln>
          <a:effectLst/>
        </c:spPr>
        <c:marker>
          <c:symbol val="none"/>
        </c:marker>
      </c:pivotFmt>
    </c:pivotFmts>
    <c:plotArea>
      <c:layout/>
      <c:barChart>
        <c:barDir val="col"/>
        <c:grouping val="clustered"/>
        <c:varyColors val="0"/>
        <c:ser>
          <c:idx val="0"/>
          <c:order val="0"/>
          <c:tx>
            <c:strRef>
              <c:f>'Pivot Tables'!$B$3</c:f>
              <c:strCache>
                <c:ptCount val="1"/>
                <c:pt idx="0">
                  <c:v>Sum of Salary</c:v>
                </c:pt>
              </c:strCache>
            </c:strRef>
          </c:tx>
          <c:spPr>
            <a:solidFill>
              <a:schemeClr val="accent1">
                <a:lumMod val="75000"/>
              </a:schemeClr>
            </a:solidFill>
            <a:ln>
              <a:noFill/>
            </a:ln>
            <a:effectLst/>
          </c:spPr>
          <c:invertIfNegative val="0"/>
          <c:cat>
            <c:strRef>
              <c:f>'Pivot Tables'!$A$4:$A$10</c:f>
              <c:strCache>
                <c:ptCount val="6"/>
                <c:pt idx="0">
                  <c:v>Admin Offices</c:v>
                </c:pt>
                <c:pt idx="1">
                  <c:v>Executive Office</c:v>
                </c:pt>
                <c:pt idx="2">
                  <c:v>IT/IS</c:v>
                </c:pt>
                <c:pt idx="3">
                  <c:v>Production       </c:v>
                </c:pt>
                <c:pt idx="4">
                  <c:v>Sales</c:v>
                </c:pt>
                <c:pt idx="5">
                  <c:v>Software Engineering</c:v>
                </c:pt>
              </c:strCache>
            </c:strRef>
          </c:cat>
          <c:val>
            <c:numRef>
              <c:f>'Pivot Tables'!$B$4:$B$10</c:f>
              <c:numCache>
                <c:formatCode>"$"#,##0</c:formatCode>
                <c:ptCount val="6"/>
                <c:pt idx="0">
                  <c:v>541207</c:v>
                </c:pt>
                <c:pt idx="1">
                  <c:v>250000</c:v>
                </c:pt>
                <c:pt idx="2">
                  <c:v>3780483</c:v>
                </c:pt>
                <c:pt idx="3">
                  <c:v>7612827</c:v>
                </c:pt>
                <c:pt idx="4">
                  <c:v>1796310</c:v>
                </c:pt>
                <c:pt idx="5">
                  <c:v>652838</c:v>
                </c:pt>
              </c:numCache>
            </c:numRef>
          </c:val>
          <c:extLst>
            <c:ext xmlns:c16="http://schemas.microsoft.com/office/drawing/2014/chart" uri="{C3380CC4-5D6E-409C-BE32-E72D297353CC}">
              <c16:uniqueId val="{00000000-37CF-4184-A61F-A6E8E67CC213}"/>
            </c:ext>
          </c:extLst>
        </c:ser>
        <c:dLbls>
          <c:showLegendKey val="0"/>
          <c:showVal val="0"/>
          <c:showCatName val="0"/>
          <c:showSerName val="0"/>
          <c:showPercent val="0"/>
          <c:showBubbleSize val="0"/>
        </c:dLbls>
        <c:gapWidth val="219"/>
        <c:overlap val="-27"/>
        <c:axId val="1219745471"/>
        <c:axId val="1219748799"/>
      </c:barChart>
      <c:lineChart>
        <c:grouping val="standard"/>
        <c:varyColors val="0"/>
        <c:ser>
          <c:idx val="1"/>
          <c:order val="1"/>
          <c:tx>
            <c:strRef>
              <c:f>'Pivot Tables'!$C$3</c:f>
              <c:strCache>
                <c:ptCount val="1"/>
                <c:pt idx="0">
                  <c:v>Average Salary</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Admin Offices</c:v>
                </c:pt>
                <c:pt idx="1">
                  <c:v>Executive Office</c:v>
                </c:pt>
                <c:pt idx="2">
                  <c:v>IT/IS</c:v>
                </c:pt>
                <c:pt idx="3">
                  <c:v>Production       </c:v>
                </c:pt>
                <c:pt idx="4">
                  <c:v>Sales</c:v>
                </c:pt>
                <c:pt idx="5">
                  <c:v>Software Engineering</c:v>
                </c:pt>
              </c:strCache>
            </c:strRef>
          </c:cat>
          <c:val>
            <c:numRef>
              <c:f>'Pivot Tables'!$C$4:$C$10</c:f>
              <c:numCache>
                <c:formatCode>"$"#,##0</c:formatCode>
                <c:ptCount val="6"/>
                <c:pt idx="0">
                  <c:v>77315.28571428571</c:v>
                </c:pt>
                <c:pt idx="1">
                  <c:v>250000</c:v>
                </c:pt>
                <c:pt idx="2">
                  <c:v>94512.074999999997</c:v>
                </c:pt>
                <c:pt idx="3">
                  <c:v>60419.261904761908</c:v>
                </c:pt>
                <c:pt idx="4">
                  <c:v>69088.846153846156</c:v>
                </c:pt>
                <c:pt idx="5">
                  <c:v>93262.571428571435</c:v>
                </c:pt>
              </c:numCache>
            </c:numRef>
          </c:val>
          <c:smooth val="0"/>
          <c:extLst>
            <c:ext xmlns:c16="http://schemas.microsoft.com/office/drawing/2014/chart" uri="{C3380CC4-5D6E-409C-BE32-E72D297353CC}">
              <c16:uniqueId val="{00000001-37CF-4184-A61F-A6E8E67CC213}"/>
            </c:ext>
          </c:extLst>
        </c:ser>
        <c:dLbls>
          <c:showLegendKey val="0"/>
          <c:showVal val="0"/>
          <c:showCatName val="0"/>
          <c:showSerName val="0"/>
          <c:showPercent val="0"/>
          <c:showBubbleSize val="0"/>
        </c:dLbls>
        <c:marker val="1"/>
        <c:smooth val="0"/>
        <c:axId val="1219762943"/>
        <c:axId val="1219761279"/>
      </c:lineChart>
      <c:catAx>
        <c:axId val="121974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48799"/>
        <c:crosses val="autoZero"/>
        <c:auto val="1"/>
        <c:lblAlgn val="ctr"/>
        <c:lblOffset val="100"/>
        <c:noMultiLvlLbl val="0"/>
      </c:catAx>
      <c:valAx>
        <c:axId val="1219748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45471"/>
        <c:crosses val="autoZero"/>
        <c:crossBetween val="between"/>
      </c:valAx>
      <c:valAx>
        <c:axId val="1219761279"/>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2943"/>
        <c:crosses val="max"/>
        <c:crossBetween val="between"/>
      </c:valAx>
      <c:catAx>
        <c:axId val="1219762943"/>
        <c:scaling>
          <c:orientation val="minMax"/>
        </c:scaling>
        <c:delete val="1"/>
        <c:axPos val="b"/>
        <c:numFmt formatCode="General" sourceLinked="1"/>
        <c:majorTickMark val="out"/>
        <c:minorTickMark val="none"/>
        <c:tickLblPos val="nextTo"/>
        <c:crossAx val="121976127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Employee Gender</a:t>
            </a:r>
            <a:r>
              <a:rPr lang="en-US" sz="1200" baseline="0"/>
              <a:t> Ratio</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B2-45D6-A74C-4F9DE36BC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B2-45D6-A74C-4F9DE36BC0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Tables'!$A$58:$A$60</c:f>
              <c:strCache>
                <c:ptCount val="2"/>
                <c:pt idx="0">
                  <c:v>Female</c:v>
                </c:pt>
                <c:pt idx="1">
                  <c:v>Male </c:v>
                </c:pt>
              </c:strCache>
            </c:strRef>
          </c:cat>
          <c:val>
            <c:numRef>
              <c:f>'Pivot Tables'!$B$58:$B$60</c:f>
              <c:numCache>
                <c:formatCode>General</c:formatCode>
                <c:ptCount val="2"/>
                <c:pt idx="0">
                  <c:v>116</c:v>
                </c:pt>
                <c:pt idx="1">
                  <c:v>91</c:v>
                </c:pt>
              </c:numCache>
            </c:numRef>
          </c:val>
          <c:extLst>
            <c:ext xmlns:c16="http://schemas.microsoft.com/office/drawing/2014/chart" uri="{C3380CC4-5D6E-409C-BE32-E72D297353CC}">
              <c16:uniqueId val="{00000004-B4B2-45D6-A74C-4F9DE36BC0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448943800832329"/>
          <c:y val="0.47558799969807913"/>
          <c:w val="0.28015700320594611"/>
          <c:h val="0.3102459426455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Tables!DEI</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Race Ratio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75000"/>
            </a:schemeClr>
          </a:solidFill>
          <a:ln>
            <a:noFill/>
          </a:ln>
          <a:effectLst/>
        </c:spPr>
        <c:marker>
          <c:symbol val="none"/>
        </c:marker>
      </c:pivotFmt>
    </c:pivotFmts>
    <c:plotArea>
      <c:layout/>
      <c:barChart>
        <c:barDir val="bar"/>
        <c:grouping val="clustered"/>
        <c:varyColors val="0"/>
        <c:ser>
          <c:idx val="0"/>
          <c:order val="0"/>
          <c:tx>
            <c:strRef>
              <c:f>'Pivot Tables'!$B$72</c:f>
              <c:strCache>
                <c:ptCount val="1"/>
                <c:pt idx="0">
                  <c:v>Total</c:v>
                </c:pt>
              </c:strCache>
            </c:strRef>
          </c:tx>
          <c:spPr>
            <a:solidFill>
              <a:schemeClr val="accent4">
                <a:lumMod val="75000"/>
              </a:schemeClr>
            </a:solidFill>
            <a:ln>
              <a:noFill/>
            </a:ln>
            <a:effectLst/>
          </c:spPr>
          <c:invertIfNegative val="0"/>
          <c:cat>
            <c:strRef>
              <c:f>'Pivot Tables'!$A$73:$A$79</c:f>
              <c:strCache>
                <c:ptCount val="6"/>
                <c:pt idx="0">
                  <c:v>Hispanic</c:v>
                </c:pt>
                <c:pt idx="1">
                  <c:v>American Indian or Alaska Native</c:v>
                </c:pt>
                <c:pt idx="2">
                  <c:v>Two or more races</c:v>
                </c:pt>
                <c:pt idx="3">
                  <c:v>Asian</c:v>
                </c:pt>
                <c:pt idx="4">
                  <c:v>Black or African American</c:v>
                </c:pt>
                <c:pt idx="5">
                  <c:v>White</c:v>
                </c:pt>
              </c:strCache>
            </c:strRef>
          </c:cat>
          <c:val>
            <c:numRef>
              <c:f>'Pivot Tables'!$B$73:$B$79</c:f>
              <c:numCache>
                <c:formatCode>General</c:formatCode>
                <c:ptCount val="6"/>
                <c:pt idx="0">
                  <c:v>1</c:v>
                </c:pt>
                <c:pt idx="1">
                  <c:v>3</c:v>
                </c:pt>
                <c:pt idx="2">
                  <c:v>8</c:v>
                </c:pt>
                <c:pt idx="3">
                  <c:v>20</c:v>
                </c:pt>
                <c:pt idx="4">
                  <c:v>51</c:v>
                </c:pt>
                <c:pt idx="5">
                  <c:v>124</c:v>
                </c:pt>
              </c:numCache>
            </c:numRef>
          </c:val>
          <c:extLst>
            <c:ext xmlns:c16="http://schemas.microsoft.com/office/drawing/2014/chart" uri="{C3380CC4-5D6E-409C-BE32-E72D297353CC}">
              <c16:uniqueId val="{00000000-1F36-4665-8414-38955739416E}"/>
            </c:ext>
          </c:extLst>
        </c:ser>
        <c:dLbls>
          <c:showLegendKey val="0"/>
          <c:showVal val="0"/>
          <c:showCatName val="0"/>
          <c:showSerName val="0"/>
          <c:showPercent val="0"/>
          <c:showBubbleSize val="0"/>
        </c:dLbls>
        <c:gapWidth val="182"/>
        <c:axId val="1272376591"/>
        <c:axId val="1272377007"/>
      </c:barChart>
      <c:catAx>
        <c:axId val="12723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7007"/>
        <c:crosses val="autoZero"/>
        <c:auto val="1"/>
        <c:lblAlgn val="ctr"/>
        <c:lblOffset val="100"/>
        <c:noMultiLvlLbl val="0"/>
      </c:catAx>
      <c:valAx>
        <c:axId val="127237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76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[Hoang_Excel_Portfolio.xlsx]Pivot Tables!Salary</c:name>
    <c:fmtId val="0"/>
  </c:pivotSource>
  <c:chart>
    <c:autoTitleDeleted val="0"/>
    <c:pivotFmts>
      <c:pivotFmt>
        <c:idx val="0"/>
        <c:spPr>
          <a:solidFill>
            <a:schemeClr val="accent1">
              <a:lumMod val="75000"/>
            </a:schemeClr>
          </a:solidFill>
          <a:ln>
            <a:noFill/>
          </a:ln>
          <a:effectLst/>
        </c:spPr>
        <c:marker>
          <c:symbol val="none"/>
        </c:marker>
      </c:pivotFmt>
      <c:pivotFmt>
        <c:idx val="1"/>
        <c:spPr>
          <a:solidFill>
            <a:schemeClr val="accent1"/>
          </a:solidFill>
          <a:ln w="28575" cap="rnd">
            <a:solidFill>
              <a:schemeClr val="accent4">
                <a:lumMod val="75000"/>
              </a:schemeClr>
            </a:solidFill>
            <a:round/>
          </a:ln>
          <a:effectLst/>
        </c:spPr>
        <c:marker>
          <c:symbol val="none"/>
        </c:marker>
      </c:pivotFmt>
      <c:pivotFmt>
        <c:idx val="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pivotFmt>
    </c:pivotFmts>
    <c:plotArea>
      <c:layout/>
      <c:barChart>
        <c:barDir val="col"/>
        <c:grouping val="clustered"/>
        <c:varyColors val="0"/>
        <c:ser>
          <c:idx val="0"/>
          <c:order val="0"/>
          <c:tx>
            <c:strRef>
              <c:f>'Pivot Tables'!$B$3</c:f>
              <c:strCache>
                <c:ptCount val="1"/>
                <c:pt idx="0">
                  <c:v>Sum of Salary</c:v>
                </c:pt>
              </c:strCache>
            </c:strRef>
          </c:tx>
          <c:spPr>
            <a:solidFill>
              <a:schemeClr val="accent1">
                <a:lumMod val="75000"/>
              </a:schemeClr>
            </a:solidFill>
            <a:ln>
              <a:noFill/>
            </a:ln>
            <a:effectLst/>
          </c:spPr>
          <c:invertIfNegative val="0"/>
          <c:cat>
            <c:strRef>
              <c:f>'Pivot Tables'!$A$4:$A$10</c:f>
              <c:strCache>
                <c:ptCount val="6"/>
                <c:pt idx="0">
                  <c:v>Admin Offices</c:v>
                </c:pt>
                <c:pt idx="1">
                  <c:v>Executive Office</c:v>
                </c:pt>
                <c:pt idx="2">
                  <c:v>IT/IS</c:v>
                </c:pt>
                <c:pt idx="3">
                  <c:v>Production       </c:v>
                </c:pt>
                <c:pt idx="4">
                  <c:v>Sales</c:v>
                </c:pt>
                <c:pt idx="5">
                  <c:v>Software Engineering</c:v>
                </c:pt>
              </c:strCache>
            </c:strRef>
          </c:cat>
          <c:val>
            <c:numRef>
              <c:f>'Pivot Tables'!$B$4:$B$10</c:f>
              <c:numCache>
                <c:formatCode>"$"#,##0</c:formatCode>
                <c:ptCount val="6"/>
                <c:pt idx="0">
                  <c:v>541207</c:v>
                </c:pt>
                <c:pt idx="1">
                  <c:v>250000</c:v>
                </c:pt>
                <c:pt idx="2">
                  <c:v>3780483</c:v>
                </c:pt>
                <c:pt idx="3">
                  <c:v>7612827</c:v>
                </c:pt>
                <c:pt idx="4">
                  <c:v>1796310</c:v>
                </c:pt>
                <c:pt idx="5">
                  <c:v>652838</c:v>
                </c:pt>
              </c:numCache>
            </c:numRef>
          </c:val>
          <c:extLst>
            <c:ext xmlns:c16="http://schemas.microsoft.com/office/drawing/2014/chart" uri="{C3380CC4-5D6E-409C-BE32-E72D297353CC}">
              <c16:uniqueId val="{00000000-8397-45B5-8289-62E0585C47AE}"/>
            </c:ext>
          </c:extLst>
        </c:ser>
        <c:dLbls>
          <c:showLegendKey val="0"/>
          <c:showVal val="0"/>
          <c:showCatName val="0"/>
          <c:showSerName val="0"/>
          <c:showPercent val="0"/>
          <c:showBubbleSize val="0"/>
        </c:dLbls>
        <c:gapWidth val="219"/>
        <c:overlap val="-27"/>
        <c:axId val="1219745471"/>
        <c:axId val="1219748799"/>
      </c:barChart>
      <c:lineChart>
        <c:grouping val="standard"/>
        <c:varyColors val="0"/>
        <c:ser>
          <c:idx val="1"/>
          <c:order val="1"/>
          <c:tx>
            <c:strRef>
              <c:f>'Pivot Tables'!$C$3</c:f>
              <c:strCache>
                <c:ptCount val="1"/>
                <c:pt idx="0">
                  <c:v>Average Salary</c:v>
                </c:pt>
              </c:strCache>
            </c:strRef>
          </c:tx>
          <c:spPr>
            <a:ln w="28575" cap="rnd">
              <a:solidFill>
                <a:schemeClr val="accent4">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Admin Offices</c:v>
                </c:pt>
                <c:pt idx="1">
                  <c:v>Executive Office</c:v>
                </c:pt>
                <c:pt idx="2">
                  <c:v>IT/IS</c:v>
                </c:pt>
                <c:pt idx="3">
                  <c:v>Production       </c:v>
                </c:pt>
                <c:pt idx="4">
                  <c:v>Sales</c:v>
                </c:pt>
                <c:pt idx="5">
                  <c:v>Software Engineering</c:v>
                </c:pt>
              </c:strCache>
            </c:strRef>
          </c:cat>
          <c:val>
            <c:numRef>
              <c:f>'Pivot Tables'!$C$4:$C$10</c:f>
              <c:numCache>
                <c:formatCode>"$"#,##0</c:formatCode>
                <c:ptCount val="6"/>
                <c:pt idx="0">
                  <c:v>77315.28571428571</c:v>
                </c:pt>
                <c:pt idx="1">
                  <c:v>250000</c:v>
                </c:pt>
                <c:pt idx="2">
                  <c:v>94512.074999999997</c:v>
                </c:pt>
                <c:pt idx="3">
                  <c:v>60419.261904761908</c:v>
                </c:pt>
                <c:pt idx="4">
                  <c:v>69088.846153846156</c:v>
                </c:pt>
                <c:pt idx="5">
                  <c:v>93262.571428571435</c:v>
                </c:pt>
              </c:numCache>
            </c:numRef>
          </c:val>
          <c:smooth val="0"/>
          <c:extLst>
            <c:ext xmlns:c16="http://schemas.microsoft.com/office/drawing/2014/chart" uri="{C3380CC4-5D6E-409C-BE32-E72D297353CC}">
              <c16:uniqueId val="{00000001-8397-45B5-8289-62E0585C47AE}"/>
            </c:ext>
          </c:extLst>
        </c:ser>
        <c:dLbls>
          <c:showLegendKey val="0"/>
          <c:showVal val="0"/>
          <c:showCatName val="0"/>
          <c:showSerName val="0"/>
          <c:showPercent val="0"/>
          <c:showBubbleSize val="0"/>
        </c:dLbls>
        <c:marker val="1"/>
        <c:smooth val="0"/>
        <c:axId val="1219762943"/>
        <c:axId val="1219761279"/>
      </c:lineChart>
      <c:catAx>
        <c:axId val="121974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48799"/>
        <c:crosses val="autoZero"/>
        <c:auto val="1"/>
        <c:lblAlgn val="ctr"/>
        <c:lblOffset val="100"/>
        <c:noMultiLvlLbl val="0"/>
      </c:catAx>
      <c:valAx>
        <c:axId val="1219748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45471"/>
        <c:crosses val="autoZero"/>
        <c:crossBetween val="between"/>
      </c:valAx>
      <c:valAx>
        <c:axId val="1219761279"/>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2943"/>
        <c:crosses val="max"/>
        <c:crossBetween val="between"/>
      </c:valAx>
      <c:catAx>
        <c:axId val="1219762943"/>
        <c:scaling>
          <c:orientation val="minMax"/>
        </c:scaling>
        <c:delete val="1"/>
        <c:axPos val="b"/>
        <c:numFmt formatCode="General" sourceLinked="1"/>
        <c:majorTickMark val="out"/>
        <c:minorTickMark val="none"/>
        <c:tickLblPos val="nextTo"/>
        <c:crossAx val="1219761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63499</xdr:colOff>
      <xdr:row>12</xdr:row>
      <xdr:rowOff>93617</xdr:rowOff>
    </xdr:from>
    <xdr:to>
      <xdr:col>19</xdr:col>
      <xdr:colOff>607784</xdr:colOff>
      <xdr:row>25</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598715</xdr:colOff>
      <xdr:row>25</xdr:row>
      <xdr:rowOff>117928</xdr:rowOff>
    </xdr:from>
    <xdr:to>
      <xdr:col>20</xdr:col>
      <xdr:colOff>18143</xdr:colOff>
      <xdr:row>38</xdr:row>
      <xdr:rowOff>9072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25</xdr:row>
      <xdr:rowOff>108857</xdr:rowOff>
    </xdr:from>
    <xdr:to>
      <xdr:col>9</xdr:col>
      <xdr:colOff>553358</xdr:colOff>
      <xdr:row>38</xdr:row>
      <xdr:rowOff>9072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72571</xdr:colOff>
      <xdr:row>11</xdr:row>
      <xdr:rowOff>27214</xdr:rowOff>
    </xdr:from>
    <xdr:to>
      <xdr:col>19</xdr:col>
      <xdr:colOff>589642</xdr:colOff>
      <xdr:row>12</xdr:row>
      <xdr:rowOff>27215</xdr:rowOff>
    </xdr:to>
    <xdr:sp macro="" textlink="">
      <xdr:nvSpPr>
        <xdr:cNvPr id="5" name="Rounded Rectangle 4"/>
        <xdr:cNvSpPr/>
      </xdr:nvSpPr>
      <xdr:spPr>
        <a:xfrm>
          <a:off x="72571" y="1841500"/>
          <a:ext cx="12065000" cy="18142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t>Headcount</a:t>
          </a:r>
          <a:r>
            <a:rPr lang="en-US" sz="1200" b="0" baseline="0"/>
            <a:t> and Turnover Rate</a:t>
          </a:r>
          <a:endParaRPr lang="en-US" sz="1200" b="0"/>
        </a:p>
      </xdr:txBody>
    </xdr:sp>
    <xdr:clientData/>
  </xdr:twoCellAnchor>
  <xdr:twoCellAnchor>
    <xdr:from>
      <xdr:col>0</xdr:col>
      <xdr:colOff>0</xdr:colOff>
      <xdr:row>38</xdr:row>
      <xdr:rowOff>136072</xdr:rowOff>
    </xdr:from>
    <xdr:to>
      <xdr:col>20</xdr:col>
      <xdr:colOff>32657</xdr:colOff>
      <xdr:row>39</xdr:row>
      <xdr:rowOff>130628</xdr:rowOff>
    </xdr:to>
    <xdr:sp macro="" textlink="">
      <xdr:nvSpPr>
        <xdr:cNvPr id="6" name="Rounded Rectangle 5"/>
        <xdr:cNvSpPr/>
      </xdr:nvSpPr>
      <xdr:spPr>
        <a:xfrm>
          <a:off x="0" y="7168243"/>
          <a:ext cx="12224657" cy="17961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t>By</a:t>
          </a:r>
          <a:r>
            <a:rPr lang="en-US" sz="1200" b="0" baseline="0"/>
            <a:t> Department Metrics</a:t>
          </a:r>
          <a:endParaRPr lang="en-US" sz="1200" b="0"/>
        </a:p>
      </xdr:txBody>
    </xdr:sp>
    <xdr:clientData/>
  </xdr:twoCellAnchor>
  <xdr:twoCellAnchor>
    <xdr:from>
      <xdr:col>11</xdr:col>
      <xdr:colOff>293913</xdr:colOff>
      <xdr:row>40</xdr:row>
      <xdr:rowOff>22860</xdr:rowOff>
    </xdr:from>
    <xdr:to>
      <xdr:col>16</xdr:col>
      <xdr:colOff>239484</xdr:colOff>
      <xdr:row>60</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300442</xdr:colOff>
      <xdr:row>40</xdr:row>
      <xdr:rowOff>19050</xdr:rowOff>
    </xdr:from>
    <xdr:to>
      <xdr:col>19</xdr:col>
      <xdr:colOff>587829</xdr:colOff>
      <xdr:row>51</xdr:row>
      <xdr:rowOff>10884</xdr:rowOff>
    </xdr:to>
    <mc:AlternateContent xmlns:mc="http://schemas.openxmlformats.org/markup-compatibility/2006" xmlns:a14="http://schemas.microsoft.com/office/drawing/2010/main">
      <mc:Choice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54042" y="7236279"/>
              <a:ext cx="2116187" cy="2027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40</xdr:row>
      <xdr:rowOff>22860</xdr:rowOff>
    </xdr:from>
    <xdr:to>
      <xdr:col>11</xdr:col>
      <xdr:colOff>217714</xdr:colOff>
      <xdr:row>52</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54430</xdr:colOff>
      <xdr:row>52</xdr:row>
      <xdr:rowOff>65315</xdr:rowOff>
    </xdr:from>
    <xdr:to>
      <xdr:col>11</xdr:col>
      <xdr:colOff>206832</xdr:colOff>
      <xdr:row>72</xdr:row>
      <xdr:rowOff>87086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283029</xdr:colOff>
      <xdr:row>51</xdr:row>
      <xdr:rowOff>43543</xdr:rowOff>
    </xdr:from>
    <xdr:to>
      <xdr:col>19</xdr:col>
      <xdr:colOff>609599</xdr:colOff>
      <xdr:row>60</xdr:row>
      <xdr:rowOff>87086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283026</xdr:colOff>
      <xdr:row>60</xdr:row>
      <xdr:rowOff>141514</xdr:rowOff>
    </xdr:from>
    <xdr:to>
      <xdr:col>20</xdr:col>
      <xdr:colOff>21769</xdr:colOff>
      <xdr:row>72</xdr:row>
      <xdr:rowOff>87086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2</xdr:row>
      <xdr:rowOff>11430</xdr:rowOff>
    </xdr:from>
    <xdr:to>
      <xdr:col>11</xdr:col>
      <xdr:colOff>327660</xdr:colOff>
      <xdr:row>17</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171450</xdr:rowOff>
    </xdr:from>
    <xdr:to>
      <xdr:col>11</xdr:col>
      <xdr:colOff>304800</xdr:colOff>
      <xdr:row>32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11430</xdr:rowOff>
    </xdr:from>
    <xdr:to>
      <xdr:col>11</xdr:col>
      <xdr:colOff>304800</xdr:colOff>
      <xdr:row>51</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xdr:colOff>
      <xdr:row>53</xdr:row>
      <xdr:rowOff>163830</xdr:rowOff>
    </xdr:from>
    <xdr:to>
      <xdr:col>10</xdr:col>
      <xdr:colOff>251460</xdr:colOff>
      <xdr:row>66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69</xdr:row>
      <xdr:rowOff>34290</xdr:rowOff>
    </xdr:from>
    <xdr:to>
      <xdr:col>11</xdr:col>
      <xdr:colOff>304800</xdr:colOff>
      <xdr:row>84</xdr:row>
      <xdr:rowOff>34290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0</xdr:row>
      <xdr:rowOff>179070</xdr:rowOff>
    </xdr:from>
    <xdr:to>
      <xdr:col>23</xdr:col>
      <xdr:colOff>129540</xdr:colOff>
      <xdr:row>12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15240</xdr:colOff>
      <xdr:row>14</xdr:row>
      <xdr:rowOff>3810</xdr:rowOff>
    </xdr:from>
    <xdr:to>
      <xdr:col>23</xdr:col>
      <xdr:colOff>320040</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xdr:colOff>
      <xdr:row>31</xdr:row>
      <xdr:rowOff>0</xdr:rowOff>
    </xdr:from>
    <xdr:to>
      <xdr:col>23</xdr:col>
      <xdr:colOff>320040</xdr:colOff>
      <xdr:row>45</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oang_HR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54.407050578702" createdVersion="6" refreshedVersion="6" minRefreshableVersion="3" recordCount="311">
  <cacheSource type="worksheet">
    <worksheetSource ref="A1:AK312" sheet="Working Data" r:id="rId2"/>
  </cacheSource>
  <cacheFields count="37">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ount="2">
        <s v="Male "/>
        <s v="Female"/>
      </sharedItems>
    </cacheField>
    <cacheField name="MaritalDesc" numFmtId="0">
      <sharedItems/>
    </cacheField>
    <cacheField name="CitizenDesc" numFmtId="0">
      <sharedItems/>
    </cacheField>
    <cacheField name="HispanicLatino" numFmtId="0">
      <sharedItems count="2">
        <s v="No"/>
        <s v="Yes"/>
      </sharedItems>
    </cacheField>
    <cacheField name="RaceDesc" numFmtId="0">
      <sharedItems count="6">
        <s v="White"/>
        <s v="Black or African American"/>
        <s v="Two or more races"/>
        <s v="Asian"/>
        <s v="American Indian or Alaska Native"/>
        <s v="Hispanic"/>
      </sharedItems>
    </cacheField>
    <cacheField name="DateofHire" numFmtId="14">
      <sharedItems containsSemiMixedTypes="0" containsNonDate="0" containsDate="1" containsString="0" minDate="2006-01-09T00:00:00" maxDate="2018-07-10T00:00:00"/>
    </cacheField>
    <cacheField name="DateofTermination" numFmtId="0">
      <sharedItems containsNonDate="0" containsDate="1" containsString="0" containsBlank="1" minDate="2010-08-30T00:00:00" maxDate="2018-11-11T00:00:00"/>
    </cacheField>
    <cacheField name="Tenure" numFmtId="0">
      <sharedItems containsSemiMixedTypes="0" containsString="0" containsNumber="1" minValue="7.1232876712328766E-2" maxValue="17.608219178082191"/>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tring="0" containsBlank="1"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1">
  <r>
    <s v="Adinolfi, Wilson  K"/>
    <n v="10026"/>
    <n v="0"/>
    <n v="0"/>
    <n v="1"/>
    <n v="1"/>
    <n v="5"/>
    <n v="4"/>
    <n v="0"/>
    <n v="62506"/>
    <n v="0"/>
    <n v="19"/>
    <s v="Production Technician I"/>
    <s v="MA"/>
    <n v="1960"/>
    <d v="1983-07-10T00:00:00"/>
    <x v="0"/>
    <s v="Single"/>
    <s v="US Citizen"/>
    <x v="0"/>
    <x v="0"/>
    <d v="2011-07-05T00:00:00"/>
    <m/>
    <n v="12.12054794520548"/>
    <s v="N/A-StillEmployed"/>
    <x v="0"/>
    <x v="0"/>
    <s v="Michael Albert"/>
    <n v="22"/>
    <s v="LinkedIn"/>
    <s v="Exceeds"/>
    <n v="4.5999999999999996"/>
    <n v="5"/>
    <n v="0"/>
    <d v="2019-01-17T00:00:00"/>
    <n v="0"/>
    <n v="1"/>
  </r>
  <r>
    <s v="Ait Sidi, Karthikeyan   "/>
    <n v="10084"/>
    <n v="1"/>
    <n v="1"/>
    <n v="1"/>
    <n v="5"/>
    <n v="3"/>
    <n v="3"/>
    <n v="0"/>
    <n v="104437"/>
    <n v="1"/>
    <n v="27"/>
    <s v="Sr. DBA"/>
    <s v="MA"/>
    <n v="2148"/>
    <d v="1975-05-05T00:00:00"/>
    <x v="0"/>
    <s v="Married"/>
    <s v="US Citizen"/>
    <x v="0"/>
    <x v="0"/>
    <d v="2015-03-30T00:00:00"/>
    <d v="2016-06-16T00:00:00"/>
    <n v="1.2164383561643837"/>
    <s v="career change"/>
    <x v="1"/>
    <x v="1"/>
    <s v="Simon Roup"/>
    <n v="4"/>
    <s v="Indeed"/>
    <s v="Fully Meets"/>
    <n v="4.96"/>
    <n v="3"/>
    <n v="6"/>
    <d v="2016-02-24T00:00:00"/>
    <n v="0"/>
    <n v="17"/>
  </r>
  <r>
    <s v="Akinkuolie, Sarah"/>
    <n v="10196"/>
    <n v="1"/>
    <n v="1"/>
    <n v="0"/>
    <n v="5"/>
    <n v="5"/>
    <n v="3"/>
    <n v="0"/>
    <n v="64955"/>
    <n v="1"/>
    <n v="20"/>
    <s v="Production Technician II"/>
    <s v="MA"/>
    <n v="1810"/>
    <d v="1988-09-19T00:00:00"/>
    <x v="1"/>
    <s v="Married"/>
    <s v="US Citizen"/>
    <x v="0"/>
    <x v="0"/>
    <d v="2011-07-05T00:00:00"/>
    <d v="2012-09-24T00:00:00"/>
    <n v="1.2246575342465753"/>
    <s v="hours"/>
    <x v="1"/>
    <x v="0"/>
    <s v="Kissy Sullivan"/>
    <n v="20"/>
    <s v="LinkedIn"/>
    <s v="Fully Meets"/>
    <n v="3.02"/>
    <n v="3"/>
    <n v="0"/>
    <d v="2012-05-15T00:00:00"/>
    <n v="0"/>
    <n v="3"/>
  </r>
  <r>
    <s v="Alagbe,Trina"/>
    <n v="10088"/>
    <n v="1"/>
    <n v="1"/>
    <n v="0"/>
    <n v="1"/>
    <n v="5"/>
    <n v="3"/>
    <n v="0"/>
    <n v="64991"/>
    <n v="0"/>
    <n v="19"/>
    <s v="Production Technician I"/>
    <s v="MA"/>
    <n v="1886"/>
    <d v="1988-09-27T00:00:00"/>
    <x v="1"/>
    <s v="Married"/>
    <s v="US Citizen"/>
    <x v="0"/>
    <x v="0"/>
    <d v="2008-01-07T00:00:00"/>
    <m/>
    <n v="15.613698630136986"/>
    <s v="N/A-StillEmployed"/>
    <x v="0"/>
    <x v="0"/>
    <s v="Elijiah Gray"/>
    <n v="16"/>
    <s v="Indeed"/>
    <s v="Fully Meets"/>
    <n v="4.84"/>
    <n v="5"/>
    <n v="0"/>
    <d v="2019-01-03T00:00:00"/>
    <n v="0"/>
    <n v="15"/>
  </r>
  <r>
    <s v="Anderson, Carol "/>
    <n v="10069"/>
    <n v="0"/>
    <n v="2"/>
    <n v="0"/>
    <n v="5"/>
    <n v="5"/>
    <n v="3"/>
    <n v="0"/>
    <n v="50825"/>
    <n v="1"/>
    <n v="19"/>
    <s v="Production Technician I"/>
    <s v="MA"/>
    <n v="2169"/>
    <d v="1989-09-08T00:00:00"/>
    <x v="1"/>
    <s v="Divorced"/>
    <s v="US Citizen"/>
    <x v="0"/>
    <x v="0"/>
    <d v="2011-07-11T00:00:00"/>
    <d v="2016-09-06T00:00:00"/>
    <n v="5.161643835616438"/>
    <s v="return to school"/>
    <x v="1"/>
    <x v="0"/>
    <s v="Webster Butler"/>
    <n v="39"/>
    <s v="Google Search"/>
    <s v="Fully Meets"/>
    <n v="5"/>
    <n v="4"/>
    <n v="0"/>
    <d v="2016-02-01T00:00:00"/>
    <n v="0"/>
    <n v="2"/>
  </r>
  <r>
    <s v="Anderson, Linda  "/>
    <n v="10002"/>
    <n v="0"/>
    <n v="0"/>
    <n v="0"/>
    <n v="1"/>
    <n v="5"/>
    <n v="4"/>
    <n v="0"/>
    <n v="57568"/>
    <n v="0"/>
    <n v="19"/>
    <s v="Production Technician I"/>
    <s v="MA"/>
    <n v="1844"/>
    <d v="1977-05-22T00:00:00"/>
    <x v="1"/>
    <s v="Single"/>
    <s v="US Citizen"/>
    <x v="0"/>
    <x v="0"/>
    <d v="2012-01-09T00:00:00"/>
    <m/>
    <n v="11.605479452054794"/>
    <s v="N/A-StillEmployed"/>
    <x v="0"/>
    <x v="0"/>
    <s v="Amy Dunn"/>
    <n v="11"/>
    <s v="LinkedIn"/>
    <s v="Exceeds"/>
    <n v="5"/>
    <n v="5"/>
    <n v="0"/>
    <d v="2019-01-07T00:00:00"/>
    <n v="0"/>
    <n v="15"/>
  </r>
  <r>
    <s v="Andreola, Colby"/>
    <n v="10194"/>
    <n v="0"/>
    <n v="0"/>
    <n v="0"/>
    <n v="1"/>
    <n v="4"/>
    <n v="3"/>
    <n v="0"/>
    <n v="95660"/>
    <n v="0"/>
    <n v="24"/>
    <s v="Software Engineer"/>
    <s v="MA"/>
    <n v="2110"/>
    <d v="1979-05-24T00:00:00"/>
    <x v="1"/>
    <s v="Single"/>
    <s v="US Citizen"/>
    <x v="0"/>
    <x v="0"/>
    <d v="2014-11-10T00:00:00"/>
    <m/>
    <n v="8.7671232876712324"/>
    <s v="N/A-StillEmployed"/>
    <x v="0"/>
    <x v="2"/>
    <s v="Alex Sweetwater"/>
    <n v="10"/>
    <s v="LinkedIn"/>
    <s v="Fully Meets"/>
    <n v="3.04"/>
    <n v="3"/>
    <n v="4"/>
    <d v="2019-01-02T00:00:00"/>
    <n v="0"/>
    <n v="19"/>
  </r>
  <r>
    <s v="Athwal, Sam"/>
    <n v="10062"/>
    <n v="0"/>
    <n v="4"/>
    <n v="1"/>
    <n v="1"/>
    <n v="5"/>
    <n v="3"/>
    <n v="0"/>
    <n v="59365"/>
    <n v="0"/>
    <n v="19"/>
    <s v="Production Technician I"/>
    <s v="MA"/>
    <n v="2199"/>
    <d v="1983-02-18T00:00:00"/>
    <x v="0"/>
    <s v="Widowed"/>
    <s v="US Citizen"/>
    <x v="0"/>
    <x v="0"/>
    <d v="2013-09-30T00:00:00"/>
    <m/>
    <n v="9.8794520547945197"/>
    <s v="N/A-StillEmployed"/>
    <x v="0"/>
    <x v="0"/>
    <s v="Ketsia Liebig"/>
    <n v="19"/>
    <s v="Employee Referral"/>
    <s v="Fully Meets"/>
    <n v="5"/>
    <n v="4"/>
    <n v="0"/>
    <d v="2019-02-25T00:00:00"/>
    <n v="0"/>
    <n v="19"/>
  </r>
  <r>
    <s v="Bachiochi, Linda"/>
    <n v="10114"/>
    <n v="0"/>
    <n v="0"/>
    <n v="0"/>
    <n v="3"/>
    <n v="5"/>
    <n v="3"/>
    <n v="1"/>
    <n v="47837"/>
    <n v="0"/>
    <n v="19"/>
    <s v="Production Technician I"/>
    <s v="MA"/>
    <n v="1902"/>
    <d v="1970-02-11T00:00:00"/>
    <x v="1"/>
    <s v="Single"/>
    <s v="US Citizen"/>
    <x v="0"/>
    <x v="1"/>
    <d v="2009-07-06T00:00:00"/>
    <m/>
    <n v="14.117808219178082"/>
    <s v="N/A-StillEmployed"/>
    <x v="0"/>
    <x v="0"/>
    <s v="Brannon Miller"/>
    <n v="12"/>
    <s v="Diversity Job Fair"/>
    <s v="Fully Meets"/>
    <n v="4.46"/>
    <n v="3"/>
    <n v="0"/>
    <d v="2019-01-25T00:00:00"/>
    <n v="0"/>
    <n v="4"/>
  </r>
  <r>
    <s v="Bacong, Alejandro "/>
    <n v="10250"/>
    <n v="0"/>
    <n v="2"/>
    <n v="1"/>
    <n v="1"/>
    <n v="3"/>
    <n v="3"/>
    <n v="0"/>
    <n v="50178"/>
    <n v="0"/>
    <n v="14"/>
    <s v="IT Support"/>
    <s v="MA"/>
    <n v="1886"/>
    <d v="1988-01-07T00:00:00"/>
    <x v="0"/>
    <s v="Divorced"/>
    <s v="US Citizen"/>
    <x v="0"/>
    <x v="0"/>
    <d v="2015-01-05T00:00:00"/>
    <m/>
    <n v="8.6136986301369856"/>
    <s v="N/A-StillEmployed"/>
    <x v="0"/>
    <x v="1"/>
    <s v="Peter Monroe"/>
    <n v="7"/>
    <s v="Indeed"/>
    <s v="Fully Meets"/>
    <n v="5"/>
    <n v="5"/>
    <n v="6"/>
    <d v="2019-02-18T00:00:00"/>
    <n v="0"/>
    <n v="16"/>
  </r>
  <r>
    <s v="Baczenski, Rachael  "/>
    <n v="10252"/>
    <n v="1"/>
    <n v="1"/>
    <n v="0"/>
    <n v="5"/>
    <n v="5"/>
    <n v="3"/>
    <n v="1"/>
    <n v="54670"/>
    <n v="1"/>
    <n v="19"/>
    <s v="Production Technician I"/>
    <s v="MA"/>
    <n v="1902"/>
    <d v="1974-01-12T00:00:00"/>
    <x v="1"/>
    <s v="Married"/>
    <s v="US Citizen"/>
    <x v="1"/>
    <x v="1"/>
    <d v="2011-01-10T00:00:00"/>
    <d v="2017-01-12T00:00:00"/>
    <n v="6.0109589041095894"/>
    <s v="Another position"/>
    <x v="1"/>
    <x v="0"/>
    <s v="David Stanley"/>
    <n v="14"/>
    <s v="Diversity Job Fair"/>
    <s v="Fully Meets"/>
    <n v="4.2"/>
    <n v="4"/>
    <n v="0"/>
    <d v="2016-01-30T00:00:00"/>
    <n v="0"/>
    <n v="12"/>
  </r>
  <r>
    <s v="Barbara, Thomas"/>
    <n v="10242"/>
    <n v="1"/>
    <n v="1"/>
    <n v="1"/>
    <n v="5"/>
    <n v="5"/>
    <n v="3"/>
    <n v="1"/>
    <n v="47211"/>
    <n v="1"/>
    <n v="19"/>
    <s v="Production Technician I"/>
    <s v="MA"/>
    <n v="2062"/>
    <d v="1974-02-21T00:00:00"/>
    <x v="0"/>
    <s v="Married"/>
    <s v="US Citizen"/>
    <x v="1"/>
    <x v="1"/>
    <d v="2012-04-02T00:00:00"/>
    <d v="2016-09-19T00:00:00"/>
    <n v="4.4684931506849317"/>
    <s v="unhappy"/>
    <x v="1"/>
    <x v="0"/>
    <s v="Kissy Sullivan"/>
    <n v="20"/>
    <s v="Diversity Job Fair"/>
    <s v="Fully Meets"/>
    <n v="4.2"/>
    <n v="3"/>
    <n v="0"/>
    <d v="2016-05-06T00:00:00"/>
    <n v="0"/>
    <n v="15"/>
  </r>
  <r>
    <s v="Barbossa, Hector"/>
    <n v="10012"/>
    <n v="0"/>
    <n v="2"/>
    <n v="1"/>
    <n v="1"/>
    <n v="3"/>
    <n v="4"/>
    <n v="1"/>
    <n v="92328"/>
    <n v="0"/>
    <n v="9"/>
    <s v="Data Analyst"/>
    <s v="TX"/>
    <n v="78230"/>
    <d v="1988-07-04T00:00:00"/>
    <x v="0"/>
    <s v="Divorced"/>
    <s v="US Citizen"/>
    <x v="0"/>
    <x v="1"/>
    <d v="2014-11-10T00:00:00"/>
    <m/>
    <n v="8.7671232876712324"/>
    <s v="N/A-StillEmployed"/>
    <x v="0"/>
    <x v="1"/>
    <s v="Simon Roup"/>
    <n v="4"/>
    <s v="Diversity Job Fair"/>
    <s v="Exceeds"/>
    <n v="4.28"/>
    <n v="4"/>
    <n v="5"/>
    <d v="2019-02-25T00:00:00"/>
    <n v="0"/>
    <n v="9"/>
  </r>
  <r>
    <s v="Barone, Francesco  A"/>
    <n v="10265"/>
    <n v="0"/>
    <n v="0"/>
    <n v="1"/>
    <n v="1"/>
    <n v="5"/>
    <n v="3"/>
    <n v="0"/>
    <n v="58709"/>
    <n v="0"/>
    <n v="19"/>
    <s v="Production Technician I"/>
    <s v="MA"/>
    <n v="1810"/>
    <d v="1983-07-20T00:00:00"/>
    <x v="0"/>
    <s v="Single"/>
    <s v="US Citizen"/>
    <x v="0"/>
    <x v="2"/>
    <d v="2012-02-20T00:00:00"/>
    <m/>
    <n v="11.490410958904109"/>
    <s v="N/A-StillEmployed"/>
    <x v="0"/>
    <x v="0"/>
    <s v="Kelley Spirea"/>
    <n v="18"/>
    <s v="Google Search"/>
    <s v="Fully Meets"/>
    <n v="4.5999999999999996"/>
    <n v="4"/>
    <n v="0"/>
    <d v="2019-02-14T00:00:00"/>
    <n v="0"/>
    <n v="7"/>
  </r>
  <r>
    <s v="Barton, Nader"/>
    <n v="10066"/>
    <n v="0"/>
    <n v="2"/>
    <n v="1"/>
    <n v="5"/>
    <n v="5"/>
    <n v="3"/>
    <n v="0"/>
    <n v="52505"/>
    <n v="1"/>
    <n v="19"/>
    <s v="Production Technician I"/>
    <s v="MA"/>
    <n v="2747"/>
    <d v="1977-07-15T00:00:00"/>
    <x v="0"/>
    <s v="Divorced"/>
    <s v="US Citizen"/>
    <x v="0"/>
    <x v="0"/>
    <d v="2012-09-24T00:00:00"/>
    <d v="2017-04-06T00:00:00"/>
    <n v="4.5342465753424657"/>
    <s v="Another position"/>
    <x v="1"/>
    <x v="0"/>
    <s v="Michael Albert"/>
    <n v="22"/>
    <s v="On-line Web application"/>
    <s v="Fully Meets"/>
    <n v="5"/>
    <n v="5"/>
    <n v="0"/>
    <d v="2017-03-02T00:00:00"/>
    <n v="0"/>
    <n v="1"/>
  </r>
  <r>
    <s v="Bates, Norman"/>
    <n v="10061"/>
    <n v="0"/>
    <n v="0"/>
    <n v="1"/>
    <n v="4"/>
    <n v="5"/>
    <n v="3"/>
    <n v="0"/>
    <n v="57834"/>
    <n v="1"/>
    <n v="19"/>
    <s v="Production Technician I"/>
    <s v="MA"/>
    <n v="2050"/>
    <d v="1981-10-18T00:00:00"/>
    <x v="0"/>
    <s v="Single"/>
    <s v="US Citizen"/>
    <x v="0"/>
    <x v="0"/>
    <d v="2011-02-21T00:00:00"/>
    <d v="2017-08-04T00:00:00"/>
    <n v="6.4547945205479449"/>
    <s v="attendance"/>
    <x v="2"/>
    <x v="0"/>
    <s v="Kelley Spirea"/>
    <n v="18"/>
    <s v="Google Search"/>
    <s v="Fully Meets"/>
    <n v="5"/>
    <n v="4"/>
    <n v="0"/>
    <d v="2017-04-05T00:00:00"/>
    <n v="0"/>
    <n v="20"/>
  </r>
  <r>
    <s v="Beak, Kimberly  "/>
    <n v="10023"/>
    <n v="1"/>
    <n v="1"/>
    <n v="0"/>
    <n v="2"/>
    <n v="5"/>
    <n v="4"/>
    <n v="0"/>
    <n v="70131"/>
    <n v="0"/>
    <n v="20"/>
    <s v="Production Technician II"/>
    <s v="MA"/>
    <n v="2145"/>
    <d v="1966-04-17T00:00:00"/>
    <x v="1"/>
    <s v="Married"/>
    <s v="US Citizen"/>
    <x v="0"/>
    <x v="0"/>
    <d v="2016-07-21T00:00:00"/>
    <m/>
    <n v="7.0712328767123287"/>
    <s v="N/A-StillEmployed"/>
    <x v="0"/>
    <x v="0"/>
    <s v="Kelley Spirea"/>
    <n v="18"/>
    <s v="Employee Referral"/>
    <s v="Exceeds"/>
    <n v="4.4000000000000004"/>
    <n v="3"/>
    <n v="0"/>
    <d v="2019-01-14T00:00:00"/>
    <n v="0"/>
    <n v="16"/>
  </r>
  <r>
    <s v="Beatrice, Courtney "/>
    <n v="10055"/>
    <n v="0"/>
    <n v="0"/>
    <n v="0"/>
    <n v="1"/>
    <n v="5"/>
    <n v="3"/>
    <n v="0"/>
    <n v="59026"/>
    <n v="0"/>
    <n v="19"/>
    <s v="Production Technician I"/>
    <s v="MA"/>
    <n v="1915"/>
    <d v="1970-10-27T00:00:00"/>
    <x v="1"/>
    <s v="Single"/>
    <s v="Eligible NonCitizen"/>
    <x v="0"/>
    <x v="0"/>
    <d v="2011-04-04T00:00:00"/>
    <m/>
    <n v="12.372602739726027"/>
    <s v="N/A-StillEmployed"/>
    <x v="0"/>
    <x v="0"/>
    <s v="Elijiah Gray"/>
    <n v="16"/>
    <s v="Google Search"/>
    <s v="Fully Meets"/>
    <n v="5"/>
    <n v="5"/>
    <n v="0"/>
    <d v="2019-01-14T00:00:00"/>
    <n v="0"/>
    <n v="12"/>
  </r>
  <r>
    <s v="Becker, Renee"/>
    <n v="10245"/>
    <n v="0"/>
    <n v="0"/>
    <n v="0"/>
    <n v="4"/>
    <n v="3"/>
    <n v="3"/>
    <n v="0"/>
    <n v="110000"/>
    <n v="1"/>
    <n v="8"/>
    <s v="Database Administrator"/>
    <s v="MA"/>
    <n v="2026"/>
    <d v="1986-04-04T00:00:00"/>
    <x v="1"/>
    <s v="Single"/>
    <s v="US Citizen"/>
    <x v="1"/>
    <x v="0"/>
    <d v="2014-07-07T00:00:00"/>
    <d v="2015-09-12T00:00:00"/>
    <n v="1.1835616438356165"/>
    <s v="performance"/>
    <x v="2"/>
    <x v="1"/>
    <s v="Simon Roup"/>
    <n v="4"/>
    <s v="Google Search"/>
    <s v="Fully Meets"/>
    <n v="4.5"/>
    <n v="4"/>
    <n v="5"/>
    <d v="2015-01-15T00:00:00"/>
    <n v="0"/>
    <n v="8"/>
  </r>
  <r>
    <s v="Becker, Scott"/>
    <n v="10277"/>
    <n v="0"/>
    <n v="0"/>
    <n v="1"/>
    <n v="3"/>
    <n v="5"/>
    <n v="3"/>
    <n v="0"/>
    <n v="53250"/>
    <n v="0"/>
    <n v="19"/>
    <s v="Production Technician I"/>
    <s v="MA"/>
    <n v="2452"/>
    <d v="1979-04-06T00:00:00"/>
    <x v="0"/>
    <s v="Single"/>
    <s v="US Citizen"/>
    <x v="0"/>
    <x v="3"/>
    <d v="2013-07-08T00:00:00"/>
    <m/>
    <n v="10.109589041095891"/>
    <s v="N/A-StillEmployed"/>
    <x v="0"/>
    <x v="0"/>
    <s v="Webster Butler"/>
    <m/>
    <s v="LinkedIn"/>
    <s v="Fully Meets"/>
    <n v="4.2"/>
    <n v="4"/>
    <n v="0"/>
    <d v="2019-01-11T00:00:00"/>
    <n v="0"/>
    <n v="13"/>
  </r>
  <r>
    <s v="Bernstein, Sean"/>
    <n v="10046"/>
    <n v="0"/>
    <n v="0"/>
    <n v="1"/>
    <n v="1"/>
    <n v="5"/>
    <n v="3"/>
    <n v="0"/>
    <n v="51044"/>
    <n v="0"/>
    <n v="19"/>
    <s v="Production Technician I"/>
    <s v="MA"/>
    <n v="2072"/>
    <d v="1970-12-22T00:00:00"/>
    <x v="0"/>
    <s v="Single"/>
    <s v="US Citizen"/>
    <x v="1"/>
    <x v="0"/>
    <d v="2012-04-02T00:00:00"/>
    <m/>
    <n v="11.375342465753425"/>
    <s v="N/A-StillEmployed"/>
    <x v="0"/>
    <x v="0"/>
    <s v="Amy Dunn"/>
    <n v="11"/>
    <s v="Google Search"/>
    <s v="Fully Meets"/>
    <n v="5"/>
    <n v="3"/>
    <n v="0"/>
    <d v="2019-01-14T00:00:00"/>
    <n v="0"/>
    <n v="13"/>
  </r>
  <r>
    <s v="Biden, Lowan  M"/>
    <n v="10226"/>
    <n v="0"/>
    <n v="2"/>
    <n v="0"/>
    <n v="1"/>
    <n v="5"/>
    <n v="3"/>
    <n v="0"/>
    <n v="64919"/>
    <n v="0"/>
    <n v="19"/>
    <s v="Production Technician I"/>
    <s v="MA"/>
    <n v="2027"/>
    <d v="1958-12-27T00:00:00"/>
    <x v="1"/>
    <s v="Divorced"/>
    <s v="US Citizen"/>
    <x v="0"/>
    <x v="3"/>
    <d v="2013-08-19T00:00:00"/>
    <m/>
    <n v="9.9945205479452053"/>
    <s v="N/A-StillEmployed"/>
    <x v="0"/>
    <x v="0"/>
    <s v="Ketsia Liebig"/>
    <n v="19"/>
    <s v="Indeed"/>
    <s v="Fully Meets"/>
    <n v="4.2"/>
    <n v="3"/>
    <n v="0"/>
    <d v="2019-01-10T00:00:00"/>
    <n v="0"/>
    <n v="2"/>
  </r>
  <r>
    <s v="Billis, Helen"/>
    <n v="10003"/>
    <n v="1"/>
    <n v="1"/>
    <n v="0"/>
    <n v="1"/>
    <n v="5"/>
    <n v="4"/>
    <n v="0"/>
    <n v="62910"/>
    <n v="0"/>
    <n v="19"/>
    <s v="Production Technician I"/>
    <s v="MA"/>
    <n v="2031"/>
    <d v="1989-09-01T00:00:00"/>
    <x v="1"/>
    <s v="Married"/>
    <s v="US Citizen"/>
    <x v="0"/>
    <x v="0"/>
    <d v="2014-07-07T00:00:00"/>
    <m/>
    <n v="9.1123287671232873"/>
    <s v="N/A-StillEmployed"/>
    <x v="0"/>
    <x v="0"/>
    <s v="Brannon Miller"/>
    <n v="12"/>
    <s v="Indeed"/>
    <s v="Exceeds"/>
    <n v="5"/>
    <n v="3"/>
    <n v="0"/>
    <d v="2019-02-27T00:00:00"/>
    <n v="0"/>
    <n v="19"/>
  </r>
  <r>
    <s v="Blount, Dianna"/>
    <n v="10294"/>
    <n v="0"/>
    <n v="0"/>
    <n v="0"/>
    <n v="1"/>
    <n v="5"/>
    <n v="2"/>
    <n v="0"/>
    <n v="66441"/>
    <n v="0"/>
    <n v="20"/>
    <s v="Production Technician II"/>
    <s v="MA"/>
    <n v="2171"/>
    <d v="1990-09-21T00:00:00"/>
    <x v="1"/>
    <s v="Single"/>
    <s v="US Citizen"/>
    <x v="0"/>
    <x v="0"/>
    <d v="2011-04-04T00:00:00"/>
    <m/>
    <n v="12.372602739726027"/>
    <s v="N/A-StillEmployed"/>
    <x v="0"/>
    <x v="0"/>
    <s v="Michael Albert"/>
    <n v="22"/>
    <s v="CareerBuilder"/>
    <s v="Needs Improvement"/>
    <n v="2"/>
    <n v="3"/>
    <n v="0"/>
    <d v="2019-02-27T00:00:00"/>
    <n v="2"/>
    <n v="3"/>
  </r>
  <r>
    <s v="Bondwell, Betsy"/>
    <n v="10267"/>
    <n v="0"/>
    <n v="0"/>
    <n v="0"/>
    <n v="5"/>
    <n v="5"/>
    <n v="3"/>
    <n v="0"/>
    <n v="57815"/>
    <n v="1"/>
    <n v="20"/>
    <s v="Production Technician II"/>
    <s v="MA"/>
    <n v="2210"/>
    <d v="1967-01-16T00:00:00"/>
    <x v="1"/>
    <s v="Single"/>
    <s v="US Citizen"/>
    <x v="0"/>
    <x v="0"/>
    <d v="2011-01-10T00:00:00"/>
    <d v="2014-04-04T00:00:00"/>
    <n v="3.2328767123287672"/>
    <s v="career change"/>
    <x v="1"/>
    <x v="0"/>
    <s v="Elijiah Gray"/>
    <n v="16"/>
    <s v="Google Search"/>
    <s v="Fully Meets"/>
    <n v="4.8"/>
    <n v="5"/>
    <n v="0"/>
    <d v="2014-03-04T00:00:00"/>
    <n v="0"/>
    <n v="5"/>
  </r>
  <r>
    <s v="Booth, Frank"/>
    <n v="10199"/>
    <n v="0"/>
    <n v="0"/>
    <n v="1"/>
    <n v="4"/>
    <n v="3"/>
    <n v="3"/>
    <n v="0"/>
    <n v="103613"/>
    <n v="1"/>
    <n v="30"/>
    <s v="Enterprise Architect"/>
    <s v="CT"/>
    <n v="6033"/>
    <d v="1964-07-30T00:00:00"/>
    <x v="0"/>
    <s v="Single"/>
    <s v="US Citizen"/>
    <x v="0"/>
    <x v="1"/>
    <d v="2014-02-17T00:00:00"/>
    <d v="2016-02-19T00:00:00"/>
    <n v="2.0054794520547947"/>
    <s v="Learned that he is a gangster"/>
    <x v="2"/>
    <x v="1"/>
    <s v="Simon Roup"/>
    <n v="4"/>
    <s v="LinkedIn"/>
    <s v="Fully Meets"/>
    <n v="3.5"/>
    <n v="5"/>
    <n v="7"/>
    <d v="2016-01-10T00:00:00"/>
    <n v="0"/>
    <n v="2"/>
  </r>
  <r>
    <s v="Boutwell, Bonalyn"/>
    <n v="10081"/>
    <n v="1"/>
    <n v="1"/>
    <n v="0"/>
    <n v="1"/>
    <n v="1"/>
    <n v="3"/>
    <n v="1"/>
    <n v="106367"/>
    <n v="0"/>
    <n v="26"/>
    <s v="Sr. Accountant"/>
    <s v="MA"/>
    <n v="2468"/>
    <d v="1987-04-04T00:00:00"/>
    <x v="1"/>
    <s v="Married"/>
    <s v="US Citizen"/>
    <x v="0"/>
    <x v="1"/>
    <d v="2015-02-16T00:00:00"/>
    <m/>
    <n v="8.4986301369863018"/>
    <s v="N/A-StillEmployed"/>
    <x v="0"/>
    <x v="3"/>
    <s v="Brandon R. LeBlanc"/>
    <n v="3"/>
    <s v="Diversity Job Fair"/>
    <s v="Fully Meets"/>
    <n v="5"/>
    <n v="4"/>
    <n v="3"/>
    <d v="2019-02-18T00:00:00"/>
    <n v="0"/>
    <n v="4"/>
  </r>
  <r>
    <s v="Bozzi, Charles"/>
    <n v="10175"/>
    <n v="0"/>
    <n v="0"/>
    <n v="1"/>
    <n v="5"/>
    <n v="5"/>
    <n v="3"/>
    <n v="0"/>
    <n v="74312"/>
    <n v="1"/>
    <n v="18"/>
    <s v="Production Manager"/>
    <s v="MA"/>
    <n v="1901"/>
    <d v="1970-03-10T00:00:00"/>
    <x v="0"/>
    <s v="Single"/>
    <s v="US Citizen"/>
    <x v="0"/>
    <x v="3"/>
    <d v="2013-09-30T00:00:00"/>
    <d v="2014-08-07T00:00:00"/>
    <n v="0.852054794520548"/>
    <s v="retiring"/>
    <x v="1"/>
    <x v="0"/>
    <s v="Janet King"/>
    <n v="2"/>
    <s v="Indeed"/>
    <s v="Fully Meets"/>
    <n v="3.39"/>
    <n v="3"/>
    <n v="0"/>
    <d v="2014-02-20T00:00:00"/>
    <n v="0"/>
    <n v="14"/>
  </r>
  <r>
    <s v="Brill, Donna"/>
    <n v="10177"/>
    <n v="1"/>
    <n v="1"/>
    <n v="0"/>
    <n v="5"/>
    <n v="5"/>
    <n v="3"/>
    <n v="0"/>
    <n v="53492"/>
    <n v="1"/>
    <n v="19"/>
    <s v="Production Technician I"/>
    <s v="MA"/>
    <n v="1701"/>
    <d v="1990-08-24T00:00:00"/>
    <x v="1"/>
    <s v="Married"/>
    <s v="US Citizen"/>
    <x v="0"/>
    <x v="0"/>
    <d v="2012-04-02T00:00:00"/>
    <d v="2013-06-15T00:00:00"/>
    <n v="1.2027397260273973"/>
    <s v="Another position"/>
    <x v="1"/>
    <x v="0"/>
    <s v="David Stanley"/>
    <n v="14"/>
    <s v="Google Search"/>
    <s v="Fully Meets"/>
    <n v="3.35"/>
    <n v="4"/>
    <n v="0"/>
    <d v="2013-03-04T00:00:00"/>
    <n v="0"/>
    <n v="6"/>
  </r>
  <r>
    <s v="Brown, Mia"/>
    <n v="10238"/>
    <n v="1"/>
    <n v="1"/>
    <n v="0"/>
    <n v="1"/>
    <n v="1"/>
    <n v="3"/>
    <n v="1"/>
    <n v="63000"/>
    <n v="0"/>
    <n v="1"/>
    <s v="Accountant I"/>
    <s v="MA"/>
    <n v="1450"/>
    <d v="1987-11-24T00:00:00"/>
    <x v="1"/>
    <s v="Married"/>
    <s v="US Citizen"/>
    <x v="0"/>
    <x v="1"/>
    <d v="2008-10-27T00:00:00"/>
    <m/>
    <n v="14.808219178082192"/>
    <s v="N/A-StillEmployed"/>
    <x v="0"/>
    <x v="3"/>
    <s v="Brandon R. LeBlanc"/>
    <n v="1"/>
    <s v="Diversity Job Fair"/>
    <s v="Fully Meets"/>
    <n v="4.5"/>
    <n v="2"/>
    <n v="6"/>
    <d v="2019-01-15T00:00:00"/>
    <n v="0"/>
    <n v="14"/>
  </r>
  <r>
    <s v="Buccheri, Joseph  "/>
    <n v="10184"/>
    <n v="0"/>
    <n v="0"/>
    <n v="1"/>
    <n v="1"/>
    <n v="5"/>
    <n v="3"/>
    <n v="0"/>
    <n v="65288"/>
    <n v="0"/>
    <n v="20"/>
    <s v="Production Technician II"/>
    <s v="MA"/>
    <n v="1013"/>
    <d v="1983-07-28T00:00:00"/>
    <x v="0"/>
    <s v="Single"/>
    <s v="US Citizen"/>
    <x v="0"/>
    <x v="0"/>
    <d v="2014-09-29T00:00:00"/>
    <m/>
    <n v="8.882191780821918"/>
    <s v="N/A-StillEmployed"/>
    <x v="0"/>
    <x v="0"/>
    <s v="Webster Butler"/>
    <m/>
    <s v="Google Search"/>
    <s v="Fully Meets"/>
    <n v="3.19"/>
    <n v="3"/>
    <n v="0"/>
    <d v="2019-02-01T00:00:00"/>
    <n v="0"/>
    <n v="9"/>
  </r>
  <r>
    <s v="Bugali, Josephine "/>
    <n v="10203"/>
    <n v="0"/>
    <n v="3"/>
    <n v="0"/>
    <n v="3"/>
    <n v="5"/>
    <n v="3"/>
    <n v="1"/>
    <n v="64375"/>
    <n v="0"/>
    <n v="19"/>
    <s v="Production Technician I"/>
    <s v="MA"/>
    <n v="2043"/>
    <d v="1969-10-30T00:00:00"/>
    <x v="1"/>
    <s v="Separated"/>
    <s v="US Citizen"/>
    <x v="0"/>
    <x v="1"/>
    <d v="2013-11-11T00:00:00"/>
    <m/>
    <n v="9.7643835616438359"/>
    <s v="N/A-StillEmployed"/>
    <x v="0"/>
    <x v="0"/>
    <s v="Kissy Sullivan"/>
    <n v="20"/>
    <s v="Diversity Job Fair"/>
    <s v="Fully Meets"/>
    <n v="3.5"/>
    <n v="5"/>
    <n v="0"/>
    <d v="2019-01-21T00:00:00"/>
    <n v="0"/>
    <n v="17"/>
  </r>
  <r>
    <s v="Bunbury, Jessica"/>
    <n v="10188"/>
    <n v="1"/>
    <n v="1"/>
    <n v="0"/>
    <n v="5"/>
    <n v="6"/>
    <n v="3"/>
    <n v="0"/>
    <n v="74326"/>
    <n v="1"/>
    <n v="3"/>
    <s v="Area Sales Manager"/>
    <s v="VA"/>
    <n v="21851"/>
    <d v="1964-06-01T00:00:00"/>
    <x v="1"/>
    <s v="Married"/>
    <s v="Eligible NonCitizen"/>
    <x v="0"/>
    <x v="1"/>
    <d v="2011-08-15T00:00:00"/>
    <d v="2014-08-02T00:00:00"/>
    <n v="2.967123287671233"/>
    <s v="Another position"/>
    <x v="1"/>
    <x v="4"/>
    <s v="John Smith"/>
    <n v="17"/>
    <s v="Google Search"/>
    <s v="Fully Meets"/>
    <n v="3.14"/>
    <n v="5"/>
    <n v="0"/>
    <d v="2013-02-10T00:00:00"/>
    <n v="1"/>
    <n v="19"/>
  </r>
  <r>
    <s v="Burke, Joelle"/>
    <n v="10107"/>
    <n v="0"/>
    <n v="0"/>
    <n v="0"/>
    <n v="1"/>
    <n v="5"/>
    <n v="3"/>
    <n v="0"/>
    <n v="63763"/>
    <n v="0"/>
    <n v="20"/>
    <s v="Production Technician II"/>
    <s v="MA"/>
    <n v="2148"/>
    <d v="1980-03-02T00:00:00"/>
    <x v="1"/>
    <s v="Single"/>
    <s v="US Citizen"/>
    <x v="0"/>
    <x v="1"/>
    <d v="2012-03-05T00:00:00"/>
    <m/>
    <n v="11.452054794520548"/>
    <s v="N/A-StillEmployed"/>
    <x v="0"/>
    <x v="0"/>
    <s v="Amy Dunn"/>
    <n v="11"/>
    <s v="Employee Referral"/>
    <s v="Fully Meets"/>
    <n v="4.51"/>
    <n v="4"/>
    <n v="0"/>
    <d v="2019-02-21T00:00:00"/>
    <n v="0"/>
    <n v="3"/>
  </r>
  <r>
    <s v="Burkett, Benjamin "/>
    <n v="10181"/>
    <n v="1"/>
    <n v="1"/>
    <n v="1"/>
    <n v="1"/>
    <n v="5"/>
    <n v="3"/>
    <n v="0"/>
    <n v="62162"/>
    <n v="0"/>
    <n v="20"/>
    <s v="Production Technician II"/>
    <s v="MA"/>
    <n v="1890"/>
    <d v="1977-08-19T00:00:00"/>
    <x v="0"/>
    <s v="Married"/>
    <s v="US Citizen"/>
    <x v="0"/>
    <x v="0"/>
    <d v="2011-04-04T00:00:00"/>
    <m/>
    <n v="12.372602739726027"/>
    <s v="N/A-StillEmployed"/>
    <x v="0"/>
    <x v="0"/>
    <s v="Ketsia Liebig"/>
    <n v="19"/>
    <s v="Indeed"/>
    <s v="Fully Meets"/>
    <n v="3.25"/>
    <n v="5"/>
    <n v="0"/>
    <d v="2019-01-14T00:00:00"/>
    <n v="0"/>
    <n v="15"/>
  </r>
  <r>
    <s v="Cady, Max "/>
    <n v="10150"/>
    <n v="0"/>
    <n v="0"/>
    <n v="1"/>
    <n v="1"/>
    <n v="4"/>
    <n v="3"/>
    <n v="0"/>
    <n v="77692"/>
    <n v="0"/>
    <n v="25"/>
    <s v="Software Engineering Manager"/>
    <s v="MA"/>
    <n v="2184"/>
    <d v="1966-11-22T00:00:00"/>
    <x v="0"/>
    <s v="Single"/>
    <s v="US Citizen"/>
    <x v="0"/>
    <x v="0"/>
    <d v="2011-08-15T00:00:00"/>
    <m/>
    <n v="12.008219178082191"/>
    <s v="N/A-StillEmployed"/>
    <x v="0"/>
    <x v="2"/>
    <s v="Jennifer Zamora"/>
    <n v="5"/>
    <s v="Google Search"/>
    <s v="Fully Meets"/>
    <n v="3.84"/>
    <n v="3"/>
    <n v="5"/>
    <d v="2019-01-21T00:00:00"/>
    <n v="0"/>
    <n v="4"/>
  </r>
  <r>
    <s v="Candie, Calvin"/>
    <n v="10001"/>
    <n v="0"/>
    <n v="0"/>
    <n v="1"/>
    <n v="1"/>
    <n v="5"/>
    <n v="4"/>
    <n v="0"/>
    <n v="72640"/>
    <n v="0"/>
    <n v="18"/>
    <s v="Production Manager"/>
    <s v="MA"/>
    <n v="2169"/>
    <d v="1983-08-09T00:00:00"/>
    <x v="0"/>
    <s v="Single"/>
    <s v="US Citizen"/>
    <x v="0"/>
    <x v="0"/>
    <d v="2016-01-28T00:00:00"/>
    <m/>
    <n v="7.5506849315068489"/>
    <s v="N/A-StillEmployed"/>
    <x v="0"/>
    <x v="0"/>
    <s v="Janet King"/>
    <n v="2"/>
    <s v="Indeed"/>
    <s v="Exceeds"/>
    <n v="5"/>
    <n v="3"/>
    <n v="0"/>
    <d v="2019-02-22T00:00:00"/>
    <n v="0"/>
    <n v="14"/>
  </r>
  <r>
    <s v="Carabbio, Judith"/>
    <n v="10085"/>
    <n v="0"/>
    <n v="0"/>
    <n v="0"/>
    <n v="1"/>
    <n v="4"/>
    <n v="3"/>
    <n v="0"/>
    <n v="93396"/>
    <n v="0"/>
    <n v="24"/>
    <s v="Software Engineer"/>
    <s v="MA"/>
    <n v="2132"/>
    <d v="1987-04-05T00:00:00"/>
    <x v="1"/>
    <s v="Single"/>
    <s v="US Citizen"/>
    <x v="0"/>
    <x v="0"/>
    <d v="2013-11-11T00:00:00"/>
    <m/>
    <n v="9.7643835616438359"/>
    <s v="N/A-StillEmployed"/>
    <x v="0"/>
    <x v="2"/>
    <s v="Alex Sweetwater"/>
    <n v="10"/>
    <s v="Indeed"/>
    <s v="Fully Meets"/>
    <n v="4.96"/>
    <n v="4"/>
    <n v="6"/>
    <d v="2019-01-30T00:00:00"/>
    <n v="0"/>
    <n v="3"/>
  </r>
  <r>
    <s v="Carey, Michael  "/>
    <n v="10115"/>
    <n v="0"/>
    <n v="0"/>
    <n v="1"/>
    <n v="1"/>
    <n v="5"/>
    <n v="3"/>
    <n v="0"/>
    <n v="52846"/>
    <n v="0"/>
    <n v="19"/>
    <s v="Production Technician I"/>
    <s v="MA"/>
    <n v="1701"/>
    <d v="1983-02-02T00:00:00"/>
    <x v="0"/>
    <s v="Single"/>
    <s v="US Citizen"/>
    <x v="0"/>
    <x v="1"/>
    <d v="2014-03-31T00:00:00"/>
    <m/>
    <n v="9.3808219178082197"/>
    <s v="N/A-StillEmployed"/>
    <x v="0"/>
    <x v="0"/>
    <s v="Kelley Spirea"/>
    <n v="18"/>
    <s v="LinkedIn"/>
    <s v="Fully Meets"/>
    <n v="4.43"/>
    <n v="3"/>
    <n v="0"/>
    <d v="2019-02-01T00:00:00"/>
    <n v="0"/>
    <n v="14"/>
  </r>
  <r>
    <s v="Carr, Claudia  N"/>
    <n v="10082"/>
    <n v="0"/>
    <n v="0"/>
    <n v="0"/>
    <n v="2"/>
    <n v="3"/>
    <n v="3"/>
    <n v="0"/>
    <n v="100031"/>
    <n v="0"/>
    <n v="27"/>
    <s v="Sr. DBA"/>
    <s v="MA"/>
    <n v="1886"/>
    <d v="1986-06-06T00:00:00"/>
    <x v="1"/>
    <s v="Single"/>
    <s v="US Citizen"/>
    <x v="0"/>
    <x v="1"/>
    <d v="2016-06-30T00:00:00"/>
    <m/>
    <n v="7.1287671232876715"/>
    <s v="N/A-StillEmployed"/>
    <x v="0"/>
    <x v="1"/>
    <s v="Simon Roup"/>
    <n v="4"/>
    <s v="LinkedIn"/>
    <s v="Fully Meets"/>
    <n v="5"/>
    <n v="5"/>
    <n v="6"/>
    <d v="2019-02-18T00:00:00"/>
    <n v="0"/>
    <n v="7"/>
  </r>
  <r>
    <s v="Carter, Michelle "/>
    <n v="10040"/>
    <n v="0"/>
    <n v="0"/>
    <n v="0"/>
    <n v="1"/>
    <n v="6"/>
    <n v="3"/>
    <n v="0"/>
    <n v="71860"/>
    <n v="0"/>
    <n v="3"/>
    <s v="Area Sales Manager"/>
    <s v="VT"/>
    <n v="5664"/>
    <d v="1963-05-15T00:00:00"/>
    <x v="1"/>
    <s v="Single"/>
    <s v="US Citizen"/>
    <x v="0"/>
    <x v="0"/>
    <d v="2014-08-18T00:00:00"/>
    <m/>
    <n v="8.9972602739726035"/>
    <s v="N/A-StillEmployed"/>
    <x v="0"/>
    <x v="4"/>
    <s v="John Smith"/>
    <n v="17"/>
    <s v="Indeed"/>
    <s v="Fully Meets"/>
    <n v="5"/>
    <n v="5"/>
    <n v="0"/>
    <d v="2019-01-21T00:00:00"/>
    <n v="0"/>
    <n v="7"/>
  </r>
  <r>
    <s v="Chace, Beatrice "/>
    <n v="10067"/>
    <n v="0"/>
    <n v="0"/>
    <n v="0"/>
    <n v="1"/>
    <n v="5"/>
    <n v="3"/>
    <n v="0"/>
    <n v="61656"/>
    <n v="0"/>
    <n v="19"/>
    <s v="Production Technician I"/>
    <s v="MA"/>
    <n v="2763"/>
    <d v="1951-01-02T00:00:00"/>
    <x v="1"/>
    <s v="Single"/>
    <s v="US Citizen"/>
    <x v="0"/>
    <x v="0"/>
    <d v="2014-09-29T00:00:00"/>
    <m/>
    <n v="8.882191780821918"/>
    <s v="N/A-StillEmployed"/>
    <x v="0"/>
    <x v="0"/>
    <s v="Michael Albert"/>
    <n v="22"/>
    <s v="Google Search"/>
    <s v="Fully Meets"/>
    <n v="5"/>
    <n v="4"/>
    <n v="0"/>
    <d v="2019-02-12T00:00:00"/>
    <n v="0"/>
    <n v="11"/>
  </r>
  <r>
    <s v="Champaigne, Brian"/>
    <n v="10108"/>
    <n v="1"/>
    <n v="1"/>
    <n v="1"/>
    <n v="1"/>
    <n v="3"/>
    <n v="3"/>
    <n v="0"/>
    <n v="110929"/>
    <n v="0"/>
    <n v="5"/>
    <s v="BI Director"/>
    <s v="MA"/>
    <n v="2045"/>
    <d v="1972-02-09T00:00:00"/>
    <x v="0"/>
    <s v="Married"/>
    <s v="US Citizen"/>
    <x v="0"/>
    <x v="0"/>
    <d v="2016-09-06T00:00:00"/>
    <m/>
    <n v="6.9424657534246572"/>
    <s v="N/A-StillEmployed"/>
    <x v="0"/>
    <x v="1"/>
    <s v="Jennifer Zamora"/>
    <n v="5"/>
    <s v="Indeed"/>
    <s v="Fully Meets"/>
    <n v="4.5"/>
    <n v="5"/>
    <n v="7"/>
    <d v="2019-01-15T00:00:00"/>
    <n v="0"/>
    <n v="8"/>
  </r>
  <r>
    <s v="Chan, Lin"/>
    <n v="10210"/>
    <n v="0"/>
    <n v="0"/>
    <n v="0"/>
    <n v="1"/>
    <n v="5"/>
    <n v="3"/>
    <n v="0"/>
    <n v="54237"/>
    <n v="0"/>
    <n v="19"/>
    <s v="Production Technician I"/>
    <s v="MA"/>
    <n v="2170"/>
    <d v="1979-02-12T00:00:00"/>
    <x v="1"/>
    <s v="Single"/>
    <s v="US Citizen"/>
    <x v="0"/>
    <x v="0"/>
    <d v="2014-05-12T00:00:00"/>
    <m/>
    <n v="9.2657534246575342"/>
    <s v="N/A-StillEmployed"/>
    <x v="0"/>
    <x v="0"/>
    <s v="Elijiah Gray"/>
    <n v="16"/>
    <s v="Indeed"/>
    <s v="Fully Meets"/>
    <n v="3.3"/>
    <n v="4"/>
    <n v="0"/>
    <d v="2019-02-19T00:00:00"/>
    <n v="0"/>
    <n v="11"/>
  </r>
  <r>
    <s v="Chang, Donovan  E"/>
    <n v="10154"/>
    <n v="0"/>
    <n v="0"/>
    <n v="1"/>
    <n v="1"/>
    <n v="5"/>
    <n v="3"/>
    <n v="0"/>
    <n v="60380"/>
    <n v="0"/>
    <n v="19"/>
    <s v="Production Technician I"/>
    <s v="MA"/>
    <n v="1845"/>
    <d v="1983-08-24T00:00:00"/>
    <x v="0"/>
    <s v="Single"/>
    <s v="US Citizen"/>
    <x v="0"/>
    <x v="0"/>
    <d v="2013-07-08T00:00:00"/>
    <m/>
    <n v="10.109589041095891"/>
    <s v="N/A-StillEmployed"/>
    <x v="0"/>
    <x v="0"/>
    <s v="Webster Butler"/>
    <m/>
    <s v="LinkedIn"/>
    <s v="Fully Meets"/>
    <n v="3.8"/>
    <n v="5"/>
    <n v="0"/>
    <d v="2019-01-14T00:00:00"/>
    <n v="0"/>
    <n v="4"/>
  </r>
  <r>
    <s v="Chigurh, Anton"/>
    <n v="10200"/>
    <n v="0"/>
    <n v="0"/>
    <n v="1"/>
    <n v="1"/>
    <n v="6"/>
    <n v="3"/>
    <n v="0"/>
    <n v="66808"/>
    <n v="0"/>
    <n v="3"/>
    <s v="Area Sales Manager"/>
    <s v="TX"/>
    <n v="78207"/>
    <d v="1970-06-11T00:00:00"/>
    <x v="0"/>
    <s v="Single"/>
    <s v="Eligible NonCitizen"/>
    <x v="0"/>
    <x v="1"/>
    <d v="2012-05-14T00:00:00"/>
    <m/>
    <n v="11.260273972602739"/>
    <s v="N/A-StillEmployed"/>
    <x v="0"/>
    <x v="4"/>
    <s v="Lynn Daneault"/>
    <n v="21"/>
    <s v="Employee Referral"/>
    <s v="Fully Meets"/>
    <n v="3"/>
    <n v="5"/>
    <n v="0"/>
    <d v="2019-01-19T00:00:00"/>
    <n v="0"/>
    <n v="17"/>
  </r>
  <r>
    <s v="Chivukula, Enola"/>
    <n v="10240"/>
    <n v="0"/>
    <n v="0"/>
    <n v="0"/>
    <n v="5"/>
    <n v="5"/>
    <n v="3"/>
    <n v="0"/>
    <n v="64786"/>
    <n v="1"/>
    <n v="19"/>
    <s v="Production Technician I"/>
    <s v="MA"/>
    <n v="1775"/>
    <d v="1983-08-27T00:00:00"/>
    <x v="1"/>
    <s v="Single"/>
    <s v="US Citizen"/>
    <x v="0"/>
    <x v="0"/>
    <d v="2011-06-27T00:00:00"/>
    <d v="2015-11-15T00:00:00"/>
    <n v="4.3890410958904109"/>
    <s v="relocation out of area"/>
    <x v="1"/>
    <x v="0"/>
    <s v="Amy Dunn"/>
    <n v="11"/>
    <s v="Indeed"/>
    <s v="Fully Meets"/>
    <n v="4.3"/>
    <n v="4"/>
    <n v="0"/>
    <d v="2015-03-10T00:00:00"/>
    <n v="0"/>
    <n v="3"/>
  </r>
  <r>
    <s v="Cierpiszewski, Caroline  "/>
    <n v="10168"/>
    <n v="0"/>
    <n v="0"/>
    <n v="0"/>
    <n v="1"/>
    <n v="5"/>
    <n v="3"/>
    <n v="0"/>
    <n v="64816"/>
    <n v="0"/>
    <n v="19"/>
    <s v="Production Technician I"/>
    <s v="MA"/>
    <n v="2044"/>
    <d v="1988-05-31T00:00:00"/>
    <x v="1"/>
    <s v="Single"/>
    <s v="Non-Citizen"/>
    <x v="0"/>
    <x v="1"/>
    <d v="2011-10-03T00:00:00"/>
    <m/>
    <n v="11.873972602739727"/>
    <s v="N/A-StillEmployed"/>
    <x v="0"/>
    <x v="0"/>
    <s v="Ketsia Liebig"/>
    <n v="19"/>
    <s v="Indeed"/>
    <s v="Fully Meets"/>
    <n v="3.58"/>
    <n v="5"/>
    <n v="0"/>
    <d v="2019-01-30T00:00:00"/>
    <n v="0"/>
    <n v="3"/>
  </r>
  <r>
    <s v="Clayton, Rick"/>
    <n v="10220"/>
    <n v="0"/>
    <n v="0"/>
    <n v="1"/>
    <n v="1"/>
    <n v="3"/>
    <n v="3"/>
    <n v="0"/>
    <n v="68678"/>
    <n v="0"/>
    <n v="14"/>
    <s v="IT Support"/>
    <s v="MA"/>
    <n v="2170"/>
    <d v="1985-09-05T00:00:00"/>
    <x v="0"/>
    <s v="Single"/>
    <s v="US Citizen"/>
    <x v="0"/>
    <x v="0"/>
    <d v="2012-09-05T00:00:00"/>
    <m/>
    <n v="10.947945205479453"/>
    <s v="N/A-StillEmployed"/>
    <x v="0"/>
    <x v="1"/>
    <s v="Eric Dougall"/>
    <n v="6"/>
    <s v="Indeed"/>
    <s v="Fully Meets"/>
    <n v="4.7"/>
    <n v="3"/>
    <n v="6"/>
    <d v="2019-02-27T00:00:00"/>
    <n v="0"/>
    <n v="2"/>
  </r>
  <r>
    <s v="Cloninger, Jennifer"/>
    <n v="10275"/>
    <n v="1"/>
    <n v="1"/>
    <n v="0"/>
    <n v="5"/>
    <n v="5"/>
    <n v="3"/>
    <n v="0"/>
    <n v="64066"/>
    <n v="1"/>
    <n v="20"/>
    <s v="Production Technician II"/>
    <s v="MA"/>
    <n v="1752"/>
    <d v="1981-08-31T00:00:00"/>
    <x v="1"/>
    <s v="Married"/>
    <s v="US Citizen"/>
    <x v="0"/>
    <x v="0"/>
    <d v="2011-05-16T00:00:00"/>
    <d v="2013-01-07T00:00:00"/>
    <n v="1.6493150684931508"/>
    <s v="unhappy"/>
    <x v="1"/>
    <x v="0"/>
    <s v="Brannon Miller"/>
    <n v="12"/>
    <s v="Google Search"/>
    <s v="Fully Meets"/>
    <n v="4.2"/>
    <n v="5"/>
    <n v="0"/>
    <d v="2012-05-03T00:00:00"/>
    <n v="0"/>
    <n v="9"/>
  </r>
  <r>
    <s v="Close, Phil"/>
    <n v="10269"/>
    <n v="1"/>
    <n v="1"/>
    <n v="1"/>
    <n v="5"/>
    <n v="5"/>
    <n v="3"/>
    <n v="0"/>
    <n v="59369"/>
    <n v="1"/>
    <n v="20"/>
    <s v="Production Technician II"/>
    <s v="MA"/>
    <n v="2169"/>
    <d v="1978-11-25T00:00:00"/>
    <x v="0"/>
    <s v="Married"/>
    <s v="US Citizen"/>
    <x v="0"/>
    <x v="0"/>
    <d v="2010-08-30T00:00:00"/>
    <d v="2011-09-26T00:00:00"/>
    <n v="1.0739726027397261"/>
    <s v="career change"/>
    <x v="1"/>
    <x v="0"/>
    <s v="David Stanley"/>
    <n v="14"/>
    <s v="Indeed"/>
    <s v="Fully Meets"/>
    <n v="4.2"/>
    <n v="4"/>
    <n v="0"/>
    <d v="2011-05-04T00:00:00"/>
    <n v="0"/>
    <n v="6"/>
  </r>
  <r>
    <s v="Clukey, Elijian"/>
    <n v="10029"/>
    <n v="1"/>
    <n v="1"/>
    <n v="1"/>
    <n v="2"/>
    <n v="5"/>
    <n v="4"/>
    <n v="0"/>
    <n v="50373"/>
    <n v="0"/>
    <n v="19"/>
    <s v="Production Technician I"/>
    <s v="MA"/>
    <n v="2134"/>
    <d v="1980-08-26T00:00:00"/>
    <x v="0"/>
    <s v="Married"/>
    <s v="US Citizen"/>
    <x v="0"/>
    <x v="0"/>
    <d v="2016-07-06T00:00:00"/>
    <m/>
    <n v="7.1123287671232873"/>
    <s v="N/A-StillEmployed"/>
    <x v="0"/>
    <x v="0"/>
    <s v="Brannon Miller"/>
    <n v="12"/>
    <s v="Employee Referral"/>
    <s v="Exceeds"/>
    <n v="4.0999999999999996"/>
    <n v="4"/>
    <n v="0"/>
    <d v="2019-02-28T00:00:00"/>
    <n v="0"/>
    <n v="5"/>
  </r>
  <r>
    <s v="Cockel, James"/>
    <n v="10261"/>
    <n v="0"/>
    <n v="0"/>
    <n v="1"/>
    <n v="1"/>
    <n v="5"/>
    <n v="3"/>
    <n v="0"/>
    <n v="63108"/>
    <n v="0"/>
    <n v="19"/>
    <s v="Production Technician I"/>
    <s v="MA"/>
    <n v="2452"/>
    <d v="1977-09-08T00:00:00"/>
    <x v="0"/>
    <s v="Single"/>
    <s v="US Citizen"/>
    <x v="0"/>
    <x v="0"/>
    <d v="2013-07-08T00:00:00"/>
    <m/>
    <n v="10.109589041095891"/>
    <s v="N/A-StillEmployed"/>
    <x v="0"/>
    <x v="0"/>
    <s v="David Stanley"/>
    <n v="14"/>
    <s v="Employee Referral"/>
    <s v="Fully Meets"/>
    <n v="4.4000000000000004"/>
    <n v="5"/>
    <n v="0"/>
    <d v="2019-01-14T00:00:00"/>
    <n v="0"/>
    <n v="3"/>
  </r>
  <r>
    <s v="Cole, Spencer"/>
    <n v="10292"/>
    <n v="0"/>
    <n v="0"/>
    <n v="1"/>
    <n v="4"/>
    <n v="5"/>
    <n v="2"/>
    <n v="0"/>
    <n v="59144"/>
    <n v="1"/>
    <n v="19"/>
    <s v="Production Technician I"/>
    <s v="MA"/>
    <n v="1880"/>
    <d v="1979-08-12T00:00:00"/>
    <x v="0"/>
    <s v="Single"/>
    <s v="US Citizen"/>
    <x v="0"/>
    <x v="1"/>
    <d v="2011-07-11T00:00:00"/>
    <d v="2016-09-23T00:00:00"/>
    <n v="5.2082191780821914"/>
    <s v="performance"/>
    <x v="2"/>
    <x v="0"/>
    <s v="Kissy Sullivan"/>
    <n v="20"/>
    <s v="LinkedIn"/>
    <s v="Needs Improvement"/>
    <n v="2"/>
    <n v="3"/>
    <n v="0"/>
    <d v="2016-05-01T00:00:00"/>
    <n v="5"/>
    <n v="16"/>
  </r>
  <r>
    <s v="Corleone, Michael"/>
    <n v="10282"/>
    <n v="0"/>
    <n v="2"/>
    <n v="1"/>
    <n v="1"/>
    <n v="5"/>
    <n v="2"/>
    <n v="0"/>
    <n v="68051"/>
    <n v="0"/>
    <n v="18"/>
    <s v="Production Manager"/>
    <s v="MA"/>
    <n v="1803"/>
    <d v="1975-12-17T00:00:00"/>
    <x v="0"/>
    <s v="Divorced"/>
    <s v="US Citizen"/>
    <x v="0"/>
    <x v="0"/>
    <d v="2010-07-20T00:00:00"/>
    <m/>
    <n v="13.079452054794521"/>
    <s v="N/A-StillEmployed"/>
    <x v="0"/>
    <x v="0"/>
    <s v="Janet King"/>
    <n v="2"/>
    <s v="CareerBuilder"/>
    <s v="Needs Improvement"/>
    <n v="4.13"/>
    <n v="2"/>
    <n v="0"/>
    <d v="2019-01-14T00:00:00"/>
    <n v="3"/>
    <n v="3"/>
  </r>
  <r>
    <s v="Corleone, Vito"/>
    <n v="10019"/>
    <n v="0"/>
    <n v="0"/>
    <n v="1"/>
    <n v="1"/>
    <n v="5"/>
    <n v="4"/>
    <n v="0"/>
    <n v="170500"/>
    <n v="0"/>
    <n v="10"/>
    <s v="Director of Operations"/>
    <s v="MA"/>
    <n v="2030"/>
    <d v="1983-03-19T00:00:00"/>
    <x v="0"/>
    <s v="Single"/>
    <s v="US Citizen"/>
    <x v="0"/>
    <x v="1"/>
    <d v="2009-01-05T00:00:00"/>
    <m/>
    <n v="14.616438356164384"/>
    <s v="N/A-StillEmployed"/>
    <x v="0"/>
    <x v="0"/>
    <s v="Janet King"/>
    <n v="2"/>
    <s v="Indeed"/>
    <s v="Exceeds"/>
    <n v="3.7"/>
    <n v="5"/>
    <n v="0"/>
    <d v="2019-02-04T00:00:00"/>
    <n v="0"/>
    <n v="15"/>
  </r>
  <r>
    <s v="Cornett, Lisa "/>
    <n v="10094"/>
    <n v="1"/>
    <n v="1"/>
    <n v="0"/>
    <n v="1"/>
    <n v="5"/>
    <n v="3"/>
    <n v="0"/>
    <n v="63381"/>
    <n v="0"/>
    <n v="19"/>
    <s v="Production Technician I"/>
    <s v="MA"/>
    <n v="2189"/>
    <d v="1977-03-31T00:00:00"/>
    <x v="1"/>
    <s v="Married"/>
    <s v="US Citizen"/>
    <x v="1"/>
    <x v="0"/>
    <d v="2015-01-05T00:00:00"/>
    <m/>
    <n v="8.6136986301369856"/>
    <s v="N/A-StillEmployed"/>
    <x v="0"/>
    <x v="0"/>
    <s v="Kelley Spirea"/>
    <n v="18"/>
    <s v="Indeed"/>
    <s v="Fully Meets"/>
    <n v="4.7300000000000004"/>
    <n v="5"/>
    <n v="0"/>
    <d v="2019-02-14T00:00:00"/>
    <n v="0"/>
    <n v="6"/>
  </r>
  <r>
    <s v="Costello, Frank"/>
    <n v="10193"/>
    <n v="1"/>
    <n v="1"/>
    <n v="1"/>
    <n v="1"/>
    <n v="3"/>
    <n v="3"/>
    <n v="0"/>
    <n v="83552"/>
    <n v="0"/>
    <n v="9"/>
    <s v="Data Analyst"/>
    <s v="MA"/>
    <n v="1810"/>
    <d v="1986-08-26T00:00:00"/>
    <x v="0"/>
    <s v="Married"/>
    <s v="US Citizen"/>
    <x v="0"/>
    <x v="0"/>
    <d v="2015-03-30T00:00:00"/>
    <m/>
    <n v="8.3835616438356162"/>
    <s v="N/A-StillEmployed"/>
    <x v="0"/>
    <x v="1"/>
    <s v="Simon Roup"/>
    <n v="4"/>
    <s v="Indeed"/>
    <s v="Fully Meets"/>
    <n v="3.04"/>
    <n v="3"/>
    <n v="6"/>
    <d v="2019-01-22T00:00:00"/>
    <n v="0"/>
    <n v="2"/>
  </r>
  <r>
    <s v="Crimmings,   Jean"/>
    <n v="10132"/>
    <n v="0"/>
    <n v="0"/>
    <n v="0"/>
    <n v="2"/>
    <n v="5"/>
    <n v="3"/>
    <n v="0"/>
    <n v="56149"/>
    <n v="0"/>
    <n v="19"/>
    <s v="Production Technician I"/>
    <s v="MA"/>
    <n v="1821"/>
    <d v="1987-04-10T00:00:00"/>
    <x v="1"/>
    <s v="Single"/>
    <s v="US Citizen"/>
    <x v="0"/>
    <x v="0"/>
    <d v="2016-07-06T00:00:00"/>
    <m/>
    <n v="7.1123287671232873"/>
    <s v="N/A-StillEmployed"/>
    <x v="0"/>
    <x v="0"/>
    <s v="Michael Albert"/>
    <n v="22"/>
    <s v="LinkedIn"/>
    <s v="Fully Meets"/>
    <n v="4.12"/>
    <n v="5"/>
    <n v="0"/>
    <d v="2019-01-28T00:00:00"/>
    <n v="0"/>
    <n v="15"/>
  </r>
  <r>
    <s v="Cross, Noah"/>
    <n v="10083"/>
    <n v="0"/>
    <n v="0"/>
    <n v="1"/>
    <n v="1"/>
    <n v="3"/>
    <n v="3"/>
    <n v="0"/>
    <n v="92329"/>
    <n v="0"/>
    <n v="28"/>
    <s v="Sr. Network Engineer"/>
    <s v="CT"/>
    <n v="6278"/>
    <d v="1965-09-09T00:00:00"/>
    <x v="0"/>
    <s v="Single"/>
    <s v="US Citizen"/>
    <x v="0"/>
    <x v="0"/>
    <d v="2014-11-10T00:00:00"/>
    <m/>
    <n v="8.7671232876712324"/>
    <s v="N/A-StillEmployed"/>
    <x v="0"/>
    <x v="1"/>
    <s v="Peter Monroe"/>
    <n v="7"/>
    <s v="Employee Referral"/>
    <s v="Fully Meets"/>
    <n v="5"/>
    <n v="3"/>
    <n v="4"/>
    <d v="2019-01-02T00:00:00"/>
    <n v="0"/>
    <n v="5"/>
  </r>
  <r>
    <s v="Daneault, Lynn"/>
    <n v="10099"/>
    <n v="0"/>
    <n v="0"/>
    <n v="0"/>
    <n v="1"/>
    <n v="6"/>
    <n v="3"/>
    <n v="0"/>
    <n v="65729"/>
    <n v="0"/>
    <n v="21"/>
    <s v="Sales Manager"/>
    <s v="VT"/>
    <n v="5473"/>
    <d v="1990-04-19T00:00:00"/>
    <x v="1"/>
    <s v="Single"/>
    <s v="US Citizen"/>
    <x v="0"/>
    <x v="0"/>
    <d v="2014-05-05T00:00:00"/>
    <m/>
    <n v="9.2849315068493148"/>
    <s v="N/A-StillEmployed"/>
    <x v="0"/>
    <x v="4"/>
    <s v="Debra Houlihan"/>
    <n v="15"/>
    <s v="Indeed"/>
    <s v="Fully Meets"/>
    <n v="4.62"/>
    <n v="4"/>
    <n v="0"/>
    <d v="2019-01-24T00:00:00"/>
    <n v="0"/>
    <n v="8"/>
  </r>
  <r>
    <s v="Daniele, Ann  "/>
    <n v="10212"/>
    <n v="1"/>
    <n v="1"/>
    <n v="0"/>
    <n v="3"/>
    <n v="3"/>
    <n v="3"/>
    <n v="0"/>
    <n v="85028"/>
    <n v="0"/>
    <n v="28"/>
    <s v="Sr. Network Engineer"/>
    <s v="CT"/>
    <n v="6033"/>
    <d v="1952-01-18T00:00:00"/>
    <x v="1"/>
    <s v="Married"/>
    <s v="US Citizen"/>
    <x v="0"/>
    <x v="0"/>
    <d v="2014-11-10T00:00:00"/>
    <m/>
    <n v="8.7671232876712324"/>
    <s v="N/A-StillEmployed"/>
    <x v="0"/>
    <x v="1"/>
    <s v="Peter Monroe"/>
    <n v="7"/>
    <s v="LinkedIn"/>
    <s v="Fully Meets"/>
    <n v="3.1"/>
    <n v="5"/>
    <n v="8"/>
    <d v="2019-02-12T00:00:00"/>
    <n v="0"/>
    <n v="19"/>
  </r>
  <r>
    <s v="Darson, Jene'ya "/>
    <n v="10056"/>
    <n v="1"/>
    <n v="1"/>
    <n v="0"/>
    <n v="1"/>
    <n v="5"/>
    <n v="3"/>
    <n v="0"/>
    <n v="57583"/>
    <n v="0"/>
    <n v="19"/>
    <s v="Production Technician I"/>
    <s v="MA"/>
    <n v="2110"/>
    <d v="1978-11-05T00:00:00"/>
    <x v="1"/>
    <s v="Married"/>
    <s v="US Citizen"/>
    <x v="0"/>
    <x v="0"/>
    <d v="2012-07-02T00:00:00"/>
    <m/>
    <n v="11.126027397260273"/>
    <s v="N/A-StillEmployed"/>
    <x v="0"/>
    <x v="0"/>
    <s v="Elijiah Gray"/>
    <n v="16"/>
    <s v="Indeed"/>
    <s v="Fully Meets"/>
    <n v="5"/>
    <n v="3"/>
    <n v="0"/>
    <d v="2019-02-25T00:00:00"/>
    <n v="0"/>
    <n v="1"/>
  </r>
  <r>
    <s v="Davis, Daniel"/>
    <n v="10143"/>
    <n v="0"/>
    <n v="0"/>
    <n v="1"/>
    <n v="1"/>
    <n v="5"/>
    <n v="3"/>
    <n v="0"/>
    <n v="56294"/>
    <n v="0"/>
    <n v="20"/>
    <s v="Production Technician II"/>
    <s v="MA"/>
    <n v="2458"/>
    <d v="1979-09-14T00:00:00"/>
    <x v="0"/>
    <s v="Single"/>
    <s v="Eligible NonCitizen"/>
    <x v="0"/>
    <x v="2"/>
    <d v="2011-11-07T00:00:00"/>
    <m/>
    <n v="11.778082191780822"/>
    <s v="N/A-StillEmployed"/>
    <x v="0"/>
    <x v="0"/>
    <s v="Kissy Sullivan"/>
    <n v="20"/>
    <s v="LinkedIn"/>
    <s v="Fully Meets"/>
    <n v="3.96"/>
    <n v="4"/>
    <n v="0"/>
    <d v="2019-02-27T00:00:00"/>
    <n v="0"/>
    <n v="6"/>
  </r>
  <r>
    <s v="Dee, Randy"/>
    <n v="10311"/>
    <n v="1"/>
    <n v="1"/>
    <n v="1"/>
    <n v="1"/>
    <n v="6"/>
    <n v="1"/>
    <n v="0"/>
    <n v="56991"/>
    <n v="0"/>
    <n v="19"/>
    <s v="Production Technician I"/>
    <s v="MA"/>
    <n v="2138"/>
    <d v="1988-04-15T00:00:00"/>
    <x v="0"/>
    <s v="Married"/>
    <s v="US Citizen"/>
    <x v="0"/>
    <x v="0"/>
    <d v="2018-07-09T00:00:00"/>
    <m/>
    <n v="5.1041095890410961"/>
    <s v="N/A-StillEmployed"/>
    <x v="0"/>
    <x v="0"/>
    <s v="Brannon Miller"/>
    <n v="12"/>
    <s v="Indeed"/>
    <s v="Fully Meets"/>
    <n v="4.3"/>
    <n v="4"/>
    <n v="3"/>
    <d v="2019-01-31T00:00:00"/>
    <n v="2"/>
    <n v="2"/>
  </r>
  <r>
    <s v="DeGweck,  James"/>
    <n v="10070"/>
    <n v="1"/>
    <n v="1"/>
    <n v="1"/>
    <n v="5"/>
    <n v="5"/>
    <n v="3"/>
    <n v="0"/>
    <n v="55722"/>
    <n v="1"/>
    <n v="19"/>
    <s v="Production Technician I"/>
    <s v="MA"/>
    <n v="1810"/>
    <d v="1977-10-31T00:00:00"/>
    <x v="0"/>
    <s v="Married"/>
    <s v="US Citizen"/>
    <x v="0"/>
    <x v="0"/>
    <d v="2011-05-16T00:00:00"/>
    <d v="2016-06-08T00:00:00"/>
    <n v="5.0684931506849313"/>
    <s v="unhappy"/>
    <x v="1"/>
    <x v="0"/>
    <s v="Webster Butler"/>
    <n v="39"/>
    <s v="Indeed"/>
    <s v="Fully Meets"/>
    <n v="5"/>
    <n v="4"/>
    <n v="0"/>
    <d v="2016-04-02T00:00:00"/>
    <n v="0"/>
    <n v="14"/>
  </r>
  <r>
    <s v="Del Bosque, Keyla"/>
    <n v="10155"/>
    <n v="0"/>
    <n v="0"/>
    <n v="0"/>
    <n v="1"/>
    <n v="4"/>
    <n v="3"/>
    <n v="0"/>
    <n v="101199"/>
    <n v="0"/>
    <n v="24"/>
    <s v="Software Engineer"/>
    <s v="MA"/>
    <n v="2176"/>
    <d v="1979-07-05T00:00:00"/>
    <x v="1"/>
    <s v="Single"/>
    <s v="US Citizen"/>
    <x v="0"/>
    <x v="1"/>
    <d v="2012-01-09T00:00:00"/>
    <m/>
    <n v="11.605479452054794"/>
    <s v="N/A-StillEmployed"/>
    <x v="0"/>
    <x v="2"/>
    <s v="Alex Sweetwater"/>
    <n v="10"/>
    <s v="CareerBuilder"/>
    <s v="Fully Meets"/>
    <n v="3.79"/>
    <n v="5"/>
    <n v="5"/>
    <d v="2019-01-25T00:00:00"/>
    <n v="0"/>
    <n v="8"/>
  </r>
  <r>
    <s v="Delarge, Alex"/>
    <n v="10306"/>
    <n v="0"/>
    <n v="0"/>
    <n v="1"/>
    <n v="1"/>
    <n v="6"/>
    <n v="1"/>
    <n v="0"/>
    <n v="61568"/>
    <n v="0"/>
    <n v="3"/>
    <s v="Area Sales Manager"/>
    <s v="AL"/>
    <n v="36006"/>
    <d v="1975-11-02T00:00:00"/>
    <x v="0"/>
    <s v="Single"/>
    <s v="US Citizen"/>
    <x v="0"/>
    <x v="2"/>
    <d v="2014-09-29T00:00:00"/>
    <m/>
    <n v="8.882191780821918"/>
    <s v="N/A-StillEmployed"/>
    <x v="0"/>
    <x v="4"/>
    <s v="John Smith"/>
    <n v="17"/>
    <s v="Indeed"/>
    <s v="PIP"/>
    <n v="1.93"/>
    <n v="3"/>
    <n v="0"/>
    <d v="2019-01-30T00:00:00"/>
    <n v="6"/>
    <n v="5"/>
  </r>
  <r>
    <s v="Demita, Carla"/>
    <n v="10100"/>
    <n v="0"/>
    <n v="3"/>
    <n v="0"/>
    <n v="5"/>
    <n v="5"/>
    <n v="3"/>
    <n v="0"/>
    <n v="58275"/>
    <n v="1"/>
    <n v="20"/>
    <s v="Production Technician II"/>
    <s v="MA"/>
    <n v="2343"/>
    <d v="1951-02-25T00:00:00"/>
    <x v="1"/>
    <s v="Separated"/>
    <s v="US Citizen"/>
    <x v="0"/>
    <x v="1"/>
    <d v="2011-04-04T00:00:00"/>
    <d v="2015-11-04T00:00:00"/>
    <n v="4.5890410958904111"/>
    <s v="more money"/>
    <x v="1"/>
    <x v="0"/>
    <s v="Kelley Spirea"/>
    <n v="18"/>
    <s v="Google Search"/>
    <s v="Fully Meets"/>
    <n v="4.62"/>
    <n v="5"/>
    <n v="0"/>
    <d v="2015-05-06T00:00:00"/>
    <n v="0"/>
    <n v="1"/>
  </r>
  <r>
    <s v="Desimone, Carl "/>
    <n v="10310"/>
    <n v="1"/>
    <n v="1"/>
    <n v="1"/>
    <n v="1"/>
    <n v="5"/>
    <n v="1"/>
    <n v="0"/>
    <n v="53189"/>
    <n v="0"/>
    <n v="19"/>
    <s v="Production Technician I"/>
    <s v="MA"/>
    <n v="2061"/>
    <d v="1967-04-19T00:00:00"/>
    <x v="0"/>
    <s v="Married"/>
    <s v="US Citizen"/>
    <x v="0"/>
    <x v="0"/>
    <d v="2014-07-07T00:00:00"/>
    <m/>
    <n v="9.1123287671232873"/>
    <s v="N/A-StillEmployed"/>
    <x v="0"/>
    <x v="0"/>
    <s v="Amy Dunn"/>
    <n v="11"/>
    <s v="Indeed"/>
    <s v="PIP"/>
    <n v="1.1200000000000001"/>
    <n v="2"/>
    <n v="0"/>
    <d v="2019-01-31T00:00:00"/>
    <n v="4"/>
    <n v="9"/>
  </r>
  <r>
    <s v="DeVito, Tommy"/>
    <n v="10197"/>
    <n v="0"/>
    <n v="0"/>
    <n v="1"/>
    <n v="1"/>
    <n v="3"/>
    <n v="3"/>
    <n v="0"/>
    <n v="96820"/>
    <n v="0"/>
    <n v="4"/>
    <s v="BI Developer"/>
    <s v="MA"/>
    <n v="2045"/>
    <d v="1983-09-04T00:00:00"/>
    <x v="0"/>
    <s v="Single"/>
    <s v="US Citizen"/>
    <x v="0"/>
    <x v="0"/>
    <d v="2017-02-15T00:00:00"/>
    <m/>
    <n v="6.4986301369863018"/>
    <s v="N/A-StillEmployed"/>
    <x v="0"/>
    <x v="1"/>
    <s v="Brian Champaigne"/>
    <n v="13"/>
    <s v="Indeed"/>
    <s v="Fully Meets"/>
    <n v="3.01"/>
    <n v="5"/>
    <n v="7"/>
    <d v="2019-01-23T00:00:00"/>
    <n v="0"/>
    <n v="15"/>
  </r>
  <r>
    <s v="Dickinson, Geoff "/>
    <n v="10276"/>
    <n v="0"/>
    <n v="0"/>
    <n v="1"/>
    <n v="1"/>
    <n v="5"/>
    <n v="3"/>
    <n v="0"/>
    <n v="51259"/>
    <n v="0"/>
    <n v="19"/>
    <s v="Production Technician I"/>
    <s v="MA"/>
    <n v="2180"/>
    <d v="1982-11-15T00:00:00"/>
    <x v="0"/>
    <s v="Single"/>
    <s v="US Citizen"/>
    <x v="0"/>
    <x v="0"/>
    <d v="2014-05-12T00:00:00"/>
    <m/>
    <n v="9.2657534246575342"/>
    <s v="N/A-StillEmployed"/>
    <x v="0"/>
    <x v="0"/>
    <s v="Ketsia Liebig"/>
    <n v="19"/>
    <s v="Indeed"/>
    <s v="Fully Meets"/>
    <n v="4.3"/>
    <n v="4"/>
    <n v="0"/>
    <d v="2019-02-19T00:00:00"/>
    <n v="0"/>
    <n v="1"/>
  </r>
  <r>
    <s v="Dietrich, Jenna  "/>
    <n v="10304"/>
    <n v="0"/>
    <n v="0"/>
    <n v="0"/>
    <n v="1"/>
    <n v="6"/>
    <n v="1"/>
    <n v="0"/>
    <n v="59231"/>
    <n v="0"/>
    <n v="3"/>
    <s v="Area Sales Manager"/>
    <s v="WA"/>
    <n v="98052"/>
    <d v="1987-05-14T00:00:00"/>
    <x v="1"/>
    <s v="Single"/>
    <s v="US Citizen"/>
    <x v="1"/>
    <x v="0"/>
    <d v="2012-02-20T00:00:00"/>
    <m/>
    <n v="11.490410958904109"/>
    <s v="N/A-StillEmployed"/>
    <x v="0"/>
    <x v="4"/>
    <s v="John Smith"/>
    <n v="17"/>
    <s v="Website"/>
    <s v="PIP"/>
    <n v="2.2999999999999998"/>
    <n v="1"/>
    <n v="0"/>
    <d v="2019-01-29T00:00:00"/>
    <n v="2"/>
    <n v="17"/>
  </r>
  <r>
    <s v="DiNocco, Lily "/>
    <n v="10284"/>
    <n v="1"/>
    <n v="1"/>
    <n v="0"/>
    <n v="1"/>
    <n v="5"/>
    <n v="2"/>
    <n v="0"/>
    <n v="61584"/>
    <n v="0"/>
    <n v="19"/>
    <s v="Production Technician I"/>
    <s v="MA"/>
    <n v="2351"/>
    <d v="1978-12-02T00:00:00"/>
    <x v="1"/>
    <s v="Married"/>
    <s v="US Citizen"/>
    <x v="0"/>
    <x v="1"/>
    <d v="2013-01-07T00:00:00"/>
    <m/>
    <n v="10.608219178082193"/>
    <s v="N/A-StillEmployed"/>
    <x v="0"/>
    <x v="0"/>
    <s v="Brannon Miller"/>
    <n v="12"/>
    <s v="Indeed"/>
    <s v="Needs Improvement"/>
    <n v="3.88"/>
    <n v="4"/>
    <n v="0"/>
    <d v="2019-01-18T00:00:00"/>
    <n v="0"/>
    <n v="6"/>
  </r>
  <r>
    <s v="Dobrin, Denisa  S"/>
    <n v="10207"/>
    <n v="0"/>
    <n v="0"/>
    <n v="0"/>
    <n v="1"/>
    <n v="5"/>
    <n v="3"/>
    <n v="0"/>
    <n v="46335"/>
    <n v="0"/>
    <n v="19"/>
    <s v="Production Technician I"/>
    <s v="MA"/>
    <n v="2125"/>
    <d v="1986-10-07T00:00:00"/>
    <x v="1"/>
    <s v="Single"/>
    <s v="US Citizen"/>
    <x v="1"/>
    <x v="0"/>
    <d v="2012-04-02T00:00:00"/>
    <m/>
    <n v="11.375342465753425"/>
    <s v="N/A-StillEmployed"/>
    <x v="0"/>
    <x v="0"/>
    <s v="David Stanley"/>
    <n v="14"/>
    <s v="CareerBuilder"/>
    <s v="Fully Meets"/>
    <n v="3.4"/>
    <n v="5"/>
    <n v="0"/>
    <d v="2019-02-19T00:00:00"/>
    <n v="0"/>
    <n v="15"/>
  </r>
  <r>
    <s v="Dolan, Linda"/>
    <n v="10133"/>
    <n v="1"/>
    <n v="1"/>
    <n v="0"/>
    <n v="1"/>
    <n v="3"/>
    <n v="3"/>
    <n v="0"/>
    <n v="70621"/>
    <n v="0"/>
    <n v="14"/>
    <s v="IT Support"/>
    <s v="MA"/>
    <n v="2119"/>
    <d v="1988-07-18T00:00:00"/>
    <x v="1"/>
    <s v="Married"/>
    <s v="US Citizen"/>
    <x v="0"/>
    <x v="0"/>
    <d v="2015-01-05T00:00:00"/>
    <m/>
    <n v="8.6136986301369856"/>
    <s v="N/A-StillEmployed"/>
    <x v="0"/>
    <x v="1"/>
    <s v="Peter Monroe"/>
    <n v="7"/>
    <s v="Employee Referral"/>
    <s v="Fully Meets"/>
    <n v="4.1100000000000003"/>
    <n v="4"/>
    <n v="6"/>
    <d v="2019-02-25T00:00:00"/>
    <n v="0"/>
    <n v="16"/>
  </r>
  <r>
    <s v="Dougall, Eric"/>
    <n v="10028"/>
    <n v="0"/>
    <n v="0"/>
    <n v="1"/>
    <n v="1"/>
    <n v="3"/>
    <n v="4"/>
    <n v="0"/>
    <n v="138888"/>
    <n v="0"/>
    <n v="13"/>
    <s v="IT Manager - Support"/>
    <s v="MA"/>
    <n v="1886"/>
    <d v="1970-07-09T00:00:00"/>
    <x v="0"/>
    <s v="Single"/>
    <s v="US Citizen"/>
    <x v="0"/>
    <x v="1"/>
    <d v="2014-01-05T00:00:00"/>
    <m/>
    <n v="9.6136986301369856"/>
    <s v="N/A-StillEmployed"/>
    <x v="0"/>
    <x v="1"/>
    <s v="Jennifer Zamora"/>
    <n v="5"/>
    <s v="Indeed"/>
    <s v="Exceeds"/>
    <n v="4.3"/>
    <n v="5"/>
    <n v="5"/>
    <d v="2019-01-04T00:00:00"/>
    <n v="0"/>
    <n v="4"/>
  </r>
  <r>
    <s v="Driver, Elle"/>
    <n v="10006"/>
    <n v="0"/>
    <n v="0"/>
    <n v="0"/>
    <n v="1"/>
    <n v="6"/>
    <n v="4"/>
    <n v="0"/>
    <n v="74241"/>
    <n v="0"/>
    <n v="3"/>
    <s v="Area Sales Manager"/>
    <s v="CA"/>
    <n v="90007"/>
    <d v="1988-11-08T00:00:00"/>
    <x v="1"/>
    <s v="Single"/>
    <s v="US Citizen"/>
    <x v="0"/>
    <x v="0"/>
    <d v="2011-01-10T00:00:00"/>
    <m/>
    <n v="12.602739726027398"/>
    <s v="N/A-StillEmployed"/>
    <x v="0"/>
    <x v="4"/>
    <s v="Lynn Daneault"/>
    <n v="21"/>
    <s v="Indeed"/>
    <s v="Exceeds"/>
    <n v="4.7699999999999996"/>
    <n v="5"/>
    <n v="0"/>
    <d v="2019-01-27T00:00:00"/>
    <n v="0"/>
    <n v="14"/>
  </r>
  <r>
    <s v="Dunn, Amy  "/>
    <n v="10105"/>
    <n v="0"/>
    <n v="0"/>
    <n v="0"/>
    <n v="1"/>
    <n v="5"/>
    <n v="3"/>
    <n v="0"/>
    <n v="75188"/>
    <n v="0"/>
    <n v="18"/>
    <s v="Production Manager"/>
    <s v="MA"/>
    <n v="1731"/>
    <d v="1973-11-28T00:00:00"/>
    <x v="1"/>
    <s v="Single"/>
    <s v="US Citizen"/>
    <x v="0"/>
    <x v="0"/>
    <d v="2014-09-18T00:00:00"/>
    <m/>
    <n v="8.912328767123288"/>
    <s v="N/A-StillEmployed"/>
    <x v="0"/>
    <x v="0"/>
    <s v="Janet King"/>
    <n v="2"/>
    <s v="Google Search"/>
    <s v="Fully Meets"/>
    <n v="4.5199999999999996"/>
    <n v="4"/>
    <n v="0"/>
    <d v="2019-01-15T00:00:00"/>
    <n v="0"/>
    <n v="4"/>
  </r>
  <r>
    <s v="Dunne, Amy"/>
    <n v="10211"/>
    <n v="1"/>
    <n v="1"/>
    <n v="0"/>
    <n v="1"/>
    <n v="5"/>
    <n v="3"/>
    <n v="0"/>
    <n v="62514"/>
    <n v="0"/>
    <n v="19"/>
    <s v="Production Technician I"/>
    <s v="MA"/>
    <n v="1749"/>
    <d v="1973-09-23T00:00:00"/>
    <x v="1"/>
    <s v="Married"/>
    <s v="US Citizen"/>
    <x v="0"/>
    <x v="0"/>
    <d v="2010-04-26T00:00:00"/>
    <m/>
    <n v="13.312328767123288"/>
    <s v="N/A-StillEmployed"/>
    <x v="0"/>
    <x v="0"/>
    <s v="Ketsia Liebig"/>
    <n v="19"/>
    <s v="Google Search"/>
    <s v="Fully Meets"/>
    <n v="2.9"/>
    <n v="3"/>
    <n v="0"/>
    <d v="2019-01-21T00:00:00"/>
    <n v="0"/>
    <n v="6"/>
  </r>
  <r>
    <s v="Eaton, Marianne"/>
    <n v="10064"/>
    <n v="1"/>
    <n v="1"/>
    <n v="0"/>
    <n v="5"/>
    <n v="5"/>
    <n v="3"/>
    <n v="0"/>
    <n v="60070"/>
    <n v="1"/>
    <n v="19"/>
    <s v="Production Technician I"/>
    <s v="MA"/>
    <n v="2343"/>
    <d v="1991-09-05T00:00:00"/>
    <x v="1"/>
    <s v="Married"/>
    <s v="US Citizen"/>
    <x v="0"/>
    <x v="0"/>
    <d v="2011-04-04T00:00:00"/>
    <d v="2017-06-06T00:00:00"/>
    <n v="6.1780821917808222"/>
    <s v="military"/>
    <x v="1"/>
    <x v="0"/>
    <s v="Kissy Sullivan"/>
    <n v="20"/>
    <s v="Google Search"/>
    <s v="Fully Meets"/>
    <n v="5"/>
    <n v="3"/>
    <n v="0"/>
    <d v="2017-04-09T00:00:00"/>
    <n v="0"/>
    <n v="7"/>
  </r>
  <r>
    <s v="Engdahl, Jean"/>
    <n v="10247"/>
    <n v="0"/>
    <n v="0"/>
    <n v="1"/>
    <n v="1"/>
    <n v="5"/>
    <n v="3"/>
    <n v="0"/>
    <n v="48888"/>
    <n v="0"/>
    <n v="19"/>
    <s v="Production Technician I"/>
    <s v="MA"/>
    <n v="2026"/>
    <d v="1974-05-31T00:00:00"/>
    <x v="0"/>
    <s v="Single"/>
    <s v="US Citizen"/>
    <x v="0"/>
    <x v="0"/>
    <d v="2014-11-10T00:00:00"/>
    <m/>
    <n v="8.7671232876712324"/>
    <s v="N/A-StillEmployed"/>
    <x v="0"/>
    <x v="0"/>
    <s v="Kelley Spirea"/>
    <n v="18"/>
    <s v="LinkedIn"/>
    <s v="Fully Meets"/>
    <n v="4.7"/>
    <n v="5"/>
    <n v="0"/>
    <d v="2019-02-13T00:00:00"/>
    <n v="0"/>
    <n v="8"/>
  </r>
  <r>
    <s v="England, Rex"/>
    <n v="10235"/>
    <n v="1"/>
    <n v="1"/>
    <n v="1"/>
    <n v="1"/>
    <n v="5"/>
    <n v="3"/>
    <n v="0"/>
    <n v="54285"/>
    <n v="0"/>
    <n v="19"/>
    <s v="Production Technician I"/>
    <s v="MA"/>
    <n v="2045"/>
    <d v="1978-08-25T00:00:00"/>
    <x v="0"/>
    <s v="Married"/>
    <s v="US Citizen"/>
    <x v="0"/>
    <x v="0"/>
    <d v="2014-03-31T00:00:00"/>
    <m/>
    <n v="9.3808219178082197"/>
    <s v="N/A-StillEmployed"/>
    <x v="0"/>
    <x v="0"/>
    <s v="Kelley Spirea"/>
    <n v="18"/>
    <s v="Employee Referral"/>
    <s v="Fully Meets"/>
    <n v="4.2"/>
    <n v="3"/>
    <n v="0"/>
    <d v="2019-01-11T00:00:00"/>
    <n v="0"/>
    <n v="3"/>
  </r>
  <r>
    <s v="Erilus, Angela"/>
    <n v="10299"/>
    <n v="0"/>
    <n v="3"/>
    <n v="0"/>
    <n v="1"/>
    <n v="5"/>
    <n v="1"/>
    <n v="0"/>
    <n v="56847"/>
    <n v="0"/>
    <n v="20"/>
    <s v="Production Technician II"/>
    <s v="MA"/>
    <n v="2133"/>
    <d v="1989-08-25T00:00:00"/>
    <x v="1"/>
    <s v="Separated"/>
    <s v="US Citizen"/>
    <x v="0"/>
    <x v="0"/>
    <d v="2014-07-07T00:00:00"/>
    <m/>
    <n v="9.1123287671232873"/>
    <s v="N/A-StillEmployed"/>
    <x v="0"/>
    <x v="0"/>
    <s v="Michael Albert"/>
    <n v="22"/>
    <s v="Indeed"/>
    <s v="PIP"/>
    <n v="3"/>
    <n v="1"/>
    <n v="0"/>
    <d v="2019-02-25T00:00:00"/>
    <n v="2"/>
    <n v="5"/>
  </r>
  <r>
    <s v="Estremera, Miguel"/>
    <n v="10280"/>
    <n v="0"/>
    <n v="0"/>
    <n v="1"/>
    <n v="4"/>
    <n v="5"/>
    <n v="2"/>
    <n v="0"/>
    <n v="60340"/>
    <n v="1"/>
    <n v="19"/>
    <s v="Production Technician I"/>
    <s v="MA"/>
    <n v="2129"/>
    <d v="1983-09-02T00:00:00"/>
    <x v="0"/>
    <s v="Single"/>
    <s v="US Citizen"/>
    <x v="0"/>
    <x v="0"/>
    <d v="2012-04-02T00:00:00"/>
    <d v="2018-09-27T00:00:00"/>
    <n v="6.4904109589041097"/>
    <s v="attendance"/>
    <x v="2"/>
    <x v="0"/>
    <s v="Michael Albert"/>
    <n v="22"/>
    <s v="Google Search"/>
    <s v="Needs Improvement"/>
    <n v="5"/>
    <n v="4"/>
    <n v="0"/>
    <d v="2018-04-12T00:00:00"/>
    <n v="5"/>
    <n v="16"/>
  </r>
  <r>
    <s v="Evensen, April"/>
    <n v="10296"/>
    <n v="0"/>
    <n v="0"/>
    <n v="0"/>
    <n v="4"/>
    <n v="5"/>
    <n v="2"/>
    <n v="0"/>
    <n v="59124"/>
    <n v="1"/>
    <n v="19"/>
    <s v="Production Technician I"/>
    <s v="MA"/>
    <n v="2458"/>
    <d v="1989-05-06T00:00:00"/>
    <x v="1"/>
    <s v="Single"/>
    <s v="US Citizen"/>
    <x v="0"/>
    <x v="0"/>
    <d v="2014-02-17T00:00:00"/>
    <d v="2018-02-25T00:00:00"/>
    <n v="4.0246575342465754"/>
    <s v="no-call, no-show"/>
    <x v="2"/>
    <x v="0"/>
    <s v="Elijiah Gray"/>
    <n v="16"/>
    <s v="Google Search"/>
    <s v="Needs Improvement"/>
    <n v="2.2999999999999998"/>
    <n v="3"/>
    <n v="0"/>
    <d v="2017-01-15T00:00:00"/>
    <n v="5"/>
    <n v="19"/>
  </r>
  <r>
    <s v="Exantus, Susan"/>
    <n v="10290"/>
    <n v="1"/>
    <n v="1"/>
    <n v="0"/>
    <n v="4"/>
    <n v="4"/>
    <n v="2"/>
    <n v="0"/>
    <n v="99280"/>
    <n v="1"/>
    <n v="24"/>
    <s v="Software Engineer"/>
    <s v="MA"/>
    <n v="1749"/>
    <d v="1987-05-15T00:00:00"/>
    <x v="1"/>
    <s v="Married"/>
    <s v="US Citizen"/>
    <x v="0"/>
    <x v="1"/>
    <d v="2011-05-02T00:00:00"/>
    <d v="2013-06-05T00:00:00"/>
    <n v="2.095890410958904"/>
    <s v="attendance"/>
    <x v="2"/>
    <x v="2"/>
    <s v="Alex Sweetwater"/>
    <n v="10"/>
    <s v="Indeed"/>
    <s v="Needs Improvement"/>
    <n v="2.1"/>
    <n v="5"/>
    <n v="4"/>
    <d v="2012-08-10T00:00:00"/>
    <n v="4"/>
    <n v="19"/>
  </r>
  <r>
    <s v="Faller, Megan "/>
    <n v="10263"/>
    <n v="1"/>
    <n v="1"/>
    <n v="0"/>
    <n v="1"/>
    <n v="5"/>
    <n v="3"/>
    <n v="0"/>
    <n v="71776"/>
    <n v="0"/>
    <n v="20"/>
    <s v="Production Technician II"/>
    <s v="MA"/>
    <n v="1824"/>
    <d v="1978-09-22T00:00:00"/>
    <x v="1"/>
    <s v="Married"/>
    <s v="US Citizen"/>
    <x v="0"/>
    <x v="1"/>
    <d v="2014-07-07T00:00:00"/>
    <m/>
    <n v="9.1123287671232873"/>
    <s v="N/A-StillEmployed"/>
    <x v="0"/>
    <x v="0"/>
    <s v="Elijiah Gray"/>
    <n v="16"/>
    <s v="LinkedIn"/>
    <s v="Fully Meets"/>
    <n v="4.4000000000000004"/>
    <n v="5"/>
    <n v="0"/>
    <d v="2019-02-22T00:00:00"/>
    <n v="0"/>
    <n v="17"/>
  </r>
  <r>
    <s v="Fancett, Nicole"/>
    <n v="10136"/>
    <n v="0"/>
    <n v="0"/>
    <n v="0"/>
    <n v="1"/>
    <n v="5"/>
    <n v="3"/>
    <n v="0"/>
    <n v="65902"/>
    <n v="0"/>
    <n v="20"/>
    <s v="Production Technician II"/>
    <s v="MA"/>
    <n v="2324"/>
    <d v="1987-09-27T00:00:00"/>
    <x v="1"/>
    <s v="Single"/>
    <s v="US Citizen"/>
    <x v="0"/>
    <x v="1"/>
    <d v="2014-02-17T00:00:00"/>
    <m/>
    <n v="9.4958904109589035"/>
    <s v="N/A-StillEmployed"/>
    <x v="0"/>
    <x v="0"/>
    <s v="Webster Butler"/>
    <m/>
    <s v="LinkedIn"/>
    <s v="Fully Meets"/>
    <n v="4"/>
    <n v="4"/>
    <n v="0"/>
    <d v="2019-01-07T00:00:00"/>
    <n v="0"/>
    <n v="7"/>
  </r>
  <r>
    <s v="Ferguson, Susan"/>
    <n v="10189"/>
    <n v="1"/>
    <n v="1"/>
    <n v="0"/>
    <n v="5"/>
    <n v="5"/>
    <n v="3"/>
    <n v="0"/>
    <n v="57748"/>
    <n v="1"/>
    <n v="19"/>
    <s v="Production Technician I"/>
    <s v="MA"/>
    <n v="2176"/>
    <d v="1955-04-14T00:00:00"/>
    <x v="1"/>
    <s v="Married"/>
    <s v="US Citizen"/>
    <x v="0"/>
    <x v="0"/>
    <d v="2011-11-07T00:00:00"/>
    <d v="2016-05-17T00:00:00"/>
    <n v="4.5287671232876709"/>
    <s v="military"/>
    <x v="1"/>
    <x v="0"/>
    <s v="Webster Butler"/>
    <n v="39"/>
    <s v="Google Search"/>
    <s v="Fully Meets"/>
    <n v="3.13"/>
    <n v="3"/>
    <n v="0"/>
    <d v="2016-02-04T00:00:00"/>
    <n v="0"/>
    <n v="16"/>
  </r>
  <r>
    <s v="Fernandes, Nilson  "/>
    <n v="10308"/>
    <n v="1"/>
    <n v="1"/>
    <n v="1"/>
    <n v="1"/>
    <n v="5"/>
    <n v="1"/>
    <n v="0"/>
    <n v="64057"/>
    <n v="0"/>
    <n v="19"/>
    <s v="Production Technician I"/>
    <s v="MA"/>
    <n v="2132"/>
    <d v="1989-10-18T00:00:00"/>
    <x v="0"/>
    <s v="Married"/>
    <s v="US Citizen"/>
    <x v="0"/>
    <x v="0"/>
    <d v="2015-05-11T00:00:00"/>
    <m/>
    <n v="8.2684931506849306"/>
    <s v="N/A-StillEmployed"/>
    <x v="0"/>
    <x v="0"/>
    <s v="Amy Dunn"/>
    <n v="11"/>
    <s v="Indeed"/>
    <s v="PIP"/>
    <n v="1.56"/>
    <n v="5"/>
    <n v="0"/>
    <d v="2019-01-03T00:00:00"/>
    <n v="6"/>
    <n v="15"/>
  </r>
  <r>
    <s v="Fett, Boba"/>
    <n v="10309"/>
    <n v="0"/>
    <n v="0"/>
    <n v="1"/>
    <n v="1"/>
    <n v="3"/>
    <n v="1"/>
    <n v="0"/>
    <n v="53366"/>
    <n v="0"/>
    <n v="15"/>
    <s v="Network Engineer"/>
    <s v="MA"/>
    <n v="2138"/>
    <d v="1987-06-18T00:00:00"/>
    <x v="0"/>
    <s v="Single"/>
    <s v="US Citizen"/>
    <x v="0"/>
    <x v="0"/>
    <d v="2015-03-30T00:00:00"/>
    <m/>
    <n v="8.3835616438356162"/>
    <s v="N/A-StillEmployed"/>
    <x v="0"/>
    <x v="1"/>
    <s v="Peter Monroe"/>
    <n v="7"/>
    <s v="LinkedIn"/>
    <s v="PIP"/>
    <n v="1.2"/>
    <n v="3"/>
    <n v="6"/>
    <d v="2019-02-04T00:00:00"/>
    <n v="3"/>
    <n v="2"/>
  </r>
  <r>
    <s v="Fidelia,  Libby"/>
    <n v="10049"/>
    <n v="1"/>
    <n v="1"/>
    <n v="0"/>
    <n v="1"/>
    <n v="5"/>
    <n v="3"/>
    <n v="0"/>
    <n v="58530"/>
    <n v="0"/>
    <n v="19"/>
    <s v="Production Technician I"/>
    <s v="MA"/>
    <n v="2155"/>
    <d v="1981-03-16T00:00:00"/>
    <x v="1"/>
    <s v="Married"/>
    <s v="US Citizen"/>
    <x v="0"/>
    <x v="0"/>
    <d v="2012-01-09T00:00:00"/>
    <m/>
    <n v="11.605479452054794"/>
    <s v="N/A-StillEmployed"/>
    <x v="0"/>
    <x v="0"/>
    <s v="Brannon Miller"/>
    <n v="12"/>
    <s v="Google Search"/>
    <s v="Fully Meets"/>
    <n v="5"/>
    <n v="5"/>
    <n v="0"/>
    <d v="2019-01-29T00:00:00"/>
    <n v="0"/>
    <n v="19"/>
  </r>
  <r>
    <s v="Fitzpatrick, Michael  J"/>
    <n v="10093"/>
    <n v="0"/>
    <n v="0"/>
    <n v="1"/>
    <n v="5"/>
    <n v="5"/>
    <n v="3"/>
    <n v="0"/>
    <n v="72609"/>
    <n v="1"/>
    <n v="20"/>
    <s v="Production Technician II"/>
    <s v="MA"/>
    <n v="2143"/>
    <d v="1981-10-01T00:00:00"/>
    <x v="0"/>
    <s v="Single"/>
    <s v="US Citizen"/>
    <x v="1"/>
    <x v="0"/>
    <d v="2011-05-16T00:00:00"/>
    <d v="2013-06-24T00:00:00"/>
    <n v="2.1095890410958904"/>
    <s v="hours"/>
    <x v="1"/>
    <x v="0"/>
    <s v="Amy Dunn"/>
    <n v="11"/>
    <s v="Google Search"/>
    <s v="Fully Meets"/>
    <n v="4.76"/>
    <n v="5"/>
    <n v="0"/>
    <d v="2013-04-05T00:00:00"/>
    <n v="0"/>
    <n v="20"/>
  </r>
  <r>
    <s v="Foreman, Tanya"/>
    <n v="10163"/>
    <n v="1"/>
    <n v="1"/>
    <n v="0"/>
    <n v="5"/>
    <n v="5"/>
    <n v="3"/>
    <n v="0"/>
    <n v="55965"/>
    <n v="1"/>
    <n v="20"/>
    <s v="Production Technician II"/>
    <s v="MA"/>
    <n v="2170"/>
    <d v="1983-11-08T00:00:00"/>
    <x v="1"/>
    <s v="Married"/>
    <s v="US Citizen"/>
    <x v="0"/>
    <x v="0"/>
    <d v="2011-04-04T00:00:00"/>
    <d v="2013-01-09T00:00:00"/>
    <n v="1.7698630136986302"/>
    <s v="career change"/>
    <x v="1"/>
    <x v="0"/>
    <s v="Ketsia Liebig"/>
    <n v="19"/>
    <s v="Google Search"/>
    <s v="Fully Meets"/>
    <n v="3.66"/>
    <n v="3"/>
    <n v="0"/>
    <d v="2012-01-07T00:00:00"/>
    <n v="0"/>
    <n v="6"/>
  </r>
  <r>
    <s v="Forrest, Alex"/>
    <n v="10305"/>
    <n v="1"/>
    <n v="1"/>
    <n v="1"/>
    <n v="1"/>
    <n v="6"/>
    <n v="3"/>
    <n v="0"/>
    <n v="70187"/>
    <n v="1"/>
    <n v="3"/>
    <s v="Area Sales Manager"/>
    <s v="MA"/>
    <n v="2330"/>
    <d v="1975-07-07T00:00:00"/>
    <x v="0"/>
    <s v="Married"/>
    <s v="US Citizen"/>
    <x v="0"/>
    <x v="0"/>
    <d v="2014-09-29T00:00:00"/>
    <d v="2018-08-19T00:00:00"/>
    <n v="3.8904109589041096"/>
    <s v="Fatal attraction"/>
    <x v="2"/>
    <x v="4"/>
    <s v="Lynn Daneault"/>
    <n v="21"/>
    <s v="Employee Referral"/>
    <s v="PIP"/>
    <n v="2"/>
    <n v="5"/>
    <n v="0"/>
    <d v="2019-01-28T00:00:00"/>
    <n v="4"/>
    <n v="7"/>
  </r>
  <r>
    <s v="Foss, Jason"/>
    <n v="10015"/>
    <n v="0"/>
    <n v="0"/>
    <n v="1"/>
    <n v="1"/>
    <n v="3"/>
    <n v="4"/>
    <n v="0"/>
    <n v="178000"/>
    <n v="0"/>
    <n v="12"/>
    <s v="IT Director"/>
    <s v="MA"/>
    <n v="1460"/>
    <d v="1980-07-05T00:00:00"/>
    <x v="0"/>
    <s v="Single"/>
    <s v="US Citizen"/>
    <x v="0"/>
    <x v="1"/>
    <d v="2011-04-15T00:00:00"/>
    <m/>
    <n v="12.342465753424657"/>
    <s v="N/A-StillEmployed"/>
    <x v="0"/>
    <x v="1"/>
    <s v="Jennifer Zamora"/>
    <n v="5"/>
    <s v="Indeed"/>
    <s v="Exceeds"/>
    <n v="5"/>
    <n v="5"/>
    <n v="5"/>
    <d v="2019-01-07T00:00:00"/>
    <n v="0"/>
    <n v="15"/>
  </r>
  <r>
    <s v="Foster-Baker, Amy"/>
    <n v="10080"/>
    <n v="1"/>
    <n v="1"/>
    <n v="0"/>
    <n v="1"/>
    <n v="1"/>
    <n v="3"/>
    <n v="0"/>
    <n v="99351"/>
    <n v="0"/>
    <n v="26"/>
    <s v="Sr. Accountant"/>
    <s v="MA"/>
    <n v="2050"/>
    <d v="1979-04-16T00:00:00"/>
    <x v="1"/>
    <s v="Married"/>
    <s v="US Citizen"/>
    <x v="0"/>
    <x v="0"/>
    <d v="2009-01-05T00:00:00"/>
    <m/>
    <n v="14.616438356164384"/>
    <s v="N/A-StillEmployed"/>
    <x v="0"/>
    <x v="3"/>
    <s v="Board of Directors"/>
    <n v="9"/>
    <s v="Other"/>
    <s v="Fully Meets"/>
    <n v="5"/>
    <n v="3"/>
    <n v="2"/>
    <d v="2019-02-08T00:00:00"/>
    <n v="0"/>
    <n v="3"/>
  </r>
  <r>
    <s v="Fraval, Maruk "/>
    <n v="10258"/>
    <n v="0"/>
    <n v="0"/>
    <n v="1"/>
    <n v="1"/>
    <n v="6"/>
    <n v="3"/>
    <n v="0"/>
    <n v="67251"/>
    <n v="0"/>
    <n v="3"/>
    <s v="Area Sales Manager"/>
    <s v="CT"/>
    <n v="6050"/>
    <d v="1963-08-28T00:00:00"/>
    <x v="0"/>
    <s v="Single"/>
    <s v="US Citizen"/>
    <x v="0"/>
    <x v="1"/>
    <d v="2011-09-06T00:00:00"/>
    <m/>
    <n v="11.947945205479453"/>
    <s v="N/A-StillEmployed"/>
    <x v="0"/>
    <x v="4"/>
    <s v="Lynn Daneault"/>
    <n v="21"/>
    <s v="CareerBuilder"/>
    <s v="Fully Meets"/>
    <n v="4.3"/>
    <n v="3"/>
    <n v="0"/>
    <d v="2019-01-27T00:00:00"/>
    <n v="2"/>
    <n v="7"/>
  </r>
  <r>
    <s v="Galia, Lisa"/>
    <n v="10273"/>
    <n v="0"/>
    <n v="0"/>
    <n v="0"/>
    <n v="1"/>
    <n v="3"/>
    <n v="3"/>
    <n v="0"/>
    <n v="65707"/>
    <n v="0"/>
    <n v="14"/>
    <s v="IT Support"/>
    <s v="CT"/>
    <n v="6040"/>
    <d v="1968-07-06T00:00:00"/>
    <x v="1"/>
    <s v="Single"/>
    <s v="US Citizen"/>
    <x v="0"/>
    <x v="0"/>
    <d v="2010-05-01T00:00:00"/>
    <m/>
    <n v="13.298630136986301"/>
    <s v="N/A-StillEmployed"/>
    <x v="0"/>
    <x v="1"/>
    <s v="Eric Dougall"/>
    <n v="6"/>
    <s v="LinkedIn"/>
    <s v="Fully Meets"/>
    <n v="4.7"/>
    <n v="4"/>
    <n v="5"/>
    <d v="2019-02-01T00:00:00"/>
    <n v="0"/>
    <n v="1"/>
  </r>
  <r>
    <s v="Garcia, Raul"/>
    <n v="10111"/>
    <n v="0"/>
    <n v="0"/>
    <n v="1"/>
    <n v="1"/>
    <n v="5"/>
    <n v="3"/>
    <n v="0"/>
    <n v="52249"/>
    <n v="0"/>
    <n v="19"/>
    <s v="Production Technician I"/>
    <s v="MA"/>
    <n v="1905"/>
    <d v="1985-09-15T00:00:00"/>
    <x v="0"/>
    <s v="Single"/>
    <s v="US Citizen"/>
    <x v="1"/>
    <x v="0"/>
    <d v="2015-03-30T00:00:00"/>
    <m/>
    <n v="8.3835616438356162"/>
    <s v="N/A-StillEmployed"/>
    <x v="0"/>
    <x v="0"/>
    <s v="David Stanley"/>
    <n v="14"/>
    <s v="Employee Referral"/>
    <s v="Fully Meets"/>
    <n v="4.5"/>
    <n v="3"/>
    <n v="0"/>
    <d v="2019-02-18T00:00:00"/>
    <n v="0"/>
    <n v="5"/>
  </r>
  <r>
    <s v="Gaul, Barbara"/>
    <n v="10257"/>
    <n v="0"/>
    <n v="0"/>
    <n v="0"/>
    <n v="1"/>
    <n v="5"/>
    <n v="3"/>
    <n v="0"/>
    <n v="53171"/>
    <n v="0"/>
    <n v="19"/>
    <s v="Production Technician I"/>
    <s v="MA"/>
    <n v="2121"/>
    <d v="1983-12-02T00:00:00"/>
    <x v="1"/>
    <s v="Single"/>
    <s v="US Citizen"/>
    <x v="1"/>
    <x v="1"/>
    <d v="2011-05-16T00:00:00"/>
    <m/>
    <n v="12.257534246575343"/>
    <s v="N/A-StillEmployed"/>
    <x v="0"/>
    <x v="0"/>
    <s v="Kelley Spirea"/>
    <n v="18"/>
    <s v="LinkedIn"/>
    <s v="Fully Meets"/>
    <n v="4.2"/>
    <n v="4"/>
    <n v="0"/>
    <d v="2019-02-26T00:00:00"/>
    <n v="0"/>
    <n v="12"/>
  </r>
  <r>
    <s v="Gentry, Mildred"/>
    <n v="10159"/>
    <n v="1"/>
    <n v="1"/>
    <n v="0"/>
    <n v="1"/>
    <n v="5"/>
    <n v="3"/>
    <n v="0"/>
    <n v="51337"/>
    <n v="0"/>
    <n v="19"/>
    <s v="Production Technician I"/>
    <s v="MA"/>
    <n v="2145"/>
    <d v="1990-10-01T00:00:00"/>
    <x v="1"/>
    <s v="Married"/>
    <s v="US Citizen"/>
    <x v="0"/>
    <x v="1"/>
    <d v="2015-03-30T00:00:00"/>
    <m/>
    <n v="8.3835616438356162"/>
    <s v="N/A-StillEmployed"/>
    <x v="0"/>
    <x v="0"/>
    <s v="Michael Albert"/>
    <n v="22"/>
    <s v="LinkedIn"/>
    <s v="Fully Meets"/>
    <n v="3.73"/>
    <n v="3"/>
    <n v="0"/>
    <d v="2019-01-16T00:00:00"/>
    <n v="0"/>
    <n v="19"/>
  </r>
  <r>
    <s v="Gerke, Melisa"/>
    <n v="10122"/>
    <n v="0"/>
    <n v="2"/>
    <n v="0"/>
    <n v="5"/>
    <n v="5"/>
    <n v="3"/>
    <n v="1"/>
    <n v="51505"/>
    <n v="1"/>
    <n v="19"/>
    <s v="Production Technician I"/>
    <s v="MA"/>
    <n v="2330"/>
    <d v="1970-05-15T00:00:00"/>
    <x v="1"/>
    <s v="Divorced"/>
    <s v="US Citizen"/>
    <x v="0"/>
    <x v="1"/>
    <d v="2011-11-07T00:00:00"/>
    <d v="2016-11-15T00:00:00"/>
    <n v="5.0273972602739727"/>
    <s v="hours"/>
    <x v="1"/>
    <x v="0"/>
    <s v="Elijiah Gray"/>
    <n v="16"/>
    <s v="Diversity Job Fair"/>
    <s v="Fully Meets"/>
    <n v="4.24"/>
    <n v="4"/>
    <n v="0"/>
    <d v="2016-04-29T00:00:00"/>
    <n v="0"/>
    <n v="2"/>
  </r>
  <r>
    <s v="Gill, Whitney  "/>
    <n v="10142"/>
    <n v="0"/>
    <n v="4"/>
    <n v="0"/>
    <n v="4"/>
    <n v="6"/>
    <n v="3"/>
    <n v="0"/>
    <n v="59370"/>
    <n v="1"/>
    <n v="3"/>
    <s v="Area Sales Manager"/>
    <s v="OH"/>
    <n v="43050"/>
    <d v="1971-07-10T00:00:00"/>
    <x v="1"/>
    <s v="Widowed"/>
    <s v="US Citizen"/>
    <x v="0"/>
    <x v="1"/>
    <d v="2014-07-07T00:00:00"/>
    <d v="2015-09-05T00:00:00"/>
    <n v="1.1643835616438356"/>
    <s v="attendance"/>
    <x v="2"/>
    <x v="4"/>
    <s v="John Smith"/>
    <n v="17"/>
    <s v="CareerBuilder"/>
    <s v="Fully Meets"/>
    <n v="3.97"/>
    <n v="4"/>
    <n v="0"/>
    <d v="2014-01-15T00:00:00"/>
    <n v="0"/>
    <n v="7"/>
  </r>
  <r>
    <s v="Gilles, Alex"/>
    <n v="10283"/>
    <n v="1"/>
    <n v="1"/>
    <n v="1"/>
    <n v="5"/>
    <n v="5"/>
    <n v="2"/>
    <n v="1"/>
    <n v="54933"/>
    <n v="1"/>
    <n v="19"/>
    <s v="Production Technician I"/>
    <s v="MA"/>
    <n v="2062"/>
    <d v="1974-08-09T00:00:00"/>
    <x v="0"/>
    <s v="Married"/>
    <s v="US Citizen"/>
    <x v="0"/>
    <x v="1"/>
    <d v="2012-04-02T00:00:00"/>
    <d v="2015-06-25T00:00:00"/>
    <n v="3.2301369863013698"/>
    <s v="military"/>
    <x v="1"/>
    <x v="0"/>
    <s v="Webster Butler"/>
    <n v="39"/>
    <s v="Diversity Job Fair"/>
    <s v="Needs Improvement"/>
    <n v="3.97"/>
    <n v="4"/>
    <n v="0"/>
    <d v="2015-01-20T00:00:00"/>
    <n v="3"/>
    <n v="15"/>
  </r>
  <r>
    <s v="Girifalco, Evelyn"/>
    <n v="10018"/>
    <n v="0"/>
    <n v="0"/>
    <n v="0"/>
    <n v="1"/>
    <n v="5"/>
    <n v="4"/>
    <n v="0"/>
    <n v="57815"/>
    <n v="0"/>
    <n v="19"/>
    <s v="Production Technician I"/>
    <s v="MA"/>
    <n v="2451"/>
    <d v="1980-05-08T00:00:00"/>
    <x v="1"/>
    <s v="Single"/>
    <s v="US Citizen"/>
    <x v="1"/>
    <x v="2"/>
    <d v="2014-09-29T00:00:00"/>
    <m/>
    <n v="8.882191780821918"/>
    <s v="N/A-StillEmployed"/>
    <x v="0"/>
    <x v="0"/>
    <s v="Amy Dunn"/>
    <n v="11"/>
    <s v="Indeed"/>
    <s v="Exceeds"/>
    <n v="3.9"/>
    <n v="4"/>
    <n v="0"/>
    <d v="2019-02-07T00:00:00"/>
    <n v="0"/>
    <n v="3"/>
  </r>
  <r>
    <s v="Givens, Myriam"/>
    <n v="10255"/>
    <n v="0"/>
    <n v="0"/>
    <n v="0"/>
    <n v="1"/>
    <n v="6"/>
    <n v="3"/>
    <n v="0"/>
    <n v="61555"/>
    <n v="0"/>
    <n v="3"/>
    <s v="Area Sales Manager"/>
    <s v="IN"/>
    <n v="46204"/>
    <d v="1989-09-22T00:00:00"/>
    <x v="1"/>
    <s v="Single"/>
    <s v="US Citizen"/>
    <x v="0"/>
    <x v="0"/>
    <d v="2015-02-16T00:00:00"/>
    <m/>
    <n v="8.4986301369863018"/>
    <s v="N/A-StillEmployed"/>
    <x v="0"/>
    <x v="4"/>
    <s v="Lynn Daneault"/>
    <n v="21"/>
    <s v="Indeed"/>
    <s v="Fully Meets"/>
    <n v="4.5"/>
    <n v="5"/>
    <n v="0"/>
    <d v="2019-01-25T00:00:00"/>
    <n v="0"/>
    <n v="20"/>
  </r>
  <r>
    <s v="Goble, Taisha"/>
    <n v="10246"/>
    <n v="0"/>
    <n v="0"/>
    <n v="0"/>
    <n v="4"/>
    <n v="3"/>
    <n v="3"/>
    <n v="0"/>
    <n v="114800"/>
    <n v="1"/>
    <n v="8"/>
    <s v="Database Administrator"/>
    <s v="MA"/>
    <n v="2127"/>
    <d v="1971-10-23T00:00:00"/>
    <x v="1"/>
    <s v="Single"/>
    <s v="US Citizen"/>
    <x v="0"/>
    <x v="0"/>
    <d v="2015-02-16T00:00:00"/>
    <d v="2015-03-15T00:00:00"/>
    <n v="7.3972602739726029E-2"/>
    <s v="no-call, no-show"/>
    <x v="2"/>
    <x v="1"/>
    <s v="Simon Roup"/>
    <n v="4"/>
    <s v="Indeed"/>
    <s v="Fully Meets"/>
    <n v="4.5999999999999996"/>
    <n v="4"/>
    <n v="4"/>
    <d v="2015-01-20T00:00:00"/>
    <n v="0"/>
    <n v="10"/>
  </r>
  <r>
    <s v="Goeth, Amon"/>
    <n v="10228"/>
    <n v="1"/>
    <n v="1"/>
    <n v="1"/>
    <n v="1"/>
    <n v="3"/>
    <n v="3"/>
    <n v="0"/>
    <n v="74679"/>
    <n v="0"/>
    <n v="14"/>
    <s v="IT Support"/>
    <s v="MA"/>
    <n v="2135"/>
    <d v="1989-11-24T00:00:00"/>
    <x v="0"/>
    <s v="Married"/>
    <s v="US Citizen"/>
    <x v="1"/>
    <x v="0"/>
    <d v="2015-03-30T00:00:00"/>
    <m/>
    <n v="8.3835616438356162"/>
    <s v="N/A-StillEmployed"/>
    <x v="0"/>
    <x v="1"/>
    <s v="Peter Monroe"/>
    <n v="7"/>
    <s v="LinkedIn"/>
    <s v="Fully Meets"/>
    <n v="4.3"/>
    <n v="5"/>
    <n v="7"/>
    <d v="2019-01-10T00:00:00"/>
    <n v="0"/>
    <n v="20"/>
  </r>
  <r>
    <s v="Gold, Shenice  "/>
    <n v="10243"/>
    <n v="0"/>
    <n v="0"/>
    <n v="0"/>
    <n v="1"/>
    <n v="5"/>
    <n v="3"/>
    <n v="0"/>
    <n v="53018"/>
    <n v="0"/>
    <n v="19"/>
    <s v="Production Technician I"/>
    <s v="MA"/>
    <n v="2451"/>
    <d v="1992-06-18T00:00:00"/>
    <x v="1"/>
    <s v="Single"/>
    <s v="US Citizen"/>
    <x v="1"/>
    <x v="0"/>
    <d v="2013-11-11T00:00:00"/>
    <m/>
    <n v="9.7643835616438359"/>
    <s v="N/A-StillEmployed"/>
    <x v="0"/>
    <x v="0"/>
    <s v="Ketsia Liebig"/>
    <n v="19"/>
    <s v="Indeed"/>
    <s v="Fully Meets"/>
    <n v="4.3"/>
    <n v="5"/>
    <n v="0"/>
    <d v="2019-02-18T00:00:00"/>
    <n v="0"/>
    <n v="7"/>
  </r>
  <r>
    <s v="Gonzalez, Cayo"/>
    <n v="10031"/>
    <n v="0"/>
    <n v="2"/>
    <n v="1"/>
    <n v="1"/>
    <n v="5"/>
    <n v="4"/>
    <n v="1"/>
    <n v="59892"/>
    <n v="0"/>
    <n v="19"/>
    <s v="Production Technician I"/>
    <s v="MA"/>
    <n v="2108"/>
    <d v="1969-09-29T00:00:00"/>
    <x v="0"/>
    <s v="Divorced"/>
    <s v="US Citizen"/>
    <x v="0"/>
    <x v="1"/>
    <d v="2011-07-11T00:00:00"/>
    <m/>
    <n v="12.104109589041096"/>
    <s v="N/A-StillEmployed"/>
    <x v="0"/>
    <x v="0"/>
    <s v="Brannon Miller"/>
    <n v="12"/>
    <s v="Diversity Job Fair"/>
    <s v="Exceeds"/>
    <n v="4.5"/>
    <n v="4"/>
    <n v="0"/>
    <d v="2019-02-18T00:00:00"/>
    <n v="0"/>
    <n v="1"/>
  </r>
  <r>
    <s v="Gonzalez, Juan"/>
    <n v="10300"/>
    <n v="1"/>
    <n v="1"/>
    <n v="1"/>
    <n v="5"/>
    <n v="5"/>
    <n v="1"/>
    <n v="1"/>
    <n v="68898"/>
    <n v="1"/>
    <n v="20"/>
    <s v="Production Technician II"/>
    <s v="MA"/>
    <n v="2128"/>
    <d v="1964-10-12T00:00:00"/>
    <x v="0"/>
    <s v="Married"/>
    <s v="US Citizen"/>
    <x v="0"/>
    <x v="1"/>
    <d v="2010-04-26T00:00:00"/>
    <d v="2011-05-30T00:00:00"/>
    <n v="1.0931506849315069"/>
    <s v="career change"/>
    <x v="1"/>
    <x v="0"/>
    <s v="Brannon Miller"/>
    <n v="12"/>
    <s v="Diversity Job Fair"/>
    <s v="PIP"/>
    <n v="3"/>
    <n v="3"/>
    <n v="0"/>
    <d v="2011-03-06T00:00:00"/>
    <n v="3"/>
    <n v="10"/>
  </r>
  <r>
    <s v="Gonzalez, Maria"/>
    <n v="10101"/>
    <n v="0"/>
    <n v="3"/>
    <n v="0"/>
    <n v="1"/>
    <n v="3"/>
    <n v="3"/>
    <n v="0"/>
    <n v="61242"/>
    <n v="0"/>
    <n v="14"/>
    <s v="IT Support"/>
    <s v="MA"/>
    <n v="2472"/>
    <d v="1981-04-16T00:00:00"/>
    <x v="1"/>
    <s v="Separated"/>
    <s v="US Citizen"/>
    <x v="1"/>
    <x v="0"/>
    <d v="2015-01-05T00:00:00"/>
    <m/>
    <n v="8.6136986301369856"/>
    <s v="N/A-StillEmployed"/>
    <x v="0"/>
    <x v="1"/>
    <s v="Peter Monroe"/>
    <n v="7"/>
    <s v="Employee Referral"/>
    <s v="Fully Meets"/>
    <n v="4.6100000000000003"/>
    <n v="4"/>
    <n v="5"/>
    <d v="2019-01-28T00:00:00"/>
    <n v="0"/>
    <n v="11"/>
  </r>
  <r>
    <s v="Good, Susan"/>
    <n v="10237"/>
    <n v="1"/>
    <n v="1"/>
    <n v="0"/>
    <n v="3"/>
    <n v="5"/>
    <n v="3"/>
    <n v="0"/>
    <n v="66825"/>
    <n v="0"/>
    <n v="20"/>
    <s v="Production Technician II"/>
    <s v="MA"/>
    <n v="1886"/>
    <d v="1986-05-25T00:00:00"/>
    <x v="1"/>
    <s v="Married"/>
    <s v="US Citizen"/>
    <x v="0"/>
    <x v="0"/>
    <d v="2014-05-12T00:00:00"/>
    <m/>
    <n v="9.2657534246575342"/>
    <s v="N/A-StillEmployed"/>
    <x v="0"/>
    <x v="0"/>
    <s v="David Stanley"/>
    <n v="14"/>
    <s v="LinkedIn"/>
    <s v="Fully Meets"/>
    <n v="4.5999999999999996"/>
    <n v="3"/>
    <n v="0"/>
    <d v="2019-02-07T00:00:00"/>
    <n v="0"/>
    <n v="20"/>
  </r>
  <r>
    <s v="Gordon, David"/>
    <n v="10051"/>
    <n v="1"/>
    <n v="1"/>
    <n v="1"/>
    <n v="1"/>
    <n v="5"/>
    <n v="3"/>
    <n v="0"/>
    <n v="48285"/>
    <n v="0"/>
    <n v="19"/>
    <s v="Production Technician I"/>
    <s v="MA"/>
    <n v="2169"/>
    <d v="1979-05-21T00:00:00"/>
    <x v="0"/>
    <s v="Married"/>
    <s v="US Citizen"/>
    <x v="0"/>
    <x v="0"/>
    <d v="2012-07-02T00:00:00"/>
    <m/>
    <n v="11.126027397260273"/>
    <s v="N/A-StillEmployed"/>
    <x v="0"/>
    <x v="0"/>
    <s v="David Stanley"/>
    <n v="14"/>
    <s v="LinkedIn"/>
    <s v="Fully Meets"/>
    <n v="5"/>
    <n v="3"/>
    <n v="0"/>
    <d v="2019-01-14T00:00:00"/>
    <n v="0"/>
    <n v="2"/>
  </r>
  <r>
    <s v="Gosciminski, Phylicia  "/>
    <n v="10218"/>
    <n v="0"/>
    <n v="3"/>
    <n v="0"/>
    <n v="3"/>
    <n v="5"/>
    <n v="3"/>
    <n v="0"/>
    <n v="66149"/>
    <n v="0"/>
    <n v="20"/>
    <s v="Production Technician II"/>
    <s v="MA"/>
    <n v="1824"/>
    <d v="1983-12-08T00:00:00"/>
    <x v="1"/>
    <s v="Separated"/>
    <s v="US Citizen"/>
    <x v="0"/>
    <x v="4"/>
    <d v="2013-09-30T00:00:00"/>
    <m/>
    <n v="9.8794520547945197"/>
    <s v="N/A-StillEmployed"/>
    <x v="0"/>
    <x v="0"/>
    <s v="Kissy Sullivan"/>
    <n v="20"/>
    <s v="Google Search"/>
    <s v="Fully Meets"/>
    <n v="4.4000000000000004"/>
    <n v="5"/>
    <n v="0"/>
    <d v="2019-02-21T00:00:00"/>
    <n v="0"/>
    <n v="1"/>
  </r>
  <r>
    <s v="Goyal, Roxana"/>
    <n v="10256"/>
    <n v="1"/>
    <n v="1"/>
    <n v="0"/>
    <n v="3"/>
    <n v="5"/>
    <n v="3"/>
    <n v="0"/>
    <n v="49256"/>
    <n v="0"/>
    <n v="19"/>
    <s v="Production Technician I"/>
    <s v="MA"/>
    <n v="1864"/>
    <d v="1974-10-09T00:00:00"/>
    <x v="1"/>
    <s v="Married"/>
    <s v="US Citizen"/>
    <x v="0"/>
    <x v="3"/>
    <d v="2013-08-19T00:00:00"/>
    <m/>
    <n v="9.9945205479452053"/>
    <s v="N/A-StillEmployed"/>
    <x v="0"/>
    <x v="0"/>
    <s v="Kissy Sullivan"/>
    <n v="20"/>
    <s v="LinkedIn"/>
    <s v="Fully Meets"/>
    <n v="4.0999999999999996"/>
    <n v="5"/>
    <n v="0"/>
    <d v="2019-02-15T00:00:00"/>
    <n v="0"/>
    <n v="3"/>
  </r>
  <r>
    <s v="Gray, Elijiah  "/>
    <n v="10098"/>
    <n v="0"/>
    <n v="2"/>
    <n v="1"/>
    <n v="1"/>
    <n v="5"/>
    <n v="3"/>
    <n v="0"/>
    <n v="62957"/>
    <n v="0"/>
    <n v="18"/>
    <s v="Production Manager"/>
    <s v="MA"/>
    <n v="1752"/>
    <d v="1981-07-11T00:00:00"/>
    <x v="0"/>
    <s v="Divorced"/>
    <s v="US Citizen"/>
    <x v="0"/>
    <x v="0"/>
    <d v="2015-06-02T00:00:00"/>
    <m/>
    <n v="8.2082191780821923"/>
    <s v="N/A-StillEmployed"/>
    <x v="0"/>
    <x v="0"/>
    <s v="Janet King"/>
    <n v="2"/>
    <s v="Employee Referral"/>
    <s v="Fully Meets"/>
    <n v="4.63"/>
    <n v="3"/>
    <n v="0"/>
    <d v="2019-01-04T00:00:00"/>
    <n v="0"/>
    <n v="2"/>
  </r>
  <r>
    <s v="Gross, Paula"/>
    <n v="10059"/>
    <n v="0"/>
    <n v="2"/>
    <n v="0"/>
    <n v="5"/>
    <n v="5"/>
    <n v="3"/>
    <n v="0"/>
    <n v="63813"/>
    <n v="1"/>
    <n v="19"/>
    <s v="Production Technician I"/>
    <s v="MA"/>
    <n v="2176"/>
    <d v="1983-05-21T00:00:00"/>
    <x v="1"/>
    <s v="Divorced"/>
    <s v="US Citizen"/>
    <x v="0"/>
    <x v="0"/>
    <d v="2011-02-21T00:00:00"/>
    <d v="2014-01-11T00:00:00"/>
    <n v="2.8904109589041096"/>
    <s v="more money"/>
    <x v="1"/>
    <x v="0"/>
    <s v="Kelley Spirea"/>
    <n v="18"/>
    <s v="CareerBuilder"/>
    <s v="Fully Meets"/>
    <n v="5"/>
    <n v="5"/>
    <n v="0"/>
    <d v="2013-06-03T00:00:00"/>
    <n v="0"/>
    <n v="17"/>
  </r>
  <r>
    <s v="Gruber, Hans"/>
    <n v="10234"/>
    <n v="1"/>
    <n v="1"/>
    <n v="1"/>
    <n v="1"/>
    <n v="3"/>
    <n v="3"/>
    <n v="0"/>
    <n v="99020"/>
    <n v="0"/>
    <n v="4"/>
    <s v="BI Developer"/>
    <s v="MA"/>
    <n v="2134"/>
    <d v="1989-06-30T00:00:00"/>
    <x v="0"/>
    <s v="Married"/>
    <s v="US Citizen"/>
    <x v="0"/>
    <x v="1"/>
    <d v="2017-04-20T00:00:00"/>
    <m/>
    <n v="6.3232876712328769"/>
    <s v="N/A-StillEmployed"/>
    <x v="0"/>
    <x v="1"/>
    <s v="Brian Champaigne"/>
    <n v="13"/>
    <s v="Indeed"/>
    <s v="Fully Meets"/>
    <n v="4.2"/>
    <n v="5"/>
    <n v="5"/>
    <d v="2019-01-28T00:00:00"/>
    <n v="0"/>
    <n v="8"/>
  </r>
  <r>
    <s v="Guilianno, Mike"/>
    <n v="10109"/>
    <n v="0"/>
    <n v="0"/>
    <n v="1"/>
    <n v="5"/>
    <n v="6"/>
    <n v="3"/>
    <n v="0"/>
    <n v="71707"/>
    <n v="1"/>
    <n v="3"/>
    <s v="Area Sales Manager"/>
    <s v="TN"/>
    <n v="37129"/>
    <d v="1969-02-09T00:00:00"/>
    <x v="0"/>
    <s v="Single"/>
    <s v="US Citizen"/>
    <x v="0"/>
    <x v="2"/>
    <d v="2012-03-07T00:00:00"/>
    <d v="2014-10-31T00:00:00"/>
    <n v="2.6520547945205482"/>
    <s v="relocation out of area"/>
    <x v="1"/>
    <x v="4"/>
    <s v="John Smith"/>
    <n v="17"/>
    <s v="LinkedIn"/>
    <s v="Fully Meets"/>
    <n v="4.5"/>
    <n v="5"/>
    <n v="0"/>
    <d v="2013-02-01T00:00:00"/>
    <n v="0"/>
    <n v="20"/>
  </r>
  <r>
    <s v="Handschiegl, Joanne"/>
    <n v="10125"/>
    <n v="1"/>
    <n v="1"/>
    <n v="0"/>
    <n v="1"/>
    <n v="5"/>
    <n v="3"/>
    <n v="0"/>
    <n v="54828"/>
    <n v="0"/>
    <n v="19"/>
    <s v="Production Technician I"/>
    <s v="MA"/>
    <n v="2127"/>
    <d v="1977-03-23T00:00:00"/>
    <x v="1"/>
    <s v="Married"/>
    <s v="US Citizen"/>
    <x v="0"/>
    <x v="0"/>
    <d v="2011-11-28T00:00:00"/>
    <m/>
    <n v="11.72054794520548"/>
    <s v="N/A-StillEmployed"/>
    <x v="0"/>
    <x v="0"/>
    <s v="Michael Albert"/>
    <n v="22"/>
    <s v="Google Search"/>
    <s v="Fully Meets"/>
    <n v="4.2"/>
    <n v="4"/>
    <n v="0"/>
    <d v="2019-02-22T00:00:00"/>
    <n v="0"/>
    <n v="13"/>
  </r>
  <r>
    <s v="Hankard, Earnest"/>
    <n v="10074"/>
    <n v="0"/>
    <n v="0"/>
    <n v="1"/>
    <n v="1"/>
    <n v="5"/>
    <n v="3"/>
    <n v="0"/>
    <n v="64246"/>
    <n v="0"/>
    <n v="20"/>
    <s v="Production Technician II"/>
    <s v="MA"/>
    <n v="2155"/>
    <d v="1988-08-10T00:00:00"/>
    <x v="0"/>
    <s v="Single"/>
    <s v="US Citizen"/>
    <x v="1"/>
    <x v="0"/>
    <d v="2013-11-11T00:00:00"/>
    <m/>
    <n v="9.7643835616438359"/>
    <s v="N/A-StillEmployed"/>
    <x v="0"/>
    <x v="0"/>
    <s v="Kelley Spirea"/>
    <n v="18"/>
    <s v="LinkedIn"/>
    <s v="Fully Meets"/>
    <n v="5"/>
    <n v="3"/>
    <n v="0"/>
    <d v="2019-01-08T00:00:00"/>
    <n v="0"/>
    <n v="20"/>
  </r>
  <r>
    <s v="Harrington, Christie "/>
    <n v="10097"/>
    <n v="0"/>
    <n v="0"/>
    <n v="0"/>
    <n v="5"/>
    <n v="5"/>
    <n v="3"/>
    <n v="0"/>
    <n v="52177"/>
    <n v="1"/>
    <n v="19"/>
    <s v="Production Technician I"/>
    <s v="MA"/>
    <n v="2324"/>
    <d v="1952-08-18T00:00:00"/>
    <x v="1"/>
    <s v="Single"/>
    <s v="US Citizen"/>
    <x v="0"/>
    <x v="0"/>
    <d v="2012-01-09T00:00:00"/>
    <d v="2015-12-15T00:00:00"/>
    <n v="3.9342465753424656"/>
    <s v="retiring"/>
    <x v="1"/>
    <x v="0"/>
    <s v="Webster Butler"/>
    <n v="39"/>
    <s v="CareerBuilder"/>
    <s v="Fully Meets"/>
    <n v="4.6399999999999997"/>
    <n v="4"/>
    <n v="0"/>
    <d v="2015-05-02T00:00:00"/>
    <n v="0"/>
    <n v="8"/>
  </r>
  <r>
    <s v="Harrison, Kara"/>
    <n v="10007"/>
    <n v="1"/>
    <n v="1"/>
    <n v="0"/>
    <n v="1"/>
    <n v="5"/>
    <n v="4"/>
    <n v="0"/>
    <n v="62065"/>
    <n v="0"/>
    <n v="19"/>
    <s v="Production Technician I"/>
    <s v="MA"/>
    <n v="1886"/>
    <d v="1974-05-02T00:00:00"/>
    <x v="1"/>
    <s v="Married"/>
    <s v="US Citizen"/>
    <x v="0"/>
    <x v="0"/>
    <d v="2014-05-12T00:00:00"/>
    <m/>
    <n v="9.2657534246575342"/>
    <s v="N/A-StillEmployed"/>
    <x v="0"/>
    <x v="0"/>
    <s v="Amy Dunn"/>
    <n v="11"/>
    <s v="CareerBuilder"/>
    <s v="Exceeds"/>
    <n v="4.76"/>
    <n v="4"/>
    <n v="0"/>
    <d v="2019-02-15T00:00:00"/>
    <n v="0"/>
    <n v="5"/>
  </r>
  <r>
    <s v="Heitzman, Anthony"/>
    <n v="10129"/>
    <n v="0"/>
    <n v="0"/>
    <n v="1"/>
    <n v="1"/>
    <n v="5"/>
    <n v="3"/>
    <n v="0"/>
    <n v="46998"/>
    <n v="0"/>
    <n v="19"/>
    <s v="Production Technician I"/>
    <s v="MA"/>
    <n v="2149"/>
    <d v="1984-01-04T00:00:00"/>
    <x v="0"/>
    <s v="Single"/>
    <s v="US Citizen"/>
    <x v="0"/>
    <x v="0"/>
    <d v="2012-08-13T00:00:00"/>
    <m/>
    <n v="11.010958904109589"/>
    <s v="N/A-StillEmployed"/>
    <x v="0"/>
    <x v="0"/>
    <s v="Ketsia Liebig"/>
    <n v="19"/>
    <s v="Google Search"/>
    <s v="Fully Meets"/>
    <n v="4.17"/>
    <n v="4"/>
    <n v="0"/>
    <d v="2019-02-11T00:00:00"/>
    <n v="0"/>
    <n v="1"/>
  </r>
  <r>
    <s v="Hendrickson, Trina"/>
    <n v="10075"/>
    <n v="0"/>
    <n v="0"/>
    <n v="0"/>
    <n v="5"/>
    <n v="5"/>
    <n v="3"/>
    <n v="0"/>
    <n v="68099"/>
    <n v="1"/>
    <n v="20"/>
    <s v="Production Technician II"/>
    <s v="MA"/>
    <n v="2021"/>
    <d v="1972-08-27T00:00:00"/>
    <x v="1"/>
    <s v="Single"/>
    <s v="US Citizen"/>
    <x v="0"/>
    <x v="0"/>
    <d v="2011-01-10T00:00:00"/>
    <d v="2013-06-18T00:00:00"/>
    <n v="2.4383561643835616"/>
    <s v="hours"/>
    <x v="1"/>
    <x v="0"/>
    <s v="Kelley Spirea"/>
    <n v="18"/>
    <s v="CareerBuilder"/>
    <s v="Fully Meets"/>
    <n v="5"/>
    <n v="3"/>
    <n v="0"/>
    <d v="2013-01-30T00:00:00"/>
    <n v="0"/>
    <n v="15"/>
  </r>
  <r>
    <s v="Hitchcock, Alfred"/>
    <n v="10167"/>
    <n v="1"/>
    <n v="1"/>
    <n v="1"/>
    <n v="1"/>
    <n v="6"/>
    <n v="3"/>
    <n v="0"/>
    <n v="70545"/>
    <n v="0"/>
    <n v="3"/>
    <s v="Area Sales Manager"/>
    <s v="NH"/>
    <n v="3062"/>
    <d v="1988-09-14T00:00:00"/>
    <x v="0"/>
    <s v="Married"/>
    <s v="US Citizen"/>
    <x v="0"/>
    <x v="4"/>
    <d v="2014-08-18T00:00:00"/>
    <m/>
    <n v="8.9972602739726035"/>
    <s v="N/A-StillEmployed"/>
    <x v="0"/>
    <x v="4"/>
    <s v="John Smith"/>
    <n v="17"/>
    <s v="Indeed"/>
    <s v="Fully Meets"/>
    <n v="3.6"/>
    <n v="5"/>
    <n v="0"/>
    <d v="2019-01-30T00:00:00"/>
    <n v="0"/>
    <n v="9"/>
  </r>
  <r>
    <s v="Homberger, Adrienne  J"/>
    <n v="10195"/>
    <n v="1"/>
    <n v="1"/>
    <n v="0"/>
    <n v="5"/>
    <n v="5"/>
    <n v="3"/>
    <n v="0"/>
    <n v="63478"/>
    <n v="1"/>
    <n v="20"/>
    <s v="Production Technician II"/>
    <s v="MA"/>
    <n v="2445"/>
    <d v="1984-02-16T00:00:00"/>
    <x v="1"/>
    <s v="Married"/>
    <s v="Non-Citizen"/>
    <x v="0"/>
    <x v="0"/>
    <d v="2011-08-15T00:00:00"/>
    <d v="2012-04-07T00:00:00"/>
    <n v="0.64657534246575343"/>
    <s v="relocation out of area"/>
    <x v="1"/>
    <x v="0"/>
    <s v="Michael Albert"/>
    <n v="30"/>
    <s v="Indeed"/>
    <s v="Fully Meets"/>
    <n v="3.03"/>
    <n v="5"/>
    <n v="0"/>
    <d v="2012-03-05T00:00:00"/>
    <n v="0"/>
    <n v="16"/>
  </r>
  <r>
    <s v="Horton, Jayne"/>
    <n v="10112"/>
    <n v="0"/>
    <n v="0"/>
    <n v="0"/>
    <n v="1"/>
    <n v="3"/>
    <n v="3"/>
    <n v="0"/>
    <n v="97999"/>
    <n v="0"/>
    <n v="8"/>
    <s v="Database Administrator"/>
    <s v="MA"/>
    <n v="2493"/>
    <d v="1984-02-21T00:00:00"/>
    <x v="1"/>
    <s v="Single"/>
    <s v="US Citizen"/>
    <x v="0"/>
    <x v="0"/>
    <d v="2015-03-30T00:00:00"/>
    <m/>
    <n v="8.3835616438356162"/>
    <s v="N/A-StillEmployed"/>
    <x v="0"/>
    <x v="1"/>
    <s v="Simon Roup"/>
    <n v="4"/>
    <s v="Indeed"/>
    <s v="Fully Meets"/>
    <n v="4.4800000000000004"/>
    <n v="5"/>
    <n v="6"/>
    <d v="2019-01-03T00:00:00"/>
    <n v="0"/>
    <n v="4"/>
  </r>
  <r>
    <s v="Houlihan, Debra"/>
    <n v="10272"/>
    <n v="1"/>
    <n v="1"/>
    <n v="0"/>
    <n v="1"/>
    <n v="6"/>
    <n v="3"/>
    <n v="0"/>
    <n v="180000"/>
    <n v="0"/>
    <n v="11"/>
    <s v="Director of Sales"/>
    <s v="RI"/>
    <n v="2908"/>
    <d v="1966-03-17T00:00:00"/>
    <x v="1"/>
    <s v="Married"/>
    <s v="US Citizen"/>
    <x v="0"/>
    <x v="0"/>
    <d v="2014-05-05T00:00:00"/>
    <m/>
    <n v="9.2849315068493148"/>
    <s v="N/A-StillEmployed"/>
    <x v="0"/>
    <x v="4"/>
    <s v="Janet King"/>
    <n v="2"/>
    <s v="LinkedIn"/>
    <s v="Fully Meets"/>
    <n v="4.5"/>
    <n v="4"/>
    <n v="0"/>
    <d v="2019-01-21T00:00:00"/>
    <n v="0"/>
    <n v="19"/>
  </r>
  <r>
    <s v="Howard, Estelle"/>
    <n v="10182"/>
    <n v="1"/>
    <n v="1"/>
    <n v="0"/>
    <n v="1"/>
    <n v="1"/>
    <n v="3"/>
    <n v="0"/>
    <n v="49920"/>
    <n v="1"/>
    <n v="2"/>
    <s v="Administrative Assistant"/>
    <s v="MA"/>
    <n v="2170"/>
    <d v="1985-09-16T00:00:00"/>
    <x v="1"/>
    <s v="Married"/>
    <s v="US Citizen"/>
    <x v="0"/>
    <x v="1"/>
    <d v="2015-02-16T00:00:00"/>
    <d v="2015-04-15T00:00:00"/>
    <n v="0.15890410958904111"/>
    <s v="no-call, no-show"/>
    <x v="2"/>
    <x v="3"/>
    <s v="Brandon R. LeBlanc"/>
    <n v="1"/>
    <s v="Indeed"/>
    <s v="Fully Meets"/>
    <n v="3.24"/>
    <n v="3"/>
    <n v="4"/>
    <d v="2015-04-15T00:00:00"/>
    <n v="0"/>
    <n v="6"/>
  </r>
  <r>
    <s v="Hudson, Jane"/>
    <n v="10248"/>
    <n v="0"/>
    <n v="0"/>
    <n v="0"/>
    <n v="1"/>
    <n v="5"/>
    <n v="3"/>
    <n v="0"/>
    <n v="55425"/>
    <n v="0"/>
    <n v="19"/>
    <s v="Production Technician I"/>
    <s v="MA"/>
    <n v="2176"/>
    <d v="1986-06-10T00:00:00"/>
    <x v="1"/>
    <s v="Single"/>
    <s v="US Citizen"/>
    <x v="0"/>
    <x v="0"/>
    <d v="2012-02-20T00:00:00"/>
    <m/>
    <n v="11.490410958904109"/>
    <s v="N/A-StillEmployed"/>
    <x v="0"/>
    <x v="0"/>
    <s v="Ketsia Liebig"/>
    <n v="19"/>
    <s v="LinkedIn"/>
    <s v="Fully Meets"/>
    <n v="4.8"/>
    <n v="4"/>
    <n v="0"/>
    <d v="2019-01-07T00:00:00"/>
    <n v="0"/>
    <n v="4"/>
  </r>
  <r>
    <s v="Hunts, Julissa"/>
    <n v="10201"/>
    <n v="0"/>
    <n v="0"/>
    <n v="0"/>
    <n v="2"/>
    <n v="5"/>
    <n v="3"/>
    <n v="0"/>
    <n v="69340"/>
    <n v="0"/>
    <n v="20"/>
    <s v="Production Technician II"/>
    <s v="MA"/>
    <n v="2021"/>
    <d v="1984-03-11T00:00:00"/>
    <x v="1"/>
    <s v="Single"/>
    <s v="US Citizen"/>
    <x v="0"/>
    <x v="0"/>
    <d v="2016-06-06T00:00:00"/>
    <m/>
    <n v="7.1945205479452055"/>
    <s v="N/A-StillEmployed"/>
    <x v="0"/>
    <x v="0"/>
    <s v="Elijiah Gray"/>
    <n v="16"/>
    <s v="LinkedIn"/>
    <s v="Fully Meets"/>
    <n v="3"/>
    <n v="5"/>
    <n v="0"/>
    <d v="2019-01-18T00:00:00"/>
    <n v="0"/>
    <n v="4"/>
  </r>
  <r>
    <s v="Hutter, Rosalie"/>
    <n v="10214"/>
    <n v="0"/>
    <n v="3"/>
    <n v="0"/>
    <n v="2"/>
    <n v="5"/>
    <n v="3"/>
    <n v="0"/>
    <n v="64995"/>
    <n v="0"/>
    <n v="20"/>
    <s v="Production Technician II"/>
    <s v="MA"/>
    <n v="2351"/>
    <d v="1992-05-07T00:00:00"/>
    <x v="1"/>
    <s v="Separated"/>
    <s v="US Citizen"/>
    <x v="0"/>
    <x v="0"/>
    <d v="2015-06-05T00:00:00"/>
    <m/>
    <n v="8.1999999999999993"/>
    <s v="N/A-StillEmployed"/>
    <x v="0"/>
    <x v="0"/>
    <s v="Webster Butler"/>
    <m/>
    <s v="Indeed"/>
    <s v="Fully Meets"/>
    <n v="4.5"/>
    <n v="3"/>
    <n v="0"/>
    <d v="2019-02-14T00:00:00"/>
    <n v="0"/>
    <n v="6"/>
  </r>
  <r>
    <s v="Huynh, Ming"/>
    <n v="10160"/>
    <n v="0"/>
    <n v="2"/>
    <n v="0"/>
    <n v="5"/>
    <n v="5"/>
    <n v="3"/>
    <n v="0"/>
    <n v="68182"/>
    <n v="1"/>
    <n v="20"/>
    <s v="Production Technician II"/>
    <s v="MA"/>
    <n v="1742"/>
    <d v="1976-09-22T00:00:00"/>
    <x v="1"/>
    <s v="Divorced"/>
    <s v="US Citizen"/>
    <x v="0"/>
    <x v="0"/>
    <d v="2011-02-21T00:00:00"/>
    <d v="2013-04-01T00:00:00"/>
    <n v="2.1095890410958904"/>
    <s v="unhappy"/>
    <x v="1"/>
    <x v="0"/>
    <s v="Amy Dunn"/>
    <n v="11"/>
    <s v="Google Search"/>
    <s v="Fully Meets"/>
    <n v="3.72"/>
    <n v="3"/>
    <n v="0"/>
    <d v="2013-02-01T00:00:00"/>
    <n v="0"/>
    <n v="18"/>
  </r>
  <r>
    <s v="Immediato, Walter"/>
    <n v="10289"/>
    <n v="1"/>
    <n v="1"/>
    <n v="1"/>
    <n v="5"/>
    <n v="5"/>
    <n v="2"/>
    <n v="0"/>
    <n v="83082"/>
    <n v="1"/>
    <n v="18"/>
    <s v="Production Manager"/>
    <s v="MA"/>
    <n v="2128"/>
    <d v="1976-11-15T00:00:00"/>
    <x v="0"/>
    <s v="Married"/>
    <s v="US Citizen"/>
    <x v="0"/>
    <x v="3"/>
    <d v="2011-02-21T00:00:00"/>
    <d v="2012-09-24T00:00:00"/>
    <n v="1.5917808219178082"/>
    <s v="unhappy"/>
    <x v="1"/>
    <x v="0"/>
    <s v="Janet King"/>
    <n v="2"/>
    <s v="Indeed"/>
    <s v="Needs Improvement"/>
    <n v="2.34"/>
    <n v="2"/>
    <n v="0"/>
    <d v="2012-04-12T00:00:00"/>
    <n v="3"/>
    <n v="4"/>
  </r>
  <r>
    <s v="Ivey, Rose "/>
    <n v="10139"/>
    <n v="0"/>
    <n v="0"/>
    <n v="0"/>
    <n v="1"/>
    <n v="5"/>
    <n v="3"/>
    <n v="0"/>
    <n v="51908"/>
    <n v="0"/>
    <n v="19"/>
    <s v="Production Technician I"/>
    <s v="MA"/>
    <n v="1775"/>
    <d v="1991-01-28T00:00:00"/>
    <x v="1"/>
    <s v="Single"/>
    <s v="US Citizen"/>
    <x v="0"/>
    <x v="0"/>
    <d v="2013-08-19T00:00:00"/>
    <m/>
    <n v="9.9945205479452053"/>
    <s v="N/A-StillEmployed"/>
    <x v="0"/>
    <x v="0"/>
    <s v="Brannon Miller"/>
    <n v="12"/>
    <s v="Indeed"/>
    <s v="Fully Meets"/>
    <n v="3.99"/>
    <n v="3"/>
    <n v="0"/>
    <d v="2019-01-14T00:00:00"/>
    <n v="0"/>
    <n v="14"/>
  </r>
  <r>
    <s v="Jackson, Maryellen"/>
    <n v="10227"/>
    <n v="0"/>
    <n v="0"/>
    <n v="0"/>
    <n v="1"/>
    <n v="5"/>
    <n v="3"/>
    <n v="0"/>
    <n v="61242"/>
    <n v="0"/>
    <n v="19"/>
    <s v="Production Technician I"/>
    <s v="MA"/>
    <n v="2081"/>
    <d v="1972-09-11T00:00:00"/>
    <x v="1"/>
    <s v="Single"/>
    <s v="US Citizen"/>
    <x v="0"/>
    <x v="1"/>
    <d v="2012-11-05T00:00:00"/>
    <m/>
    <n v="10.780821917808218"/>
    <s v="N/A-StillEmployed"/>
    <x v="0"/>
    <x v="0"/>
    <s v="David Stanley"/>
    <n v="14"/>
    <s v="LinkedIn"/>
    <s v="Fully Meets"/>
    <n v="4.0999999999999996"/>
    <n v="3"/>
    <n v="0"/>
    <d v="2019-01-17T00:00:00"/>
    <n v="0"/>
    <n v="7"/>
  </r>
  <r>
    <s v="Jacobi, Hannah  "/>
    <n v="10236"/>
    <n v="0"/>
    <n v="2"/>
    <n v="0"/>
    <n v="1"/>
    <n v="5"/>
    <n v="3"/>
    <n v="0"/>
    <n v="45069"/>
    <n v="0"/>
    <n v="19"/>
    <s v="Production Technician I"/>
    <s v="MA"/>
    <n v="1778"/>
    <d v="1966-03-22T00:00:00"/>
    <x v="1"/>
    <s v="Divorced"/>
    <s v="US Citizen"/>
    <x v="0"/>
    <x v="0"/>
    <d v="2013-09-30T00:00:00"/>
    <m/>
    <n v="9.8794520547945197"/>
    <s v="N/A-StillEmployed"/>
    <x v="0"/>
    <x v="0"/>
    <s v="Kissy Sullivan"/>
    <n v="20"/>
    <s v="Employee Referral"/>
    <s v="Fully Meets"/>
    <n v="4.3"/>
    <n v="5"/>
    <n v="0"/>
    <d v="2019-02-22T00:00:00"/>
    <n v="0"/>
    <n v="7"/>
  </r>
  <r>
    <s v="Jeannite, Tayana"/>
    <n v="10009"/>
    <n v="0"/>
    <n v="2"/>
    <n v="0"/>
    <n v="1"/>
    <n v="5"/>
    <n v="4"/>
    <n v="0"/>
    <n v="60724"/>
    <n v="0"/>
    <n v="20"/>
    <s v="Production Technician II"/>
    <s v="MA"/>
    <n v="1821"/>
    <d v="1986-11-06T00:00:00"/>
    <x v="1"/>
    <s v="Divorced"/>
    <s v="US Citizen"/>
    <x v="0"/>
    <x v="4"/>
    <d v="2011-07-05T00:00:00"/>
    <m/>
    <n v="12.12054794520548"/>
    <s v="N/A-StillEmployed"/>
    <x v="0"/>
    <x v="0"/>
    <s v="Ketsia Liebig"/>
    <n v="19"/>
    <s v="LinkedIn"/>
    <s v="Exceeds"/>
    <n v="4.5999999999999996"/>
    <n v="4"/>
    <n v="0"/>
    <d v="2019-02-25T00:00:00"/>
    <n v="0"/>
    <n v="11"/>
  </r>
  <r>
    <s v="Jhaveri, Sneha  "/>
    <n v="10060"/>
    <n v="0"/>
    <n v="3"/>
    <n v="0"/>
    <n v="1"/>
    <n v="5"/>
    <n v="3"/>
    <n v="0"/>
    <n v="60436"/>
    <n v="0"/>
    <n v="19"/>
    <s v="Production Technician I"/>
    <s v="MA"/>
    <n v="2109"/>
    <d v="1964-04-13T00:00:00"/>
    <x v="1"/>
    <s v="Separated"/>
    <s v="US Citizen"/>
    <x v="0"/>
    <x v="0"/>
    <d v="2014-01-06T00:00:00"/>
    <m/>
    <n v="9.6109589041095891"/>
    <s v="N/A-StillEmployed"/>
    <x v="0"/>
    <x v="0"/>
    <s v="Kelley Spirea"/>
    <n v="18"/>
    <s v="LinkedIn"/>
    <s v="Fully Meets"/>
    <n v="5"/>
    <n v="5"/>
    <n v="0"/>
    <d v="2019-01-21T00:00:00"/>
    <n v="0"/>
    <n v="9"/>
  </r>
  <r>
    <s v="Johnson, George"/>
    <n v="10034"/>
    <n v="1"/>
    <n v="1"/>
    <n v="1"/>
    <n v="5"/>
    <n v="5"/>
    <n v="4"/>
    <n v="0"/>
    <n v="46837"/>
    <n v="1"/>
    <n v="19"/>
    <s v="Production Technician I"/>
    <s v="MA"/>
    <n v="2445"/>
    <d v="1959-08-19T00:00:00"/>
    <x v="0"/>
    <s v="Married"/>
    <s v="US Citizen"/>
    <x v="0"/>
    <x v="0"/>
    <d v="2011-11-07T00:00:00"/>
    <d v="2018-04-29T00:00:00"/>
    <n v="6.4794520547945202"/>
    <s v="more money"/>
    <x v="1"/>
    <x v="0"/>
    <s v="Michael Albert"/>
    <n v="22"/>
    <s v="CareerBuilder"/>
    <s v="Exceeds"/>
    <n v="4.7"/>
    <n v="4"/>
    <n v="0"/>
    <d v="2018-02-14T00:00:00"/>
    <n v="0"/>
    <n v="9"/>
  </r>
  <r>
    <s v="Johnson, Noelle "/>
    <n v="10156"/>
    <n v="1"/>
    <n v="1"/>
    <n v="0"/>
    <n v="3"/>
    <n v="3"/>
    <n v="3"/>
    <n v="0"/>
    <n v="105700"/>
    <n v="0"/>
    <n v="8"/>
    <s v="Database Administrator"/>
    <s v="MA"/>
    <n v="2301"/>
    <d v="1986-11-07T00:00:00"/>
    <x v="1"/>
    <s v="Married"/>
    <s v="US Citizen"/>
    <x v="0"/>
    <x v="3"/>
    <d v="2015-01-05T00:00:00"/>
    <m/>
    <n v="8.6136986301369856"/>
    <s v="N/A-StillEmployed"/>
    <x v="0"/>
    <x v="1"/>
    <s v="Simon Roup"/>
    <n v="4"/>
    <s v="Indeed"/>
    <s v="Fully Meets"/>
    <n v="3.75"/>
    <n v="3"/>
    <n v="5"/>
    <d v="2019-02-11T00:00:00"/>
    <n v="0"/>
    <n v="2"/>
  </r>
  <r>
    <s v="Johnston, Yen"/>
    <n v="10036"/>
    <n v="0"/>
    <n v="0"/>
    <n v="0"/>
    <n v="1"/>
    <n v="5"/>
    <n v="4"/>
    <n v="0"/>
    <n v="63322"/>
    <n v="0"/>
    <n v="20"/>
    <s v="Production Technician II"/>
    <s v="MA"/>
    <n v="2128"/>
    <d v="1969-09-08T00:00:00"/>
    <x v="1"/>
    <s v="Single"/>
    <s v="US Citizen"/>
    <x v="0"/>
    <x v="0"/>
    <d v="2014-07-07T00:00:00"/>
    <m/>
    <n v="9.1123287671232873"/>
    <s v="N/A-StillEmployed"/>
    <x v="0"/>
    <x v="0"/>
    <s v="Brannon Miller"/>
    <n v="12"/>
    <s v="LinkedIn"/>
    <s v="Exceeds"/>
    <n v="4.3"/>
    <n v="3"/>
    <n v="0"/>
    <d v="2019-01-11T00:00:00"/>
    <n v="0"/>
    <n v="1"/>
  </r>
  <r>
    <s v="Jung, Judy  "/>
    <n v="10138"/>
    <n v="1"/>
    <n v="1"/>
    <n v="0"/>
    <n v="5"/>
    <n v="5"/>
    <n v="3"/>
    <n v="0"/>
    <n v="61154"/>
    <n v="1"/>
    <n v="19"/>
    <s v="Production Technician I"/>
    <s v="MA"/>
    <n v="2446"/>
    <d v="1986-04-17T00:00:00"/>
    <x v="1"/>
    <s v="Married"/>
    <s v="US Citizen"/>
    <x v="0"/>
    <x v="1"/>
    <d v="2011-01-10T00:00:00"/>
    <d v="2016-04-01T00:00:00"/>
    <n v="5.2273972602739729"/>
    <s v="unhappy"/>
    <x v="1"/>
    <x v="0"/>
    <s v="Elijiah Gray"/>
    <n v="16"/>
    <s v="CareerBuilder"/>
    <s v="Fully Meets"/>
    <n v="4"/>
    <n v="4"/>
    <n v="0"/>
    <d v="2016-02-03T00:00:00"/>
    <n v="0"/>
    <n v="4"/>
  </r>
  <r>
    <s v="Kampew, Donysha"/>
    <n v="10244"/>
    <n v="0"/>
    <n v="0"/>
    <n v="0"/>
    <n v="5"/>
    <n v="6"/>
    <n v="3"/>
    <n v="0"/>
    <n v="68999"/>
    <n v="1"/>
    <n v="21"/>
    <s v="Sales Manager"/>
    <s v="PA"/>
    <n v="19444"/>
    <d v="1989-11-11T00:00:00"/>
    <x v="1"/>
    <s v="Single"/>
    <s v="US Citizen"/>
    <x v="0"/>
    <x v="0"/>
    <d v="2011-11-07T00:00:00"/>
    <d v="2014-04-24T00:00:00"/>
    <n v="2.463013698630137"/>
    <s v="maternity leave - did not return"/>
    <x v="1"/>
    <x v="4"/>
    <s v="Debra Houlihan"/>
    <n v="15"/>
    <s v="Google Search"/>
    <s v="Fully Meets"/>
    <n v="4.5"/>
    <n v="5"/>
    <n v="0"/>
    <d v="2013-03-30T00:00:00"/>
    <n v="0"/>
    <n v="2"/>
  </r>
  <r>
    <s v="Keatts, Kramer "/>
    <n v="10192"/>
    <n v="0"/>
    <n v="0"/>
    <n v="1"/>
    <n v="1"/>
    <n v="5"/>
    <n v="3"/>
    <n v="0"/>
    <n v="50482"/>
    <n v="0"/>
    <n v="19"/>
    <s v="Production Technician I"/>
    <s v="MA"/>
    <n v="1887"/>
    <d v="1976-01-19T00:00:00"/>
    <x v="0"/>
    <s v="Single"/>
    <s v="US Citizen"/>
    <x v="0"/>
    <x v="0"/>
    <d v="2013-09-30T00:00:00"/>
    <m/>
    <n v="9.8794520547945197"/>
    <s v="N/A-StillEmployed"/>
    <x v="0"/>
    <x v="0"/>
    <s v="Michael Albert"/>
    <n v="22"/>
    <s v="Indeed"/>
    <s v="Fully Meets"/>
    <n v="3.07"/>
    <n v="4"/>
    <n v="0"/>
    <d v="2019-01-23T00:00:00"/>
    <n v="0"/>
    <n v="10"/>
  </r>
  <r>
    <s v="Khemmich, Bartholemew"/>
    <n v="10231"/>
    <n v="0"/>
    <n v="0"/>
    <n v="1"/>
    <n v="1"/>
    <n v="6"/>
    <n v="3"/>
    <n v="0"/>
    <n v="65310"/>
    <n v="0"/>
    <n v="3"/>
    <s v="Area Sales Manager"/>
    <s v="CO"/>
    <n v="80820"/>
    <d v="1979-11-27T00:00:00"/>
    <x v="0"/>
    <s v="Single"/>
    <s v="US Citizen"/>
    <x v="0"/>
    <x v="0"/>
    <d v="2013-08-19T00:00:00"/>
    <m/>
    <n v="9.9945205479452053"/>
    <s v="N/A-StillEmployed"/>
    <x v="0"/>
    <x v="4"/>
    <s v="Lynn Daneault"/>
    <n v="21"/>
    <s v="Indeed"/>
    <s v="Fully Meets"/>
    <n v="4.3"/>
    <n v="5"/>
    <n v="0"/>
    <d v="2019-01-22T00:00:00"/>
    <n v="0"/>
    <n v="13"/>
  </r>
  <r>
    <s v="King, Janet"/>
    <n v="10089"/>
    <n v="1"/>
    <n v="1"/>
    <n v="0"/>
    <n v="1"/>
    <n v="2"/>
    <n v="3"/>
    <n v="0"/>
    <n v="250000"/>
    <n v="0"/>
    <n v="16"/>
    <s v="President &amp; CEO"/>
    <s v="MA"/>
    <n v="1902"/>
    <d v="1954-09-21T00:00:00"/>
    <x v="1"/>
    <s v="Married"/>
    <s v="US Citizen"/>
    <x v="1"/>
    <x v="0"/>
    <d v="2012-07-02T00:00:00"/>
    <m/>
    <n v="11.126027397260273"/>
    <s v="N/A-StillEmployed"/>
    <x v="0"/>
    <x v="5"/>
    <s v="Board of Directors"/>
    <n v="9"/>
    <s v="Indeed"/>
    <s v="Fully Meets"/>
    <n v="4.83"/>
    <n v="3"/>
    <n v="0"/>
    <d v="2019-01-17T00:00:00"/>
    <n v="0"/>
    <n v="10"/>
  </r>
  <r>
    <s v="Kinsella, Kathleen  "/>
    <n v="10166"/>
    <n v="1"/>
    <n v="1"/>
    <n v="0"/>
    <n v="5"/>
    <n v="5"/>
    <n v="3"/>
    <n v="0"/>
    <n v="54005"/>
    <n v="1"/>
    <n v="19"/>
    <s v="Production Technician I"/>
    <s v="MA"/>
    <n v="2170"/>
    <d v="1973-12-08T00:00:00"/>
    <x v="1"/>
    <s v="Married"/>
    <s v="US Citizen"/>
    <x v="0"/>
    <x v="0"/>
    <d v="2011-09-26T00:00:00"/>
    <d v="2015-06-04T00:00:00"/>
    <n v="3.6904109589041094"/>
    <s v="more money"/>
    <x v="1"/>
    <x v="0"/>
    <s v="Webster Butler"/>
    <n v="39"/>
    <s v="Google Search"/>
    <s v="Fully Meets"/>
    <n v="3.6"/>
    <n v="5"/>
    <n v="0"/>
    <d v="2015-03-01T00:00:00"/>
    <n v="0"/>
    <n v="16"/>
  </r>
  <r>
    <s v="Kirill, Alexandra  "/>
    <n v="10170"/>
    <n v="1"/>
    <n v="1"/>
    <n v="0"/>
    <n v="5"/>
    <n v="5"/>
    <n v="3"/>
    <n v="0"/>
    <n v="45433"/>
    <n v="1"/>
    <n v="19"/>
    <s v="Production Technician I"/>
    <s v="MA"/>
    <n v="2127"/>
    <d v="1970-10-08T00:00:00"/>
    <x v="1"/>
    <s v="Married"/>
    <s v="US Citizen"/>
    <x v="0"/>
    <x v="0"/>
    <d v="2011-09-26T00:00:00"/>
    <d v="2014-01-09T00:00:00"/>
    <n v="2.2904109589041095"/>
    <s v="more money"/>
    <x v="1"/>
    <x v="0"/>
    <s v="Amy Dunn"/>
    <n v="11"/>
    <s v="Google Search"/>
    <s v="Fully Meets"/>
    <n v="3.49"/>
    <n v="4"/>
    <n v="0"/>
    <d v="2013-01-30T00:00:00"/>
    <n v="0"/>
    <n v="6"/>
  </r>
  <r>
    <s v="Knapp, Bradley  J"/>
    <n v="10208"/>
    <n v="0"/>
    <n v="0"/>
    <n v="1"/>
    <n v="1"/>
    <n v="5"/>
    <n v="3"/>
    <n v="0"/>
    <n v="46654"/>
    <n v="0"/>
    <n v="19"/>
    <s v="Production Technician I"/>
    <s v="MA"/>
    <n v="1721"/>
    <d v="1977-11-10T00:00:00"/>
    <x v="0"/>
    <s v="Single"/>
    <s v="US Citizen"/>
    <x v="0"/>
    <x v="1"/>
    <d v="2014-02-17T00:00:00"/>
    <m/>
    <n v="9.4958904109589035"/>
    <s v="N/A-StillEmployed"/>
    <x v="0"/>
    <x v="0"/>
    <s v="Ketsia Liebig"/>
    <n v="19"/>
    <s v="LinkedIn"/>
    <s v="Fully Meets"/>
    <n v="3.1"/>
    <n v="3"/>
    <n v="0"/>
    <d v="2019-02-06T00:00:00"/>
    <n v="0"/>
    <n v="3"/>
  </r>
  <r>
    <s v="Kretschmer, John"/>
    <n v="10176"/>
    <n v="1"/>
    <n v="1"/>
    <n v="1"/>
    <n v="1"/>
    <n v="5"/>
    <n v="3"/>
    <n v="0"/>
    <n v="63973"/>
    <n v="0"/>
    <n v="19"/>
    <s v="Production Technician I"/>
    <s v="MA"/>
    <n v="1801"/>
    <d v="1980-02-02T00:00:00"/>
    <x v="0"/>
    <s v="Married"/>
    <s v="US Citizen"/>
    <x v="0"/>
    <x v="3"/>
    <d v="2011-01-10T00:00:00"/>
    <m/>
    <n v="12.602739726027398"/>
    <s v="N/A-StillEmployed"/>
    <x v="0"/>
    <x v="0"/>
    <s v="Brannon Miller"/>
    <n v="12"/>
    <s v="Indeed"/>
    <s v="Fully Meets"/>
    <n v="3.38"/>
    <n v="3"/>
    <n v="0"/>
    <d v="2019-01-21T00:00:00"/>
    <n v="0"/>
    <n v="17"/>
  </r>
  <r>
    <s v="Kreuger, Freddy"/>
    <n v="10165"/>
    <n v="0"/>
    <n v="0"/>
    <n v="1"/>
    <n v="1"/>
    <n v="6"/>
    <n v="3"/>
    <n v="1"/>
    <n v="71339"/>
    <n v="0"/>
    <n v="3"/>
    <s v="Area Sales Manager"/>
    <s v="NY"/>
    <n v="10171"/>
    <d v="1969-02-24T00:00:00"/>
    <x v="0"/>
    <s v="Single"/>
    <s v="US Citizen"/>
    <x v="1"/>
    <x v="1"/>
    <d v="2011-03-07T00:00:00"/>
    <m/>
    <n v="12.449315068493151"/>
    <s v="N/A-StillEmployed"/>
    <x v="0"/>
    <x v="4"/>
    <s v="John Smith"/>
    <n v="17"/>
    <s v="Diversity Job Fair"/>
    <s v="Fully Meets"/>
    <n v="3.65"/>
    <n v="5"/>
    <n v="0"/>
    <d v="2019-01-17T00:00:00"/>
    <n v="0"/>
    <n v="20"/>
  </r>
  <r>
    <s v="Lajiri,  Jyoti"/>
    <n v="10113"/>
    <n v="1"/>
    <n v="1"/>
    <n v="1"/>
    <n v="3"/>
    <n v="3"/>
    <n v="3"/>
    <n v="0"/>
    <n v="93206"/>
    <n v="0"/>
    <n v="28"/>
    <s v="Sr. Network Engineer"/>
    <s v="MA"/>
    <n v="2169"/>
    <d v="1986-04-23T00:00:00"/>
    <x v="0"/>
    <s v="Married"/>
    <s v="US Citizen"/>
    <x v="0"/>
    <x v="0"/>
    <d v="2014-11-10T00:00:00"/>
    <m/>
    <n v="8.7671232876712324"/>
    <s v="N/A-StillEmployed"/>
    <x v="0"/>
    <x v="1"/>
    <s v="Peter Monroe"/>
    <n v="7"/>
    <s v="Employee Referral"/>
    <s v="Fully Meets"/>
    <n v="4.46"/>
    <n v="5"/>
    <n v="6"/>
    <d v="2019-01-07T00:00:00"/>
    <n v="0"/>
    <n v="7"/>
  </r>
  <r>
    <s v="Landa, Hans"/>
    <n v="10092"/>
    <n v="1"/>
    <n v="1"/>
    <n v="1"/>
    <n v="4"/>
    <n v="5"/>
    <n v="3"/>
    <n v="0"/>
    <n v="82758"/>
    <n v="1"/>
    <n v="18"/>
    <s v="Production Manager"/>
    <s v="MA"/>
    <n v="1890"/>
    <d v="1972-07-01T00:00:00"/>
    <x v="0"/>
    <s v="Married"/>
    <s v="US Citizen"/>
    <x v="0"/>
    <x v="0"/>
    <d v="2011-01-10T00:00:00"/>
    <d v="2015-12-12T00:00:00"/>
    <n v="4.9232876712328766"/>
    <s v="attendance"/>
    <x v="2"/>
    <x v="0"/>
    <s v="Janet King"/>
    <n v="2"/>
    <s v="Employee Referral"/>
    <s v="Fully Meets"/>
    <n v="4.78"/>
    <n v="4"/>
    <n v="0"/>
    <d v="2015-02-15T00:00:00"/>
    <n v="0"/>
    <n v="9"/>
  </r>
  <r>
    <s v="Langford, Lindsey"/>
    <n v="10106"/>
    <n v="0"/>
    <n v="2"/>
    <n v="0"/>
    <n v="5"/>
    <n v="5"/>
    <n v="3"/>
    <n v="0"/>
    <n v="66074"/>
    <n v="1"/>
    <n v="20"/>
    <s v="Production Technician II"/>
    <s v="MA"/>
    <n v="2090"/>
    <d v="1979-07-25T00:00:00"/>
    <x v="1"/>
    <s v="Divorced"/>
    <s v="US Citizen"/>
    <x v="0"/>
    <x v="3"/>
    <d v="2013-01-07T00:00:00"/>
    <d v="2014-03-31T00:00:00"/>
    <n v="1.2273972602739727"/>
    <s v="Another position"/>
    <x v="1"/>
    <x v="0"/>
    <s v="David Stanley"/>
    <n v="14"/>
    <s v="Indeed"/>
    <s v="Fully Meets"/>
    <n v="4.5199999999999996"/>
    <n v="3"/>
    <n v="0"/>
    <d v="2014-02-20T00:00:00"/>
    <n v="0"/>
    <n v="20"/>
  </r>
  <r>
    <s v="Langton, Enrico"/>
    <n v="10052"/>
    <n v="1"/>
    <n v="1"/>
    <n v="1"/>
    <n v="1"/>
    <n v="5"/>
    <n v="3"/>
    <n v="0"/>
    <n v="46120"/>
    <n v="0"/>
    <n v="19"/>
    <s v="Production Technician I"/>
    <s v="MA"/>
    <n v="2048"/>
    <d v="1986-12-09T00:00:00"/>
    <x v="0"/>
    <s v="Married"/>
    <s v="US Citizen"/>
    <x v="0"/>
    <x v="0"/>
    <d v="2012-07-09T00:00:00"/>
    <m/>
    <n v="11.106849315068493"/>
    <s v="N/A-StillEmployed"/>
    <x v="0"/>
    <x v="0"/>
    <s v="David Stanley"/>
    <n v="14"/>
    <s v="LinkedIn"/>
    <s v="Fully Meets"/>
    <n v="5"/>
    <n v="5"/>
    <n v="0"/>
    <d v="2019-02-04T00:00:00"/>
    <n v="0"/>
    <n v="13"/>
  </r>
  <r>
    <s v="LaRotonda, William  "/>
    <n v="10038"/>
    <n v="0"/>
    <n v="2"/>
    <n v="1"/>
    <n v="1"/>
    <n v="1"/>
    <n v="3"/>
    <n v="0"/>
    <n v="64520"/>
    <n v="0"/>
    <n v="1"/>
    <s v="Accountant I"/>
    <s v="MA"/>
    <n v="1460"/>
    <d v="1984-04-26T00:00:00"/>
    <x v="0"/>
    <s v="Divorced"/>
    <s v="US Citizen"/>
    <x v="0"/>
    <x v="1"/>
    <d v="2014-01-06T00:00:00"/>
    <m/>
    <n v="9.6109589041095891"/>
    <s v="N/A-StillEmployed"/>
    <x v="0"/>
    <x v="3"/>
    <s v="Brandon R. LeBlanc"/>
    <n v="1"/>
    <s v="Website"/>
    <s v="Fully Meets"/>
    <n v="5"/>
    <n v="4"/>
    <n v="4"/>
    <d v="2019-01-17T00:00:00"/>
    <n v="0"/>
    <n v="3"/>
  </r>
  <r>
    <s v="Latif, Mohammed"/>
    <n v="10249"/>
    <n v="1"/>
    <n v="1"/>
    <n v="1"/>
    <n v="5"/>
    <n v="5"/>
    <n v="3"/>
    <n v="0"/>
    <n v="61962"/>
    <n v="1"/>
    <n v="20"/>
    <s v="Production Technician II"/>
    <s v="MA"/>
    <n v="2126"/>
    <d v="1984-05-09T00:00:00"/>
    <x v="0"/>
    <s v="Married"/>
    <s v="US Citizen"/>
    <x v="0"/>
    <x v="0"/>
    <d v="2012-04-02T00:00:00"/>
    <d v="2013-04-15T00:00:00"/>
    <n v="1.0356164383561643"/>
    <s v="more money"/>
    <x v="1"/>
    <x v="0"/>
    <s v="Kissy Sullivan"/>
    <n v="20"/>
    <s v="Google Search"/>
    <s v="Fully Meets"/>
    <n v="4.9000000000000004"/>
    <n v="3"/>
    <n v="0"/>
    <d v="2013-02-20T00:00:00"/>
    <n v="0"/>
    <n v="20"/>
  </r>
  <r>
    <s v="Le, Binh"/>
    <n v="10232"/>
    <n v="0"/>
    <n v="0"/>
    <n v="0"/>
    <n v="1"/>
    <n v="3"/>
    <n v="3"/>
    <n v="0"/>
    <n v="81584"/>
    <n v="0"/>
    <n v="22"/>
    <s v="Senior BI Developer"/>
    <s v="MA"/>
    <n v="1886"/>
    <d v="1987-06-14T00:00:00"/>
    <x v="1"/>
    <s v="Single"/>
    <s v="US Citizen"/>
    <x v="0"/>
    <x v="3"/>
    <d v="2016-10-02T00:00:00"/>
    <m/>
    <n v="6.8712328767123285"/>
    <s v="N/A-StillEmployed"/>
    <x v="0"/>
    <x v="1"/>
    <s v="Brian Champaigne"/>
    <n v="13"/>
    <s v="Indeed"/>
    <s v="Fully Meets"/>
    <n v="4.0999999999999996"/>
    <n v="5"/>
    <n v="7"/>
    <d v="2019-01-08T00:00:00"/>
    <n v="0"/>
    <n v="2"/>
  </r>
  <r>
    <s v="Leach, Dallas"/>
    <n v="10087"/>
    <n v="0"/>
    <n v="0"/>
    <n v="0"/>
    <n v="5"/>
    <n v="5"/>
    <n v="3"/>
    <n v="0"/>
    <n v="63676"/>
    <n v="1"/>
    <n v="19"/>
    <s v="Production Technician I"/>
    <s v="MA"/>
    <n v="1810"/>
    <d v="1979-01-17T00:00:00"/>
    <x v="1"/>
    <s v="Single"/>
    <s v="US Citizen"/>
    <x v="0"/>
    <x v="3"/>
    <d v="2011-09-26T00:00:00"/>
    <d v="2018-08-19T00:00:00"/>
    <n v="6.9013698630136986"/>
    <s v="return to school"/>
    <x v="1"/>
    <x v="0"/>
    <s v="Kissy Sullivan"/>
    <n v="20"/>
    <s v="CareerBuilder"/>
    <s v="Fully Meets"/>
    <n v="4.88"/>
    <n v="3"/>
    <n v="0"/>
    <d v="2017-07-02T00:00:00"/>
    <n v="0"/>
    <n v="17"/>
  </r>
  <r>
    <s v="LeBlanc, Brandon  R"/>
    <n v="10134"/>
    <n v="1"/>
    <n v="1"/>
    <n v="1"/>
    <n v="1"/>
    <n v="1"/>
    <n v="3"/>
    <n v="0"/>
    <n v="93046"/>
    <n v="0"/>
    <n v="23"/>
    <s v="Shared Services Manager"/>
    <s v="MA"/>
    <n v="1460"/>
    <d v="1984-06-10T00:00:00"/>
    <x v="0"/>
    <s v="Married"/>
    <s v="US Citizen"/>
    <x v="0"/>
    <x v="0"/>
    <d v="2016-01-05T00:00:00"/>
    <m/>
    <n v="7.6136986301369864"/>
    <s v="N/A-StillEmployed"/>
    <x v="0"/>
    <x v="3"/>
    <s v="Janet King"/>
    <n v="2"/>
    <s v="CareerBuilder"/>
    <s v="Fully Meets"/>
    <n v="4.0999999999999996"/>
    <n v="4"/>
    <n v="0"/>
    <d v="2019-01-28T00:00:00"/>
    <n v="0"/>
    <n v="20"/>
  </r>
  <r>
    <s v="Lecter, Hannibal"/>
    <n v="10251"/>
    <n v="1"/>
    <n v="1"/>
    <n v="1"/>
    <n v="1"/>
    <n v="5"/>
    <n v="3"/>
    <n v="0"/>
    <n v="64738"/>
    <n v="0"/>
    <n v="19"/>
    <s v="Production Technician I"/>
    <s v="MA"/>
    <n v="1776"/>
    <d v="1982-09-02T00:00:00"/>
    <x v="0"/>
    <s v="Married"/>
    <s v="US Citizen"/>
    <x v="0"/>
    <x v="3"/>
    <d v="2012-05-14T00:00:00"/>
    <m/>
    <n v="11.260273972602739"/>
    <s v="N/A-StillEmployed"/>
    <x v="0"/>
    <x v="0"/>
    <s v="Elijiah Gray"/>
    <n v="16"/>
    <s v="Google Search"/>
    <s v="Fully Meets"/>
    <n v="4.0999999999999996"/>
    <n v="3"/>
    <n v="0"/>
    <d v="2019-02-22T00:00:00"/>
    <n v="0"/>
    <n v="10"/>
  </r>
  <r>
    <s v="Leruth, Giovanni"/>
    <n v="10103"/>
    <n v="0"/>
    <n v="3"/>
    <n v="1"/>
    <n v="1"/>
    <n v="6"/>
    <n v="3"/>
    <n v="0"/>
    <n v="70468"/>
    <n v="0"/>
    <n v="3"/>
    <s v="Area Sales Manager"/>
    <s v="UT"/>
    <n v="84111"/>
    <d v="1988-12-27T00:00:00"/>
    <x v="0"/>
    <s v="Separated"/>
    <s v="US Citizen"/>
    <x v="0"/>
    <x v="1"/>
    <d v="2012-04-30T00:00:00"/>
    <m/>
    <n v="11.298630136986301"/>
    <s v="N/A-StillEmployed"/>
    <x v="0"/>
    <x v="4"/>
    <s v="John Smith"/>
    <n v="17"/>
    <s v="Website"/>
    <s v="Fully Meets"/>
    <n v="4.53"/>
    <n v="3"/>
    <n v="0"/>
    <d v="2019-01-29T00:00:00"/>
    <n v="0"/>
    <n v="16"/>
  </r>
  <r>
    <s v="Liebig, Ketsia"/>
    <n v="10017"/>
    <n v="1"/>
    <n v="1"/>
    <n v="0"/>
    <n v="1"/>
    <n v="5"/>
    <n v="4"/>
    <n v="0"/>
    <n v="77915"/>
    <n v="0"/>
    <n v="18"/>
    <s v="Production Manager"/>
    <s v="MA"/>
    <n v="2110"/>
    <d v="1981-10-26T00:00:00"/>
    <x v="1"/>
    <s v="Married"/>
    <s v="US Citizen"/>
    <x v="0"/>
    <x v="0"/>
    <d v="2013-09-30T00:00:00"/>
    <m/>
    <n v="9.8794520547945197"/>
    <s v="N/A-StillEmployed"/>
    <x v="0"/>
    <x v="0"/>
    <s v="Janet King"/>
    <n v="2"/>
    <s v="Website"/>
    <s v="Exceeds"/>
    <n v="4.0999999999999996"/>
    <n v="3"/>
    <n v="0"/>
    <d v="2019-01-21T00:00:00"/>
    <n v="0"/>
    <n v="11"/>
  </r>
  <r>
    <s v="Linares, Marilyn "/>
    <n v="10186"/>
    <n v="1"/>
    <n v="1"/>
    <n v="0"/>
    <n v="5"/>
    <n v="5"/>
    <n v="3"/>
    <n v="0"/>
    <n v="52624"/>
    <n v="1"/>
    <n v="19"/>
    <s v="Production Technician I"/>
    <s v="MA"/>
    <n v="1886"/>
    <d v="1981-03-26T00:00:00"/>
    <x v="1"/>
    <s v="Married"/>
    <s v="US Citizen"/>
    <x v="0"/>
    <x v="0"/>
    <d v="2011-07-05T00:00:00"/>
    <d v="2018-09-26T00:00:00"/>
    <n v="7.2328767123287667"/>
    <s v="unhappy"/>
    <x v="1"/>
    <x v="0"/>
    <s v="Michael Albert"/>
    <n v="22"/>
    <s v="Indeed"/>
    <s v="Fully Meets"/>
    <n v="3.18"/>
    <n v="4"/>
    <n v="0"/>
    <d v="2018-03-02T00:00:00"/>
    <n v="0"/>
    <n v="16"/>
  </r>
  <r>
    <s v="Linden, Mathew"/>
    <n v="10137"/>
    <n v="1"/>
    <n v="1"/>
    <n v="1"/>
    <n v="3"/>
    <n v="5"/>
    <n v="3"/>
    <n v="0"/>
    <n v="63450"/>
    <n v="0"/>
    <n v="20"/>
    <s v="Production Technician II"/>
    <s v="MA"/>
    <n v="1770"/>
    <d v="1979-03-19T00:00:00"/>
    <x v="0"/>
    <s v="Married"/>
    <s v="US Citizen"/>
    <x v="0"/>
    <x v="0"/>
    <d v="2013-07-08T00:00:00"/>
    <m/>
    <n v="10.109589041095891"/>
    <s v="N/A-StillEmployed"/>
    <x v="0"/>
    <x v="0"/>
    <s v="Kelley Spirea"/>
    <n v="18"/>
    <s v="LinkedIn"/>
    <s v="Fully Meets"/>
    <n v="4"/>
    <n v="3"/>
    <n v="0"/>
    <d v="2019-02-18T00:00:00"/>
    <n v="0"/>
    <n v="7"/>
  </r>
  <r>
    <s v="Lindsay, Leonara "/>
    <n v="10008"/>
    <n v="0"/>
    <n v="0"/>
    <n v="0"/>
    <n v="1"/>
    <n v="3"/>
    <n v="4"/>
    <n v="1"/>
    <n v="51777"/>
    <n v="0"/>
    <n v="14"/>
    <s v="IT Support"/>
    <s v="CT"/>
    <n v="6070"/>
    <d v="1988-10-05T00:00:00"/>
    <x v="1"/>
    <s v="Single"/>
    <s v="US Citizen"/>
    <x v="1"/>
    <x v="1"/>
    <d v="2011-01-21T00:00:00"/>
    <m/>
    <n v="12.572602739726028"/>
    <s v="N/A-StillEmployed"/>
    <x v="0"/>
    <x v="1"/>
    <s v="Eric Dougall"/>
    <n v="6"/>
    <s v="Diversity Job Fair"/>
    <s v="Exceeds"/>
    <n v="4.6399999999999997"/>
    <n v="4"/>
    <n v="5"/>
    <d v="2019-01-25T00:00:00"/>
    <n v="0"/>
    <n v="14"/>
  </r>
  <r>
    <s v="Lundy, Susan"/>
    <n v="10096"/>
    <n v="0"/>
    <n v="4"/>
    <n v="0"/>
    <n v="5"/>
    <n v="5"/>
    <n v="3"/>
    <n v="0"/>
    <n v="67237"/>
    <n v="1"/>
    <n v="20"/>
    <s v="Production Technician II"/>
    <s v="MA"/>
    <n v="2122"/>
    <d v="1976-12-26T00:00:00"/>
    <x v="1"/>
    <s v="Widowed"/>
    <s v="US Citizen"/>
    <x v="0"/>
    <x v="0"/>
    <d v="2013-07-08T00:00:00"/>
    <d v="2016-09-15T00:00:00"/>
    <n v="3.1917808219178081"/>
    <s v="more money"/>
    <x v="1"/>
    <x v="0"/>
    <s v="Michael Albert"/>
    <n v="22"/>
    <s v="LinkedIn"/>
    <s v="Fully Meets"/>
    <n v="4.6500000000000004"/>
    <n v="4"/>
    <n v="0"/>
    <d v="2016-06-10T00:00:00"/>
    <n v="0"/>
    <n v="15"/>
  </r>
  <r>
    <s v="Lunquist, Lisa"/>
    <n v="10035"/>
    <n v="0"/>
    <n v="0"/>
    <n v="0"/>
    <n v="1"/>
    <n v="5"/>
    <n v="4"/>
    <n v="0"/>
    <n v="73330"/>
    <n v="0"/>
    <n v="20"/>
    <s v="Production Technician II"/>
    <s v="MA"/>
    <n v="2324"/>
    <d v="1982-03-28T00:00:00"/>
    <x v="1"/>
    <s v="Single"/>
    <s v="US Citizen"/>
    <x v="0"/>
    <x v="1"/>
    <d v="2013-08-19T00:00:00"/>
    <m/>
    <n v="9.9945205479452053"/>
    <s v="N/A-StillEmployed"/>
    <x v="0"/>
    <x v="0"/>
    <s v="Elijiah Gray"/>
    <n v="16"/>
    <s v="Indeed"/>
    <s v="Exceeds"/>
    <n v="4.2"/>
    <n v="4"/>
    <n v="0"/>
    <d v="2019-02-12T00:00:00"/>
    <n v="0"/>
    <n v="19"/>
  </r>
  <r>
    <s v="Lydon, Allison"/>
    <n v="10057"/>
    <n v="1"/>
    <n v="1"/>
    <n v="0"/>
    <n v="3"/>
    <n v="5"/>
    <n v="3"/>
    <n v="0"/>
    <n v="52057"/>
    <n v="0"/>
    <n v="19"/>
    <s v="Production Technician I"/>
    <s v="MA"/>
    <n v="2122"/>
    <d v="1975-10-22T00:00:00"/>
    <x v="1"/>
    <s v="Married"/>
    <s v="US Citizen"/>
    <x v="0"/>
    <x v="1"/>
    <d v="2015-02-16T00:00:00"/>
    <m/>
    <n v="8.4986301369863018"/>
    <s v="N/A-StillEmployed"/>
    <x v="0"/>
    <x v="0"/>
    <s v="Elijiah Gray"/>
    <n v="16"/>
    <s v="Website"/>
    <s v="Fully Meets"/>
    <n v="5"/>
    <n v="3"/>
    <n v="0"/>
    <d v="2019-01-23T00:00:00"/>
    <n v="0"/>
    <n v="6"/>
  </r>
  <r>
    <s v="Lynch, Lindsay"/>
    <n v="10004"/>
    <n v="0"/>
    <n v="0"/>
    <n v="0"/>
    <n v="5"/>
    <n v="5"/>
    <n v="4"/>
    <n v="1"/>
    <n v="47434"/>
    <n v="1"/>
    <n v="19"/>
    <s v="Production Technician I"/>
    <s v="MA"/>
    <n v="1844"/>
    <d v="1973-02-14T00:00:00"/>
    <x v="1"/>
    <s v="Single"/>
    <s v="US Citizen"/>
    <x v="1"/>
    <x v="1"/>
    <d v="2011-11-07T00:00:00"/>
    <d v="2015-11-14T00:00:00"/>
    <n v="4.021917808219178"/>
    <s v="Another position"/>
    <x v="1"/>
    <x v="0"/>
    <s v="Webster Butler"/>
    <n v="39"/>
    <s v="Diversity Job Fair"/>
    <s v="Exceeds"/>
    <n v="5"/>
    <n v="4"/>
    <n v="0"/>
    <d v="2015-02-02T00:00:00"/>
    <n v="0"/>
    <n v="17"/>
  </r>
  <r>
    <s v="MacLennan, Samuel"/>
    <n v="10191"/>
    <n v="0"/>
    <n v="4"/>
    <n v="1"/>
    <n v="5"/>
    <n v="5"/>
    <n v="3"/>
    <n v="0"/>
    <n v="52788"/>
    <n v="1"/>
    <n v="19"/>
    <s v="Production Technician I"/>
    <s v="MA"/>
    <n v="1938"/>
    <d v="1972-11-09T00:00:00"/>
    <x v="0"/>
    <s v="Widowed"/>
    <s v="US Citizen"/>
    <x v="0"/>
    <x v="0"/>
    <d v="2012-09-24T00:00:00"/>
    <d v="2017-09-26T00:00:00"/>
    <n v="5.0082191780821921"/>
    <s v="hours"/>
    <x v="1"/>
    <x v="0"/>
    <s v="Amy Dunn"/>
    <n v="11"/>
    <s v="Indeed"/>
    <s v="Fully Meets"/>
    <n v="3.08"/>
    <n v="4"/>
    <n v="0"/>
    <d v="2017-04-01T00:00:00"/>
    <n v="0"/>
    <n v="18"/>
  </r>
  <r>
    <s v="Mahoney, Lauren  "/>
    <n v="10219"/>
    <n v="0"/>
    <n v="0"/>
    <n v="0"/>
    <n v="1"/>
    <n v="5"/>
    <n v="3"/>
    <n v="0"/>
    <n v="45395"/>
    <n v="0"/>
    <n v="19"/>
    <s v="Production Technician I"/>
    <s v="MA"/>
    <n v="2189"/>
    <d v="1986-07-07T00:00:00"/>
    <x v="1"/>
    <s v="Single"/>
    <s v="US Citizen"/>
    <x v="0"/>
    <x v="0"/>
    <d v="2014-01-06T00:00:00"/>
    <m/>
    <n v="9.6109589041095891"/>
    <s v="N/A-StillEmployed"/>
    <x v="0"/>
    <x v="0"/>
    <s v="Ketsia Liebig"/>
    <n v="19"/>
    <s v="LinkedIn"/>
    <s v="Fully Meets"/>
    <n v="4.5999999999999996"/>
    <n v="4"/>
    <n v="0"/>
    <d v="2019-02-26T00:00:00"/>
    <n v="0"/>
    <n v="14"/>
  </r>
  <r>
    <s v="Manchester, Robyn"/>
    <n v="10077"/>
    <n v="1"/>
    <n v="1"/>
    <n v="0"/>
    <n v="2"/>
    <n v="5"/>
    <n v="3"/>
    <n v="0"/>
    <n v="62385"/>
    <n v="0"/>
    <n v="20"/>
    <s v="Production Technician II"/>
    <s v="MA"/>
    <n v="2324"/>
    <d v="1976-08-25T00:00:00"/>
    <x v="1"/>
    <s v="Married"/>
    <s v="US Citizen"/>
    <x v="0"/>
    <x v="0"/>
    <d v="2016-05-11T00:00:00"/>
    <m/>
    <n v="7.2657534246575342"/>
    <s v="N/A-StillEmployed"/>
    <x v="0"/>
    <x v="0"/>
    <s v="Webster Butler"/>
    <m/>
    <s v="LinkedIn"/>
    <s v="Fully Meets"/>
    <n v="5"/>
    <n v="3"/>
    <n v="0"/>
    <d v="2019-01-21T00:00:00"/>
    <n v="0"/>
    <n v="4"/>
  </r>
  <r>
    <s v="Mancuso, Karen"/>
    <n v="10073"/>
    <n v="1"/>
    <n v="1"/>
    <n v="0"/>
    <n v="5"/>
    <n v="5"/>
    <n v="3"/>
    <n v="0"/>
    <n v="68407"/>
    <n v="1"/>
    <n v="20"/>
    <s v="Production Technician II"/>
    <s v="MA"/>
    <n v="2176"/>
    <d v="1986-12-10T00:00:00"/>
    <x v="1"/>
    <s v="Married"/>
    <s v="US Citizen"/>
    <x v="0"/>
    <x v="2"/>
    <d v="2011-07-05T00:00:00"/>
    <d v="2012-08-19T00:00:00"/>
    <n v="1.1260273972602739"/>
    <s v="Another position"/>
    <x v="1"/>
    <x v="0"/>
    <s v="Amy Dunn"/>
    <n v="11"/>
    <s v="LinkedIn"/>
    <s v="Fully Meets"/>
    <n v="5"/>
    <n v="4"/>
    <n v="0"/>
    <d v="2012-07-02T00:00:00"/>
    <n v="0"/>
    <n v="16"/>
  </r>
  <r>
    <s v="Mangal, Debbie"/>
    <n v="10279"/>
    <n v="1"/>
    <n v="1"/>
    <n v="0"/>
    <n v="1"/>
    <n v="5"/>
    <n v="3"/>
    <n v="0"/>
    <n v="61349"/>
    <n v="0"/>
    <n v="19"/>
    <s v="Production Technician I"/>
    <s v="MA"/>
    <n v="2451"/>
    <d v="1974-11-07T00:00:00"/>
    <x v="1"/>
    <s v="Married"/>
    <s v="US Citizen"/>
    <x v="0"/>
    <x v="0"/>
    <d v="2013-11-11T00:00:00"/>
    <m/>
    <n v="9.7643835616438359"/>
    <s v="N/A-StillEmployed"/>
    <x v="0"/>
    <x v="0"/>
    <s v="Brannon Miller"/>
    <n v="12"/>
    <s v="LinkedIn"/>
    <s v="Fully Meets"/>
    <n v="4.0999999999999996"/>
    <n v="3"/>
    <n v="0"/>
    <d v="2019-01-22T00:00:00"/>
    <n v="0"/>
    <n v="11"/>
  </r>
  <r>
    <s v="Martin, Sandra"/>
    <n v="10110"/>
    <n v="0"/>
    <n v="0"/>
    <n v="0"/>
    <n v="1"/>
    <n v="4"/>
    <n v="3"/>
    <n v="0"/>
    <n v="105688"/>
    <n v="0"/>
    <n v="24"/>
    <s v="Software Engineer"/>
    <s v="MA"/>
    <n v="2135"/>
    <d v="1987-11-07T00:00:00"/>
    <x v="1"/>
    <s v="Single"/>
    <s v="US Citizen"/>
    <x v="0"/>
    <x v="3"/>
    <d v="2013-11-11T00:00:00"/>
    <m/>
    <n v="9.7643835616438359"/>
    <s v="N/A-StillEmployed"/>
    <x v="0"/>
    <x v="2"/>
    <s v="Alex Sweetwater"/>
    <n v="10"/>
    <s v="Google Search"/>
    <s v="Fully Meets"/>
    <n v="4.5"/>
    <n v="5"/>
    <n v="4"/>
    <d v="2019-01-14T00:00:00"/>
    <n v="0"/>
    <n v="14"/>
  </r>
  <r>
    <s v="Maurice, Shana"/>
    <n v="10053"/>
    <n v="1"/>
    <n v="1"/>
    <n v="0"/>
    <n v="1"/>
    <n v="5"/>
    <n v="3"/>
    <n v="0"/>
    <n v="54132"/>
    <n v="0"/>
    <n v="19"/>
    <s v="Production Technician I"/>
    <s v="MA"/>
    <n v="2330"/>
    <d v="1977-11-22T00:00:00"/>
    <x v="1"/>
    <s v="Married"/>
    <s v="US Citizen"/>
    <x v="0"/>
    <x v="0"/>
    <d v="2011-05-31T00:00:00"/>
    <m/>
    <n v="12.216438356164383"/>
    <s v="N/A-StillEmployed"/>
    <x v="0"/>
    <x v="0"/>
    <s v="David Stanley"/>
    <n v="14"/>
    <s v="Indeed"/>
    <s v="Fully Meets"/>
    <n v="5"/>
    <n v="4"/>
    <n v="0"/>
    <d v="2019-01-10T00:00:00"/>
    <n v="0"/>
    <n v="8"/>
  </r>
  <r>
    <s v="Carthy, B'rigit"/>
    <n v="10076"/>
    <n v="0"/>
    <n v="0"/>
    <n v="0"/>
    <n v="1"/>
    <n v="5"/>
    <n v="3"/>
    <n v="0"/>
    <n v="55315"/>
    <n v="0"/>
    <n v="20"/>
    <s v="Production Technician II"/>
    <s v="MA"/>
    <n v="2149"/>
    <d v="1987-05-21T00:00:00"/>
    <x v="1"/>
    <s v="Single"/>
    <s v="US Citizen"/>
    <x v="0"/>
    <x v="1"/>
    <d v="2015-03-30T00:00:00"/>
    <m/>
    <n v="8.3835616438356162"/>
    <s v="N/A-StillEmployed"/>
    <x v="0"/>
    <x v="0"/>
    <s v="Ketsia Liebig"/>
    <n v="19"/>
    <s v="LinkedIn"/>
    <s v="Fully Meets"/>
    <n v="5"/>
    <n v="5"/>
    <n v="0"/>
    <d v="2019-02-07T00:00:00"/>
    <n v="0"/>
    <n v="16"/>
  </r>
  <r>
    <s v="Mckenna, Sandy"/>
    <n v="10145"/>
    <n v="1"/>
    <n v="1"/>
    <n v="0"/>
    <n v="1"/>
    <n v="5"/>
    <n v="3"/>
    <n v="0"/>
    <n v="62810"/>
    <n v="0"/>
    <n v="19"/>
    <s v="Production Technician I"/>
    <s v="MA"/>
    <n v="2184"/>
    <d v="1987-01-07T00:00:00"/>
    <x v="1"/>
    <s v="Married"/>
    <s v="US Citizen"/>
    <x v="0"/>
    <x v="1"/>
    <d v="2013-01-07T00:00:00"/>
    <m/>
    <n v="10.608219178082193"/>
    <s v="N/A-StillEmployed"/>
    <x v="0"/>
    <x v="0"/>
    <s v="Kissy Sullivan"/>
    <n v="20"/>
    <s v="CareerBuilder"/>
    <s v="Fully Meets"/>
    <n v="3.93"/>
    <n v="3"/>
    <n v="0"/>
    <d v="2019-01-30T00:00:00"/>
    <n v="0"/>
    <n v="20"/>
  </r>
  <r>
    <s v="McKinzie, Jac"/>
    <n v="10202"/>
    <n v="1"/>
    <n v="1"/>
    <n v="1"/>
    <n v="2"/>
    <n v="6"/>
    <n v="3"/>
    <n v="0"/>
    <n v="63291"/>
    <n v="0"/>
    <n v="3"/>
    <s v="Area Sales Manager"/>
    <s v="TX"/>
    <n v="78789"/>
    <d v="1984-07-01T00:00:00"/>
    <x v="0"/>
    <s v="Married"/>
    <s v="US Citizen"/>
    <x v="0"/>
    <x v="2"/>
    <d v="2016-07-06T00:00:00"/>
    <m/>
    <n v="7.1123287671232873"/>
    <s v="N/A-StillEmployed"/>
    <x v="0"/>
    <x v="4"/>
    <s v="Lynn Daneault"/>
    <n v="21"/>
    <s v="Website"/>
    <s v="Fully Meets"/>
    <n v="3.4"/>
    <n v="4"/>
    <n v="0"/>
    <d v="2019-01-29T00:00:00"/>
    <n v="0"/>
    <n v="7"/>
  </r>
  <r>
    <s v="Meads, Elizabeth"/>
    <n v="10128"/>
    <n v="0"/>
    <n v="0"/>
    <n v="0"/>
    <n v="5"/>
    <n v="5"/>
    <n v="3"/>
    <n v="1"/>
    <n v="62659"/>
    <n v="1"/>
    <n v="19"/>
    <s v="Production Technician I"/>
    <s v="MA"/>
    <n v="1760"/>
    <d v="1968-05-30T00:00:00"/>
    <x v="1"/>
    <s v="Single"/>
    <s v="US Citizen"/>
    <x v="0"/>
    <x v="1"/>
    <d v="2012-04-02T00:00:00"/>
    <d v="2016-11-11T00:00:00"/>
    <n v="4.6136986301369864"/>
    <s v="Another position"/>
    <x v="1"/>
    <x v="0"/>
    <s v="Kelley Spirea"/>
    <n v="18"/>
    <s v="Diversity Job Fair"/>
    <s v="Fully Meets"/>
    <n v="4.18"/>
    <n v="4"/>
    <n v="0"/>
    <d v="2016-02-05T00:00:00"/>
    <n v="0"/>
    <n v="17"/>
  </r>
  <r>
    <s v="Medeiros, Jennifer"/>
    <n v="10068"/>
    <n v="0"/>
    <n v="0"/>
    <n v="0"/>
    <n v="1"/>
    <n v="5"/>
    <n v="3"/>
    <n v="0"/>
    <n v="55688"/>
    <n v="0"/>
    <n v="19"/>
    <s v="Production Technician I"/>
    <s v="MA"/>
    <n v="2346"/>
    <d v="1976-09-22T00:00:00"/>
    <x v="1"/>
    <s v="Single"/>
    <s v="US Citizen"/>
    <x v="0"/>
    <x v="0"/>
    <d v="2015-03-30T00:00:00"/>
    <m/>
    <n v="8.3835616438356162"/>
    <s v="N/A-StillEmployed"/>
    <x v="0"/>
    <x v="0"/>
    <s v="Michael Albert"/>
    <n v="22"/>
    <s v="CareerBuilder"/>
    <s v="Fully Meets"/>
    <n v="5"/>
    <n v="4"/>
    <n v="0"/>
    <d v="2019-01-21T00:00:00"/>
    <n v="0"/>
    <n v="10"/>
  </r>
  <r>
    <s v="Miller, Brannon"/>
    <n v="10116"/>
    <n v="0"/>
    <n v="0"/>
    <n v="1"/>
    <n v="1"/>
    <n v="5"/>
    <n v="3"/>
    <n v="0"/>
    <n v="83667"/>
    <n v="0"/>
    <n v="18"/>
    <s v="Production Manager"/>
    <s v="MA"/>
    <n v="2045"/>
    <d v="1981-08-10T00:00:00"/>
    <x v="0"/>
    <s v="Single"/>
    <s v="US Citizen"/>
    <x v="1"/>
    <x v="5"/>
    <d v="2012-08-16T00:00:00"/>
    <m/>
    <n v="11.002739726027396"/>
    <s v="N/A-StillEmployed"/>
    <x v="0"/>
    <x v="0"/>
    <s v="Janet King"/>
    <n v="2"/>
    <s v="Indeed"/>
    <s v="Fully Meets"/>
    <n v="4.37"/>
    <n v="3"/>
    <n v="0"/>
    <d v="2019-01-14T00:00:00"/>
    <n v="0"/>
    <n v="2"/>
  </r>
  <r>
    <s v="Miller, Ned"/>
    <n v="10298"/>
    <n v="0"/>
    <n v="0"/>
    <n v="1"/>
    <n v="5"/>
    <n v="5"/>
    <n v="1"/>
    <n v="0"/>
    <n v="55800"/>
    <n v="1"/>
    <n v="20"/>
    <s v="Production Technician II"/>
    <s v="MA"/>
    <n v="2472"/>
    <d v="1985-06-29T00:00:00"/>
    <x v="0"/>
    <s v="Single"/>
    <s v="US Citizen"/>
    <x v="0"/>
    <x v="0"/>
    <d v="2011-08-15T00:00:00"/>
    <d v="2014-09-04T00:00:00"/>
    <n v="3.0575342465753423"/>
    <s v="unhappy"/>
    <x v="1"/>
    <x v="0"/>
    <s v="Brannon Miller"/>
    <n v="12"/>
    <s v="LinkedIn"/>
    <s v="PIP"/>
    <n v="3"/>
    <n v="2"/>
    <n v="0"/>
    <d v="2013-01-14T00:00:00"/>
    <n v="6"/>
    <n v="6"/>
  </r>
  <r>
    <s v="Monkfish, Erasumus"/>
    <n v="10213"/>
    <n v="1"/>
    <n v="1"/>
    <n v="1"/>
    <n v="1"/>
    <n v="5"/>
    <n v="3"/>
    <n v="0"/>
    <n v="58207"/>
    <n v="0"/>
    <n v="20"/>
    <s v="Production Technician II"/>
    <s v="MA"/>
    <n v="1450"/>
    <d v="1992-08-17T00:00:00"/>
    <x v="0"/>
    <s v="Married"/>
    <s v="US Citizen"/>
    <x v="0"/>
    <x v="0"/>
    <d v="2011-11-07T00:00:00"/>
    <m/>
    <n v="11.778082191780822"/>
    <s v="N/A-StillEmployed"/>
    <x v="0"/>
    <x v="0"/>
    <s v="David Stanley"/>
    <n v="14"/>
    <s v="LinkedIn"/>
    <s v="Fully Meets"/>
    <n v="3.7"/>
    <n v="3"/>
    <n v="0"/>
    <d v="2019-01-08T00:00:00"/>
    <n v="0"/>
    <n v="14"/>
  </r>
  <r>
    <s v="Monroe, Peter"/>
    <n v="10288"/>
    <n v="1"/>
    <n v="1"/>
    <n v="1"/>
    <n v="1"/>
    <n v="3"/>
    <n v="2"/>
    <n v="1"/>
    <n v="157000"/>
    <n v="0"/>
    <n v="13"/>
    <s v="IT Manager - Infra"/>
    <s v="MA"/>
    <n v="2134"/>
    <d v="1986-10-05T00:00:00"/>
    <x v="0"/>
    <s v="Married"/>
    <s v="Eligible NonCitizen"/>
    <x v="1"/>
    <x v="1"/>
    <d v="2012-02-15T00:00:00"/>
    <m/>
    <n v="11.504109589041096"/>
    <s v="N/A-StillEmployed"/>
    <x v="0"/>
    <x v="1"/>
    <s v="Jennifer Zamora"/>
    <n v="5"/>
    <s v="Diversity Job Fair"/>
    <s v="Needs Improvement"/>
    <n v="2.39"/>
    <n v="3"/>
    <n v="6"/>
    <d v="2019-02-22T00:00:00"/>
    <n v="4"/>
    <n v="13"/>
  </r>
  <r>
    <s v="Monterro, Luisa"/>
    <n v="10025"/>
    <n v="0"/>
    <n v="0"/>
    <n v="0"/>
    <n v="1"/>
    <n v="5"/>
    <n v="4"/>
    <n v="0"/>
    <n v="72460"/>
    <n v="0"/>
    <n v="20"/>
    <s v="Production Technician II"/>
    <s v="MA"/>
    <n v="2126"/>
    <d v="1970-04-24T00:00:00"/>
    <x v="1"/>
    <s v="Single"/>
    <s v="US Citizen"/>
    <x v="0"/>
    <x v="1"/>
    <d v="2013-05-13T00:00:00"/>
    <m/>
    <n v="10.263013698630138"/>
    <s v="N/A-StillEmployed"/>
    <x v="0"/>
    <x v="0"/>
    <s v="Kissy Sullivan"/>
    <n v="20"/>
    <s v="Indeed"/>
    <s v="Exceeds"/>
    <n v="4.7"/>
    <n v="3"/>
    <n v="0"/>
    <d v="2019-01-14T00:00:00"/>
    <n v="0"/>
    <n v="1"/>
  </r>
  <r>
    <s v="Moran, Patrick"/>
    <n v="10223"/>
    <n v="0"/>
    <n v="0"/>
    <n v="1"/>
    <n v="3"/>
    <n v="5"/>
    <n v="3"/>
    <n v="1"/>
    <n v="72106"/>
    <n v="0"/>
    <n v="20"/>
    <s v="Production Technician II"/>
    <s v="MA"/>
    <n v="2127"/>
    <d v="1976-12-03T00:00:00"/>
    <x v="0"/>
    <s v="Single"/>
    <s v="US Citizen"/>
    <x v="0"/>
    <x v="1"/>
    <d v="2012-01-09T00:00:00"/>
    <m/>
    <n v="11.605479452054794"/>
    <s v="N/A-StillEmployed"/>
    <x v="0"/>
    <x v="0"/>
    <s v="Kelley Spirea"/>
    <n v="18"/>
    <s v="Diversity Job Fair"/>
    <s v="Fully Meets"/>
    <n v="4.0999999999999996"/>
    <n v="4"/>
    <n v="0"/>
    <d v="2019-01-31T00:00:00"/>
    <n v="0"/>
    <n v="12"/>
  </r>
  <r>
    <s v="Morway, Tanya"/>
    <n v="10151"/>
    <n v="1"/>
    <n v="1"/>
    <n v="0"/>
    <n v="1"/>
    <n v="3"/>
    <n v="3"/>
    <n v="0"/>
    <n v="52599"/>
    <n v="0"/>
    <n v="15"/>
    <s v="Network Engineer"/>
    <s v="MA"/>
    <n v="2048"/>
    <d v="1979-04-04T00:00:00"/>
    <x v="1"/>
    <s v="Married"/>
    <s v="US Citizen"/>
    <x v="0"/>
    <x v="0"/>
    <d v="2015-02-16T00:00:00"/>
    <m/>
    <n v="8.4986301369863018"/>
    <s v="N/A-StillEmployed"/>
    <x v="0"/>
    <x v="1"/>
    <s v="Peter Monroe"/>
    <n v="7"/>
    <s v="CareerBuilder"/>
    <s v="Fully Meets"/>
    <n v="3.81"/>
    <n v="3"/>
    <n v="6"/>
    <d v="2019-02-11T00:00:00"/>
    <n v="0"/>
    <n v="6"/>
  </r>
  <r>
    <s v="Motlagh,  Dawn"/>
    <n v="10254"/>
    <n v="0"/>
    <n v="2"/>
    <n v="0"/>
    <n v="1"/>
    <n v="5"/>
    <n v="3"/>
    <n v="0"/>
    <n v="63430"/>
    <n v="0"/>
    <n v="19"/>
    <s v="Production Technician I"/>
    <s v="MA"/>
    <n v="2453"/>
    <d v="1984-07-07T00:00:00"/>
    <x v="1"/>
    <s v="Divorced"/>
    <s v="US Citizen"/>
    <x v="0"/>
    <x v="0"/>
    <d v="2013-04-01T00:00:00"/>
    <m/>
    <n v="10.378082191780821"/>
    <s v="N/A-StillEmployed"/>
    <x v="0"/>
    <x v="0"/>
    <s v="Elijiah Gray"/>
    <n v="16"/>
    <s v="LinkedIn"/>
    <s v="Fully Meets"/>
    <n v="4.4000000000000004"/>
    <n v="4"/>
    <n v="0"/>
    <d v="2019-01-17T00:00:00"/>
    <n v="0"/>
    <n v="18"/>
  </r>
  <r>
    <s v="Moumanil, Maliki "/>
    <n v="10120"/>
    <n v="0"/>
    <n v="3"/>
    <n v="1"/>
    <n v="1"/>
    <n v="5"/>
    <n v="3"/>
    <n v="0"/>
    <n v="74417"/>
    <n v="0"/>
    <n v="20"/>
    <s v="Production Technician II"/>
    <s v="MA"/>
    <n v="1460"/>
    <d v="1974-12-01T00:00:00"/>
    <x v="0"/>
    <s v="Separated"/>
    <s v="US Citizen"/>
    <x v="0"/>
    <x v="1"/>
    <d v="2013-05-13T00:00:00"/>
    <m/>
    <n v="10.263013698630138"/>
    <s v="N/A-StillEmployed"/>
    <x v="0"/>
    <x v="0"/>
    <s v="Michael Albert"/>
    <n v="22"/>
    <s v="LinkedIn"/>
    <s v="Fully Meets"/>
    <n v="4.29"/>
    <n v="5"/>
    <n v="0"/>
    <d v="2019-01-28T00:00:00"/>
    <n v="0"/>
    <n v="11"/>
  </r>
  <r>
    <s v="Myers, Michael"/>
    <n v="10216"/>
    <n v="0"/>
    <n v="0"/>
    <n v="1"/>
    <n v="1"/>
    <n v="5"/>
    <n v="3"/>
    <n v="0"/>
    <n v="57575"/>
    <n v="0"/>
    <n v="19"/>
    <s v="Production Technician I"/>
    <s v="MA"/>
    <n v="1550"/>
    <d v="1980-04-18T00:00:00"/>
    <x v="0"/>
    <s v="Single"/>
    <s v="US Citizen"/>
    <x v="0"/>
    <x v="3"/>
    <d v="2013-07-08T00:00:00"/>
    <m/>
    <n v="10.109589041095891"/>
    <s v="N/A-StillEmployed"/>
    <x v="0"/>
    <x v="0"/>
    <s v="Kissy Sullivan"/>
    <n v="20"/>
    <s v="LinkedIn"/>
    <s v="Fully Meets"/>
    <n v="4.0999999999999996"/>
    <n v="4"/>
    <n v="0"/>
    <d v="2019-01-22T00:00:00"/>
    <n v="0"/>
    <n v="13"/>
  </r>
  <r>
    <s v="Navathe, Kurt"/>
    <n v="10079"/>
    <n v="0"/>
    <n v="0"/>
    <n v="1"/>
    <n v="1"/>
    <n v="3"/>
    <n v="3"/>
    <n v="0"/>
    <n v="87921"/>
    <n v="0"/>
    <n v="22"/>
    <s v="Senior BI Developer"/>
    <s v="MA"/>
    <n v="2056"/>
    <d v="1970-04-25T00:00:00"/>
    <x v="0"/>
    <s v="Single"/>
    <s v="US Citizen"/>
    <x v="0"/>
    <x v="3"/>
    <d v="2017-02-10T00:00:00"/>
    <m/>
    <n v="6.5123287671232877"/>
    <s v="N/A-StillEmployed"/>
    <x v="0"/>
    <x v="1"/>
    <s v="Brian Champaigne"/>
    <n v="13"/>
    <s v="Indeed"/>
    <s v="Fully Meets"/>
    <n v="5"/>
    <n v="3"/>
    <n v="6"/>
    <d v="2019-02-25T00:00:00"/>
    <n v="0"/>
    <n v="17"/>
  </r>
  <r>
    <s v="Ndzi, Colombui"/>
    <n v="10215"/>
    <n v="0"/>
    <n v="0"/>
    <n v="1"/>
    <n v="5"/>
    <n v="5"/>
    <n v="3"/>
    <n v="1"/>
    <n v="50470"/>
    <n v="1"/>
    <n v="19"/>
    <s v="Production Technician I"/>
    <s v="MA"/>
    <n v="2110"/>
    <d v="1989-05-02T00:00:00"/>
    <x v="0"/>
    <s v="Single"/>
    <s v="US Citizen"/>
    <x v="0"/>
    <x v="1"/>
    <d v="2011-09-26T00:00:00"/>
    <d v="2014-04-04T00:00:00"/>
    <n v="2.5232876712328767"/>
    <s v="return to school"/>
    <x v="1"/>
    <x v="0"/>
    <s v="Webster Butler"/>
    <n v="39"/>
    <s v="Diversity Job Fair"/>
    <s v="Fully Meets"/>
    <n v="4.3"/>
    <n v="3"/>
    <n v="0"/>
    <d v="2013-03-02T00:00:00"/>
    <n v="0"/>
    <n v="19"/>
  </r>
  <r>
    <s v="Ndzi, Horia"/>
    <n v="10185"/>
    <n v="1"/>
    <n v="1"/>
    <n v="1"/>
    <n v="5"/>
    <n v="5"/>
    <n v="3"/>
    <n v="0"/>
    <n v="46664"/>
    <n v="1"/>
    <n v="19"/>
    <s v="Production Technician I"/>
    <s v="MA"/>
    <n v="2421"/>
    <d v="1983-03-28T00:00:00"/>
    <x v="0"/>
    <s v="Married"/>
    <s v="US Citizen"/>
    <x v="0"/>
    <x v="0"/>
    <d v="2013-04-01T00:00:00"/>
    <d v="2016-05-25T00:00:00"/>
    <n v="3.1506849315068495"/>
    <s v="more money"/>
    <x v="1"/>
    <x v="0"/>
    <s v="Amy Dunn"/>
    <n v="11"/>
    <s v="Employee Referral"/>
    <s v="Fully Meets"/>
    <n v="3.18"/>
    <n v="3"/>
    <n v="0"/>
    <d v="2016-03-06T00:00:00"/>
    <n v="0"/>
    <n v="10"/>
  </r>
  <r>
    <s v="Newman, Richard "/>
    <n v="10063"/>
    <n v="1"/>
    <n v="1"/>
    <n v="1"/>
    <n v="3"/>
    <n v="5"/>
    <n v="3"/>
    <n v="0"/>
    <n v="48495"/>
    <n v="0"/>
    <n v="19"/>
    <s v="Production Technician I"/>
    <s v="MA"/>
    <n v="2136"/>
    <d v="1977-04-08T00:00:00"/>
    <x v="0"/>
    <s v="Married"/>
    <s v="US Citizen"/>
    <x v="0"/>
    <x v="0"/>
    <d v="2014-05-12T00:00:00"/>
    <m/>
    <n v="9.2657534246575342"/>
    <s v="N/A-StillEmployed"/>
    <x v="0"/>
    <x v="0"/>
    <s v="Ketsia Liebig"/>
    <n v="19"/>
    <s v="LinkedIn"/>
    <s v="Fully Meets"/>
    <n v="5"/>
    <n v="5"/>
    <n v="0"/>
    <d v="2019-02-18T00:00:00"/>
    <n v="0"/>
    <n v="11"/>
  </r>
  <r>
    <s v="Ngodup, Shari "/>
    <n v="10037"/>
    <n v="0"/>
    <n v="3"/>
    <n v="0"/>
    <n v="1"/>
    <n v="5"/>
    <n v="4"/>
    <n v="1"/>
    <n v="52984"/>
    <n v="0"/>
    <n v="19"/>
    <s v="Production Technician I"/>
    <s v="MA"/>
    <n v="1810"/>
    <d v="1967-06-03T00:00:00"/>
    <x v="1"/>
    <s v="Separated"/>
    <s v="US Citizen"/>
    <x v="0"/>
    <x v="1"/>
    <d v="2013-04-01T00:00:00"/>
    <m/>
    <n v="10.378082191780821"/>
    <s v="N/A-StillEmployed"/>
    <x v="0"/>
    <x v="0"/>
    <s v="Brannon Miller"/>
    <n v="12"/>
    <s v="Diversity Job Fair"/>
    <s v="Exceeds"/>
    <n v="4"/>
    <n v="3"/>
    <n v="0"/>
    <d v="2019-02-13T00:00:00"/>
    <n v="0"/>
    <n v="12"/>
  </r>
  <r>
    <s v="Nguyen, Dheepa"/>
    <n v="10042"/>
    <n v="0"/>
    <n v="0"/>
    <n v="0"/>
    <n v="1"/>
    <n v="6"/>
    <n v="3"/>
    <n v="0"/>
    <n v="63695"/>
    <n v="0"/>
    <n v="3"/>
    <s v="Area Sales Manager"/>
    <s v="GA"/>
    <n v="30428"/>
    <d v="1989-03-31T00:00:00"/>
    <x v="1"/>
    <s v="Single"/>
    <s v="US Citizen"/>
    <x v="0"/>
    <x v="2"/>
    <d v="2013-07-08T00:00:00"/>
    <m/>
    <n v="10.109589041095891"/>
    <s v="N/A-StillEmployed"/>
    <x v="0"/>
    <x v="4"/>
    <s v="Lynn Daneault"/>
    <n v="21"/>
    <s v="Indeed"/>
    <s v="Fully Meets"/>
    <n v="5"/>
    <n v="5"/>
    <n v="0"/>
    <d v="2019-01-25T00:00:00"/>
    <n v="0"/>
    <n v="2"/>
  </r>
  <r>
    <s v="Nguyen, Lei-Ming"/>
    <n v="10206"/>
    <n v="0"/>
    <n v="0"/>
    <n v="0"/>
    <n v="1"/>
    <n v="5"/>
    <n v="3"/>
    <n v="0"/>
    <n v="62061"/>
    <n v="0"/>
    <n v="19"/>
    <s v="Production Technician I"/>
    <s v="MA"/>
    <n v="2132"/>
    <d v="1984-07-07T00:00:00"/>
    <x v="1"/>
    <s v="Single"/>
    <s v="US Citizen"/>
    <x v="0"/>
    <x v="0"/>
    <d v="2013-07-08T00:00:00"/>
    <m/>
    <n v="10.109589041095891"/>
    <s v="N/A-StillEmployed"/>
    <x v="0"/>
    <x v="0"/>
    <s v="David Stanley"/>
    <n v="14"/>
    <s v="LinkedIn"/>
    <s v="Fully Meets"/>
    <n v="3.6"/>
    <n v="5"/>
    <n v="0"/>
    <d v="2019-01-02T00:00:00"/>
    <n v="0"/>
    <n v="4"/>
  </r>
  <r>
    <s v="Nowlan, Kristie"/>
    <n v="10104"/>
    <n v="0"/>
    <n v="0"/>
    <n v="0"/>
    <n v="1"/>
    <n v="5"/>
    <n v="3"/>
    <n v="0"/>
    <n v="66738"/>
    <n v="0"/>
    <n v="20"/>
    <s v="Production Technician II"/>
    <s v="MA"/>
    <n v="1040"/>
    <d v="1985-11-23T00:00:00"/>
    <x v="1"/>
    <s v="Single"/>
    <s v="US Citizen"/>
    <x v="0"/>
    <x v="0"/>
    <d v="2014-11-10T00:00:00"/>
    <m/>
    <n v="8.7671232876712324"/>
    <s v="N/A-StillEmployed"/>
    <x v="0"/>
    <x v="0"/>
    <s v="Elijiah Gray"/>
    <n v="16"/>
    <s v="Indeed"/>
    <s v="Fully Meets"/>
    <n v="4.53"/>
    <n v="5"/>
    <n v="0"/>
    <d v="2019-01-16T00:00:00"/>
    <n v="0"/>
    <n v="5"/>
  </r>
  <r>
    <s v="O'hare, Lynn"/>
    <n v="10303"/>
    <n v="0"/>
    <n v="0"/>
    <n v="0"/>
    <n v="4"/>
    <n v="5"/>
    <n v="1"/>
    <n v="0"/>
    <n v="52674"/>
    <n v="1"/>
    <n v="19"/>
    <s v="Production Technician I"/>
    <s v="MA"/>
    <n v="2152"/>
    <d v="1980-09-30T00:00:00"/>
    <x v="1"/>
    <s v="Single"/>
    <s v="US Citizen"/>
    <x v="0"/>
    <x v="2"/>
    <d v="2014-03-31T00:00:00"/>
    <d v="2018-05-01T00:00:00"/>
    <n v="4.087671232876712"/>
    <s v="performance"/>
    <x v="2"/>
    <x v="0"/>
    <s v="Kissy Sullivan"/>
    <n v="20"/>
    <s v="LinkedIn"/>
    <s v="PIP"/>
    <n v="2.33"/>
    <n v="2"/>
    <n v="0"/>
    <d v="2018-03-09T00:00:00"/>
    <n v="6"/>
    <n v="3"/>
  </r>
  <r>
    <s v="Oliver, Brooke "/>
    <n v="10078"/>
    <n v="1"/>
    <n v="1"/>
    <n v="0"/>
    <n v="5"/>
    <n v="5"/>
    <n v="3"/>
    <n v="0"/>
    <n v="71966"/>
    <n v="1"/>
    <n v="20"/>
    <s v="Production Technician II"/>
    <s v="MA"/>
    <n v="2492"/>
    <d v="1952-02-11T00:00:00"/>
    <x v="1"/>
    <s v="Married"/>
    <s v="US Citizen"/>
    <x v="0"/>
    <x v="3"/>
    <d v="2012-05-14T00:00:00"/>
    <d v="2013-08-19T00:00:00"/>
    <n v="1.2657534246575342"/>
    <s v="unhappy"/>
    <x v="1"/>
    <x v="0"/>
    <s v="Webster Butler"/>
    <n v="39"/>
    <s v="LinkedIn"/>
    <s v="Fully Meets"/>
    <n v="5"/>
    <n v="3"/>
    <n v="0"/>
    <d v="2013-07-02T00:00:00"/>
    <n v="0"/>
    <n v="17"/>
  </r>
  <r>
    <s v="Onque, Jasmine"/>
    <n v="10121"/>
    <n v="0"/>
    <n v="0"/>
    <n v="0"/>
    <n v="1"/>
    <n v="6"/>
    <n v="3"/>
    <n v="0"/>
    <n v="63051"/>
    <n v="0"/>
    <n v="3"/>
    <s v="Area Sales Manager"/>
    <s v="FL"/>
    <n v="33174"/>
    <d v="1990-05-11T00:00:00"/>
    <x v="1"/>
    <s v="Single"/>
    <s v="US Citizen"/>
    <x v="1"/>
    <x v="0"/>
    <d v="2013-09-30T00:00:00"/>
    <m/>
    <n v="9.8794520547945197"/>
    <s v="N/A-StillEmployed"/>
    <x v="0"/>
    <x v="4"/>
    <s v="Lynn Daneault"/>
    <n v="21"/>
    <s v="Indeed"/>
    <s v="Fully Meets"/>
    <n v="4.28"/>
    <n v="3"/>
    <n v="0"/>
    <d v="2019-01-25T00:00:00"/>
    <n v="0"/>
    <n v="1"/>
  </r>
  <r>
    <s v="Osturnka, Adeel"/>
    <n v="10021"/>
    <n v="1"/>
    <n v="1"/>
    <n v="1"/>
    <n v="1"/>
    <n v="5"/>
    <n v="4"/>
    <n v="0"/>
    <n v="47414"/>
    <n v="0"/>
    <n v="19"/>
    <s v="Production Technician I"/>
    <s v="MA"/>
    <n v="2478"/>
    <d v="1976-12-11T00:00:00"/>
    <x v="0"/>
    <s v="Married"/>
    <s v="US Citizen"/>
    <x v="0"/>
    <x v="0"/>
    <d v="2013-09-30T00:00:00"/>
    <m/>
    <n v="9.8794520547945197"/>
    <s v="N/A-StillEmployed"/>
    <x v="0"/>
    <x v="0"/>
    <s v="Kelley Spirea"/>
    <n v="18"/>
    <s v="LinkedIn"/>
    <s v="Exceeds"/>
    <n v="5"/>
    <n v="3"/>
    <n v="0"/>
    <d v="2019-02-07T00:00:00"/>
    <n v="0"/>
    <n v="13"/>
  </r>
  <r>
    <s v="Owad, Clinton"/>
    <n v="10281"/>
    <n v="0"/>
    <n v="0"/>
    <n v="1"/>
    <n v="1"/>
    <n v="5"/>
    <n v="2"/>
    <n v="0"/>
    <n v="53060"/>
    <n v="0"/>
    <n v="19"/>
    <s v="Production Technician I"/>
    <s v="MA"/>
    <n v="1760"/>
    <d v="1979-11-24T00:00:00"/>
    <x v="0"/>
    <s v="Single"/>
    <s v="US Citizen"/>
    <x v="0"/>
    <x v="1"/>
    <d v="2014-02-17T00:00:00"/>
    <m/>
    <n v="9.4958904109589035"/>
    <s v="N/A-StillEmployed"/>
    <x v="0"/>
    <x v="0"/>
    <s v="Michael Albert"/>
    <n v="22"/>
    <s v="LinkedIn"/>
    <s v="Needs Improvement"/>
    <n v="4.25"/>
    <n v="3"/>
    <n v="0"/>
    <d v="2019-02-04T00:00:00"/>
    <n v="4"/>
    <n v="6"/>
  </r>
  <r>
    <s v="Ozark, Travis"/>
    <n v="10041"/>
    <n v="0"/>
    <n v="0"/>
    <n v="1"/>
    <n v="1"/>
    <n v="6"/>
    <n v="3"/>
    <n v="0"/>
    <n v="68829"/>
    <n v="0"/>
    <n v="3"/>
    <s v="Area Sales Manager"/>
    <s v="NC"/>
    <n v="27229"/>
    <d v="1982-05-19T00:00:00"/>
    <x v="0"/>
    <s v="Single"/>
    <s v="US Citizen"/>
    <x v="0"/>
    <x v="0"/>
    <d v="2015-01-05T00:00:00"/>
    <m/>
    <n v="8.6136986301369856"/>
    <s v="N/A-StillEmployed"/>
    <x v="0"/>
    <x v="4"/>
    <s v="John Smith"/>
    <n v="17"/>
    <s v="Website"/>
    <s v="Fully Meets"/>
    <n v="5"/>
    <n v="5"/>
    <n v="0"/>
    <d v="2019-01-14T00:00:00"/>
    <n v="0"/>
    <n v="18"/>
  </r>
  <r>
    <s v="Panjwani, Nina"/>
    <n v="10148"/>
    <n v="1"/>
    <n v="1"/>
    <n v="0"/>
    <n v="5"/>
    <n v="5"/>
    <n v="3"/>
    <n v="0"/>
    <n v="63515"/>
    <n v="1"/>
    <n v="19"/>
    <s v="Production Technician I"/>
    <s v="MA"/>
    <n v="2351"/>
    <d v="1979-05-01T00:00:00"/>
    <x v="1"/>
    <s v="Married"/>
    <s v="US Citizen"/>
    <x v="0"/>
    <x v="0"/>
    <d v="2011-02-07T00:00:00"/>
    <d v="2014-01-12T00:00:00"/>
    <n v="2.9315068493150687"/>
    <s v="Another position"/>
    <x v="1"/>
    <x v="0"/>
    <s v="Elijiah Gray"/>
    <n v="16"/>
    <s v="Google Search"/>
    <s v="Fully Meets"/>
    <n v="3.89"/>
    <n v="4"/>
    <n v="0"/>
    <d v="2013-03-04T00:00:00"/>
    <n v="0"/>
    <n v="7"/>
  </r>
  <r>
    <s v="Patronick, Lucas"/>
    <n v="10005"/>
    <n v="0"/>
    <n v="0"/>
    <n v="1"/>
    <n v="5"/>
    <n v="4"/>
    <n v="4"/>
    <n v="1"/>
    <n v="108987"/>
    <n v="1"/>
    <n v="24"/>
    <s v="Software Engineer"/>
    <s v="MA"/>
    <n v="1844"/>
    <d v="1979-02-20T00:00:00"/>
    <x v="0"/>
    <s v="Single"/>
    <s v="US Citizen"/>
    <x v="0"/>
    <x v="1"/>
    <d v="2011-11-07T00:00:00"/>
    <d v="2015-09-07T00:00:00"/>
    <n v="3.8356164383561642"/>
    <s v="Another position"/>
    <x v="1"/>
    <x v="2"/>
    <s v="Alex Sweetwater"/>
    <n v="10"/>
    <s v="Diversity Job Fair"/>
    <s v="Exceeds"/>
    <n v="5"/>
    <n v="5"/>
    <n v="3"/>
    <d v="2015-08-16T00:00:00"/>
    <n v="0"/>
    <n v="13"/>
  </r>
  <r>
    <s v="Pearson, Randall"/>
    <n v="10259"/>
    <n v="1"/>
    <n v="1"/>
    <n v="1"/>
    <n v="5"/>
    <n v="3"/>
    <n v="3"/>
    <n v="0"/>
    <n v="93093"/>
    <n v="1"/>
    <n v="9"/>
    <s v="Data Analyst"/>
    <s v="MA"/>
    <n v="2747"/>
    <d v="1984-09-05T00:00:00"/>
    <x v="0"/>
    <s v="Married"/>
    <s v="US Citizen"/>
    <x v="0"/>
    <x v="0"/>
    <d v="2014-12-01T00:00:00"/>
    <d v="2016-05-01T00:00:00"/>
    <n v="1.4164383561643836"/>
    <s v="performance"/>
    <x v="1"/>
    <x v="1"/>
    <s v="Simon Roup"/>
    <n v="4"/>
    <s v="Employee Referral"/>
    <s v="Fully Meets"/>
    <n v="4.7"/>
    <n v="4"/>
    <n v="5"/>
    <d v="2016-01-16T00:00:00"/>
    <n v="0"/>
    <n v="19"/>
  </r>
  <r>
    <s v="Smith, Martin"/>
    <n v="10286"/>
    <n v="0"/>
    <n v="0"/>
    <n v="1"/>
    <n v="5"/>
    <n v="5"/>
    <n v="2"/>
    <n v="0"/>
    <n v="53564"/>
    <n v="1"/>
    <n v="19"/>
    <s v="Production Technician I"/>
    <s v="MA"/>
    <n v="2458"/>
    <d v="1988-03-17T00:00:00"/>
    <x v="0"/>
    <s v="Single"/>
    <s v="US Citizen"/>
    <x v="0"/>
    <x v="1"/>
    <d v="2011-01-10T00:00:00"/>
    <d v="2017-12-28T00:00:00"/>
    <n v="6.9698630136986299"/>
    <s v="career change"/>
    <x v="1"/>
    <x v="0"/>
    <s v="Webster Butler"/>
    <n v="39"/>
    <s v="Google Search"/>
    <s v="Needs Improvement"/>
    <n v="3.54"/>
    <n v="5"/>
    <n v="0"/>
    <d v="2017-04-06T00:00:00"/>
    <n v="4"/>
    <n v="15"/>
  </r>
  <r>
    <s v="Pelletier, Ermine"/>
    <n v="10297"/>
    <n v="1"/>
    <n v="1"/>
    <n v="0"/>
    <n v="5"/>
    <n v="5"/>
    <n v="2"/>
    <n v="0"/>
    <n v="60270"/>
    <n v="1"/>
    <n v="20"/>
    <s v="Production Technician II"/>
    <s v="MA"/>
    <n v="2472"/>
    <d v="1989-07-18T00:00:00"/>
    <x v="1"/>
    <s v="Married"/>
    <s v="US Citizen"/>
    <x v="0"/>
    <x v="3"/>
    <d v="2011-07-05T00:00:00"/>
    <d v="2015-09-15T00:00:00"/>
    <n v="4.2"/>
    <s v="unhappy"/>
    <x v="1"/>
    <x v="0"/>
    <s v="Amy Dunn"/>
    <n v="11"/>
    <s v="CareerBuilder"/>
    <s v="Needs Improvement"/>
    <n v="2.4"/>
    <n v="5"/>
    <n v="0"/>
    <d v="2015-02-06T00:00:00"/>
    <n v="5"/>
    <n v="2"/>
  </r>
  <r>
    <s v="Perry, Shakira"/>
    <n v="10171"/>
    <n v="0"/>
    <n v="0"/>
    <n v="0"/>
    <n v="5"/>
    <n v="5"/>
    <n v="3"/>
    <n v="0"/>
    <n v="45998"/>
    <n v="1"/>
    <n v="19"/>
    <s v="Production Technician I"/>
    <s v="MA"/>
    <n v="2176"/>
    <d v="1986-07-20T00:00:00"/>
    <x v="1"/>
    <s v="Single"/>
    <s v="US Citizen"/>
    <x v="0"/>
    <x v="0"/>
    <d v="2011-05-16T00:00:00"/>
    <d v="2015-10-25T00:00:00"/>
    <n v="4.4465753424657537"/>
    <s v="medical issues"/>
    <x v="1"/>
    <x v="0"/>
    <s v="Amy Dunn"/>
    <n v="11"/>
    <s v="LinkedIn"/>
    <s v="Fully Meets"/>
    <n v="3.45"/>
    <n v="4"/>
    <n v="0"/>
    <d v="2014-05-13T00:00:00"/>
    <n v="0"/>
    <n v="5"/>
  </r>
  <r>
    <s v="Peters, Lauren"/>
    <n v="10032"/>
    <n v="1"/>
    <n v="1"/>
    <n v="0"/>
    <n v="5"/>
    <n v="5"/>
    <n v="4"/>
    <n v="0"/>
    <n v="57954"/>
    <n v="1"/>
    <n v="20"/>
    <s v="Production Technician II"/>
    <s v="MA"/>
    <n v="1886"/>
    <d v="1986-08-17T00:00:00"/>
    <x v="1"/>
    <s v="Married"/>
    <s v="US Citizen"/>
    <x v="0"/>
    <x v="0"/>
    <d v="2011-05-16T00:00:00"/>
    <d v="2013-02-04T00:00:00"/>
    <n v="1.726027397260274"/>
    <s v="more money"/>
    <x v="1"/>
    <x v="0"/>
    <s v="Ketsia Liebig"/>
    <n v="19"/>
    <s v="Indeed"/>
    <s v="Exceeds"/>
    <n v="4.2"/>
    <n v="5"/>
    <n v="0"/>
    <d v="2013-01-10T00:00:00"/>
    <n v="0"/>
    <n v="12"/>
  </r>
  <r>
    <s v="Peterson, Ebonee  "/>
    <n v="10130"/>
    <n v="1"/>
    <n v="1"/>
    <n v="0"/>
    <n v="5"/>
    <n v="5"/>
    <n v="3"/>
    <n v="0"/>
    <n v="74669"/>
    <n v="1"/>
    <n v="18"/>
    <s v="Production Manager"/>
    <s v="MA"/>
    <n v="2030"/>
    <d v="1977-05-09T00:00:00"/>
    <x v="1"/>
    <s v="Married"/>
    <s v="US Citizen"/>
    <x v="0"/>
    <x v="0"/>
    <d v="2010-10-25T00:00:00"/>
    <d v="2016-05-18T00:00:00"/>
    <n v="5.5671232876712331"/>
    <s v="Another position"/>
    <x v="1"/>
    <x v="0"/>
    <s v="Janet King"/>
    <n v="2"/>
    <s v="Indeed"/>
    <s v="Fully Meets"/>
    <n v="4.16"/>
    <n v="5"/>
    <n v="0"/>
    <d v="2015-03-05T00:00:00"/>
    <n v="0"/>
    <n v="6"/>
  </r>
  <r>
    <s v="Petingill, Shana  "/>
    <n v="10217"/>
    <n v="1"/>
    <n v="1"/>
    <n v="0"/>
    <n v="1"/>
    <n v="5"/>
    <n v="3"/>
    <n v="0"/>
    <n v="74226"/>
    <n v="0"/>
    <n v="20"/>
    <s v="Production Technician II"/>
    <s v="MA"/>
    <n v="2050"/>
    <d v="1979-03-10T00:00:00"/>
    <x v="1"/>
    <s v="Married"/>
    <s v="Eligible NonCitizen"/>
    <x v="0"/>
    <x v="3"/>
    <d v="2012-04-02T00:00:00"/>
    <m/>
    <n v="11.375342465753425"/>
    <s v="N/A-StillEmployed"/>
    <x v="0"/>
    <x v="0"/>
    <s v="Brannon Miller"/>
    <n v="12"/>
    <s v="LinkedIn"/>
    <s v="Fully Meets"/>
    <n v="4.3"/>
    <n v="3"/>
    <n v="0"/>
    <d v="2019-01-14T00:00:00"/>
    <n v="0"/>
    <n v="14"/>
  </r>
  <r>
    <s v="Petrowsky, Thelma"/>
    <n v="10016"/>
    <n v="1"/>
    <n v="1"/>
    <n v="0"/>
    <n v="1"/>
    <n v="3"/>
    <n v="4"/>
    <n v="0"/>
    <n v="93554"/>
    <n v="0"/>
    <n v="9"/>
    <s v="Data Analyst"/>
    <s v="MA"/>
    <n v="1886"/>
    <d v="1984-09-16T00:00:00"/>
    <x v="1"/>
    <s v="Married"/>
    <s v="US Citizen"/>
    <x v="0"/>
    <x v="1"/>
    <d v="2014-11-10T00:00:00"/>
    <m/>
    <n v="8.7671232876712324"/>
    <s v="N/A-StillEmployed"/>
    <x v="0"/>
    <x v="1"/>
    <s v="Simon Roup"/>
    <n v="4"/>
    <s v="Employee Referral"/>
    <s v="Exceeds"/>
    <n v="4.5999999999999996"/>
    <n v="5"/>
    <n v="7"/>
    <d v="2019-01-04T00:00:00"/>
    <n v="0"/>
    <n v="16"/>
  </r>
  <r>
    <s v="Pham, Hong"/>
    <n v="10050"/>
    <n v="1"/>
    <n v="1"/>
    <n v="1"/>
    <n v="5"/>
    <n v="5"/>
    <n v="3"/>
    <n v="0"/>
    <n v="64724"/>
    <n v="1"/>
    <n v="19"/>
    <s v="Production Technician I"/>
    <s v="MA"/>
    <n v="2451"/>
    <d v="1988-03-06T00:00:00"/>
    <x v="0"/>
    <s v="Married"/>
    <s v="US Citizen"/>
    <x v="0"/>
    <x v="3"/>
    <d v="2011-07-05T00:00:00"/>
    <d v="2012-11-30T00:00:00"/>
    <n v="1.4082191780821918"/>
    <s v="more money"/>
    <x v="1"/>
    <x v="0"/>
    <s v="Brannon Miller"/>
    <n v="12"/>
    <s v="Google Search"/>
    <s v="Fully Meets"/>
    <n v="5"/>
    <n v="3"/>
    <n v="0"/>
    <d v="2012-02-20T00:00:00"/>
    <n v="0"/>
    <n v="13"/>
  </r>
  <r>
    <s v="Pitt, Brad "/>
    <n v="10164"/>
    <n v="0"/>
    <n v="0"/>
    <n v="1"/>
    <n v="1"/>
    <n v="5"/>
    <n v="3"/>
    <n v="0"/>
    <n v="47001"/>
    <n v="0"/>
    <n v="19"/>
    <s v="Production Technician I"/>
    <s v="MA"/>
    <n v="2451"/>
    <d v="1981-11-23T00:00:00"/>
    <x v="0"/>
    <s v="Single"/>
    <s v="US Citizen"/>
    <x v="0"/>
    <x v="0"/>
    <d v="2007-11-05T00:00:00"/>
    <m/>
    <n v="15.786301369863013"/>
    <s v="N/A-StillEmployed"/>
    <x v="0"/>
    <x v="0"/>
    <s v="David Stanley"/>
    <n v="14"/>
    <s v="Google Search"/>
    <s v="Fully Meets"/>
    <n v="3.66"/>
    <n v="3"/>
    <n v="0"/>
    <d v="2019-02-25T00:00:00"/>
    <n v="0"/>
    <n v="15"/>
  </r>
  <r>
    <s v="Potts, Xana"/>
    <n v="10124"/>
    <n v="1"/>
    <n v="1"/>
    <n v="0"/>
    <n v="1"/>
    <n v="6"/>
    <n v="3"/>
    <n v="0"/>
    <n v="61844"/>
    <n v="0"/>
    <n v="3"/>
    <s v="Area Sales Manager"/>
    <s v="KY"/>
    <n v="40220"/>
    <d v="1988-08-29T00:00:00"/>
    <x v="1"/>
    <s v="Married"/>
    <s v="US Citizen"/>
    <x v="0"/>
    <x v="1"/>
    <d v="2012-01-09T00:00:00"/>
    <m/>
    <n v="11.605479452054794"/>
    <s v="N/A-StillEmployed"/>
    <x v="0"/>
    <x v="4"/>
    <s v="Lynn Daneault"/>
    <n v="21"/>
    <s v="Website"/>
    <s v="Fully Meets"/>
    <n v="4.2"/>
    <n v="5"/>
    <n v="0"/>
    <d v="2019-02-01T00:00:00"/>
    <n v="0"/>
    <n v="9"/>
  </r>
  <r>
    <s v="Power, Morissa"/>
    <n v="10187"/>
    <n v="0"/>
    <n v="2"/>
    <n v="0"/>
    <n v="5"/>
    <n v="5"/>
    <n v="3"/>
    <n v="0"/>
    <n v="46799"/>
    <n v="1"/>
    <n v="19"/>
    <s v="Production Technician I"/>
    <s v="MA"/>
    <n v="1742"/>
    <d v="1984-10-15T00:00:00"/>
    <x v="1"/>
    <s v="Divorced"/>
    <s v="Eligible NonCitizen"/>
    <x v="0"/>
    <x v="3"/>
    <d v="2011-05-16T00:00:00"/>
    <d v="2018-06-04T00:00:00"/>
    <n v="7.0575342465753428"/>
    <s v="Another position"/>
    <x v="1"/>
    <x v="0"/>
    <s v="Kissy Sullivan"/>
    <n v="20"/>
    <s v="Google Search"/>
    <s v="Fully Meets"/>
    <n v="3.17"/>
    <n v="4"/>
    <n v="0"/>
    <d v="2018-04-02T00:00:00"/>
    <n v="0"/>
    <n v="14"/>
  </r>
  <r>
    <s v="Punjabhi, Louis  "/>
    <n v="10225"/>
    <n v="0"/>
    <n v="0"/>
    <n v="1"/>
    <n v="1"/>
    <n v="5"/>
    <n v="3"/>
    <n v="0"/>
    <n v="59472"/>
    <n v="0"/>
    <n v="19"/>
    <s v="Production Technician I"/>
    <s v="MA"/>
    <n v="2109"/>
    <d v="1961-06-19T00:00:00"/>
    <x v="0"/>
    <s v="Single"/>
    <s v="US Citizen"/>
    <x v="0"/>
    <x v="0"/>
    <d v="2014-01-06T00:00:00"/>
    <m/>
    <n v="9.6109589041095891"/>
    <s v="N/A-StillEmployed"/>
    <x v="0"/>
    <x v="0"/>
    <s v="Kelley Spirea"/>
    <n v="18"/>
    <s v="Employee Referral"/>
    <s v="Fully Meets"/>
    <n v="4.8"/>
    <n v="3"/>
    <n v="0"/>
    <d v="2019-01-07T00:00:00"/>
    <n v="0"/>
    <n v="14"/>
  </r>
  <r>
    <s v="Purinton, Janine"/>
    <n v="10262"/>
    <n v="0"/>
    <n v="2"/>
    <n v="0"/>
    <n v="5"/>
    <n v="5"/>
    <n v="3"/>
    <n v="0"/>
    <n v="46430"/>
    <n v="1"/>
    <n v="19"/>
    <s v="Production Technician I"/>
    <s v="MA"/>
    <n v="2474"/>
    <d v="1970-09-22T00:00:00"/>
    <x v="1"/>
    <s v="Divorced"/>
    <s v="US Citizen"/>
    <x v="0"/>
    <x v="0"/>
    <d v="2012-09-24T00:00:00"/>
    <d v="2013-06-18T00:00:00"/>
    <n v="0.73150684931506849"/>
    <s v="unhappy"/>
    <x v="1"/>
    <x v="0"/>
    <s v="Kissy Sullivan"/>
    <n v="20"/>
    <s v="Indeed"/>
    <s v="Fully Meets"/>
    <n v="4.5"/>
    <n v="5"/>
    <n v="0"/>
    <d v="2013-04-02T00:00:00"/>
    <n v="0"/>
    <n v="16"/>
  </r>
  <r>
    <s v="Quinn, Sean"/>
    <n v="10131"/>
    <n v="1"/>
    <n v="1"/>
    <n v="1"/>
    <n v="5"/>
    <n v="1"/>
    <n v="3"/>
    <n v="1"/>
    <n v="83363"/>
    <n v="1"/>
    <n v="23"/>
    <s v="Software Engineer"/>
    <s v="MA"/>
    <n v="2045"/>
    <d v="1984-11-06T00:00:00"/>
    <x v="0"/>
    <s v="Married"/>
    <s v="Eligible NonCitizen"/>
    <x v="0"/>
    <x v="1"/>
    <d v="2011-02-21T00:00:00"/>
    <d v="2015-08-15T00:00:00"/>
    <n v="4.4821917808219176"/>
    <s v="career change"/>
    <x v="1"/>
    <x v="2"/>
    <s v="Janet King"/>
    <n v="2"/>
    <s v="Diversity Job Fair"/>
    <s v="Fully Meets"/>
    <n v="4.1500000000000004"/>
    <n v="4"/>
    <n v="0"/>
    <d v="2014-04-19T00:00:00"/>
    <n v="0"/>
    <n v="4"/>
  </r>
  <r>
    <s v="Rachael, Maggie"/>
    <n v="10239"/>
    <n v="1"/>
    <n v="1"/>
    <n v="0"/>
    <n v="1"/>
    <n v="3"/>
    <n v="3"/>
    <n v="0"/>
    <n v="95920"/>
    <n v="0"/>
    <n v="4"/>
    <s v="BI Developer"/>
    <s v="MA"/>
    <n v="2110"/>
    <d v="1980-05-12T00:00:00"/>
    <x v="1"/>
    <s v="Married"/>
    <s v="US Citizen"/>
    <x v="0"/>
    <x v="1"/>
    <d v="2016-10-02T00:00:00"/>
    <m/>
    <n v="6.8712328767123285"/>
    <s v="N/A-StillEmployed"/>
    <x v="0"/>
    <x v="1"/>
    <s v="Brian Champaigne"/>
    <n v="13"/>
    <s v="Indeed"/>
    <s v="Fully Meets"/>
    <n v="4.4000000000000004"/>
    <n v="4"/>
    <n v="6"/>
    <d v="2019-02-06T00:00:00"/>
    <n v="0"/>
    <n v="10"/>
  </r>
  <r>
    <s v="Rarrick, Quinn"/>
    <n v="10152"/>
    <n v="0"/>
    <n v="2"/>
    <n v="1"/>
    <n v="5"/>
    <n v="5"/>
    <n v="3"/>
    <n v="0"/>
    <n v="61729"/>
    <n v="1"/>
    <n v="19"/>
    <s v="Production Technician I"/>
    <s v="MA"/>
    <n v="2478"/>
    <d v="1984-12-31T00:00:00"/>
    <x v="0"/>
    <s v="Divorced"/>
    <s v="US Citizen"/>
    <x v="0"/>
    <x v="0"/>
    <d v="2011-09-26T00:00:00"/>
    <d v="2018-04-07T00:00:00"/>
    <n v="6.5342465753424657"/>
    <s v="more money"/>
    <x v="1"/>
    <x v="0"/>
    <s v="Michael Albert"/>
    <n v="22"/>
    <s v="Indeed"/>
    <s v="Fully Meets"/>
    <n v="3.8"/>
    <n v="5"/>
    <n v="0"/>
    <d v="2018-02-04T00:00:00"/>
    <n v="0"/>
    <n v="19"/>
  </r>
  <r>
    <s v="Ren, Kylo"/>
    <n v="10140"/>
    <n v="1"/>
    <n v="1"/>
    <n v="1"/>
    <n v="1"/>
    <n v="6"/>
    <n v="3"/>
    <n v="0"/>
    <n v="61809"/>
    <n v="0"/>
    <n v="3"/>
    <s v="Area Sales Manager"/>
    <s v="ID"/>
    <n v="83706"/>
    <d v="1954-10-12T00:00:00"/>
    <x v="0"/>
    <s v="Married"/>
    <s v="US Citizen"/>
    <x v="0"/>
    <x v="0"/>
    <d v="2014-05-12T00:00:00"/>
    <m/>
    <n v="9.2657534246575342"/>
    <s v="N/A-StillEmployed"/>
    <x v="0"/>
    <x v="4"/>
    <s v="John Smith"/>
    <n v="17"/>
    <s v="CareerBuilder"/>
    <s v="Fully Meets"/>
    <n v="3.98"/>
    <n v="3"/>
    <n v="0"/>
    <d v="2019-01-28T00:00:00"/>
    <n v="0"/>
    <n v="4"/>
  </r>
  <r>
    <s v="Rhoads, Thomas"/>
    <n v="10058"/>
    <n v="0"/>
    <n v="2"/>
    <n v="1"/>
    <n v="5"/>
    <n v="5"/>
    <n v="3"/>
    <n v="0"/>
    <n v="45115"/>
    <n v="1"/>
    <n v="19"/>
    <s v="Production Technician I"/>
    <s v="MA"/>
    <n v="2176"/>
    <d v="1982-07-22T00:00:00"/>
    <x v="0"/>
    <s v="Divorced"/>
    <s v="US Citizen"/>
    <x v="1"/>
    <x v="0"/>
    <d v="2011-05-16T00:00:00"/>
    <d v="2016-01-15T00:00:00"/>
    <n v="4.6712328767123283"/>
    <s v="retiring"/>
    <x v="1"/>
    <x v="0"/>
    <s v="Elijiah Gray"/>
    <n v="16"/>
    <s v="LinkedIn"/>
    <s v="Fully Meets"/>
    <n v="5"/>
    <n v="4"/>
    <n v="0"/>
    <d v="2015-03-30T00:00:00"/>
    <n v="0"/>
    <n v="11"/>
  </r>
  <r>
    <s v="Rivera, Haley  "/>
    <n v="10011"/>
    <n v="1"/>
    <n v="1"/>
    <n v="0"/>
    <n v="1"/>
    <n v="5"/>
    <n v="4"/>
    <n v="0"/>
    <n v="46738"/>
    <n v="0"/>
    <n v="19"/>
    <s v="Production Technician I"/>
    <s v="MA"/>
    <n v="2171"/>
    <d v="1973-01-12T00:00:00"/>
    <x v="1"/>
    <s v="Married"/>
    <s v="US Citizen"/>
    <x v="0"/>
    <x v="3"/>
    <d v="2011-11-28T00:00:00"/>
    <m/>
    <n v="11.72054794520548"/>
    <s v="N/A-StillEmployed"/>
    <x v="0"/>
    <x v="0"/>
    <s v="Webster Butler"/>
    <m/>
    <s v="Google Search"/>
    <s v="Exceeds"/>
    <n v="4.3600000000000003"/>
    <n v="5"/>
    <n v="0"/>
    <d v="2019-02-11T00:00:00"/>
    <n v="0"/>
    <n v="16"/>
  </r>
  <r>
    <s v="Roberson, May"/>
    <n v="10230"/>
    <n v="0"/>
    <n v="2"/>
    <n v="0"/>
    <n v="5"/>
    <n v="5"/>
    <n v="3"/>
    <n v="0"/>
    <n v="64971"/>
    <n v="1"/>
    <n v="20"/>
    <s v="Production Technician II"/>
    <s v="MA"/>
    <n v="1902"/>
    <d v="1981-09-05T00:00:00"/>
    <x v="1"/>
    <s v="Divorced"/>
    <s v="Eligible NonCitizen"/>
    <x v="0"/>
    <x v="1"/>
    <d v="2011-09-26T00:00:00"/>
    <d v="2011-10-22T00:00:00"/>
    <n v="7.1232876712328766E-2"/>
    <s v="return to school"/>
    <x v="1"/>
    <x v="0"/>
    <s v="David Stanley"/>
    <n v="14"/>
    <s v="Google Search"/>
    <s v="Fully Meets"/>
    <n v="4.5"/>
    <n v="4"/>
    <n v="0"/>
    <d v="2011-10-22T00:00:00"/>
    <n v="0"/>
    <n v="10"/>
  </r>
  <r>
    <s v="Robertson, Peter"/>
    <n v="10224"/>
    <n v="1"/>
    <n v="1"/>
    <n v="1"/>
    <n v="5"/>
    <n v="5"/>
    <n v="3"/>
    <n v="0"/>
    <n v="55578"/>
    <n v="1"/>
    <n v="20"/>
    <s v="Production Technician II"/>
    <s v="MA"/>
    <n v="2138"/>
    <d v="1972-07-03T00:00:00"/>
    <x v="0"/>
    <s v="Married"/>
    <s v="US Citizen"/>
    <x v="0"/>
    <x v="0"/>
    <d v="2011-07-05T00:00:00"/>
    <d v="2012-02-08T00:00:00"/>
    <n v="0.59726027397260273"/>
    <s v="Another position"/>
    <x v="1"/>
    <x v="0"/>
    <s v="Kissy Sullivan"/>
    <n v="20"/>
    <s v="Indeed"/>
    <s v="Fully Meets"/>
    <n v="4.2"/>
    <n v="5"/>
    <n v="0"/>
    <d v="2012-01-06T00:00:00"/>
    <n v="0"/>
    <n v="13"/>
  </r>
  <r>
    <s v="Robinson, Alain  "/>
    <n v="10047"/>
    <n v="1"/>
    <n v="1"/>
    <n v="1"/>
    <n v="5"/>
    <n v="5"/>
    <n v="3"/>
    <n v="0"/>
    <n v="50428"/>
    <n v="1"/>
    <n v="19"/>
    <s v="Production Technician I"/>
    <s v="MA"/>
    <n v="1420"/>
    <d v="1974-01-07T00:00:00"/>
    <x v="0"/>
    <s v="Married"/>
    <s v="US Citizen"/>
    <x v="0"/>
    <x v="1"/>
    <d v="2011-01-10T00:00:00"/>
    <d v="2016-01-26T00:00:00"/>
    <n v="5.0465753424657533"/>
    <s v="attendance"/>
    <x v="1"/>
    <x v="0"/>
    <s v="Amy Dunn"/>
    <n v="11"/>
    <s v="Indeed"/>
    <s v="Fully Meets"/>
    <n v="5"/>
    <n v="3"/>
    <n v="0"/>
    <d v="2015-01-10T00:00:00"/>
    <n v="0"/>
    <n v="11"/>
  </r>
  <r>
    <s v="Robinson, Cherly"/>
    <n v="10285"/>
    <n v="1"/>
    <n v="1"/>
    <n v="0"/>
    <n v="4"/>
    <n v="5"/>
    <n v="2"/>
    <n v="0"/>
    <n v="61422"/>
    <n v="1"/>
    <n v="19"/>
    <s v="Production Technician I"/>
    <s v="MA"/>
    <n v="1460"/>
    <d v="1985-01-07T00:00:00"/>
    <x v="1"/>
    <s v="Married"/>
    <s v="US Citizen"/>
    <x v="0"/>
    <x v="0"/>
    <d v="2011-01-10T00:00:00"/>
    <d v="2016-05-17T00:00:00"/>
    <n v="5.353424657534247"/>
    <s v="attendance"/>
    <x v="2"/>
    <x v="0"/>
    <s v="Ketsia Liebig"/>
    <n v="19"/>
    <s v="Indeed"/>
    <s v="Needs Improvement"/>
    <n v="3.6"/>
    <n v="3"/>
    <n v="0"/>
    <d v="2016-04-05T00:00:00"/>
    <n v="4"/>
    <n v="16"/>
  </r>
  <r>
    <s v="Robinson, Elias"/>
    <n v="10020"/>
    <n v="0"/>
    <n v="4"/>
    <n v="1"/>
    <n v="1"/>
    <n v="5"/>
    <n v="4"/>
    <n v="0"/>
    <n v="63353"/>
    <n v="0"/>
    <n v="19"/>
    <s v="Production Technician I"/>
    <s v="MA"/>
    <n v="1730"/>
    <d v="1985-01-28T00:00:00"/>
    <x v="0"/>
    <s v="Widowed"/>
    <s v="US Citizen"/>
    <x v="0"/>
    <x v="0"/>
    <d v="2013-07-08T00:00:00"/>
    <m/>
    <n v="10.109589041095891"/>
    <s v="N/A-StillEmployed"/>
    <x v="0"/>
    <x v="0"/>
    <s v="Brannon Miller"/>
    <n v="12"/>
    <s v="Employee Referral"/>
    <s v="Exceeds"/>
    <n v="3.6"/>
    <n v="5"/>
    <n v="0"/>
    <d v="2019-02-11T00:00:00"/>
    <n v="0"/>
    <n v="4"/>
  </r>
  <r>
    <s v="Roby, Lori "/>
    <n v="10162"/>
    <n v="1"/>
    <n v="1"/>
    <n v="0"/>
    <n v="1"/>
    <n v="3"/>
    <n v="3"/>
    <n v="0"/>
    <n v="89883"/>
    <n v="0"/>
    <n v="9"/>
    <s v="Data Analyst"/>
    <s v="MA"/>
    <n v="1886"/>
    <d v="1981-10-11T00:00:00"/>
    <x v="1"/>
    <s v="Married"/>
    <s v="US Citizen"/>
    <x v="0"/>
    <x v="0"/>
    <d v="2015-02-16T00:00:00"/>
    <m/>
    <n v="8.4986301369863018"/>
    <s v="N/A-StillEmployed"/>
    <x v="0"/>
    <x v="1"/>
    <s v="Simon Roup"/>
    <n v="4"/>
    <s v="Employee Referral"/>
    <s v="Fully Meets"/>
    <n v="3.69"/>
    <n v="5"/>
    <n v="6"/>
    <d v="2019-02-14T00:00:00"/>
    <n v="0"/>
    <n v="15"/>
  </r>
  <r>
    <s v="Roehrich, Bianca"/>
    <n v="10149"/>
    <n v="0"/>
    <n v="0"/>
    <n v="0"/>
    <n v="5"/>
    <n v="3"/>
    <n v="3"/>
    <n v="0"/>
    <n v="120000"/>
    <n v="1"/>
    <n v="29"/>
    <s v="Principal Data Architect"/>
    <s v="MA"/>
    <n v="2703"/>
    <d v="1973-05-27T00:00:00"/>
    <x v="1"/>
    <s v="Single"/>
    <s v="US Citizen"/>
    <x v="1"/>
    <x v="0"/>
    <d v="2015-01-05T00:00:00"/>
    <d v="2018-11-10T00:00:00"/>
    <n v="3.8493150684931505"/>
    <s v="Another position"/>
    <x v="1"/>
    <x v="1"/>
    <s v="Simon Roup"/>
    <n v="4"/>
    <s v="LinkedIn"/>
    <s v="Fully Meets"/>
    <n v="3.88"/>
    <n v="3"/>
    <n v="7"/>
    <d v="2018-02-13T00:00:00"/>
    <n v="0"/>
    <n v="12"/>
  </r>
  <r>
    <s v="Roper, Katie"/>
    <n v="10086"/>
    <n v="0"/>
    <n v="0"/>
    <n v="0"/>
    <n v="1"/>
    <n v="3"/>
    <n v="3"/>
    <n v="0"/>
    <n v="150290"/>
    <n v="0"/>
    <n v="7"/>
    <s v="Data Architect"/>
    <s v="MA"/>
    <n v="2056"/>
    <d v="1972-11-21T00:00:00"/>
    <x v="1"/>
    <s v="Single"/>
    <s v="US Citizen"/>
    <x v="0"/>
    <x v="1"/>
    <d v="2017-01-07T00:00:00"/>
    <m/>
    <n v="6.6054794520547944"/>
    <s v="N/A-StillEmployed"/>
    <x v="0"/>
    <x v="1"/>
    <s v="Brian Champaigne"/>
    <n v="13"/>
    <s v="Indeed"/>
    <s v="Fully Meets"/>
    <n v="4.9400000000000004"/>
    <n v="3"/>
    <n v="5"/>
    <d v="2019-02-06T00:00:00"/>
    <n v="0"/>
    <n v="17"/>
  </r>
  <r>
    <s v="Rose, Ashley  "/>
    <n v="10054"/>
    <n v="0"/>
    <n v="3"/>
    <n v="0"/>
    <n v="1"/>
    <n v="5"/>
    <n v="3"/>
    <n v="0"/>
    <n v="60627"/>
    <n v="0"/>
    <n v="19"/>
    <s v="Production Technician I"/>
    <s v="MA"/>
    <n v="1886"/>
    <d v="1974-12-05T00:00:00"/>
    <x v="1"/>
    <s v="Separated"/>
    <s v="US Citizen"/>
    <x v="0"/>
    <x v="0"/>
    <d v="2014-01-06T00:00:00"/>
    <m/>
    <n v="9.6109589041095891"/>
    <s v="N/A-StillEmployed"/>
    <x v="0"/>
    <x v="0"/>
    <s v="David Stanley"/>
    <n v="14"/>
    <s v="Website"/>
    <s v="Fully Meets"/>
    <n v="5"/>
    <n v="4"/>
    <n v="0"/>
    <d v="2019-01-31T00:00:00"/>
    <n v="0"/>
    <n v="8"/>
  </r>
  <r>
    <s v="Rossetti, Bruno"/>
    <n v="10065"/>
    <n v="0"/>
    <n v="0"/>
    <n v="1"/>
    <n v="5"/>
    <n v="5"/>
    <n v="3"/>
    <n v="0"/>
    <n v="53180"/>
    <n v="1"/>
    <n v="19"/>
    <s v="Production Technician I"/>
    <s v="MA"/>
    <n v="2155"/>
    <d v="1987-03-18T00:00:00"/>
    <x v="0"/>
    <s v="Single"/>
    <s v="US Citizen"/>
    <x v="0"/>
    <x v="0"/>
    <d v="2011-04-04T00:00:00"/>
    <d v="2018-08-13T00:00:00"/>
    <n v="7.3643835616438356"/>
    <s v="Another position"/>
    <x v="1"/>
    <x v="0"/>
    <s v="Kissy Sullivan"/>
    <n v="20"/>
    <s v="Google Search"/>
    <s v="Fully Meets"/>
    <n v="5"/>
    <n v="5"/>
    <n v="0"/>
    <d v="2018-07-02T00:00:00"/>
    <n v="0"/>
    <n v="4"/>
  </r>
  <r>
    <s v="Roup,Simon"/>
    <n v="10198"/>
    <n v="0"/>
    <n v="0"/>
    <n v="1"/>
    <n v="1"/>
    <n v="3"/>
    <n v="3"/>
    <n v="0"/>
    <n v="140920"/>
    <n v="0"/>
    <n v="13"/>
    <s v="IT Manager - DB"/>
    <s v="MA"/>
    <n v="2481"/>
    <d v="1973-04-05T00:00:00"/>
    <x v="0"/>
    <s v="Single"/>
    <s v="US Citizen"/>
    <x v="0"/>
    <x v="0"/>
    <d v="2013-01-20T00:00:00"/>
    <m/>
    <n v="10.572602739726028"/>
    <s v="N/A-StillEmployed"/>
    <x v="0"/>
    <x v="1"/>
    <s v="Jennifer Zamora"/>
    <n v="5"/>
    <s v="Indeed"/>
    <s v="Fully Meets"/>
    <n v="3.6"/>
    <n v="5"/>
    <n v="7"/>
    <d v="2019-02-18T00:00:00"/>
    <n v="0"/>
    <n v="13"/>
  </r>
  <r>
    <s v="Ruiz, Ricardo"/>
    <n v="10222"/>
    <n v="0"/>
    <n v="2"/>
    <n v="1"/>
    <n v="5"/>
    <n v="3"/>
    <n v="3"/>
    <n v="1"/>
    <n v="148999"/>
    <n v="1"/>
    <n v="13"/>
    <s v="IT Manager - DB"/>
    <s v="MA"/>
    <n v="1915"/>
    <d v="1964-01-04T00:00:00"/>
    <x v="0"/>
    <s v="Divorced"/>
    <s v="US Citizen"/>
    <x v="0"/>
    <x v="1"/>
    <d v="2012-01-09T00:00:00"/>
    <d v="2015-11-04T00:00:00"/>
    <n v="3.8219178082191783"/>
    <s v="hours"/>
    <x v="1"/>
    <x v="1"/>
    <s v="Jennifer Zamora"/>
    <n v="5"/>
    <s v="Diversity Job Fair"/>
    <s v="Fully Meets"/>
    <n v="4.3"/>
    <n v="4"/>
    <n v="6"/>
    <d v="2015-01-04T00:00:00"/>
    <n v="0"/>
    <n v="8"/>
  </r>
  <r>
    <s v="Saada, Adell"/>
    <n v="10126"/>
    <n v="1"/>
    <n v="1"/>
    <n v="0"/>
    <n v="1"/>
    <n v="4"/>
    <n v="3"/>
    <n v="0"/>
    <n v="86214"/>
    <n v="0"/>
    <n v="24"/>
    <s v="Software Engineer"/>
    <s v="MA"/>
    <n v="2132"/>
    <d v="1986-07-24T00:00:00"/>
    <x v="1"/>
    <s v="Married"/>
    <s v="US Citizen"/>
    <x v="0"/>
    <x v="0"/>
    <d v="2012-11-05T00:00:00"/>
    <m/>
    <n v="10.780821917808218"/>
    <s v="N/A-StillEmployed"/>
    <x v="0"/>
    <x v="2"/>
    <s v="Alex Sweetwater"/>
    <n v="10"/>
    <s v="Indeed"/>
    <s v="Fully Meets"/>
    <n v="4.2"/>
    <n v="3"/>
    <n v="6"/>
    <d v="2019-02-13T00:00:00"/>
    <n v="0"/>
    <n v="2"/>
  </r>
  <r>
    <s v="Saar-Beckles, Melinda"/>
    <n v="10295"/>
    <n v="0"/>
    <n v="0"/>
    <n v="0"/>
    <n v="2"/>
    <n v="5"/>
    <n v="2"/>
    <n v="1"/>
    <n v="47750"/>
    <n v="0"/>
    <n v="19"/>
    <s v="Production Technician I"/>
    <s v="MA"/>
    <n v="1801"/>
    <d v="1968-06-06T00:00:00"/>
    <x v="1"/>
    <s v="Single"/>
    <s v="US Citizen"/>
    <x v="0"/>
    <x v="1"/>
    <d v="2016-07-04T00:00:00"/>
    <m/>
    <n v="7.117808219178082"/>
    <s v="N/A-StillEmployed"/>
    <x v="0"/>
    <x v="0"/>
    <s v="Kelley Spirea"/>
    <n v="18"/>
    <s v="Diversity Job Fair"/>
    <s v="Needs Improvement"/>
    <n v="2.6"/>
    <n v="4"/>
    <n v="0"/>
    <d v="2019-02-18T00:00:00"/>
    <n v="5"/>
    <n v="4"/>
  </r>
  <r>
    <s v="Sadki, Nore  "/>
    <n v="10260"/>
    <n v="0"/>
    <n v="0"/>
    <n v="1"/>
    <n v="5"/>
    <n v="5"/>
    <n v="3"/>
    <n v="0"/>
    <n v="46428"/>
    <n v="1"/>
    <n v="19"/>
    <s v="Production Technician I"/>
    <s v="MA"/>
    <n v="2148"/>
    <d v="1974-12-21T00:00:00"/>
    <x v="0"/>
    <s v="Single"/>
    <s v="US Citizen"/>
    <x v="0"/>
    <x v="0"/>
    <d v="2009-01-05T00:00:00"/>
    <d v="2018-07-30T00:00:00"/>
    <n v="9.5698630136986296"/>
    <s v="relocation out of area"/>
    <x v="1"/>
    <x v="0"/>
    <s v="Michael Albert"/>
    <n v="22"/>
    <s v="Google Search"/>
    <s v="Fully Meets"/>
    <n v="4.5999999999999996"/>
    <n v="5"/>
    <n v="0"/>
    <d v="2018-02-05T00:00:00"/>
    <n v="0"/>
    <n v="7"/>
  </r>
  <r>
    <s v="Sahoo, Adil"/>
    <n v="10233"/>
    <n v="1"/>
    <n v="1"/>
    <n v="1"/>
    <n v="1"/>
    <n v="5"/>
    <n v="3"/>
    <n v="0"/>
    <n v="57975"/>
    <n v="0"/>
    <n v="20"/>
    <s v="Production Technician II"/>
    <s v="MA"/>
    <n v="2062"/>
    <d v="1986-04-26T00:00:00"/>
    <x v="0"/>
    <s v="Married"/>
    <s v="US Citizen"/>
    <x v="0"/>
    <x v="0"/>
    <d v="2010-08-30T00:00:00"/>
    <m/>
    <n v="12.967123287671233"/>
    <s v="N/A-StillEmployed"/>
    <x v="0"/>
    <x v="0"/>
    <s v="Kelley Spirea"/>
    <n v="18"/>
    <s v="CareerBuilder"/>
    <s v="Fully Meets"/>
    <n v="4.0999999999999996"/>
    <n v="3"/>
    <n v="0"/>
    <d v="2019-01-10T00:00:00"/>
    <n v="0"/>
    <n v="13"/>
  </r>
  <r>
    <s v="Salter, Jason"/>
    <n v="10229"/>
    <n v="0"/>
    <n v="2"/>
    <n v="1"/>
    <n v="5"/>
    <n v="3"/>
    <n v="3"/>
    <n v="0"/>
    <n v="88527"/>
    <n v="1"/>
    <n v="9"/>
    <s v="Data Analyst "/>
    <s v="MA"/>
    <n v="2452"/>
    <d v="1987-12-17T00:00:00"/>
    <x v="0"/>
    <s v="Divorced"/>
    <s v="US Citizen"/>
    <x v="0"/>
    <x v="1"/>
    <d v="2015-01-05T00:00:00"/>
    <d v="2015-10-31T00:00:00"/>
    <n v="0.81917808219178079"/>
    <s v="hours"/>
    <x v="1"/>
    <x v="1"/>
    <s v="Simon Roup"/>
    <n v="4"/>
    <s v="LinkedIn"/>
    <s v="Fully Meets"/>
    <n v="4.2"/>
    <n v="3"/>
    <n v="5"/>
    <d v="2015-04-20T00:00:00"/>
    <n v="0"/>
    <n v="2"/>
  </r>
  <r>
    <s v="Sander, Kamrin"/>
    <n v="10169"/>
    <n v="1"/>
    <n v="1"/>
    <n v="0"/>
    <n v="1"/>
    <n v="5"/>
    <n v="3"/>
    <n v="0"/>
    <n v="56147"/>
    <n v="0"/>
    <n v="19"/>
    <s v="Production Technician I"/>
    <s v="MA"/>
    <n v="2154"/>
    <d v="1988-07-10T00:00:00"/>
    <x v="1"/>
    <s v="Married"/>
    <s v="US Citizen"/>
    <x v="0"/>
    <x v="1"/>
    <d v="2014-09-29T00:00:00"/>
    <m/>
    <n v="8.882191780821918"/>
    <s v="N/A-StillEmployed"/>
    <x v="0"/>
    <x v="0"/>
    <s v="Elijiah Gray"/>
    <n v="16"/>
    <s v="LinkedIn"/>
    <s v="Fully Meets"/>
    <n v="3.51"/>
    <n v="3"/>
    <n v="0"/>
    <d v="2019-02-18T00:00:00"/>
    <n v="0"/>
    <n v="2"/>
  </r>
  <r>
    <s v="Sewkumar, Nori"/>
    <n v="10071"/>
    <n v="0"/>
    <n v="0"/>
    <n v="0"/>
    <n v="3"/>
    <n v="5"/>
    <n v="3"/>
    <n v="0"/>
    <n v="50923"/>
    <n v="0"/>
    <n v="19"/>
    <s v="Production Technician I"/>
    <s v="MA"/>
    <n v="2191"/>
    <d v="1975-03-10T00:00:00"/>
    <x v="1"/>
    <s v="Single"/>
    <s v="US Citizen"/>
    <x v="0"/>
    <x v="3"/>
    <d v="2013-09-30T00:00:00"/>
    <m/>
    <n v="9.8794520547945197"/>
    <s v="N/A-StillEmployed"/>
    <x v="0"/>
    <x v="0"/>
    <s v="Webster Butler"/>
    <m/>
    <s v="Google Search"/>
    <s v="Fully Meets"/>
    <n v="5"/>
    <n v="5"/>
    <n v="0"/>
    <d v="2019-02-06T00:00:00"/>
    <n v="0"/>
    <n v="14"/>
  </r>
  <r>
    <s v="Shepard, Anita "/>
    <n v="10179"/>
    <n v="1"/>
    <n v="1"/>
    <n v="0"/>
    <n v="1"/>
    <n v="3"/>
    <n v="3"/>
    <n v="0"/>
    <n v="50750"/>
    <n v="0"/>
    <n v="15"/>
    <s v="Network Engineer"/>
    <s v="MA"/>
    <n v="1773"/>
    <d v="1981-04-14T00:00:00"/>
    <x v="1"/>
    <s v="Married"/>
    <s v="US Citizen"/>
    <x v="0"/>
    <x v="0"/>
    <d v="2014-09-30T00:00:00"/>
    <m/>
    <n v="8.8794520547945197"/>
    <s v="N/A-StillEmployed"/>
    <x v="0"/>
    <x v="1"/>
    <s v="Peter Monroe"/>
    <n v="7"/>
    <s v="LinkedIn"/>
    <s v="Fully Meets"/>
    <n v="3.31"/>
    <n v="3"/>
    <n v="6"/>
    <d v="2019-01-07T00:00:00"/>
    <n v="0"/>
    <n v="7"/>
  </r>
  <r>
    <s v="Shields, Seffi"/>
    <n v="10091"/>
    <n v="1"/>
    <n v="1"/>
    <n v="0"/>
    <n v="1"/>
    <n v="5"/>
    <n v="3"/>
    <n v="0"/>
    <n v="52087"/>
    <n v="0"/>
    <n v="19"/>
    <s v="Production Technician I"/>
    <s v="MA"/>
    <n v="2149"/>
    <d v="1985-08-24T00:00:00"/>
    <x v="1"/>
    <s v="Married"/>
    <s v="US Citizen"/>
    <x v="0"/>
    <x v="0"/>
    <d v="2013-08-19T00:00:00"/>
    <m/>
    <n v="9.9945205479452053"/>
    <s v="N/A-StillEmployed"/>
    <x v="0"/>
    <x v="0"/>
    <s v="Amy Dunn"/>
    <n v="11"/>
    <s v="LinkedIn"/>
    <s v="Fully Meets"/>
    <n v="4.8099999999999996"/>
    <n v="4"/>
    <n v="0"/>
    <d v="2019-02-15T00:00:00"/>
    <n v="0"/>
    <n v="15"/>
  </r>
  <r>
    <s v="Simard, Kramer"/>
    <n v="10178"/>
    <n v="1"/>
    <n v="1"/>
    <n v="1"/>
    <n v="1"/>
    <n v="3"/>
    <n v="3"/>
    <n v="0"/>
    <n v="87826"/>
    <n v="0"/>
    <n v="9"/>
    <s v="Data Analyst"/>
    <s v="MA"/>
    <n v="2110"/>
    <d v="1970-02-08T00:00:00"/>
    <x v="0"/>
    <s v="Married"/>
    <s v="US Citizen"/>
    <x v="1"/>
    <x v="0"/>
    <d v="2015-01-05T00:00:00"/>
    <m/>
    <n v="8.6136986301369856"/>
    <s v="N/A-StillEmployed"/>
    <x v="0"/>
    <x v="1"/>
    <s v="Simon Roup"/>
    <n v="4"/>
    <s v="Employee Referral"/>
    <s v="Fully Meets"/>
    <n v="3.32"/>
    <n v="3"/>
    <n v="7"/>
    <d v="2019-01-14T00:00:00"/>
    <n v="0"/>
    <n v="16"/>
  </r>
  <r>
    <s v="Singh, Nan "/>
    <n v="10039"/>
    <n v="0"/>
    <n v="0"/>
    <n v="0"/>
    <n v="1"/>
    <n v="1"/>
    <n v="3"/>
    <n v="0"/>
    <n v="51920"/>
    <n v="0"/>
    <n v="2"/>
    <s v="Administrative Assistant"/>
    <s v="MA"/>
    <n v="2330"/>
    <d v="1988-05-19T00:00:00"/>
    <x v="1"/>
    <s v="Single"/>
    <s v="US Citizen"/>
    <x v="0"/>
    <x v="0"/>
    <d v="2015-05-01T00:00:00"/>
    <m/>
    <n v="8.2958904109589042"/>
    <s v="N/A-StillEmployed"/>
    <x v="0"/>
    <x v="3"/>
    <s v="Brandon R. LeBlanc"/>
    <n v="1"/>
    <s v="Website"/>
    <s v="Fully Meets"/>
    <n v="5"/>
    <n v="3"/>
    <n v="5"/>
    <d v="2019-01-15T00:00:00"/>
    <n v="0"/>
    <n v="2"/>
  </r>
  <r>
    <s v="Sloan, Constance"/>
    <n v="10095"/>
    <n v="0"/>
    <n v="0"/>
    <n v="0"/>
    <n v="5"/>
    <n v="5"/>
    <n v="3"/>
    <n v="0"/>
    <n v="63878"/>
    <n v="1"/>
    <n v="20"/>
    <s v="Production Technician II"/>
    <s v="MA"/>
    <n v="1851"/>
    <d v="1987-11-25T00:00:00"/>
    <x v="1"/>
    <s v="Single"/>
    <s v="US Citizen"/>
    <x v="0"/>
    <x v="0"/>
    <d v="2009-10-26T00:00:00"/>
    <d v="2015-04-08T00:00:00"/>
    <n v="5.4520547945205475"/>
    <s v="maternity leave - did not return"/>
    <x v="1"/>
    <x v="0"/>
    <s v="Michael Albert"/>
    <n v="22"/>
    <s v="CareerBuilder"/>
    <s v="Fully Meets"/>
    <n v="4.68"/>
    <n v="4"/>
    <n v="0"/>
    <d v="2015-04-02T00:00:00"/>
    <n v="0"/>
    <n v="20"/>
  </r>
  <r>
    <s v="Smith, Joe"/>
    <n v="10027"/>
    <n v="0"/>
    <n v="0"/>
    <n v="1"/>
    <n v="1"/>
    <n v="5"/>
    <n v="4"/>
    <n v="0"/>
    <n v="60656"/>
    <n v="0"/>
    <n v="20"/>
    <s v="Production Technician II"/>
    <s v="MA"/>
    <n v="2045"/>
    <d v="1963-10-30T00:00:00"/>
    <x v="0"/>
    <s v="Single"/>
    <s v="US Citizen"/>
    <x v="0"/>
    <x v="0"/>
    <d v="2014-09-29T00:00:00"/>
    <m/>
    <n v="8.882191780821918"/>
    <s v="N/A-StillEmployed"/>
    <x v="0"/>
    <x v="0"/>
    <s v="Elijiah Gray"/>
    <n v="16"/>
    <s v="Indeed"/>
    <s v="Exceeds"/>
    <n v="4.3"/>
    <n v="3"/>
    <n v="0"/>
    <d v="2019-01-28T00:00:00"/>
    <n v="0"/>
    <n v="4"/>
  </r>
  <r>
    <s v="Smith, John"/>
    <n v="10291"/>
    <n v="0"/>
    <n v="2"/>
    <n v="1"/>
    <n v="1"/>
    <n v="6"/>
    <n v="2"/>
    <n v="1"/>
    <n v="72992"/>
    <n v="0"/>
    <n v="21"/>
    <s v="Sales Manager"/>
    <s v="MA"/>
    <n v="1886"/>
    <d v="1984-08-16T00:00:00"/>
    <x v="0"/>
    <s v="Divorced"/>
    <s v="US Citizen"/>
    <x v="0"/>
    <x v="1"/>
    <d v="2014-05-18T00:00:00"/>
    <m/>
    <n v="9.24931506849315"/>
    <s v="N/A-StillEmployed"/>
    <x v="0"/>
    <x v="4"/>
    <s v="Debra Houlihan"/>
    <n v="15"/>
    <s v="Diversity Job Fair"/>
    <s v="Needs Improvement"/>
    <n v="2.4"/>
    <n v="4"/>
    <n v="0"/>
    <d v="2019-01-16T00:00:00"/>
    <n v="2"/>
    <n v="16"/>
  </r>
  <r>
    <s v="Smith, Leigh Ann"/>
    <n v="10153"/>
    <n v="1"/>
    <n v="1"/>
    <n v="0"/>
    <n v="5"/>
    <n v="1"/>
    <n v="3"/>
    <n v="1"/>
    <n v="55000"/>
    <n v="1"/>
    <n v="2"/>
    <s v="Administrative Assistant"/>
    <s v="MA"/>
    <n v="1844"/>
    <d v="1987-06-14T00:00:00"/>
    <x v="1"/>
    <s v="Married"/>
    <s v="US Citizen"/>
    <x v="0"/>
    <x v="1"/>
    <d v="2011-09-26T00:00:00"/>
    <d v="2013-09-25T00:00:00"/>
    <n v="2"/>
    <s v="career change"/>
    <x v="1"/>
    <x v="3"/>
    <s v="Brandon R. LeBlanc"/>
    <n v="1"/>
    <s v="Diversity Job Fair"/>
    <s v="Fully Meets"/>
    <n v="3.8"/>
    <n v="4"/>
    <n v="4"/>
    <d v="2013-08-15T00:00:00"/>
    <n v="0"/>
    <n v="17"/>
  </r>
  <r>
    <s v="Smith, Sade"/>
    <n v="10157"/>
    <n v="0"/>
    <n v="0"/>
    <n v="0"/>
    <n v="1"/>
    <n v="5"/>
    <n v="3"/>
    <n v="0"/>
    <n v="58939"/>
    <n v="0"/>
    <n v="19"/>
    <s v="Production Technician I"/>
    <s v="MA"/>
    <n v="2130"/>
    <d v="1965-02-02T00:00:00"/>
    <x v="1"/>
    <s v="Single"/>
    <s v="US Citizen"/>
    <x v="0"/>
    <x v="0"/>
    <d v="2013-11-11T00:00:00"/>
    <m/>
    <n v="9.7643835616438359"/>
    <s v="N/A-StillEmployed"/>
    <x v="0"/>
    <x v="0"/>
    <s v="Ketsia Liebig"/>
    <n v="19"/>
    <s v="Employee Referral"/>
    <s v="Fully Meets"/>
    <n v="3.73"/>
    <n v="3"/>
    <n v="0"/>
    <d v="2019-01-24T00:00:00"/>
    <n v="0"/>
    <n v="16"/>
  </r>
  <r>
    <s v="Soto, Julia "/>
    <n v="10119"/>
    <n v="1"/>
    <n v="1"/>
    <n v="0"/>
    <n v="1"/>
    <n v="3"/>
    <n v="3"/>
    <n v="0"/>
    <n v="66593"/>
    <n v="0"/>
    <n v="14"/>
    <s v="IT Support"/>
    <s v="MA"/>
    <n v="2360"/>
    <d v="1973-03-12T00:00:00"/>
    <x v="1"/>
    <s v="Married"/>
    <s v="US Citizen"/>
    <x v="0"/>
    <x v="1"/>
    <d v="2011-06-10T00:00:00"/>
    <m/>
    <n v="12.189041095890412"/>
    <s v="N/A-StillEmployed"/>
    <x v="0"/>
    <x v="1"/>
    <s v="Eric Dougall"/>
    <n v="6"/>
    <s v="LinkedIn"/>
    <s v="Fully Meets"/>
    <n v="4.3"/>
    <n v="3"/>
    <n v="5"/>
    <d v="2019-02-08T00:00:00"/>
    <n v="0"/>
    <n v="19"/>
  </r>
  <r>
    <s v="Soze, Keyser"/>
    <n v="10180"/>
    <n v="1"/>
    <n v="1"/>
    <n v="1"/>
    <n v="2"/>
    <n v="3"/>
    <n v="3"/>
    <n v="0"/>
    <n v="87565"/>
    <n v="0"/>
    <n v="28"/>
    <s v="Sr. Network Engineer"/>
    <s v="MA"/>
    <n v="1545"/>
    <d v="1983-02-09T00:00:00"/>
    <x v="0"/>
    <s v="Married"/>
    <s v="US Citizen"/>
    <x v="0"/>
    <x v="3"/>
    <d v="2016-06-30T00:00:00"/>
    <m/>
    <n v="7.1287671232876715"/>
    <s v="N/A-StillEmployed"/>
    <x v="0"/>
    <x v="1"/>
    <s v="Peter Monroe"/>
    <n v="7"/>
    <s v="LinkedIn"/>
    <s v="Fully Meets"/>
    <n v="3.27"/>
    <n v="4"/>
    <n v="5"/>
    <d v="2019-01-14T00:00:00"/>
    <n v="0"/>
    <n v="13"/>
  </r>
  <r>
    <s v="Sparks, Taylor  "/>
    <n v="10302"/>
    <n v="1"/>
    <n v="1"/>
    <n v="0"/>
    <n v="1"/>
    <n v="5"/>
    <n v="1"/>
    <n v="0"/>
    <n v="64021"/>
    <n v="0"/>
    <n v="19"/>
    <s v="Production Technician I"/>
    <s v="MA"/>
    <n v="2093"/>
    <d v="1968-07-20T00:00:00"/>
    <x v="1"/>
    <s v="Married"/>
    <s v="US Citizen"/>
    <x v="0"/>
    <x v="0"/>
    <d v="2012-02-20T00:00:00"/>
    <m/>
    <n v="11.490410958904109"/>
    <s v="N/A-StillEmployed"/>
    <x v="0"/>
    <x v="0"/>
    <s v="Brannon Miller"/>
    <n v="12"/>
    <s v="Indeed"/>
    <s v="PIP"/>
    <n v="2.4"/>
    <n v="2"/>
    <n v="1"/>
    <d v="2019-02-25T00:00:00"/>
    <n v="6"/>
    <n v="20"/>
  </r>
  <r>
    <s v="Spirea, Kelley"/>
    <n v="10090"/>
    <n v="1"/>
    <n v="1"/>
    <n v="0"/>
    <n v="1"/>
    <n v="5"/>
    <n v="3"/>
    <n v="0"/>
    <n v="65714"/>
    <n v="0"/>
    <n v="18"/>
    <s v="Production Manager"/>
    <s v="MA"/>
    <n v="2451"/>
    <d v="1975-09-30T00:00:00"/>
    <x v="1"/>
    <s v="Married"/>
    <s v="US Citizen"/>
    <x v="0"/>
    <x v="0"/>
    <d v="2012-10-02T00:00:00"/>
    <m/>
    <n v="10.873972602739727"/>
    <s v="N/A-StillEmployed"/>
    <x v="0"/>
    <x v="0"/>
    <s v="Janet King"/>
    <n v="2"/>
    <s v="LinkedIn"/>
    <s v="Fully Meets"/>
    <n v="4.83"/>
    <n v="5"/>
    <n v="0"/>
    <d v="2019-02-14T00:00:00"/>
    <n v="0"/>
    <n v="15"/>
  </r>
  <r>
    <s v="Squatrito, Kristen"/>
    <n v="10030"/>
    <n v="0"/>
    <n v="2"/>
    <n v="0"/>
    <n v="5"/>
    <n v="5"/>
    <n v="4"/>
    <n v="0"/>
    <n v="62425"/>
    <n v="1"/>
    <n v="19"/>
    <s v="Production Technician I"/>
    <s v="MA"/>
    <n v="2359"/>
    <d v="1973-03-26T00:00:00"/>
    <x v="1"/>
    <s v="Divorced"/>
    <s v="US Citizen"/>
    <x v="0"/>
    <x v="0"/>
    <d v="2013-05-13T00:00:00"/>
    <d v="2015-06-29T00:00:00"/>
    <n v="2.128767123287671"/>
    <s v="unhappy"/>
    <x v="1"/>
    <x v="0"/>
    <s v="David Stanley"/>
    <n v="14"/>
    <s v="LinkedIn"/>
    <s v="Exceeds"/>
    <n v="4.0999999999999996"/>
    <n v="4"/>
    <n v="0"/>
    <d v="2015-03-02T00:00:00"/>
    <n v="0"/>
    <n v="16"/>
  </r>
  <r>
    <s v="Stanford,Barbara  M"/>
    <n v="10278"/>
    <n v="0"/>
    <n v="2"/>
    <n v="0"/>
    <n v="1"/>
    <n v="5"/>
    <n v="3"/>
    <n v="0"/>
    <n v="47961"/>
    <n v="0"/>
    <n v="19"/>
    <s v="Production Technician I"/>
    <s v="MA"/>
    <n v="2050"/>
    <d v="1982-08-25T00:00:00"/>
    <x v="1"/>
    <s v="Divorced"/>
    <s v="US Citizen"/>
    <x v="0"/>
    <x v="2"/>
    <d v="2011-01-10T00:00:00"/>
    <m/>
    <n v="12.602739726027398"/>
    <s v="N/A-StillEmployed"/>
    <x v="0"/>
    <x v="0"/>
    <s v="Kissy Sullivan"/>
    <n v="20"/>
    <s v="Google Search"/>
    <s v="Fully Meets"/>
    <n v="4.0999999999999996"/>
    <n v="4"/>
    <n v="0"/>
    <d v="2019-02-07T00:00:00"/>
    <n v="0"/>
    <n v="9"/>
  </r>
  <r>
    <s v="Stansfield, Norman"/>
    <n v="10307"/>
    <n v="1"/>
    <n v="1"/>
    <n v="1"/>
    <n v="1"/>
    <n v="6"/>
    <n v="1"/>
    <n v="0"/>
    <n v="58273"/>
    <n v="0"/>
    <n v="3"/>
    <s v="Area Sales Manager"/>
    <s v="NV"/>
    <n v="89139"/>
    <d v="1974-05-09T00:00:00"/>
    <x v="0"/>
    <s v="Married"/>
    <s v="US Citizen"/>
    <x v="0"/>
    <x v="0"/>
    <d v="2014-05-12T00:00:00"/>
    <m/>
    <n v="9.2657534246575342"/>
    <s v="N/A-StillEmployed"/>
    <x v="0"/>
    <x v="4"/>
    <s v="Lynn Daneault"/>
    <n v="21"/>
    <s v="Website"/>
    <s v="PIP"/>
    <n v="1.81"/>
    <n v="2"/>
    <n v="0"/>
    <d v="2019-01-17T00:00:00"/>
    <n v="3"/>
    <n v="5"/>
  </r>
  <r>
    <s v="Steans, Tyrone  "/>
    <n v="10147"/>
    <n v="0"/>
    <n v="0"/>
    <n v="1"/>
    <n v="1"/>
    <n v="1"/>
    <n v="3"/>
    <n v="0"/>
    <n v="63003"/>
    <n v="0"/>
    <n v="1"/>
    <s v="Accountant I"/>
    <s v="MA"/>
    <n v="2703"/>
    <d v="1986-09-01T00:00:00"/>
    <x v="0"/>
    <s v="Single"/>
    <s v="US Citizen"/>
    <x v="0"/>
    <x v="0"/>
    <d v="2014-09-29T00:00:00"/>
    <m/>
    <n v="8.882191780821918"/>
    <s v="N/A-StillEmployed"/>
    <x v="0"/>
    <x v="3"/>
    <s v="Brandon R. LeBlanc"/>
    <n v="1"/>
    <s v="Indeed"/>
    <s v="Fully Meets"/>
    <n v="3.9"/>
    <n v="5"/>
    <n v="5"/>
    <d v="2019-01-18T00:00:00"/>
    <n v="0"/>
    <n v="9"/>
  </r>
  <r>
    <s v="Stoica, Rick"/>
    <n v="10266"/>
    <n v="1"/>
    <n v="1"/>
    <n v="1"/>
    <n v="1"/>
    <n v="5"/>
    <n v="3"/>
    <n v="0"/>
    <n v="61355"/>
    <n v="0"/>
    <n v="19"/>
    <s v="Production Technician I"/>
    <s v="MA"/>
    <n v="2301"/>
    <d v="1985-03-14T00:00:00"/>
    <x v="0"/>
    <s v="Married"/>
    <s v="US Citizen"/>
    <x v="0"/>
    <x v="3"/>
    <d v="2014-02-17T00:00:00"/>
    <m/>
    <n v="9.4958904109589035"/>
    <s v="N/A-StillEmployed"/>
    <x v="0"/>
    <x v="0"/>
    <s v="Kelley Spirea"/>
    <n v="18"/>
    <s v="LinkedIn"/>
    <s v="Fully Meets"/>
    <n v="4.7"/>
    <n v="3"/>
    <n v="0"/>
    <d v="2019-01-11T00:00:00"/>
    <n v="0"/>
    <n v="4"/>
  </r>
  <r>
    <s v="Strong, Caitrin"/>
    <n v="10241"/>
    <n v="1"/>
    <n v="1"/>
    <n v="0"/>
    <n v="1"/>
    <n v="6"/>
    <n v="3"/>
    <n v="0"/>
    <n v="60120"/>
    <n v="0"/>
    <n v="3"/>
    <s v="Area Sales Manager"/>
    <s v="MT"/>
    <n v="59102"/>
    <d v="1989-05-12T00:00:00"/>
    <x v="1"/>
    <s v="Married"/>
    <s v="US Citizen"/>
    <x v="0"/>
    <x v="1"/>
    <d v="2010-09-27T00:00:00"/>
    <m/>
    <n v="12.890410958904109"/>
    <s v="N/A-StillEmployed"/>
    <x v="0"/>
    <x v="4"/>
    <s v="John Smith"/>
    <n v="17"/>
    <s v="Indeed"/>
    <s v="Fully Meets"/>
    <n v="4.0999999999999996"/>
    <n v="4"/>
    <n v="0"/>
    <d v="2019-01-31T00:00:00"/>
    <n v="0"/>
    <n v="18"/>
  </r>
  <r>
    <s v="Sullivan, Kissy "/>
    <n v="10158"/>
    <n v="1"/>
    <n v="1"/>
    <n v="0"/>
    <n v="1"/>
    <n v="5"/>
    <n v="3"/>
    <n v="0"/>
    <n v="63682"/>
    <n v="0"/>
    <n v="18"/>
    <s v="Production Manager"/>
    <s v="MA"/>
    <n v="1776"/>
    <d v="1978-03-28T00:00:00"/>
    <x v="1"/>
    <s v="Married"/>
    <s v="US Citizen"/>
    <x v="0"/>
    <x v="1"/>
    <d v="2009-01-08T00:00:00"/>
    <m/>
    <n v="14.608219178082193"/>
    <s v="N/A-StillEmployed"/>
    <x v="0"/>
    <x v="0"/>
    <s v="Janet King"/>
    <n v="2"/>
    <s v="Indeed"/>
    <s v="Fully Meets"/>
    <n v="3.73"/>
    <n v="4"/>
    <n v="0"/>
    <d v="2019-01-24T00:00:00"/>
    <n v="0"/>
    <n v="12"/>
  </r>
  <r>
    <s v="Sullivan, Timothy"/>
    <n v="10117"/>
    <n v="1"/>
    <n v="1"/>
    <n v="1"/>
    <n v="1"/>
    <n v="5"/>
    <n v="3"/>
    <n v="0"/>
    <n v="63025"/>
    <n v="0"/>
    <n v="19"/>
    <s v="Production Technician I"/>
    <s v="MA"/>
    <n v="2747"/>
    <d v="1982-10-07T00:00:00"/>
    <x v="0"/>
    <s v="Married"/>
    <s v="US Citizen"/>
    <x v="1"/>
    <x v="0"/>
    <d v="2015-01-05T00:00:00"/>
    <m/>
    <n v="8.6136986301369856"/>
    <s v="N/A-StillEmployed"/>
    <x v="0"/>
    <x v="0"/>
    <s v="Michael Albert"/>
    <n v="22"/>
    <s v="Google Search"/>
    <s v="Fully Meets"/>
    <n v="4.3600000000000003"/>
    <n v="5"/>
    <n v="0"/>
    <d v="2019-01-24T00:00:00"/>
    <n v="0"/>
    <n v="10"/>
  </r>
  <r>
    <s v="Sutwell, Barbara"/>
    <n v="10209"/>
    <n v="0"/>
    <n v="0"/>
    <n v="0"/>
    <n v="1"/>
    <n v="5"/>
    <n v="3"/>
    <n v="0"/>
    <n v="59238"/>
    <n v="0"/>
    <n v="19"/>
    <s v="Production Technician I"/>
    <s v="MA"/>
    <n v="2718"/>
    <d v="1968-08-15T00:00:00"/>
    <x v="1"/>
    <s v="Single"/>
    <s v="Eligible NonCitizen"/>
    <x v="0"/>
    <x v="3"/>
    <d v="2012-05-14T00:00:00"/>
    <m/>
    <n v="11.260273972602739"/>
    <s v="N/A-StillEmployed"/>
    <x v="0"/>
    <x v="0"/>
    <s v="Elijiah Gray"/>
    <n v="16"/>
    <s v="Indeed"/>
    <s v="Fully Meets"/>
    <n v="3.4"/>
    <n v="5"/>
    <n v="0"/>
    <d v="2019-01-31T00:00:00"/>
    <n v="0"/>
    <n v="13"/>
  </r>
  <r>
    <s v="Szabo, Andrew"/>
    <n v="10024"/>
    <n v="0"/>
    <n v="0"/>
    <n v="1"/>
    <n v="1"/>
    <n v="4"/>
    <n v="4"/>
    <n v="0"/>
    <n v="92989"/>
    <n v="0"/>
    <n v="24"/>
    <s v="Software Engineer"/>
    <s v="MA"/>
    <n v="2140"/>
    <d v="1983-05-06T00:00:00"/>
    <x v="0"/>
    <s v="Single"/>
    <s v="US Citizen"/>
    <x v="0"/>
    <x v="0"/>
    <d v="2014-07-07T00:00:00"/>
    <m/>
    <n v="9.1123287671232873"/>
    <s v="N/A-StillEmployed"/>
    <x v="0"/>
    <x v="2"/>
    <s v="Alex Sweetwater"/>
    <n v="10"/>
    <s v="LinkedIn"/>
    <s v="Exceeds"/>
    <n v="4.5"/>
    <n v="5"/>
    <n v="5"/>
    <d v="2019-02-18T00:00:00"/>
    <n v="0"/>
    <n v="1"/>
  </r>
  <r>
    <s v="Tannen, Biff"/>
    <n v="10173"/>
    <n v="1"/>
    <n v="1"/>
    <n v="1"/>
    <n v="1"/>
    <n v="3"/>
    <n v="3"/>
    <n v="0"/>
    <n v="90100"/>
    <n v="0"/>
    <n v="4"/>
    <s v="BI Developer"/>
    <s v="MA"/>
    <n v="2134"/>
    <d v="1987-10-24T00:00:00"/>
    <x v="0"/>
    <s v="Married"/>
    <s v="US Citizen"/>
    <x v="0"/>
    <x v="0"/>
    <d v="2017-04-20T00:00:00"/>
    <m/>
    <n v="6.3232876712328769"/>
    <s v="N/A-StillEmployed"/>
    <x v="0"/>
    <x v="1"/>
    <s v="Brian Champaigne"/>
    <n v="13"/>
    <s v="Indeed"/>
    <s v="Fully Meets"/>
    <n v="3.4"/>
    <n v="3"/>
    <n v="6"/>
    <d v="2019-01-02T00:00:00"/>
    <n v="0"/>
    <n v="14"/>
  </r>
  <r>
    <s v="Tavares, Desiree  "/>
    <n v="10221"/>
    <n v="1"/>
    <n v="1"/>
    <n v="0"/>
    <n v="5"/>
    <n v="5"/>
    <n v="3"/>
    <n v="1"/>
    <n v="60754"/>
    <n v="1"/>
    <n v="19"/>
    <s v="Production Technician I"/>
    <s v="MA"/>
    <n v="1801"/>
    <d v="1975-04-03T00:00:00"/>
    <x v="1"/>
    <s v="Married"/>
    <s v="Non-Citizen"/>
    <x v="0"/>
    <x v="1"/>
    <d v="2009-04-27T00:00:00"/>
    <d v="2013-04-01T00:00:00"/>
    <n v="3.9315068493150687"/>
    <s v="Another position"/>
    <x v="1"/>
    <x v="0"/>
    <s v="Webster Butler"/>
    <n v="39"/>
    <s v="Diversity Job Fair"/>
    <s v="Fully Meets"/>
    <n v="4.5"/>
    <n v="5"/>
    <n v="0"/>
    <d v="2012-02-15T00:00:00"/>
    <n v="0"/>
    <n v="11"/>
  </r>
  <r>
    <s v="Tejeda, Lenora "/>
    <n v="10146"/>
    <n v="1"/>
    <n v="1"/>
    <n v="0"/>
    <n v="5"/>
    <n v="5"/>
    <n v="3"/>
    <n v="0"/>
    <n v="72202"/>
    <n v="1"/>
    <n v="20"/>
    <s v="Production Technician II"/>
    <s v="MA"/>
    <n v="2129"/>
    <d v="1953-05-24T00:00:00"/>
    <x v="1"/>
    <s v="Married"/>
    <s v="US Citizen"/>
    <x v="0"/>
    <x v="0"/>
    <d v="2011-05-16T00:00:00"/>
    <d v="2017-07-08T00:00:00"/>
    <n v="6.1506849315068495"/>
    <s v="Another position"/>
    <x v="1"/>
    <x v="0"/>
    <s v="Elijiah Gray"/>
    <n v="16"/>
    <s v="Google Search"/>
    <s v="Fully Meets"/>
    <n v="3.93"/>
    <n v="3"/>
    <n v="0"/>
    <d v="2017-04-18T00:00:00"/>
    <n v="0"/>
    <n v="3"/>
  </r>
  <r>
    <s v="Terry, Sharlene "/>
    <n v="10161"/>
    <n v="0"/>
    <n v="0"/>
    <n v="0"/>
    <n v="1"/>
    <n v="6"/>
    <n v="3"/>
    <n v="0"/>
    <n v="58370"/>
    <n v="0"/>
    <n v="3"/>
    <s v="Area Sales Manager"/>
    <s v="OR"/>
    <n v="97756"/>
    <d v="1965-05-07T00:00:00"/>
    <x v="1"/>
    <s v="Single"/>
    <s v="US Citizen"/>
    <x v="0"/>
    <x v="1"/>
    <d v="2014-09-29T00:00:00"/>
    <m/>
    <n v="8.882191780821918"/>
    <s v="N/A-StillEmployed"/>
    <x v="0"/>
    <x v="4"/>
    <s v="Lynn Daneault"/>
    <n v="21"/>
    <s v="Indeed"/>
    <s v="Fully Meets"/>
    <n v="3.69"/>
    <n v="3"/>
    <n v="0"/>
    <d v="2019-01-28T00:00:00"/>
    <n v="0"/>
    <n v="18"/>
  </r>
  <r>
    <s v="Theamstern, Sophia"/>
    <n v="10141"/>
    <n v="0"/>
    <n v="0"/>
    <n v="0"/>
    <n v="5"/>
    <n v="5"/>
    <n v="3"/>
    <n v="0"/>
    <n v="48413"/>
    <n v="1"/>
    <n v="19"/>
    <s v="Production Technician I"/>
    <s v="MA"/>
    <n v="2066"/>
    <d v="1965-05-09T00:00:00"/>
    <x v="1"/>
    <s v="Single"/>
    <s v="US Citizen"/>
    <x v="0"/>
    <x v="0"/>
    <d v="2011-07-05T00:00:00"/>
    <d v="2016-09-05T00:00:00"/>
    <n v="5.1753424657534248"/>
    <s v="return to school"/>
    <x v="1"/>
    <x v="0"/>
    <s v="Amy Dunn"/>
    <n v="11"/>
    <s v="Indeed"/>
    <s v="Fully Meets"/>
    <n v="3.98"/>
    <n v="4"/>
    <n v="0"/>
    <d v="2016-03-02T00:00:00"/>
    <n v="0"/>
    <n v="1"/>
  </r>
  <r>
    <s v="Thibaud, Kenneth"/>
    <n v="10268"/>
    <n v="0"/>
    <n v="4"/>
    <n v="1"/>
    <n v="5"/>
    <n v="5"/>
    <n v="3"/>
    <n v="0"/>
    <n v="67176"/>
    <n v="1"/>
    <n v="20"/>
    <s v="Production Technician II"/>
    <s v="MA"/>
    <n v="2472"/>
    <d v="1975-09-16T00:00:00"/>
    <x v="0"/>
    <s v="Widowed"/>
    <s v="US Citizen"/>
    <x v="0"/>
    <x v="0"/>
    <d v="2007-06-25T00:00:00"/>
    <d v="2010-08-30T00:00:00"/>
    <n v="3.1835616438356165"/>
    <s v="military"/>
    <x v="1"/>
    <x v="0"/>
    <s v="Webster Butler"/>
    <n v="39"/>
    <s v="Other"/>
    <s v="Fully Meets"/>
    <n v="4.0999999999999996"/>
    <n v="4"/>
    <n v="0"/>
    <d v="2010-07-14T00:00:00"/>
    <n v="0"/>
    <n v="15"/>
  </r>
  <r>
    <s v="Tippett, Jeanette"/>
    <n v="10123"/>
    <n v="0"/>
    <n v="2"/>
    <n v="0"/>
    <n v="1"/>
    <n v="5"/>
    <n v="3"/>
    <n v="0"/>
    <n v="56339"/>
    <n v="0"/>
    <n v="19"/>
    <s v="Production Technician I"/>
    <s v="MA"/>
    <n v="2093"/>
    <d v="1967-06-05T00:00:00"/>
    <x v="1"/>
    <s v="Divorced"/>
    <s v="US Citizen"/>
    <x v="0"/>
    <x v="1"/>
    <d v="2013-02-18T00:00:00"/>
    <m/>
    <n v="10.493150684931507"/>
    <s v="N/A-StillEmployed"/>
    <x v="0"/>
    <x v="0"/>
    <s v="Brannon Miller"/>
    <n v="12"/>
    <s v="Indeed"/>
    <s v="Fully Meets"/>
    <n v="4.21"/>
    <n v="5"/>
    <n v="0"/>
    <d v="2019-01-14T00:00:00"/>
    <n v="0"/>
    <n v="4"/>
  </r>
  <r>
    <s v="Torrence, Jack"/>
    <n v="10013"/>
    <n v="0"/>
    <n v="3"/>
    <n v="1"/>
    <n v="1"/>
    <n v="6"/>
    <n v="4"/>
    <n v="0"/>
    <n v="64397"/>
    <n v="0"/>
    <n v="3"/>
    <s v="Area Sales Manager"/>
    <s v="ND"/>
    <n v="58782"/>
    <d v="1968-01-15T00:00:00"/>
    <x v="0"/>
    <s v="Separated"/>
    <s v="US Citizen"/>
    <x v="0"/>
    <x v="0"/>
    <d v="2006-01-09T00:00:00"/>
    <m/>
    <n v="17.608219178082191"/>
    <s v="N/A-StillEmployed"/>
    <x v="0"/>
    <x v="4"/>
    <s v="Lynn Daneault"/>
    <n v="21"/>
    <s v="Indeed"/>
    <s v="Exceeds"/>
    <n v="4.0999999999999996"/>
    <n v="3"/>
    <n v="0"/>
    <d v="2019-01-04T00:00:00"/>
    <n v="0"/>
    <n v="6"/>
  </r>
  <r>
    <s v="Trang, Mei"/>
    <n v="10287"/>
    <n v="0"/>
    <n v="0"/>
    <n v="0"/>
    <n v="1"/>
    <n v="5"/>
    <n v="2"/>
    <n v="0"/>
    <n v="63025"/>
    <n v="0"/>
    <n v="19"/>
    <s v="Production Technician I"/>
    <s v="MA"/>
    <n v="2021"/>
    <d v="1983-05-16T00:00:00"/>
    <x v="1"/>
    <s v="Single"/>
    <s v="US Citizen"/>
    <x v="0"/>
    <x v="0"/>
    <d v="2014-02-17T00:00:00"/>
    <m/>
    <n v="9.4958904109589035"/>
    <s v="N/A-StillEmployed"/>
    <x v="0"/>
    <x v="0"/>
    <s v="David Stanley"/>
    <n v="14"/>
    <s v="LinkedIn"/>
    <s v="Needs Improvement"/>
    <n v="2.44"/>
    <n v="5"/>
    <n v="0"/>
    <d v="2019-02-11T00:00:00"/>
    <n v="4"/>
    <n v="18"/>
  </r>
  <r>
    <s v="Tredinnick, Neville "/>
    <n v="10044"/>
    <n v="1"/>
    <n v="1"/>
    <n v="1"/>
    <n v="5"/>
    <n v="3"/>
    <n v="3"/>
    <n v="0"/>
    <n v="75281"/>
    <n v="1"/>
    <n v="15"/>
    <s v="Network Engineer"/>
    <s v="MA"/>
    <n v="1420"/>
    <d v="1988-05-05T00:00:00"/>
    <x v="0"/>
    <s v="Married"/>
    <s v="US Citizen"/>
    <x v="0"/>
    <x v="0"/>
    <d v="2015-01-05T00:00:00"/>
    <d v="2016-02-12T00:00:00"/>
    <n v="1.1041095890410959"/>
    <s v="medical issues"/>
    <x v="1"/>
    <x v="1"/>
    <s v="Peter Monroe"/>
    <n v="7"/>
    <s v="CareerBuilder"/>
    <s v="Fully Meets"/>
    <n v="5"/>
    <n v="3"/>
    <n v="5"/>
    <d v="2015-04-15T00:00:00"/>
    <n v="0"/>
    <n v="11"/>
  </r>
  <r>
    <s v="True, Edward"/>
    <n v="10102"/>
    <n v="0"/>
    <n v="0"/>
    <n v="1"/>
    <n v="5"/>
    <n v="4"/>
    <n v="3"/>
    <n v="1"/>
    <n v="100416"/>
    <n v="1"/>
    <n v="24"/>
    <s v="Software Engineer"/>
    <s v="MA"/>
    <n v="2451"/>
    <d v="1983-06-14T00:00:00"/>
    <x v="0"/>
    <s v="Single"/>
    <s v="Non-Citizen"/>
    <x v="0"/>
    <x v="1"/>
    <d v="2013-02-18T00:00:00"/>
    <d v="2018-04-15T00:00:00"/>
    <n v="5.1561643835616442"/>
    <s v="medical issues"/>
    <x v="1"/>
    <x v="2"/>
    <s v="Alex Sweetwater"/>
    <n v="10"/>
    <s v="Diversity Job Fair"/>
    <s v="Fully Meets"/>
    <n v="4.5999999999999996"/>
    <n v="3"/>
    <n v="4"/>
    <d v="2017-02-12T00:00:00"/>
    <n v="0"/>
    <n v="9"/>
  </r>
  <r>
    <s v="Trzeciak, Cybil"/>
    <n v="10270"/>
    <n v="0"/>
    <n v="0"/>
    <n v="0"/>
    <n v="5"/>
    <n v="5"/>
    <n v="3"/>
    <n v="0"/>
    <n v="74813"/>
    <n v="1"/>
    <n v="20"/>
    <s v="Production Technician II"/>
    <s v="MA"/>
    <n v="1778"/>
    <d v="1985-03-15T00:00:00"/>
    <x v="1"/>
    <s v="Single"/>
    <s v="US Citizen"/>
    <x v="0"/>
    <x v="0"/>
    <d v="2011-01-10T00:00:00"/>
    <d v="2014-07-02T00:00:00"/>
    <n v="3.4767123287671233"/>
    <s v="unhappy"/>
    <x v="1"/>
    <x v="0"/>
    <s v="Amy Dunn"/>
    <n v="11"/>
    <s v="LinkedIn"/>
    <s v="Fully Meets"/>
    <n v="4.4000000000000004"/>
    <n v="3"/>
    <n v="0"/>
    <d v="2014-01-05T00:00:00"/>
    <n v="0"/>
    <n v="5"/>
  </r>
  <r>
    <s v="Turpin, Jumil"/>
    <n v="10045"/>
    <n v="1"/>
    <n v="1"/>
    <n v="1"/>
    <n v="1"/>
    <n v="3"/>
    <n v="3"/>
    <n v="0"/>
    <n v="76029"/>
    <n v="0"/>
    <n v="15"/>
    <s v="Network Engineer"/>
    <s v="MA"/>
    <n v="2343"/>
    <d v="1969-03-31T00:00:00"/>
    <x v="0"/>
    <s v="Married"/>
    <s v="Eligible NonCitizen"/>
    <x v="0"/>
    <x v="0"/>
    <d v="2015-03-30T00:00:00"/>
    <m/>
    <n v="8.3835616438356162"/>
    <s v="N/A-StillEmployed"/>
    <x v="0"/>
    <x v="1"/>
    <s v="Peter Monroe"/>
    <n v="7"/>
    <s v="Employee Referral"/>
    <s v="Fully Meets"/>
    <n v="5"/>
    <n v="4"/>
    <n v="7"/>
    <d v="2019-01-14T00:00:00"/>
    <n v="0"/>
    <n v="8"/>
  </r>
  <r>
    <s v="Valentin,Jackie"/>
    <n v="10205"/>
    <n v="1"/>
    <n v="1"/>
    <n v="0"/>
    <n v="1"/>
    <n v="6"/>
    <n v="3"/>
    <n v="0"/>
    <n v="57859"/>
    <n v="0"/>
    <n v="3"/>
    <s v="Area Sales Manager"/>
    <s v="AZ"/>
    <n v="85006"/>
    <d v="1991-05-23T00:00:00"/>
    <x v="1"/>
    <s v="Married"/>
    <s v="US Citizen"/>
    <x v="0"/>
    <x v="2"/>
    <d v="2011-07-05T00:00:00"/>
    <m/>
    <n v="12.12054794520548"/>
    <s v="N/A-StillEmployed"/>
    <x v="0"/>
    <x v="4"/>
    <s v="John Smith"/>
    <n v="17"/>
    <s v="Indeed"/>
    <s v="Fully Meets"/>
    <n v="2.81"/>
    <n v="3"/>
    <n v="0"/>
    <d v="2019-01-17T00:00:00"/>
    <n v="0"/>
    <n v="16"/>
  </r>
  <r>
    <s v="Veera, Abdellah "/>
    <n v="10014"/>
    <n v="0"/>
    <n v="2"/>
    <n v="1"/>
    <n v="5"/>
    <n v="5"/>
    <n v="4"/>
    <n v="0"/>
    <n v="58523"/>
    <n v="1"/>
    <n v="19"/>
    <s v="Production Technician I"/>
    <s v="MA"/>
    <n v="2171"/>
    <d v="1987-01-31T00:00:00"/>
    <x v="0"/>
    <s v="Divorced"/>
    <s v="US Citizen"/>
    <x v="0"/>
    <x v="0"/>
    <d v="2012-08-13T00:00:00"/>
    <d v="2016-02-05T00:00:00"/>
    <n v="3.4821917808219176"/>
    <s v="maternity leave - did not return"/>
    <x v="1"/>
    <x v="0"/>
    <s v="Kissy Sullivan"/>
    <n v="20"/>
    <s v="LinkedIn"/>
    <s v="Exceeds"/>
    <n v="4.5"/>
    <n v="5"/>
    <n v="0"/>
    <d v="2016-02-01T00:00:00"/>
    <n v="0"/>
    <n v="15"/>
  </r>
  <r>
    <s v="Vega, Vincent"/>
    <n v="10144"/>
    <n v="0"/>
    <n v="2"/>
    <n v="1"/>
    <n v="1"/>
    <n v="5"/>
    <n v="3"/>
    <n v="0"/>
    <n v="88976"/>
    <n v="0"/>
    <n v="17"/>
    <s v="Production Manager"/>
    <s v="MA"/>
    <n v="2169"/>
    <d v="1968-10-10T00:00:00"/>
    <x v="0"/>
    <s v="Divorced"/>
    <s v="US Citizen"/>
    <x v="0"/>
    <x v="0"/>
    <d v="2011-08-01T00:00:00"/>
    <m/>
    <n v="12.046575342465754"/>
    <s v="N/A-StillEmployed"/>
    <x v="0"/>
    <x v="0"/>
    <s v="Janet King"/>
    <n v="2"/>
    <s v="Employee Referral"/>
    <s v="Fully Meets"/>
    <n v="3.93"/>
    <n v="3"/>
    <n v="0"/>
    <d v="2019-02-27T00:00:00"/>
    <n v="0"/>
    <n v="19"/>
  </r>
  <r>
    <s v="Villanueva, Noah"/>
    <n v="10253"/>
    <n v="0"/>
    <n v="0"/>
    <n v="1"/>
    <n v="1"/>
    <n v="6"/>
    <n v="3"/>
    <n v="0"/>
    <n v="55875"/>
    <n v="0"/>
    <n v="3"/>
    <s v="Area Sales Manager"/>
    <s v="ME"/>
    <n v="4063"/>
    <d v="1989-07-11T00:00:00"/>
    <x v="0"/>
    <s v="Single"/>
    <s v="US Citizen"/>
    <x v="0"/>
    <x v="3"/>
    <d v="2012-03-05T00:00:00"/>
    <m/>
    <n v="11.452054794520548"/>
    <s v="N/A-StillEmployed"/>
    <x v="0"/>
    <x v="4"/>
    <s v="John Smith"/>
    <n v="17"/>
    <s v="Website"/>
    <s v="Fully Meets"/>
    <n v="4.5"/>
    <n v="4"/>
    <n v="0"/>
    <d v="2019-01-18T00:00:00"/>
    <n v="0"/>
    <n v="11"/>
  </r>
  <r>
    <s v="Voldemort, Lord"/>
    <n v="10118"/>
    <n v="1"/>
    <n v="1"/>
    <n v="1"/>
    <n v="4"/>
    <n v="3"/>
    <n v="3"/>
    <n v="0"/>
    <n v="113999"/>
    <n v="1"/>
    <n v="8"/>
    <s v="Database Administrator"/>
    <s v="MA"/>
    <n v="1960"/>
    <d v="1986-08-07T00:00:00"/>
    <x v="0"/>
    <s v="Married"/>
    <s v="US Citizen"/>
    <x v="0"/>
    <x v="1"/>
    <d v="2015-02-16T00:00:00"/>
    <d v="2017-02-22T00:00:00"/>
    <n v="2.0191780821917806"/>
    <s v="no-call, no-show"/>
    <x v="2"/>
    <x v="1"/>
    <s v="Simon Roup"/>
    <n v="4"/>
    <s v="Employee Referral"/>
    <s v="Fully Meets"/>
    <n v="4.33"/>
    <n v="3"/>
    <n v="7"/>
    <d v="2017-02-15T00:00:00"/>
    <n v="0"/>
    <n v="9"/>
  </r>
  <r>
    <s v="Volk, Colleen"/>
    <n v="10022"/>
    <n v="1"/>
    <n v="1"/>
    <n v="0"/>
    <n v="4"/>
    <n v="5"/>
    <n v="4"/>
    <n v="0"/>
    <n v="49773"/>
    <n v="1"/>
    <n v="19"/>
    <s v="Production Technician I"/>
    <s v="MA"/>
    <n v="2747"/>
    <d v="1986-06-03T00:00:00"/>
    <x v="1"/>
    <s v="Married"/>
    <s v="US Citizen"/>
    <x v="0"/>
    <x v="0"/>
    <d v="2011-09-26T00:00:00"/>
    <d v="2016-02-08T00:00:00"/>
    <n v="4.3726027397260276"/>
    <s v="gross misconduct"/>
    <x v="2"/>
    <x v="0"/>
    <s v="Kelley Spirea"/>
    <n v="18"/>
    <s v="Google Search"/>
    <s v="Exceeds"/>
    <n v="4.3"/>
    <n v="5"/>
    <n v="0"/>
    <d v="2015-02-01T00:00:00"/>
    <n v="0"/>
    <n v="18"/>
  </r>
  <r>
    <s v="Von Massenbach, Anna"/>
    <n v="10183"/>
    <n v="0"/>
    <n v="0"/>
    <n v="0"/>
    <n v="2"/>
    <n v="5"/>
    <n v="3"/>
    <n v="0"/>
    <n v="62068"/>
    <n v="0"/>
    <n v="19"/>
    <s v="Production Technician I"/>
    <s v="MA"/>
    <n v="2124"/>
    <d v="1985-04-06T00:00:00"/>
    <x v="1"/>
    <s v="Single"/>
    <s v="US Citizen"/>
    <x v="0"/>
    <x v="0"/>
    <d v="2015-07-05T00:00:00"/>
    <m/>
    <n v="8.117808219178082"/>
    <s v="N/A-StillEmployed"/>
    <x v="0"/>
    <x v="0"/>
    <s v="Michael Albert"/>
    <n v="22"/>
    <s v="LinkedIn"/>
    <s v="Fully Meets"/>
    <n v="3.21"/>
    <n v="3"/>
    <n v="0"/>
    <d v="2019-01-29T00:00:00"/>
    <n v="0"/>
    <n v="7"/>
  </r>
  <r>
    <s v="Walker, Roger"/>
    <n v="10190"/>
    <n v="0"/>
    <n v="0"/>
    <n v="1"/>
    <n v="1"/>
    <n v="5"/>
    <n v="3"/>
    <n v="0"/>
    <n v="66541"/>
    <n v="0"/>
    <n v="20"/>
    <s v="Production Technician II"/>
    <s v="MA"/>
    <n v="2459"/>
    <d v="1976-02-10T00:00:00"/>
    <x v="0"/>
    <s v="Single"/>
    <s v="US Citizen"/>
    <x v="0"/>
    <x v="1"/>
    <d v="2014-08-18T00:00:00"/>
    <m/>
    <n v="8.9972602739726035"/>
    <s v="N/A-StillEmployed"/>
    <x v="0"/>
    <x v="0"/>
    <s v="Ketsia Liebig"/>
    <n v="19"/>
    <s v="Employee Referral"/>
    <s v="Fully Meets"/>
    <n v="3.11"/>
    <n v="5"/>
    <n v="0"/>
    <d v="2019-02-12T00:00:00"/>
    <n v="0"/>
    <n v="4"/>
  </r>
  <r>
    <s v="Wallace, Courtney  E"/>
    <n v="10274"/>
    <n v="1"/>
    <n v="1"/>
    <n v="0"/>
    <n v="5"/>
    <n v="5"/>
    <n v="3"/>
    <n v="1"/>
    <n v="80512"/>
    <n v="1"/>
    <n v="18"/>
    <s v="Production Manager"/>
    <s v="MA"/>
    <n v="2478"/>
    <d v="1955-11-14T00:00:00"/>
    <x v="1"/>
    <s v="Married"/>
    <s v="US Citizen"/>
    <x v="0"/>
    <x v="1"/>
    <d v="2011-09-26T00:00:00"/>
    <d v="2012-01-02T00:00:00"/>
    <n v="0.26849315068493151"/>
    <s v="Another position"/>
    <x v="1"/>
    <x v="0"/>
    <s v="Janet King"/>
    <n v="2"/>
    <s v="Diversity Job Fair"/>
    <s v="Fully Meets"/>
    <n v="4.5"/>
    <n v="3"/>
    <n v="0"/>
    <d v="2012-01-02T00:00:00"/>
    <n v="0"/>
    <n v="5"/>
  </r>
  <r>
    <s v="Wallace, Theresa"/>
    <n v="10293"/>
    <n v="0"/>
    <n v="0"/>
    <n v="0"/>
    <n v="5"/>
    <n v="5"/>
    <n v="2"/>
    <n v="0"/>
    <n v="50274"/>
    <n v="1"/>
    <n v="19"/>
    <s v="Production Technician I"/>
    <s v="MA"/>
    <n v="1887"/>
    <d v="1980-08-02T00:00:00"/>
    <x v="1"/>
    <s v="Single"/>
    <s v="US Citizen"/>
    <x v="0"/>
    <x v="0"/>
    <d v="2012-08-13T00:00:00"/>
    <d v="2015-09-01T00:00:00"/>
    <n v="3.0520547945205481"/>
    <s v="career change"/>
    <x v="1"/>
    <x v="0"/>
    <s v="Elijiah Gray"/>
    <n v="16"/>
    <s v="CareerBuilder"/>
    <s v="Needs Improvement"/>
    <n v="2.5"/>
    <n v="3"/>
    <n v="0"/>
    <d v="2014-09-05T00:00:00"/>
    <n v="6"/>
    <n v="13"/>
  </r>
  <r>
    <s v="Wang, Charlie"/>
    <n v="10172"/>
    <n v="0"/>
    <n v="0"/>
    <n v="1"/>
    <n v="1"/>
    <n v="3"/>
    <n v="3"/>
    <n v="0"/>
    <n v="84903"/>
    <n v="0"/>
    <n v="22"/>
    <s v="Senior BI Developer"/>
    <s v="MA"/>
    <n v="1887"/>
    <d v="1981-07-08T00:00:00"/>
    <x v="0"/>
    <s v="Single"/>
    <s v="US Citizen"/>
    <x v="0"/>
    <x v="3"/>
    <d v="2017-02-15T00:00:00"/>
    <m/>
    <n v="6.4986301369863018"/>
    <s v="N/A-StillEmployed"/>
    <x v="0"/>
    <x v="1"/>
    <s v="Brian Champaigne"/>
    <n v="13"/>
    <s v="Indeed"/>
    <s v="Fully Meets"/>
    <n v="3.42"/>
    <n v="4"/>
    <n v="7"/>
    <d v="2019-01-04T00:00:00"/>
    <n v="0"/>
    <n v="17"/>
  </r>
  <r>
    <s v="Warfield, Sarah"/>
    <n v="10127"/>
    <n v="0"/>
    <n v="4"/>
    <n v="0"/>
    <n v="1"/>
    <n v="3"/>
    <n v="3"/>
    <n v="0"/>
    <n v="107226"/>
    <n v="0"/>
    <n v="28"/>
    <s v="Sr. Network Engineer"/>
    <s v="MA"/>
    <n v="2453"/>
    <d v="1978-05-02T00:00:00"/>
    <x v="1"/>
    <s v="Widowed"/>
    <s v="US Citizen"/>
    <x v="0"/>
    <x v="3"/>
    <d v="2015-03-30T00:00:00"/>
    <m/>
    <n v="8.3835616438356162"/>
    <s v="N/A-StillEmployed"/>
    <x v="0"/>
    <x v="1"/>
    <s v="Peter Monroe"/>
    <n v="7"/>
    <s v="Employee Referral"/>
    <s v="Fully Meets"/>
    <n v="4.2"/>
    <n v="4"/>
    <n v="8"/>
    <d v="2019-02-05T00:00:00"/>
    <n v="0"/>
    <n v="7"/>
  </r>
  <r>
    <s v="Whittier, Scott"/>
    <n v="10072"/>
    <n v="0"/>
    <n v="0"/>
    <n v="1"/>
    <n v="5"/>
    <n v="5"/>
    <n v="3"/>
    <n v="0"/>
    <n v="58371"/>
    <n v="1"/>
    <n v="19"/>
    <s v="Production Technician I"/>
    <s v="MA"/>
    <n v="2030"/>
    <d v="1987-05-24T00:00:00"/>
    <x v="0"/>
    <s v="Single"/>
    <s v="US Citizen"/>
    <x v="1"/>
    <x v="0"/>
    <d v="2011-01-10T00:00:00"/>
    <d v="2014-05-15T00:00:00"/>
    <n v="3.3452054794520549"/>
    <s v="hours"/>
    <x v="1"/>
    <x v="0"/>
    <s v="Webster Butler"/>
    <n v="39"/>
    <s v="LinkedIn"/>
    <s v="Fully Meets"/>
    <n v="5"/>
    <n v="5"/>
    <n v="0"/>
    <d v="2014-05-15T00:00:00"/>
    <n v="0"/>
    <n v="11"/>
  </r>
  <r>
    <s v="Wilber, Barry"/>
    <n v="10048"/>
    <n v="1"/>
    <n v="1"/>
    <n v="1"/>
    <n v="5"/>
    <n v="5"/>
    <n v="3"/>
    <n v="0"/>
    <n v="55140"/>
    <n v="1"/>
    <n v="19"/>
    <s v="Production Technician I"/>
    <s v="MA"/>
    <n v="2324"/>
    <d v="1965-09-09T00:00:00"/>
    <x v="0"/>
    <s v="Married"/>
    <s v="Eligible NonCitizen"/>
    <x v="0"/>
    <x v="0"/>
    <d v="2011-05-16T00:00:00"/>
    <d v="2015-09-07T00:00:00"/>
    <n v="4.3150684931506849"/>
    <s v="unhappy"/>
    <x v="1"/>
    <x v="0"/>
    <s v="Amy Dunn"/>
    <n v="11"/>
    <s v="Website"/>
    <s v="Fully Meets"/>
    <n v="5"/>
    <n v="3"/>
    <n v="0"/>
    <d v="2015-02-15T00:00:00"/>
    <n v="0"/>
    <n v="7"/>
  </r>
  <r>
    <s v="Wilkes, Annie"/>
    <n v="10204"/>
    <n v="0"/>
    <n v="2"/>
    <n v="0"/>
    <n v="5"/>
    <n v="5"/>
    <n v="3"/>
    <n v="0"/>
    <n v="58062"/>
    <n v="1"/>
    <n v="19"/>
    <s v="Production Technician I"/>
    <s v="MA"/>
    <n v="1876"/>
    <d v="1983-07-30T00:00:00"/>
    <x v="1"/>
    <s v="Divorced"/>
    <s v="US Citizen"/>
    <x v="0"/>
    <x v="0"/>
    <d v="2011-01-10T00:00:00"/>
    <d v="2012-05-14T00:00:00"/>
    <n v="1.3424657534246576"/>
    <s v="Another position"/>
    <x v="1"/>
    <x v="0"/>
    <s v="Ketsia Liebig"/>
    <n v="19"/>
    <s v="Google Search"/>
    <s v="Fully Meets"/>
    <n v="3.6"/>
    <n v="5"/>
    <n v="0"/>
    <d v="2011-02-06T00:00:00"/>
    <n v="0"/>
    <n v="9"/>
  </r>
  <r>
    <s v="Williams, Jacquelyn  "/>
    <n v="10264"/>
    <n v="0"/>
    <n v="0"/>
    <n v="0"/>
    <n v="5"/>
    <n v="5"/>
    <n v="3"/>
    <n v="1"/>
    <n v="59728"/>
    <n v="1"/>
    <n v="19"/>
    <s v="Production Technician I"/>
    <s v="MA"/>
    <n v="2109"/>
    <d v="1969-10-02T00:00:00"/>
    <x v="1"/>
    <s v="Single"/>
    <s v="US Citizen"/>
    <x v="1"/>
    <x v="1"/>
    <d v="2012-01-09T00:00:00"/>
    <d v="2015-06-27T00:00:00"/>
    <n v="3.4657534246575343"/>
    <s v="relocation out of area"/>
    <x v="1"/>
    <x v="0"/>
    <s v="Ketsia Liebig"/>
    <n v="19"/>
    <s v="Diversity Job Fair"/>
    <s v="Fully Meets"/>
    <n v="4.3"/>
    <n v="4"/>
    <n v="0"/>
    <d v="2014-06-02T00:00:00"/>
    <n v="0"/>
    <n v="16"/>
  </r>
  <r>
    <s v="Winthrop, Jordan  "/>
    <n v="10033"/>
    <n v="0"/>
    <n v="0"/>
    <n v="1"/>
    <n v="5"/>
    <n v="5"/>
    <n v="4"/>
    <n v="0"/>
    <n v="70507"/>
    <n v="1"/>
    <n v="20"/>
    <s v="Production Technician II"/>
    <s v="MA"/>
    <n v="2045"/>
    <d v="1958-11-07T00:00:00"/>
    <x v="0"/>
    <s v="Single"/>
    <s v="US Citizen"/>
    <x v="0"/>
    <x v="0"/>
    <d v="2013-01-07T00:00:00"/>
    <d v="2016-02-21T00:00:00"/>
    <n v="3.1232876712328768"/>
    <s v="retiring"/>
    <x v="1"/>
    <x v="0"/>
    <s v="Brannon Miller"/>
    <n v="12"/>
    <s v="LinkedIn"/>
    <s v="Exceeds"/>
    <n v="5"/>
    <n v="3"/>
    <n v="0"/>
    <d v="2016-01-19T00:00:00"/>
    <n v="0"/>
    <n v="7"/>
  </r>
  <r>
    <s v="Wolk, Hang  T"/>
    <n v="10174"/>
    <n v="0"/>
    <n v="0"/>
    <n v="0"/>
    <n v="1"/>
    <n v="5"/>
    <n v="3"/>
    <n v="0"/>
    <n v="60446"/>
    <n v="0"/>
    <n v="20"/>
    <s v="Production Technician II"/>
    <s v="MA"/>
    <n v="2302"/>
    <d v="1985-04-20T00:00:00"/>
    <x v="1"/>
    <s v="Single"/>
    <s v="US Citizen"/>
    <x v="0"/>
    <x v="0"/>
    <d v="2014-09-29T00:00:00"/>
    <m/>
    <n v="8.882191780821918"/>
    <s v="N/A-StillEmployed"/>
    <x v="0"/>
    <x v="0"/>
    <s v="David Stanley"/>
    <n v="14"/>
    <s v="LinkedIn"/>
    <s v="Fully Meets"/>
    <n v="3.4"/>
    <n v="4"/>
    <n v="0"/>
    <d v="2019-02-21T00:00:00"/>
    <n v="0"/>
    <n v="14"/>
  </r>
  <r>
    <s v="Woodson, Jason"/>
    <n v="10135"/>
    <n v="0"/>
    <n v="0"/>
    <n v="1"/>
    <n v="1"/>
    <n v="5"/>
    <n v="3"/>
    <n v="0"/>
    <n v="65893"/>
    <n v="0"/>
    <n v="20"/>
    <s v="Production Technician II"/>
    <s v="MA"/>
    <n v="1810"/>
    <d v="1985-05-11T00:00:00"/>
    <x v="0"/>
    <s v="Single"/>
    <s v="US Citizen"/>
    <x v="0"/>
    <x v="0"/>
    <d v="2014-07-07T00:00:00"/>
    <m/>
    <n v="9.1123287671232873"/>
    <s v="N/A-StillEmployed"/>
    <x v="0"/>
    <x v="0"/>
    <s v="Kissy Sullivan"/>
    <n v="20"/>
    <s v="LinkedIn"/>
    <s v="Fully Meets"/>
    <n v="4.07"/>
    <n v="4"/>
    <n v="0"/>
    <d v="2019-02-28T00:00:00"/>
    <n v="0"/>
    <n v="13"/>
  </r>
  <r>
    <s v="Ybarra, Catherine "/>
    <n v="10301"/>
    <n v="0"/>
    <n v="0"/>
    <n v="0"/>
    <n v="5"/>
    <n v="5"/>
    <n v="1"/>
    <n v="0"/>
    <n v="48513"/>
    <n v="1"/>
    <n v="19"/>
    <s v="Production Technician I"/>
    <s v="MA"/>
    <n v="2458"/>
    <d v="1982-05-04T00:00:00"/>
    <x v="1"/>
    <s v="Single"/>
    <s v="US Citizen"/>
    <x v="0"/>
    <x v="3"/>
    <d v="2008-09-02T00:00:00"/>
    <d v="2015-09-29T00:00:00"/>
    <n v="7.0767123287671234"/>
    <s v="Another position"/>
    <x v="1"/>
    <x v="0"/>
    <s v="Brannon Miller"/>
    <n v="12"/>
    <s v="Google Search"/>
    <s v="PIP"/>
    <n v="3.2"/>
    <n v="2"/>
    <n v="0"/>
    <d v="2015-09-02T00:00:00"/>
    <n v="5"/>
    <n v="4"/>
  </r>
  <r>
    <s v="Zamora, Jennifer"/>
    <n v="10010"/>
    <n v="0"/>
    <n v="0"/>
    <n v="0"/>
    <n v="1"/>
    <n v="3"/>
    <n v="4"/>
    <n v="0"/>
    <n v="220450"/>
    <n v="0"/>
    <n v="6"/>
    <s v="CIO"/>
    <s v="MA"/>
    <n v="2067"/>
    <d v="1979-08-30T00:00:00"/>
    <x v="1"/>
    <s v="Single"/>
    <s v="US Citizen"/>
    <x v="0"/>
    <x v="0"/>
    <d v="2010-04-10T00:00:00"/>
    <m/>
    <n v="13.356164383561644"/>
    <s v="N/A-StillEmployed"/>
    <x v="0"/>
    <x v="1"/>
    <s v="Janet King"/>
    <n v="2"/>
    <s v="Employee Referral"/>
    <s v="Exceeds"/>
    <n v="4.5999999999999996"/>
    <n v="5"/>
    <n v="6"/>
    <d v="2019-02-21T00:00:00"/>
    <n v="0"/>
    <n v="16"/>
  </r>
  <r>
    <s v="Zhou, Julia"/>
    <n v="10043"/>
    <n v="0"/>
    <n v="0"/>
    <n v="0"/>
    <n v="1"/>
    <n v="3"/>
    <n v="3"/>
    <n v="0"/>
    <n v="89292"/>
    <n v="0"/>
    <n v="9"/>
    <s v="Data Analyst"/>
    <s v="MA"/>
    <n v="2148"/>
    <d v="1979-02-24T00:00:00"/>
    <x v="1"/>
    <s v="Single"/>
    <s v="US Citizen"/>
    <x v="0"/>
    <x v="0"/>
    <d v="2015-03-30T00:00:00"/>
    <m/>
    <n v="8.3835616438356162"/>
    <s v="N/A-StillEmployed"/>
    <x v="0"/>
    <x v="1"/>
    <s v="Simon Roup"/>
    <n v="4"/>
    <s v="Employee Referral"/>
    <s v="Fully Meets"/>
    <n v="5"/>
    <n v="3"/>
    <n v="5"/>
    <d v="2019-02-01T00:00:00"/>
    <n v="0"/>
    <n v="11"/>
  </r>
  <r>
    <s v="Zima, Colleen"/>
    <n v="10271"/>
    <n v="0"/>
    <n v="4"/>
    <n v="0"/>
    <n v="1"/>
    <n v="5"/>
    <n v="3"/>
    <n v="0"/>
    <n v="45046"/>
    <n v="0"/>
    <n v="19"/>
    <s v="Production Technician I"/>
    <s v="MA"/>
    <n v="1730"/>
    <d v="1978-08-17T00:00:00"/>
    <x v="1"/>
    <s v="Widowed"/>
    <s v="US Citizen"/>
    <x v="0"/>
    <x v="3"/>
    <d v="2014-09-29T00:00:00"/>
    <m/>
    <n v="8.882191780821918"/>
    <s v="N/A-StillEmployed"/>
    <x v="0"/>
    <x v="0"/>
    <s v="David Stanley"/>
    <n v="14"/>
    <s v="LinkedIn"/>
    <s v="Fully Meets"/>
    <n v="4.5"/>
    <n v="5"/>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enur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B41"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dataField="1" showAll="0"/>
    <pivotField showAll="0"/>
    <pivotField axis="axisRow"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1">
    <field x="25"/>
  </rowFields>
  <rowItems count="4">
    <i>
      <x/>
    </i>
    <i>
      <x v="1"/>
    </i>
    <i>
      <x v="2"/>
    </i>
    <i t="grand">
      <x/>
    </i>
  </rowItems>
  <colItems count="1">
    <i/>
  </colItems>
  <dataFields count="1">
    <dataField name="Average of Tenure" fld="23" subtotal="average" baseField="25" baseItem="0" numFmtId="2"/>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HCbyDe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28" firstHeaderRow="1" firstDataRow="1" firstDataCol="1" rowPageCount="1" colPageCount="1"/>
  <pivotFields count="3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axis="axisPage" multipleItemSelectionAllowed="1" showAll="0">
      <items count="4">
        <item x="0"/>
        <item h="1" x="2"/>
        <item h="1" x="1"/>
        <item t="default"/>
      </items>
    </pivotField>
    <pivotField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1">
    <field x="26"/>
  </rowFields>
  <rowItems count="7">
    <i>
      <x/>
    </i>
    <i>
      <x v="1"/>
    </i>
    <i>
      <x v="2"/>
    </i>
    <i>
      <x v="3"/>
    </i>
    <i>
      <x v="4"/>
    </i>
    <i>
      <x v="5"/>
    </i>
    <i t="grand">
      <x/>
    </i>
  </rowItems>
  <colItems count="1">
    <i/>
  </colItems>
  <pageFields count="1">
    <pageField fld="25" hier="-1"/>
  </pageFields>
  <dataFields count="1">
    <dataField name="Count of EmpID" fld="1" subtotal="count" baseField="26" baseItem="0"/>
  </dataFields>
  <chartFormats count="14">
    <chartFormat chart="0"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6" count="1" selected="0">
            <x v="0"/>
          </reference>
        </references>
      </pivotArea>
    </chartFormat>
    <chartFormat chart="2" format="17">
      <pivotArea type="data" outline="0" fieldPosition="0">
        <references count="2">
          <reference field="4294967294" count="1" selected="0">
            <x v="0"/>
          </reference>
          <reference field="26" count="1" selected="0">
            <x v="1"/>
          </reference>
        </references>
      </pivotArea>
    </chartFormat>
    <chartFormat chart="2" format="18">
      <pivotArea type="data" outline="0" fieldPosition="0">
        <references count="2">
          <reference field="4294967294" count="1" selected="0">
            <x v="0"/>
          </reference>
          <reference field="26" count="1" selected="0">
            <x v="2"/>
          </reference>
        </references>
      </pivotArea>
    </chartFormat>
    <chartFormat chart="2" format="19">
      <pivotArea type="data" outline="0" fieldPosition="0">
        <references count="2">
          <reference field="4294967294" count="1" selected="0">
            <x v="0"/>
          </reference>
          <reference field="26" count="1" selected="0">
            <x v="3"/>
          </reference>
        </references>
      </pivotArea>
    </chartFormat>
    <chartFormat chart="2" format="20">
      <pivotArea type="data" outline="0" fieldPosition="0">
        <references count="2">
          <reference field="4294967294" count="1" selected="0">
            <x v="0"/>
          </reference>
          <reference field="26" count="1" selected="0">
            <x v="4"/>
          </reference>
        </references>
      </pivotArea>
    </chartFormat>
    <chartFormat chart="2" format="21">
      <pivotArea type="data" outline="0" fieldPosition="0">
        <references count="2">
          <reference field="4294967294" count="1" selected="0">
            <x v="0"/>
          </reference>
          <reference field="26" count="1" selected="0">
            <x v="5"/>
          </reference>
        </references>
      </pivotArea>
    </chartFormat>
    <chartFormat chart="0" format="1">
      <pivotArea type="data" outline="0" fieldPosition="0">
        <references count="2">
          <reference field="4294967294" count="1" selected="0">
            <x v="0"/>
          </reference>
          <reference field="26" count="1" selected="0">
            <x v="0"/>
          </reference>
        </references>
      </pivotArea>
    </chartFormat>
    <chartFormat chart="0" format="2">
      <pivotArea type="data" outline="0" fieldPosition="0">
        <references count="2">
          <reference field="4294967294" count="1" selected="0">
            <x v="0"/>
          </reference>
          <reference field="26" count="1" selected="0">
            <x v="1"/>
          </reference>
        </references>
      </pivotArea>
    </chartFormat>
    <chartFormat chart="0" format="3">
      <pivotArea type="data" outline="0" fieldPosition="0">
        <references count="2">
          <reference field="4294967294" count="1" selected="0">
            <x v="0"/>
          </reference>
          <reference field="26" count="1" selected="0">
            <x v="2"/>
          </reference>
        </references>
      </pivotArea>
    </chartFormat>
    <chartFormat chart="0" format="4">
      <pivotArea type="data" outline="0" fieldPosition="0">
        <references count="2">
          <reference field="4294967294" count="1" selected="0">
            <x v="0"/>
          </reference>
          <reference field="26" count="1" selected="0">
            <x v="3"/>
          </reference>
        </references>
      </pivotArea>
    </chartFormat>
    <chartFormat chart="0" format="5">
      <pivotArea type="data" outline="0" fieldPosition="0">
        <references count="2">
          <reference field="4294967294" count="1" selected="0">
            <x v="0"/>
          </reference>
          <reference field="26" count="1" selected="0">
            <x v="4"/>
          </reference>
        </references>
      </pivotArea>
    </chartFormat>
    <chartFormat chart="0" format="6">
      <pivotArea type="data" outline="0" fieldPosition="0">
        <references count="2">
          <reference field="4294967294" count="1" selected="0">
            <x v="0"/>
          </reference>
          <reference field="2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a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rowPageCount="1" colPageCount="1"/>
  <pivotFields count="37">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axis="axisPage" multipleItemSelectionAllowed="1" showAll="0">
      <items count="4">
        <item x="0"/>
        <item h="1" x="2"/>
        <item h="1" x="1"/>
        <item t="default"/>
      </items>
    </pivotField>
    <pivotField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1">
    <field x="26"/>
  </rowFields>
  <rowItems count="7">
    <i>
      <x/>
    </i>
    <i>
      <x v="1"/>
    </i>
    <i>
      <x v="2"/>
    </i>
    <i>
      <x v="3"/>
    </i>
    <i>
      <x v="4"/>
    </i>
    <i>
      <x v="5"/>
    </i>
    <i t="grand">
      <x/>
    </i>
  </rowItems>
  <colFields count="1">
    <field x="-2"/>
  </colFields>
  <colItems count="2">
    <i>
      <x/>
    </i>
    <i i="1">
      <x v="1"/>
    </i>
  </colItems>
  <pageFields count="1">
    <pageField fld="25" hier="-1"/>
  </pageFields>
  <dataFields count="2">
    <dataField name="Sum of Salary" fld="9" baseField="0" baseItem="0" numFmtId="164"/>
    <dataField name="Average Salary" fld="9" subtotal="average" baseField="26" baseItem="0" numFmtId="164"/>
  </dataFields>
  <formats count="6">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s>
  <chartFormats count="4">
    <chartFormat chart="0" format="2"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EI"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2:B79" firstHeaderRow="1" firstDataRow="1" firstDataCol="1" rowPageCount="1" colPageCount="1"/>
  <pivotFields count="3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pivotField showAll="0"/>
    <pivotField showAll="0"/>
    <pivotField axis="axisRow" showAll="0" sortType="ascending">
      <items count="7">
        <item x="4"/>
        <item x="3"/>
        <item x="1"/>
        <item x="5"/>
        <item x="2"/>
        <item x="0"/>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axis="axisPage" multipleItemSelectionAllowed="1" showAll="0">
      <items count="4">
        <item x="0"/>
        <item h="1" x="2"/>
        <item h="1" x="1"/>
        <item t="default"/>
      </items>
    </pivotField>
    <pivotField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1">
    <field x="20"/>
  </rowFields>
  <rowItems count="7">
    <i>
      <x v="3"/>
    </i>
    <i>
      <x/>
    </i>
    <i>
      <x v="4"/>
    </i>
    <i>
      <x v="1"/>
    </i>
    <i>
      <x v="2"/>
    </i>
    <i>
      <x v="5"/>
    </i>
    <i t="grand">
      <x/>
    </i>
  </rowItems>
  <colItems count="1">
    <i/>
  </colItems>
  <pageFields count="1">
    <pageField fld="25" hier="-1"/>
  </pageFields>
  <dataFields count="1">
    <dataField name="Count of EmpID" fld="1" subtotal="count" baseField="0" baseItem="200677011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B60" firstHeaderRow="1" firstDataRow="1" firstDataCol="1" rowPageCount="1" colPageCount="1"/>
  <pivotFields count="3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Row" showAll="0">
      <items count="3">
        <item x="1"/>
        <item x="0"/>
        <item t="default"/>
      </items>
    </pivotField>
    <pivotField showAll="0"/>
    <pivotField showAll="0"/>
    <pivotField showAll="0"/>
    <pivotField showAll="0"/>
    <pivotField numFmtId="14" showAll="0"/>
    <pivotField showAll="0"/>
    <pivotField showAll="0"/>
    <pivotField showAll="0"/>
    <pivotField axis="axisPage" multipleItemSelectionAllowed="1" showAll="0">
      <items count="4">
        <item x="0"/>
        <item h="1" x="2"/>
        <item h="1" x="1"/>
        <item t="default"/>
      </items>
    </pivotField>
    <pivotField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1">
    <field x="16"/>
  </rowFields>
  <rowItems count="3">
    <i>
      <x/>
    </i>
    <i>
      <x v="1"/>
    </i>
    <i t="grand">
      <x/>
    </i>
  </rowItems>
  <colItems count="1">
    <i/>
  </colItems>
  <pageFields count="1">
    <pageField fld="25" hier="-1"/>
  </pageFields>
  <dataFields count="1">
    <dataField name="Count of EmpID" fld="1" subtotal="count" baseField="0" baseItem="200677011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6" count="1" selected="0">
            <x v="0"/>
          </reference>
        </references>
      </pivotArea>
    </chartFormat>
    <chartFormat chart="2" format="9">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HCbyDept"/>
    <pivotTable tabId="3" name="Salary"/>
    <pivotTable tabId="3" name="Tenure"/>
    <pivotTable tabId="3" name="Gender"/>
    <pivotTable tabId="3" name="DEI"/>
  </pivotTables>
  <data>
    <tabular pivotCacheId="1">
      <items count="6">
        <i x="3" s="1"/>
        <i x="5"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T12"/>
  <sheetViews>
    <sheetView showGridLines="0" tabSelected="1" zoomScale="70" zoomScaleNormal="100" workbookViewId="0">
      <selection activeCell="V57" sqref="V57"/>
    </sheetView>
  </sheetViews>
  <sheetFormatPr defaultRowHeight="14.4" x14ac:dyDescent="0.3"/>
  <sheetData>
    <row r="1" spans="1:20" x14ac:dyDescent="0.3">
      <c r="A1" s="12" t="s">
        <v>507</v>
      </c>
      <c r="B1" s="12"/>
      <c r="C1" s="12"/>
      <c r="D1" s="12"/>
      <c r="E1" s="12"/>
      <c r="F1" s="12"/>
      <c r="G1" s="12"/>
      <c r="H1" s="12"/>
      <c r="I1" s="12"/>
      <c r="J1" s="12"/>
      <c r="K1" s="12"/>
      <c r="L1" s="12"/>
      <c r="M1" s="12"/>
      <c r="N1" s="12"/>
      <c r="O1" s="12"/>
      <c r="P1" s="12"/>
      <c r="Q1" s="12"/>
      <c r="R1" s="12"/>
      <c r="S1" s="12"/>
      <c r="T1" s="12"/>
    </row>
    <row r="2" spans="1:20" x14ac:dyDescent="0.3">
      <c r="A2" s="12"/>
      <c r="B2" s="12"/>
      <c r="C2" s="12"/>
      <c r="D2" s="12"/>
      <c r="E2" s="12"/>
      <c r="F2" s="12"/>
      <c r="G2" s="12"/>
      <c r="H2" s="12"/>
      <c r="I2" s="12"/>
      <c r="J2" s="12"/>
      <c r="K2" s="12"/>
      <c r="L2" s="12"/>
      <c r="M2" s="12"/>
      <c r="N2" s="12"/>
      <c r="O2" s="12"/>
      <c r="P2" s="12"/>
      <c r="Q2" s="12"/>
      <c r="R2" s="12"/>
      <c r="S2" s="12"/>
      <c r="T2" s="12"/>
    </row>
    <row r="3" spans="1:20" x14ac:dyDescent="0.3">
      <c r="A3" s="12"/>
      <c r="B3" s="12"/>
      <c r="C3" s="12"/>
      <c r="D3" s="12"/>
      <c r="E3" s="12"/>
      <c r="F3" s="12"/>
      <c r="G3" s="12"/>
      <c r="H3" s="12"/>
      <c r="I3" s="12"/>
      <c r="J3" s="12"/>
      <c r="K3" s="12"/>
      <c r="L3" s="12"/>
      <c r="M3" s="12"/>
      <c r="N3" s="12"/>
      <c r="O3" s="12"/>
      <c r="P3" s="12"/>
      <c r="Q3" s="12"/>
      <c r="R3" s="12"/>
      <c r="S3" s="12"/>
      <c r="T3" s="12"/>
    </row>
    <row r="4" spans="1:20" x14ac:dyDescent="0.3">
      <c r="A4" s="2" t="s">
        <v>506</v>
      </c>
    </row>
    <row r="5" spans="1:20" x14ac:dyDescent="0.3">
      <c r="A5" t="s">
        <v>517</v>
      </c>
    </row>
    <row r="6" spans="1:20" x14ac:dyDescent="0.3">
      <c r="A6" t="s">
        <v>518</v>
      </c>
    </row>
    <row r="7" spans="1:20" x14ac:dyDescent="0.3">
      <c r="A7" s="3" t="s">
        <v>520</v>
      </c>
      <c r="B7" s="3"/>
      <c r="C7" s="3"/>
      <c r="D7" s="3"/>
      <c r="E7" s="3"/>
      <c r="F7" s="3"/>
      <c r="G7" s="3"/>
      <c r="H7" s="3"/>
      <c r="I7" s="3"/>
      <c r="J7" s="3"/>
      <c r="K7" s="3"/>
      <c r="L7" s="3"/>
      <c r="M7" s="3"/>
      <c r="N7" s="3"/>
      <c r="O7" s="3"/>
      <c r="P7" s="3"/>
    </row>
    <row r="8" spans="1:20" x14ac:dyDescent="0.3">
      <c r="A8" s="3"/>
      <c r="D8" t="s">
        <v>509</v>
      </c>
    </row>
    <row r="9" spans="1:20" x14ac:dyDescent="0.3">
      <c r="A9" s="3"/>
    </row>
    <row r="10" spans="1:20" x14ac:dyDescent="0.3">
      <c r="A10" s="9" t="s">
        <v>519</v>
      </c>
      <c r="B10" s="3"/>
    </row>
    <row r="11" spans="1:20" x14ac:dyDescent="0.3">
      <c r="A11" s="9" t="s">
        <v>510</v>
      </c>
      <c r="B11" s="3"/>
    </row>
    <row r="12" spans="1:20" x14ac:dyDescent="0.3">
      <c r="A12" s="3"/>
      <c r="B12" s="3"/>
    </row>
  </sheetData>
  <mergeCells count="1">
    <mergeCell ref="A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K312"/>
  <sheetViews>
    <sheetView workbookViewId="0"/>
  </sheetViews>
  <sheetFormatPr defaultRowHeight="14.4" x14ac:dyDescent="0.3"/>
  <cols>
    <col min="22" max="24" width="10.77734375" customWidth="1"/>
    <col min="35" max="35" width="10.44140625" customWidth="1"/>
  </cols>
  <sheetData>
    <row r="1" spans="1:3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490</v>
      </c>
      <c r="Y1" t="s">
        <v>23</v>
      </c>
      <c r="Z1" t="s">
        <v>24</v>
      </c>
      <c r="AA1" t="s">
        <v>25</v>
      </c>
      <c r="AB1" t="s">
        <v>26</v>
      </c>
      <c r="AC1" t="s">
        <v>27</v>
      </c>
      <c r="AD1" t="s">
        <v>28</v>
      </c>
      <c r="AE1" t="s">
        <v>29</v>
      </c>
      <c r="AF1" t="s">
        <v>30</v>
      </c>
      <c r="AG1" t="s">
        <v>31</v>
      </c>
      <c r="AH1" t="s">
        <v>32</v>
      </c>
      <c r="AI1" t="s">
        <v>33</v>
      </c>
      <c r="AJ1" t="s">
        <v>34</v>
      </c>
      <c r="AK1" t="s">
        <v>35</v>
      </c>
    </row>
    <row r="2" spans="1:37" x14ac:dyDescent="0.3">
      <c r="A2" t="s">
        <v>36</v>
      </c>
      <c r="B2">
        <v>10026</v>
      </c>
      <c r="C2">
        <v>0</v>
      </c>
      <c r="D2">
        <v>0</v>
      </c>
      <c r="E2">
        <v>1</v>
      </c>
      <c r="F2">
        <v>1</v>
      </c>
      <c r="G2">
        <v>5</v>
      </c>
      <c r="H2">
        <v>4</v>
      </c>
      <c r="I2">
        <v>0</v>
      </c>
      <c r="J2">
        <v>62506</v>
      </c>
      <c r="K2">
        <v>0</v>
      </c>
      <c r="L2">
        <v>19</v>
      </c>
      <c r="M2" t="s">
        <v>37</v>
      </c>
      <c r="N2" t="s">
        <v>38</v>
      </c>
      <c r="O2">
        <v>1960</v>
      </c>
      <c r="P2" s="1">
        <v>30507</v>
      </c>
      <c r="Q2" t="s">
        <v>488</v>
      </c>
      <c r="R2" t="s">
        <v>40</v>
      </c>
      <c r="S2" t="s">
        <v>41</v>
      </c>
      <c r="T2" t="s">
        <v>42</v>
      </c>
      <c r="U2" t="s">
        <v>43</v>
      </c>
      <c r="V2" s="1">
        <v>40729</v>
      </c>
      <c r="X2">
        <f ca="1">IF(ISBLANK(W2),(TODAY()-V2)/365,(W2-V2)/365)</f>
        <v>12.123287671232877</v>
      </c>
      <c r="Y2" t="s">
        <v>44</v>
      </c>
      <c r="Z2" t="s">
        <v>45</v>
      </c>
      <c r="AA2" t="s">
        <v>46</v>
      </c>
      <c r="AB2" t="s">
        <v>47</v>
      </c>
      <c r="AC2">
        <v>22</v>
      </c>
      <c r="AD2" t="s">
        <v>48</v>
      </c>
      <c r="AE2" t="s">
        <v>49</v>
      </c>
      <c r="AF2">
        <v>4.5999999999999996</v>
      </c>
      <c r="AG2">
        <v>5</v>
      </c>
      <c r="AH2">
        <v>0</v>
      </c>
      <c r="AI2" s="1">
        <v>43482</v>
      </c>
      <c r="AJ2">
        <v>0</v>
      </c>
      <c r="AK2">
        <v>1</v>
      </c>
    </row>
    <row r="3" spans="1:37" x14ac:dyDescent="0.3">
      <c r="A3" t="s">
        <v>50</v>
      </c>
      <c r="B3">
        <v>10084</v>
      </c>
      <c r="C3">
        <v>1</v>
      </c>
      <c r="D3">
        <v>1</v>
      </c>
      <c r="E3">
        <v>1</v>
      </c>
      <c r="F3">
        <v>5</v>
      </c>
      <c r="G3">
        <v>3</v>
      </c>
      <c r="H3">
        <v>3</v>
      </c>
      <c r="I3">
        <v>0</v>
      </c>
      <c r="J3">
        <v>104437</v>
      </c>
      <c r="K3">
        <v>1</v>
      </c>
      <c r="L3">
        <v>27</v>
      </c>
      <c r="M3" t="s">
        <v>51</v>
      </c>
      <c r="N3" t="s">
        <v>38</v>
      </c>
      <c r="O3">
        <v>2148</v>
      </c>
      <c r="P3" s="1">
        <v>27519</v>
      </c>
      <c r="Q3" t="s">
        <v>488</v>
      </c>
      <c r="R3" t="s">
        <v>52</v>
      </c>
      <c r="S3" t="s">
        <v>41</v>
      </c>
      <c r="T3" t="s">
        <v>42</v>
      </c>
      <c r="U3" t="s">
        <v>43</v>
      </c>
      <c r="V3" s="1">
        <v>42093</v>
      </c>
      <c r="W3" s="1">
        <v>42537</v>
      </c>
      <c r="X3">
        <f t="shared" ref="X3:X66" ca="1" si="0">IF(ISBLANK(W3),(TODAY()-V3)/365,(W3-V3)/365)</f>
        <v>1.2164383561643837</v>
      </c>
      <c r="Y3" t="s">
        <v>53</v>
      </c>
      <c r="Z3" t="s">
        <v>54</v>
      </c>
      <c r="AA3" t="s">
        <v>55</v>
      </c>
      <c r="AB3" t="s">
        <v>56</v>
      </c>
      <c r="AC3">
        <v>4</v>
      </c>
      <c r="AD3" t="s">
        <v>57</v>
      </c>
      <c r="AE3" t="s">
        <v>58</v>
      </c>
      <c r="AF3">
        <v>4.96</v>
      </c>
      <c r="AG3">
        <v>3</v>
      </c>
      <c r="AH3">
        <v>6</v>
      </c>
      <c r="AI3" s="1">
        <v>42424</v>
      </c>
      <c r="AJ3">
        <v>0</v>
      </c>
      <c r="AK3">
        <v>17</v>
      </c>
    </row>
    <row r="4" spans="1:37" x14ac:dyDescent="0.3">
      <c r="A4" t="s">
        <v>59</v>
      </c>
      <c r="B4">
        <v>10196</v>
      </c>
      <c r="C4">
        <v>1</v>
      </c>
      <c r="D4">
        <v>1</v>
      </c>
      <c r="E4">
        <v>0</v>
      </c>
      <c r="F4">
        <v>5</v>
      </c>
      <c r="G4">
        <v>5</v>
      </c>
      <c r="H4">
        <v>3</v>
      </c>
      <c r="I4">
        <v>0</v>
      </c>
      <c r="J4">
        <v>64955</v>
      </c>
      <c r="K4">
        <v>1</v>
      </c>
      <c r="L4">
        <v>20</v>
      </c>
      <c r="M4" t="s">
        <v>60</v>
      </c>
      <c r="N4" t="s">
        <v>38</v>
      </c>
      <c r="O4">
        <v>1810</v>
      </c>
      <c r="P4" s="1">
        <v>32405</v>
      </c>
      <c r="Q4" t="s">
        <v>489</v>
      </c>
      <c r="R4" t="s">
        <v>52</v>
      </c>
      <c r="S4" t="s">
        <v>41</v>
      </c>
      <c r="T4" t="s">
        <v>42</v>
      </c>
      <c r="U4" t="s">
        <v>43</v>
      </c>
      <c r="V4" s="1">
        <v>40729</v>
      </c>
      <c r="W4" s="1">
        <v>41176</v>
      </c>
      <c r="X4">
        <f t="shared" ca="1" si="0"/>
        <v>1.2246575342465753</v>
      </c>
      <c r="Y4" t="s">
        <v>62</v>
      </c>
      <c r="Z4" t="s">
        <v>54</v>
      </c>
      <c r="AA4" t="s">
        <v>46</v>
      </c>
      <c r="AB4" t="s">
        <v>63</v>
      </c>
      <c r="AC4">
        <v>20</v>
      </c>
      <c r="AD4" t="s">
        <v>48</v>
      </c>
      <c r="AE4" t="s">
        <v>58</v>
      </c>
      <c r="AF4">
        <v>3.02</v>
      </c>
      <c r="AG4">
        <v>3</v>
      </c>
      <c r="AH4">
        <v>0</v>
      </c>
      <c r="AI4" s="1">
        <v>41044</v>
      </c>
      <c r="AJ4">
        <v>0</v>
      </c>
      <c r="AK4">
        <v>3</v>
      </c>
    </row>
    <row r="5" spans="1:37" x14ac:dyDescent="0.3">
      <c r="A5" t="s">
        <v>64</v>
      </c>
      <c r="B5">
        <v>10088</v>
      </c>
      <c r="C5">
        <v>1</v>
      </c>
      <c r="D5">
        <v>1</v>
      </c>
      <c r="E5">
        <v>0</v>
      </c>
      <c r="F5">
        <v>1</v>
      </c>
      <c r="G5">
        <v>5</v>
      </c>
      <c r="H5">
        <v>3</v>
      </c>
      <c r="I5">
        <v>0</v>
      </c>
      <c r="J5">
        <v>64991</v>
      </c>
      <c r="K5">
        <v>0</v>
      </c>
      <c r="L5">
        <v>19</v>
      </c>
      <c r="M5" t="s">
        <v>37</v>
      </c>
      <c r="N5" t="s">
        <v>38</v>
      </c>
      <c r="O5">
        <v>1886</v>
      </c>
      <c r="P5" s="1">
        <v>32413</v>
      </c>
      <c r="Q5" t="s">
        <v>489</v>
      </c>
      <c r="R5" t="s">
        <v>52</v>
      </c>
      <c r="S5" t="s">
        <v>41</v>
      </c>
      <c r="T5" t="s">
        <v>42</v>
      </c>
      <c r="U5" t="s">
        <v>43</v>
      </c>
      <c r="V5" s="1">
        <v>39454</v>
      </c>
      <c r="X5">
        <f t="shared" ca="1" si="0"/>
        <v>15.616438356164384</v>
      </c>
      <c r="Y5" t="s">
        <v>44</v>
      </c>
      <c r="Z5" t="s">
        <v>45</v>
      </c>
      <c r="AA5" t="s">
        <v>46</v>
      </c>
      <c r="AB5" t="s">
        <v>65</v>
      </c>
      <c r="AC5">
        <v>16</v>
      </c>
      <c r="AD5" t="s">
        <v>57</v>
      </c>
      <c r="AE5" t="s">
        <v>58</v>
      </c>
      <c r="AF5">
        <v>4.84</v>
      </c>
      <c r="AG5">
        <v>5</v>
      </c>
      <c r="AH5">
        <v>0</v>
      </c>
      <c r="AI5" s="1">
        <v>43468</v>
      </c>
      <c r="AJ5">
        <v>0</v>
      </c>
      <c r="AK5">
        <v>15</v>
      </c>
    </row>
    <row r="6" spans="1:37" x14ac:dyDescent="0.3">
      <c r="A6" t="s">
        <v>66</v>
      </c>
      <c r="B6">
        <v>10069</v>
      </c>
      <c r="C6">
        <v>0</v>
      </c>
      <c r="D6">
        <v>2</v>
      </c>
      <c r="E6">
        <v>0</v>
      </c>
      <c r="F6">
        <v>5</v>
      </c>
      <c r="G6">
        <v>5</v>
      </c>
      <c r="H6">
        <v>3</v>
      </c>
      <c r="I6">
        <v>0</v>
      </c>
      <c r="J6">
        <v>50825</v>
      </c>
      <c r="K6">
        <v>1</v>
      </c>
      <c r="L6">
        <v>19</v>
      </c>
      <c r="M6" t="s">
        <v>37</v>
      </c>
      <c r="N6" t="s">
        <v>38</v>
      </c>
      <c r="O6">
        <v>2169</v>
      </c>
      <c r="P6" s="1">
        <v>32759</v>
      </c>
      <c r="Q6" t="s">
        <v>489</v>
      </c>
      <c r="R6" t="s">
        <v>67</v>
      </c>
      <c r="S6" t="s">
        <v>41</v>
      </c>
      <c r="T6" t="s">
        <v>42</v>
      </c>
      <c r="U6" t="s">
        <v>43</v>
      </c>
      <c r="V6" s="1">
        <v>40735</v>
      </c>
      <c r="W6" s="1">
        <v>42619</v>
      </c>
      <c r="X6">
        <f t="shared" ca="1" si="0"/>
        <v>5.161643835616438</v>
      </c>
      <c r="Y6" t="s">
        <v>68</v>
      </c>
      <c r="Z6" t="s">
        <v>54</v>
      </c>
      <c r="AA6" t="s">
        <v>46</v>
      </c>
      <c r="AB6" t="s">
        <v>69</v>
      </c>
      <c r="AC6">
        <v>39</v>
      </c>
      <c r="AD6" t="s">
        <v>70</v>
      </c>
      <c r="AE6" t="s">
        <v>58</v>
      </c>
      <c r="AF6">
        <v>5</v>
      </c>
      <c r="AG6">
        <v>4</v>
      </c>
      <c r="AH6">
        <v>0</v>
      </c>
      <c r="AI6" s="1">
        <v>42401</v>
      </c>
      <c r="AJ6">
        <v>0</v>
      </c>
      <c r="AK6">
        <v>2</v>
      </c>
    </row>
    <row r="7" spans="1:37" x14ac:dyDescent="0.3">
      <c r="A7" t="s">
        <v>71</v>
      </c>
      <c r="B7">
        <v>10002</v>
      </c>
      <c r="C7">
        <v>0</v>
      </c>
      <c r="D7">
        <v>0</v>
      </c>
      <c r="E7">
        <v>0</v>
      </c>
      <c r="F7">
        <v>1</v>
      </c>
      <c r="G7">
        <v>5</v>
      </c>
      <c r="H7">
        <v>4</v>
      </c>
      <c r="I7">
        <v>0</v>
      </c>
      <c r="J7">
        <v>57568</v>
      </c>
      <c r="K7">
        <v>0</v>
      </c>
      <c r="L7">
        <v>19</v>
      </c>
      <c r="M7" t="s">
        <v>37</v>
      </c>
      <c r="N7" t="s">
        <v>38</v>
      </c>
      <c r="O7">
        <v>1844</v>
      </c>
      <c r="P7" s="1">
        <v>28267</v>
      </c>
      <c r="Q7" t="s">
        <v>489</v>
      </c>
      <c r="R7" t="s">
        <v>40</v>
      </c>
      <c r="S7" t="s">
        <v>41</v>
      </c>
      <c r="T7" t="s">
        <v>42</v>
      </c>
      <c r="U7" t="s">
        <v>43</v>
      </c>
      <c r="V7" s="1">
        <v>40917</v>
      </c>
      <c r="X7">
        <f t="shared" ca="1" si="0"/>
        <v>11.608219178082193</v>
      </c>
      <c r="Y7" t="s">
        <v>44</v>
      </c>
      <c r="Z7" t="s">
        <v>45</v>
      </c>
      <c r="AA7" t="s">
        <v>46</v>
      </c>
      <c r="AB7" t="s">
        <v>72</v>
      </c>
      <c r="AC7">
        <v>11</v>
      </c>
      <c r="AD7" t="s">
        <v>48</v>
      </c>
      <c r="AE7" t="s">
        <v>49</v>
      </c>
      <c r="AF7">
        <v>5</v>
      </c>
      <c r="AG7">
        <v>5</v>
      </c>
      <c r="AH7">
        <v>0</v>
      </c>
      <c r="AI7" s="1">
        <v>43472</v>
      </c>
      <c r="AJ7">
        <v>0</v>
      </c>
      <c r="AK7">
        <v>15</v>
      </c>
    </row>
    <row r="8" spans="1:37" x14ac:dyDescent="0.3">
      <c r="A8" t="s">
        <v>73</v>
      </c>
      <c r="B8">
        <v>10194</v>
      </c>
      <c r="C8">
        <v>0</v>
      </c>
      <c r="D8">
        <v>0</v>
      </c>
      <c r="E8">
        <v>0</v>
      </c>
      <c r="F8">
        <v>1</v>
      </c>
      <c r="G8">
        <v>4</v>
      </c>
      <c r="H8">
        <v>3</v>
      </c>
      <c r="I8">
        <v>0</v>
      </c>
      <c r="J8">
        <v>95660</v>
      </c>
      <c r="K8">
        <v>0</v>
      </c>
      <c r="L8">
        <v>24</v>
      </c>
      <c r="M8" t="s">
        <v>74</v>
      </c>
      <c r="N8" t="s">
        <v>38</v>
      </c>
      <c r="O8">
        <v>2110</v>
      </c>
      <c r="P8" s="1">
        <v>28999</v>
      </c>
      <c r="Q8" t="s">
        <v>489</v>
      </c>
      <c r="R8" t="s">
        <v>40</v>
      </c>
      <c r="S8" t="s">
        <v>41</v>
      </c>
      <c r="T8" t="s">
        <v>42</v>
      </c>
      <c r="U8" t="s">
        <v>43</v>
      </c>
      <c r="V8" s="1">
        <v>41953</v>
      </c>
      <c r="X8">
        <f t="shared" ca="1" si="0"/>
        <v>8.7698630136986306</v>
      </c>
      <c r="Y8" t="s">
        <v>44</v>
      </c>
      <c r="Z8" t="s">
        <v>45</v>
      </c>
      <c r="AA8" t="s">
        <v>75</v>
      </c>
      <c r="AB8" t="s">
        <v>76</v>
      </c>
      <c r="AC8">
        <v>10</v>
      </c>
      <c r="AD8" t="s">
        <v>48</v>
      </c>
      <c r="AE8" t="s">
        <v>58</v>
      </c>
      <c r="AF8">
        <v>3.04</v>
      </c>
      <c r="AG8">
        <v>3</v>
      </c>
      <c r="AH8">
        <v>4</v>
      </c>
      <c r="AI8" s="1">
        <v>43467</v>
      </c>
      <c r="AJ8">
        <v>0</v>
      </c>
      <c r="AK8">
        <v>19</v>
      </c>
    </row>
    <row r="9" spans="1:37" x14ac:dyDescent="0.3">
      <c r="A9" t="s">
        <v>77</v>
      </c>
      <c r="B9">
        <v>10062</v>
      </c>
      <c r="C9">
        <v>0</v>
      </c>
      <c r="D9">
        <v>4</v>
      </c>
      <c r="E9">
        <v>1</v>
      </c>
      <c r="F9">
        <v>1</v>
      </c>
      <c r="G9">
        <v>5</v>
      </c>
      <c r="H9">
        <v>3</v>
      </c>
      <c r="I9">
        <v>0</v>
      </c>
      <c r="J9">
        <v>59365</v>
      </c>
      <c r="K9">
        <v>0</v>
      </c>
      <c r="L9">
        <v>19</v>
      </c>
      <c r="M9" t="s">
        <v>37</v>
      </c>
      <c r="N9" t="s">
        <v>38</v>
      </c>
      <c r="O9">
        <v>2199</v>
      </c>
      <c r="P9" s="1">
        <v>30365</v>
      </c>
      <c r="Q9" t="s">
        <v>488</v>
      </c>
      <c r="R9" t="s">
        <v>78</v>
      </c>
      <c r="S9" t="s">
        <v>41</v>
      </c>
      <c r="T9" t="s">
        <v>42</v>
      </c>
      <c r="U9" t="s">
        <v>43</v>
      </c>
      <c r="V9" s="1">
        <v>41547</v>
      </c>
      <c r="X9">
        <f t="shared" ca="1" si="0"/>
        <v>9.882191780821918</v>
      </c>
      <c r="Y9" t="s">
        <v>44</v>
      </c>
      <c r="Z9" t="s">
        <v>45</v>
      </c>
      <c r="AA9" t="s">
        <v>46</v>
      </c>
      <c r="AB9" t="s">
        <v>79</v>
      </c>
      <c r="AC9">
        <v>19</v>
      </c>
      <c r="AD9" t="s">
        <v>80</v>
      </c>
      <c r="AE9" t="s">
        <v>58</v>
      </c>
      <c r="AF9">
        <v>5</v>
      </c>
      <c r="AG9">
        <v>4</v>
      </c>
      <c r="AH9">
        <v>0</v>
      </c>
      <c r="AI9" s="1">
        <v>43521</v>
      </c>
      <c r="AJ9">
        <v>0</v>
      </c>
      <c r="AK9">
        <v>19</v>
      </c>
    </row>
    <row r="10" spans="1:37" x14ac:dyDescent="0.3">
      <c r="A10" t="s">
        <v>81</v>
      </c>
      <c r="B10">
        <v>10114</v>
      </c>
      <c r="C10">
        <v>0</v>
      </c>
      <c r="D10">
        <v>0</v>
      </c>
      <c r="E10">
        <v>0</v>
      </c>
      <c r="F10">
        <v>3</v>
      </c>
      <c r="G10">
        <v>5</v>
      </c>
      <c r="H10">
        <v>3</v>
      </c>
      <c r="I10">
        <v>1</v>
      </c>
      <c r="J10">
        <v>47837</v>
      </c>
      <c r="K10">
        <v>0</v>
      </c>
      <c r="L10">
        <v>19</v>
      </c>
      <c r="M10" t="s">
        <v>37</v>
      </c>
      <c r="N10" t="s">
        <v>38</v>
      </c>
      <c r="O10">
        <v>1902</v>
      </c>
      <c r="P10" s="1">
        <v>25610</v>
      </c>
      <c r="Q10" t="s">
        <v>489</v>
      </c>
      <c r="R10" t="s">
        <v>40</v>
      </c>
      <c r="S10" t="s">
        <v>41</v>
      </c>
      <c r="T10" t="s">
        <v>42</v>
      </c>
      <c r="U10" t="s">
        <v>82</v>
      </c>
      <c r="V10" s="1">
        <v>40000</v>
      </c>
      <c r="X10">
        <f t="shared" ca="1" si="0"/>
        <v>14.12054794520548</v>
      </c>
      <c r="Y10" t="s">
        <v>44</v>
      </c>
      <c r="Z10" t="s">
        <v>45</v>
      </c>
      <c r="AA10" t="s">
        <v>46</v>
      </c>
      <c r="AB10" t="s">
        <v>83</v>
      </c>
      <c r="AC10">
        <v>12</v>
      </c>
      <c r="AD10" t="s">
        <v>84</v>
      </c>
      <c r="AE10" t="s">
        <v>58</v>
      </c>
      <c r="AF10">
        <v>4.46</v>
      </c>
      <c r="AG10">
        <v>3</v>
      </c>
      <c r="AH10">
        <v>0</v>
      </c>
      <c r="AI10" s="1">
        <v>43490</v>
      </c>
      <c r="AJ10">
        <v>0</v>
      </c>
      <c r="AK10">
        <v>4</v>
      </c>
    </row>
    <row r="11" spans="1:37" x14ac:dyDescent="0.3">
      <c r="A11" t="s">
        <v>85</v>
      </c>
      <c r="B11">
        <v>10250</v>
      </c>
      <c r="C11">
        <v>0</v>
      </c>
      <c r="D11">
        <v>2</v>
      </c>
      <c r="E11">
        <v>1</v>
      </c>
      <c r="F11">
        <v>1</v>
      </c>
      <c r="G11">
        <v>3</v>
      </c>
      <c r="H11">
        <v>3</v>
      </c>
      <c r="I11">
        <v>0</v>
      </c>
      <c r="J11">
        <v>50178</v>
      </c>
      <c r="K11">
        <v>0</v>
      </c>
      <c r="L11">
        <v>14</v>
      </c>
      <c r="M11" t="s">
        <v>86</v>
      </c>
      <c r="N11" t="s">
        <v>38</v>
      </c>
      <c r="O11">
        <v>1886</v>
      </c>
      <c r="P11" s="1">
        <v>32149</v>
      </c>
      <c r="Q11" t="s">
        <v>488</v>
      </c>
      <c r="R11" t="s">
        <v>67</v>
      </c>
      <c r="S11" t="s">
        <v>41</v>
      </c>
      <c r="T11" t="s">
        <v>42</v>
      </c>
      <c r="U11" t="s">
        <v>43</v>
      </c>
      <c r="V11" s="1">
        <v>42009</v>
      </c>
      <c r="X11">
        <f t="shared" ca="1" si="0"/>
        <v>8.6164383561643838</v>
      </c>
      <c r="Y11" t="s">
        <v>44</v>
      </c>
      <c r="Z11" t="s">
        <v>45</v>
      </c>
      <c r="AA11" t="s">
        <v>55</v>
      </c>
      <c r="AB11" t="s">
        <v>87</v>
      </c>
      <c r="AC11">
        <v>7</v>
      </c>
      <c r="AD11" t="s">
        <v>57</v>
      </c>
      <c r="AE11" t="s">
        <v>58</v>
      </c>
      <c r="AF11">
        <v>5</v>
      </c>
      <c r="AG11">
        <v>5</v>
      </c>
      <c r="AH11">
        <v>6</v>
      </c>
      <c r="AI11" s="1">
        <v>43514</v>
      </c>
      <c r="AJ11">
        <v>0</v>
      </c>
      <c r="AK11">
        <v>16</v>
      </c>
    </row>
    <row r="12" spans="1:37" x14ac:dyDescent="0.3">
      <c r="A12" t="s">
        <v>88</v>
      </c>
      <c r="B12">
        <v>10252</v>
      </c>
      <c r="C12">
        <v>1</v>
      </c>
      <c r="D12">
        <v>1</v>
      </c>
      <c r="E12">
        <v>0</v>
      </c>
      <c r="F12">
        <v>5</v>
      </c>
      <c r="G12">
        <v>5</v>
      </c>
      <c r="H12">
        <v>3</v>
      </c>
      <c r="I12">
        <v>1</v>
      </c>
      <c r="J12">
        <v>54670</v>
      </c>
      <c r="K12">
        <v>1</v>
      </c>
      <c r="L12">
        <v>19</v>
      </c>
      <c r="M12" t="s">
        <v>37</v>
      </c>
      <c r="N12" t="s">
        <v>38</v>
      </c>
      <c r="O12">
        <v>1902</v>
      </c>
      <c r="P12" s="1">
        <v>27041</v>
      </c>
      <c r="Q12" t="s">
        <v>489</v>
      </c>
      <c r="R12" t="s">
        <v>52</v>
      </c>
      <c r="S12" t="s">
        <v>41</v>
      </c>
      <c r="T12" t="s">
        <v>89</v>
      </c>
      <c r="U12" t="s">
        <v>82</v>
      </c>
      <c r="V12" s="1">
        <v>40553</v>
      </c>
      <c r="W12" s="1">
        <v>42747</v>
      </c>
      <c r="X12">
        <f t="shared" ca="1" si="0"/>
        <v>6.0109589041095894</v>
      </c>
      <c r="Y12" t="s">
        <v>90</v>
      </c>
      <c r="Z12" t="s">
        <v>54</v>
      </c>
      <c r="AA12" t="s">
        <v>46</v>
      </c>
      <c r="AB12" t="s">
        <v>91</v>
      </c>
      <c r="AC12">
        <v>14</v>
      </c>
      <c r="AD12" t="s">
        <v>84</v>
      </c>
      <c r="AE12" t="s">
        <v>58</v>
      </c>
      <c r="AF12">
        <v>4.2</v>
      </c>
      <c r="AG12">
        <v>4</v>
      </c>
      <c r="AH12">
        <v>0</v>
      </c>
      <c r="AI12" s="1">
        <v>42399</v>
      </c>
      <c r="AJ12">
        <v>0</v>
      </c>
      <c r="AK12">
        <v>12</v>
      </c>
    </row>
    <row r="13" spans="1:37" x14ac:dyDescent="0.3">
      <c r="A13" t="s">
        <v>92</v>
      </c>
      <c r="B13">
        <v>10242</v>
      </c>
      <c r="C13">
        <v>1</v>
      </c>
      <c r="D13">
        <v>1</v>
      </c>
      <c r="E13">
        <v>1</v>
      </c>
      <c r="F13">
        <v>5</v>
      </c>
      <c r="G13">
        <v>5</v>
      </c>
      <c r="H13">
        <v>3</v>
      </c>
      <c r="I13">
        <v>1</v>
      </c>
      <c r="J13">
        <v>47211</v>
      </c>
      <c r="K13">
        <v>1</v>
      </c>
      <c r="L13">
        <v>19</v>
      </c>
      <c r="M13" t="s">
        <v>37</v>
      </c>
      <c r="N13" t="s">
        <v>38</v>
      </c>
      <c r="O13">
        <v>2062</v>
      </c>
      <c r="P13" s="1">
        <v>27081</v>
      </c>
      <c r="Q13" t="s">
        <v>488</v>
      </c>
      <c r="R13" t="s">
        <v>52</v>
      </c>
      <c r="S13" t="s">
        <v>41</v>
      </c>
      <c r="T13" t="s">
        <v>89</v>
      </c>
      <c r="U13" t="s">
        <v>82</v>
      </c>
      <c r="V13" s="1">
        <v>41001</v>
      </c>
      <c r="W13" s="1">
        <v>42632</v>
      </c>
      <c r="X13">
        <f t="shared" ca="1" si="0"/>
        <v>4.4684931506849317</v>
      </c>
      <c r="Y13" t="s">
        <v>93</v>
      </c>
      <c r="Z13" t="s">
        <v>54</v>
      </c>
      <c r="AA13" t="s">
        <v>46</v>
      </c>
      <c r="AB13" t="s">
        <v>63</v>
      </c>
      <c r="AC13">
        <v>20</v>
      </c>
      <c r="AD13" t="s">
        <v>84</v>
      </c>
      <c r="AE13" t="s">
        <v>58</v>
      </c>
      <c r="AF13">
        <v>4.2</v>
      </c>
      <c r="AG13">
        <v>3</v>
      </c>
      <c r="AH13">
        <v>0</v>
      </c>
      <c r="AI13" s="1">
        <v>42496</v>
      </c>
      <c r="AJ13">
        <v>0</v>
      </c>
      <c r="AK13">
        <v>15</v>
      </c>
    </row>
    <row r="14" spans="1:37" x14ac:dyDescent="0.3">
      <c r="A14" t="s">
        <v>94</v>
      </c>
      <c r="B14">
        <v>10012</v>
      </c>
      <c r="C14">
        <v>0</v>
      </c>
      <c r="D14">
        <v>2</v>
      </c>
      <c r="E14">
        <v>1</v>
      </c>
      <c r="F14">
        <v>1</v>
      </c>
      <c r="G14">
        <v>3</v>
      </c>
      <c r="H14">
        <v>4</v>
      </c>
      <c r="I14">
        <v>1</v>
      </c>
      <c r="J14">
        <v>92328</v>
      </c>
      <c r="K14">
        <v>0</v>
      </c>
      <c r="L14">
        <v>9</v>
      </c>
      <c r="M14" t="s">
        <v>95</v>
      </c>
      <c r="N14" t="s">
        <v>96</v>
      </c>
      <c r="O14">
        <v>78230</v>
      </c>
      <c r="P14" s="1">
        <v>32328</v>
      </c>
      <c r="Q14" t="s">
        <v>488</v>
      </c>
      <c r="R14" t="s">
        <v>67</v>
      </c>
      <c r="S14" t="s">
        <v>41</v>
      </c>
      <c r="T14" t="s">
        <v>42</v>
      </c>
      <c r="U14" t="s">
        <v>82</v>
      </c>
      <c r="V14" s="1">
        <v>41953</v>
      </c>
      <c r="X14">
        <f t="shared" ca="1" si="0"/>
        <v>8.7698630136986306</v>
      </c>
      <c r="Y14" t="s">
        <v>44</v>
      </c>
      <c r="Z14" t="s">
        <v>45</v>
      </c>
      <c r="AA14" t="s">
        <v>55</v>
      </c>
      <c r="AB14" t="s">
        <v>56</v>
      </c>
      <c r="AC14">
        <v>4</v>
      </c>
      <c r="AD14" t="s">
        <v>84</v>
      </c>
      <c r="AE14" t="s">
        <v>49</v>
      </c>
      <c r="AF14">
        <v>4.28</v>
      </c>
      <c r="AG14">
        <v>4</v>
      </c>
      <c r="AH14">
        <v>5</v>
      </c>
      <c r="AI14" s="1">
        <v>43521</v>
      </c>
      <c r="AJ14">
        <v>0</v>
      </c>
      <c r="AK14">
        <v>9</v>
      </c>
    </row>
    <row r="15" spans="1:37" x14ac:dyDescent="0.3">
      <c r="A15" t="s">
        <v>97</v>
      </c>
      <c r="B15">
        <v>10265</v>
      </c>
      <c r="C15">
        <v>0</v>
      </c>
      <c r="D15">
        <v>0</v>
      </c>
      <c r="E15">
        <v>1</v>
      </c>
      <c r="F15">
        <v>1</v>
      </c>
      <c r="G15">
        <v>5</v>
      </c>
      <c r="H15">
        <v>3</v>
      </c>
      <c r="I15">
        <v>0</v>
      </c>
      <c r="J15">
        <v>58709</v>
      </c>
      <c r="K15">
        <v>0</v>
      </c>
      <c r="L15">
        <v>19</v>
      </c>
      <c r="M15" t="s">
        <v>37</v>
      </c>
      <c r="N15" t="s">
        <v>38</v>
      </c>
      <c r="O15">
        <v>1810</v>
      </c>
      <c r="P15" s="1">
        <v>30517</v>
      </c>
      <c r="Q15" t="s">
        <v>488</v>
      </c>
      <c r="R15" t="s">
        <v>40</v>
      </c>
      <c r="S15" t="s">
        <v>41</v>
      </c>
      <c r="T15" t="s">
        <v>42</v>
      </c>
      <c r="U15" t="s">
        <v>98</v>
      </c>
      <c r="V15" s="1">
        <v>40959</v>
      </c>
      <c r="X15">
        <f t="shared" ca="1" si="0"/>
        <v>11.493150684931507</v>
      </c>
      <c r="Y15" t="s">
        <v>44</v>
      </c>
      <c r="Z15" t="s">
        <v>45</v>
      </c>
      <c r="AA15" t="s">
        <v>46</v>
      </c>
      <c r="AB15" t="s">
        <v>99</v>
      </c>
      <c r="AC15">
        <v>18</v>
      </c>
      <c r="AD15" t="s">
        <v>70</v>
      </c>
      <c r="AE15" t="s">
        <v>58</v>
      </c>
      <c r="AF15">
        <v>4.5999999999999996</v>
      </c>
      <c r="AG15">
        <v>4</v>
      </c>
      <c r="AH15">
        <v>0</v>
      </c>
      <c r="AI15" s="1">
        <v>43510</v>
      </c>
      <c r="AJ15">
        <v>0</v>
      </c>
      <c r="AK15">
        <v>7</v>
      </c>
    </row>
    <row r="16" spans="1:37" x14ac:dyDescent="0.3">
      <c r="A16" t="s">
        <v>100</v>
      </c>
      <c r="B16">
        <v>10066</v>
      </c>
      <c r="C16">
        <v>0</v>
      </c>
      <c r="D16">
        <v>2</v>
      </c>
      <c r="E16">
        <v>1</v>
      </c>
      <c r="F16">
        <v>5</v>
      </c>
      <c r="G16">
        <v>5</v>
      </c>
      <c r="H16">
        <v>3</v>
      </c>
      <c r="I16">
        <v>0</v>
      </c>
      <c r="J16">
        <v>52505</v>
      </c>
      <c r="K16">
        <v>1</v>
      </c>
      <c r="L16">
        <v>19</v>
      </c>
      <c r="M16" t="s">
        <v>37</v>
      </c>
      <c r="N16" t="s">
        <v>38</v>
      </c>
      <c r="O16">
        <v>2747</v>
      </c>
      <c r="P16" s="1">
        <v>28321</v>
      </c>
      <c r="Q16" t="s">
        <v>488</v>
      </c>
      <c r="R16" t="s">
        <v>67</v>
      </c>
      <c r="S16" t="s">
        <v>41</v>
      </c>
      <c r="T16" t="s">
        <v>42</v>
      </c>
      <c r="U16" t="s">
        <v>43</v>
      </c>
      <c r="V16" s="1">
        <v>41176</v>
      </c>
      <c r="W16" s="1">
        <v>42831</v>
      </c>
      <c r="X16">
        <f t="shared" ca="1" si="0"/>
        <v>4.5342465753424657</v>
      </c>
      <c r="Y16" t="s">
        <v>90</v>
      </c>
      <c r="Z16" t="s">
        <v>54</v>
      </c>
      <c r="AA16" t="s">
        <v>46</v>
      </c>
      <c r="AB16" t="s">
        <v>47</v>
      </c>
      <c r="AC16">
        <v>22</v>
      </c>
      <c r="AD16" t="s">
        <v>101</v>
      </c>
      <c r="AE16" t="s">
        <v>58</v>
      </c>
      <c r="AF16">
        <v>5</v>
      </c>
      <c r="AG16">
        <v>5</v>
      </c>
      <c r="AH16">
        <v>0</v>
      </c>
      <c r="AI16" s="1">
        <v>42796</v>
      </c>
      <c r="AJ16">
        <v>0</v>
      </c>
      <c r="AK16">
        <v>1</v>
      </c>
    </row>
    <row r="17" spans="1:37" x14ac:dyDescent="0.3">
      <c r="A17" t="s">
        <v>102</v>
      </c>
      <c r="B17">
        <v>10061</v>
      </c>
      <c r="C17">
        <v>0</v>
      </c>
      <c r="D17">
        <v>0</v>
      </c>
      <c r="E17">
        <v>1</v>
      </c>
      <c r="F17">
        <v>4</v>
      </c>
      <c r="G17">
        <v>5</v>
      </c>
      <c r="H17">
        <v>3</v>
      </c>
      <c r="I17">
        <v>0</v>
      </c>
      <c r="J17">
        <v>57834</v>
      </c>
      <c r="K17">
        <v>1</v>
      </c>
      <c r="L17">
        <v>19</v>
      </c>
      <c r="M17" t="s">
        <v>37</v>
      </c>
      <c r="N17" t="s">
        <v>38</v>
      </c>
      <c r="O17">
        <v>2050</v>
      </c>
      <c r="P17" s="1">
        <v>29877</v>
      </c>
      <c r="Q17" t="s">
        <v>488</v>
      </c>
      <c r="R17" t="s">
        <v>40</v>
      </c>
      <c r="S17" t="s">
        <v>41</v>
      </c>
      <c r="T17" t="s">
        <v>42</v>
      </c>
      <c r="U17" t="s">
        <v>43</v>
      </c>
      <c r="V17" s="1">
        <v>40595</v>
      </c>
      <c r="W17" s="1">
        <v>42951</v>
      </c>
      <c r="X17">
        <f t="shared" ca="1" si="0"/>
        <v>6.4547945205479449</v>
      </c>
      <c r="Y17" t="s">
        <v>103</v>
      </c>
      <c r="Z17" t="s">
        <v>104</v>
      </c>
      <c r="AA17" t="s">
        <v>46</v>
      </c>
      <c r="AB17" t="s">
        <v>99</v>
      </c>
      <c r="AC17">
        <v>18</v>
      </c>
      <c r="AD17" t="s">
        <v>70</v>
      </c>
      <c r="AE17" t="s">
        <v>58</v>
      </c>
      <c r="AF17">
        <v>5</v>
      </c>
      <c r="AG17">
        <v>4</v>
      </c>
      <c r="AH17">
        <v>0</v>
      </c>
      <c r="AI17" s="1">
        <v>42830</v>
      </c>
      <c r="AJ17">
        <v>0</v>
      </c>
      <c r="AK17">
        <v>20</v>
      </c>
    </row>
    <row r="18" spans="1:37" x14ac:dyDescent="0.3">
      <c r="A18" t="s">
        <v>105</v>
      </c>
      <c r="B18">
        <v>10023</v>
      </c>
      <c r="C18">
        <v>1</v>
      </c>
      <c r="D18">
        <v>1</v>
      </c>
      <c r="E18">
        <v>0</v>
      </c>
      <c r="F18">
        <v>2</v>
      </c>
      <c r="G18">
        <v>5</v>
      </c>
      <c r="H18">
        <v>4</v>
      </c>
      <c r="I18">
        <v>0</v>
      </c>
      <c r="J18">
        <v>70131</v>
      </c>
      <c r="K18">
        <v>0</v>
      </c>
      <c r="L18">
        <v>20</v>
      </c>
      <c r="M18" t="s">
        <v>60</v>
      </c>
      <c r="N18" t="s">
        <v>38</v>
      </c>
      <c r="O18">
        <v>2145</v>
      </c>
      <c r="P18" s="1">
        <v>24214</v>
      </c>
      <c r="Q18" t="s">
        <v>489</v>
      </c>
      <c r="R18" t="s">
        <v>52</v>
      </c>
      <c r="S18" t="s">
        <v>41</v>
      </c>
      <c r="T18" t="s">
        <v>42</v>
      </c>
      <c r="U18" t="s">
        <v>43</v>
      </c>
      <c r="V18" s="1">
        <v>42572</v>
      </c>
      <c r="X18">
        <f t="shared" ca="1" si="0"/>
        <v>7.0739726027397261</v>
      </c>
      <c r="Y18" t="s">
        <v>44</v>
      </c>
      <c r="Z18" t="s">
        <v>45</v>
      </c>
      <c r="AA18" t="s">
        <v>46</v>
      </c>
      <c r="AB18" t="s">
        <v>99</v>
      </c>
      <c r="AC18">
        <v>18</v>
      </c>
      <c r="AD18" t="s">
        <v>80</v>
      </c>
      <c r="AE18" t="s">
        <v>49</v>
      </c>
      <c r="AF18">
        <v>4.4000000000000004</v>
      </c>
      <c r="AG18">
        <v>3</v>
      </c>
      <c r="AH18">
        <v>0</v>
      </c>
      <c r="AI18" s="1">
        <v>43479</v>
      </c>
      <c r="AJ18">
        <v>0</v>
      </c>
      <c r="AK18">
        <v>16</v>
      </c>
    </row>
    <row r="19" spans="1:37" x14ac:dyDescent="0.3">
      <c r="A19" t="s">
        <v>106</v>
      </c>
      <c r="B19">
        <v>10055</v>
      </c>
      <c r="C19">
        <v>0</v>
      </c>
      <c r="D19">
        <v>0</v>
      </c>
      <c r="E19">
        <v>0</v>
      </c>
      <c r="F19">
        <v>1</v>
      </c>
      <c r="G19">
        <v>5</v>
      </c>
      <c r="H19">
        <v>3</v>
      </c>
      <c r="I19">
        <v>0</v>
      </c>
      <c r="J19">
        <v>59026</v>
      </c>
      <c r="K19">
        <v>0</v>
      </c>
      <c r="L19">
        <v>19</v>
      </c>
      <c r="M19" t="s">
        <v>37</v>
      </c>
      <c r="N19" t="s">
        <v>38</v>
      </c>
      <c r="O19">
        <v>1915</v>
      </c>
      <c r="P19" s="1">
        <v>25868</v>
      </c>
      <c r="Q19" t="s">
        <v>489</v>
      </c>
      <c r="R19" t="s">
        <v>40</v>
      </c>
      <c r="S19" t="s">
        <v>107</v>
      </c>
      <c r="T19" t="s">
        <v>42</v>
      </c>
      <c r="U19" t="s">
        <v>43</v>
      </c>
      <c r="V19" s="1">
        <v>40637</v>
      </c>
      <c r="X19">
        <f t="shared" ca="1" si="0"/>
        <v>12.375342465753425</v>
      </c>
      <c r="Y19" t="s">
        <v>44</v>
      </c>
      <c r="Z19" t="s">
        <v>45</v>
      </c>
      <c r="AA19" t="s">
        <v>46</v>
      </c>
      <c r="AB19" t="s">
        <v>65</v>
      </c>
      <c r="AC19">
        <v>16</v>
      </c>
      <c r="AD19" t="s">
        <v>70</v>
      </c>
      <c r="AE19" t="s">
        <v>58</v>
      </c>
      <c r="AF19">
        <v>5</v>
      </c>
      <c r="AG19">
        <v>5</v>
      </c>
      <c r="AH19">
        <v>0</v>
      </c>
      <c r="AI19" s="1">
        <v>43479</v>
      </c>
      <c r="AJ19">
        <v>0</v>
      </c>
      <c r="AK19">
        <v>12</v>
      </c>
    </row>
    <row r="20" spans="1:37" x14ac:dyDescent="0.3">
      <c r="A20" t="s">
        <v>108</v>
      </c>
      <c r="B20">
        <v>10245</v>
      </c>
      <c r="C20">
        <v>0</v>
      </c>
      <c r="D20">
        <v>0</v>
      </c>
      <c r="E20">
        <v>0</v>
      </c>
      <c r="F20">
        <v>4</v>
      </c>
      <c r="G20">
        <v>3</v>
      </c>
      <c r="H20">
        <v>3</v>
      </c>
      <c r="I20">
        <v>0</v>
      </c>
      <c r="J20">
        <v>110000</v>
      </c>
      <c r="K20">
        <v>1</v>
      </c>
      <c r="L20">
        <v>8</v>
      </c>
      <c r="M20" t="s">
        <v>109</v>
      </c>
      <c r="N20" t="s">
        <v>38</v>
      </c>
      <c r="O20">
        <v>2026</v>
      </c>
      <c r="P20" s="1">
        <v>31506</v>
      </c>
      <c r="Q20" t="s">
        <v>489</v>
      </c>
      <c r="R20" t="s">
        <v>40</v>
      </c>
      <c r="S20" t="s">
        <v>41</v>
      </c>
      <c r="T20" t="s">
        <v>89</v>
      </c>
      <c r="U20" t="s">
        <v>43</v>
      </c>
      <c r="V20" s="1">
        <v>41827</v>
      </c>
      <c r="W20" s="1">
        <v>42259</v>
      </c>
      <c r="X20">
        <f t="shared" ca="1" si="0"/>
        <v>1.1835616438356165</v>
      </c>
      <c r="Y20" t="s">
        <v>110</v>
      </c>
      <c r="Z20" t="s">
        <v>104</v>
      </c>
      <c r="AA20" t="s">
        <v>55</v>
      </c>
      <c r="AB20" t="s">
        <v>56</v>
      </c>
      <c r="AC20">
        <v>4</v>
      </c>
      <c r="AD20" t="s">
        <v>70</v>
      </c>
      <c r="AE20" t="s">
        <v>58</v>
      </c>
      <c r="AF20">
        <v>4.5</v>
      </c>
      <c r="AG20">
        <v>4</v>
      </c>
      <c r="AH20">
        <v>5</v>
      </c>
      <c r="AI20" s="1">
        <v>42019</v>
      </c>
      <c r="AJ20">
        <v>0</v>
      </c>
      <c r="AK20">
        <v>8</v>
      </c>
    </row>
    <row r="21" spans="1:37" x14ac:dyDescent="0.3">
      <c r="A21" t="s">
        <v>111</v>
      </c>
      <c r="B21">
        <v>10277</v>
      </c>
      <c r="C21">
        <v>0</v>
      </c>
      <c r="D21">
        <v>0</v>
      </c>
      <c r="E21">
        <v>1</v>
      </c>
      <c r="F21">
        <v>3</v>
      </c>
      <c r="G21">
        <v>5</v>
      </c>
      <c r="H21">
        <v>3</v>
      </c>
      <c r="I21">
        <v>0</v>
      </c>
      <c r="J21">
        <v>53250</v>
      </c>
      <c r="K21">
        <v>0</v>
      </c>
      <c r="L21">
        <v>19</v>
      </c>
      <c r="M21" t="s">
        <v>37</v>
      </c>
      <c r="N21" t="s">
        <v>38</v>
      </c>
      <c r="O21">
        <v>2452</v>
      </c>
      <c r="P21" s="1">
        <v>28951</v>
      </c>
      <c r="Q21" t="s">
        <v>488</v>
      </c>
      <c r="R21" t="s">
        <v>40</v>
      </c>
      <c r="S21" t="s">
        <v>41</v>
      </c>
      <c r="T21" t="s">
        <v>42</v>
      </c>
      <c r="U21" t="s">
        <v>112</v>
      </c>
      <c r="V21" s="1">
        <v>41463</v>
      </c>
      <c r="X21">
        <f t="shared" ca="1" si="0"/>
        <v>10.112328767123287</v>
      </c>
      <c r="Y21" t="s">
        <v>44</v>
      </c>
      <c r="Z21" t="s">
        <v>45</v>
      </c>
      <c r="AA21" t="s">
        <v>46</v>
      </c>
      <c r="AB21" t="s">
        <v>69</v>
      </c>
      <c r="AD21" t="s">
        <v>48</v>
      </c>
      <c r="AE21" t="s">
        <v>58</v>
      </c>
      <c r="AF21">
        <v>4.2</v>
      </c>
      <c r="AG21">
        <v>4</v>
      </c>
      <c r="AH21">
        <v>0</v>
      </c>
      <c r="AI21" s="1">
        <v>43476</v>
      </c>
      <c r="AJ21">
        <v>0</v>
      </c>
      <c r="AK21">
        <v>13</v>
      </c>
    </row>
    <row r="22" spans="1:37" x14ac:dyDescent="0.3">
      <c r="A22" t="s">
        <v>113</v>
      </c>
      <c r="B22">
        <v>10046</v>
      </c>
      <c r="C22">
        <v>0</v>
      </c>
      <c r="D22">
        <v>0</v>
      </c>
      <c r="E22">
        <v>1</v>
      </c>
      <c r="F22">
        <v>1</v>
      </c>
      <c r="G22">
        <v>5</v>
      </c>
      <c r="H22">
        <v>3</v>
      </c>
      <c r="I22">
        <v>0</v>
      </c>
      <c r="J22">
        <v>51044</v>
      </c>
      <c r="K22">
        <v>0</v>
      </c>
      <c r="L22">
        <v>19</v>
      </c>
      <c r="M22" t="s">
        <v>37</v>
      </c>
      <c r="N22" t="s">
        <v>38</v>
      </c>
      <c r="O22">
        <v>2072</v>
      </c>
      <c r="P22" s="1">
        <v>25924</v>
      </c>
      <c r="Q22" t="s">
        <v>488</v>
      </c>
      <c r="R22" t="s">
        <v>40</v>
      </c>
      <c r="S22" t="s">
        <v>41</v>
      </c>
      <c r="T22" t="s">
        <v>89</v>
      </c>
      <c r="U22" t="s">
        <v>43</v>
      </c>
      <c r="V22" s="1">
        <v>41001</v>
      </c>
      <c r="X22">
        <f t="shared" ca="1" si="0"/>
        <v>11.378082191780821</v>
      </c>
      <c r="Y22" t="s">
        <v>44</v>
      </c>
      <c r="Z22" t="s">
        <v>45</v>
      </c>
      <c r="AA22" t="s">
        <v>46</v>
      </c>
      <c r="AB22" t="s">
        <v>72</v>
      </c>
      <c r="AC22">
        <v>11</v>
      </c>
      <c r="AD22" t="s">
        <v>70</v>
      </c>
      <c r="AE22" t="s">
        <v>58</v>
      </c>
      <c r="AF22">
        <v>5</v>
      </c>
      <c r="AG22">
        <v>3</v>
      </c>
      <c r="AH22">
        <v>0</v>
      </c>
      <c r="AI22" s="1">
        <v>43479</v>
      </c>
      <c r="AJ22">
        <v>0</v>
      </c>
      <c r="AK22">
        <v>13</v>
      </c>
    </row>
    <row r="23" spans="1:37" x14ac:dyDescent="0.3">
      <c r="A23" t="s">
        <v>114</v>
      </c>
      <c r="B23">
        <v>10226</v>
      </c>
      <c r="C23">
        <v>0</v>
      </c>
      <c r="D23">
        <v>2</v>
      </c>
      <c r="E23">
        <v>0</v>
      </c>
      <c r="F23">
        <v>1</v>
      </c>
      <c r="G23">
        <v>5</v>
      </c>
      <c r="H23">
        <v>3</v>
      </c>
      <c r="I23">
        <v>0</v>
      </c>
      <c r="J23">
        <v>64919</v>
      </c>
      <c r="K23">
        <v>0</v>
      </c>
      <c r="L23">
        <v>19</v>
      </c>
      <c r="M23" t="s">
        <v>37</v>
      </c>
      <c r="N23" t="s">
        <v>38</v>
      </c>
      <c r="O23">
        <v>2027</v>
      </c>
      <c r="P23" s="1">
        <v>21546</v>
      </c>
      <c r="Q23" t="s">
        <v>489</v>
      </c>
      <c r="R23" t="s">
        <v>67</v>
      </c>
      <c r="S23" t="s">
        <v>41</v>
      </c>
      <c r="T23" t="s">
        <v>42</v>
      </c>
      <c r="U23" t="s">
        <v>112</v>
      </c>
      <c r="V23" s="1">
        <v>41505</v>
      </c>
      <c r="X23">
        <f t="shared" ca="1" si="0"/>
        <v>9.9972602739726035</v>
      </c>
      <c r="Y23" t="s">
        <v>44</v>
      </c>
      <c r="Z23" t="s">
        <v>45</v>
      </c>
      <c r="AA23" t="s">
        <v>46</v>
      </c>
      <c r="AB23" t="s">
        <v>79</v>
      </c>
      <c r="AC23">
        <v>19</v>
      </c>
      <c r="AD23" t="s">
        <v>57</v>
      </c>
      <c r="AE23" t="s">
        <v>58</v>
      </c>
      <c r="AF23">
        <v>4.2</v>
      </c>
      <c r="AG23">
        <v>3</v>
      </c>
      <c r="AH23">
        <v>0</v>
      </c>
      <c r="AI23" s="1">
        <v>43475</v>
      </c>
      <c r="AJ23">
        <v>0</v>
      </c>
      <c r="AK23">
        <v>2</v>
      </c>
    </row>
    <row r="24" spans="1:37" x14ac:dyDescent="0.3">
      <c r="A24" t="s">
        <v>115</v>
      </c>
      <c r="B24">
        <v>10003</v>
      </c>
      <c r="C24">
        <v>1</v>
      </c>
      <c r="D24">
        <v>1</v>
      </c>
      <c r="E24">
        <v>0</v>
      </c>
      <c r="F24">
        <v>1</v>
      </c>
      <c r="G24">
        <v>5</v>
      </c>
      <c r="H24">
        <v>4</v>
      </c>
      <c r="I24">
        <v>0</v>
      </c>
      <c r="J24">
        <v>62910</v>
      </c>
      <c r="K24">
        <v>0</v>
      </c>
      <c r="L24">
        <v>19</v>
      </c>
      <c r="M24" t="s">
        <v>37</v>
      </c>
      <c r="N24" t="s">
        <v>38</v>
      </c>
      <c r="O24">
        <v>2031</v>
      </c>
      <c r="P24" s="1">
        <v>32752</v>
      </c>
      <c r="Q24" t="s">
        <v>489</v>
      </c>
      <c r="R24" t="s">
        <v>52</v>
      </c>
      <c r="S24" t="s">
        <v>41</v>
      </c>
      <c r="T24" t="s">
        <v>42</v>
      </c>
      <c r="U24" t="s">
        <v>43</v>
      </c>
      <c r="V24" s="1">
        <v>41827</v>
      </c>
      <c r="X24">
        <f t="shared" ca="1" si="0"/>
        <v>9.1150684931506856</v>
      </c>
      <c r="Y24" t="s">
        <v>44</v>
      </c>
      <c r="Z24" t="s">
        <v>45</v>
      </c>
      <c r="AA24" t="s">
        <v>46</v>
      </c>
      <c r="AB24" t="s">
        <v>83</v>
      </c>
      <c r="AC24">
        <v>12</v>
      </c>
      <c r="AD24" t="s">
        <v>57</v>
      </c>
      <c r="AE24" t="s">
        <v>49</v>
      </c>
      <c r="AF24">
        <v>5</v>
      </c>
      <c r="AG24">
        <v>3</v>
      </c>
      <c r="AH24">
        <v>0</v>
      </c>
      <c r="AI24" s="1">
        <v>43523</v>
      </c>
      <c r="AJ24">
        <v>0</v>
      </c>
      <c r="AK24">
        <v>19</v>
      </c>
    </row>
    <row r="25" spans="1:37" x14ac:dyDescent="0.3">
      <c r="A25" t="s">
        <v>116</v>
      </c>
      <c r="B25">
        <v>10294</v>
      </c>
      <c r="C25">
        <v>0</v>
      </c>
      <c r="D25">
        <v>0</v>
      </c>
      <c r="E25">
        <v>0</v>
      </c>
      <c r="F25">
        <v>1</v>
      </c>
      <c r="G25">
        <v>5</v>
      </c>
      <c r="H25">
        <v>2</v>
      </c>
      <c r="I25">
        <v>0</v>
      </c>
      <c r="J25">
        <v>66441</v>
      </c>
      <c r="K25">
        <v>0</v>
      </c>
      <c r="L25">
        <v>20</v>
      </c>
      <c r="M25" t="s">
        <v>60</v>
      </c>
      <c r="N25" t="s">
        <v>38</v>
      </c>
      <c r="O25">
        <v>2171</v>
      </c>
      <c r="P25" s="1">
        <v>33137</v>
      </c>
      <c r="Q25" t="s">
        <v>489</v>
      </c>
      <c r="R25" t="s">
        <v>40</v>
      </c>
      <c r="S25" t="s">
        <v>41</v>
      </c>
      <c r="T25" t="s">
        <v>42</v>
      </c>
      <c r="U25" t="s">
        <v>43</v>
      </c>
      <c r="V25" s="1">
        <v>40637</v>
      </c>
      <c r="X25">
        <f t="shared" ca="1" si="0"/>
        <v>12.375342465753425</v>
      </c>
      <c r="Y25" t="s">
        <v>44</v>
      </c>
      <c r="Z25" t="s">
        <v>45</v>
      </c>
      <c r="AA25" t="s">
        <v>46</v>
      </c>
      <c r="AB25" t="s">
        <v>47</v>
      </c>
      <c r="AC25">
        <v>22</v>
      </c>
      <c r="AD25" t="s">
        <v>117</v>
      </c>
      <c r="AE25" t="s">
        <v>118</v>
      </c>
      <c r="AF25">
        <v>2</v>
      </c>
      <c r="AG25">
        <v>3</v>
      </c>
      <c r="AH25">
        <v>0</v>
      </c>
      <c r="AI25" s="1">
        <v>43523</v>
      </c>
      <c r="AJ25">
        <v>2</v>
      </c>
      <c r="AK25">
        <v>3</v>
      </c>
    </row>
    <row r="26" spans="1:37" x14ac:dyDescent="0.3">
      <c r="A26" t="s">
        <v>119</v>
      </c>
      <c r="B26">
        <v>10267</v>
      </c>
      <c r="C26">
        <v>0</v>
      </c>
      <c r="D26">
        <v>0</v>
      </c>
      <c r="E26">
        <v>0</v>
      </c>
      <c r="F26">
        <v>5</v>
      </c>
      <c r="G26">
        <v>5</v>
      </c>
      <c r="H26">
        <v>3</v>
      </c>
      <c r="I26">
        <v>0</v>
      </c>
      <c r="J26">
        <v>57815</v>
      </c>
      <c r="K26">
        <v>1</v>
      </c>
      <c r="L26">
        <v>20</v>
      </c>
      <c r="M26" t="s">
        <v>60</v>
      </c>
      <c r="N26" t="s">
        <v>38</v>
      </c>
      <c r="O26">
        <v>2210</v>
      </c>
      <c r="P26" s="1">
        <v>24488</v>
      </c>
      <c r="Q26" t="s">
        <v>489</v>
      </c>
      <c r="R26" t="s">
        <v>40</v>
      </c>
      <c r="S26" t="s">
        <v>41</v>
      </c>
      <c r="T26" t="s">
        <v>42</v>
      </c>
      <c r="U26" t="s">
        <v>43</v>
      </c>
      <c r="V26" s="1">
        <v>40553</v>
      </c>
      <c r="W26" s="1">
        <v>41733</v>
      </c>
      <c r="X26">
        <f t="shared" ca="1" si="0"/>
        <v>3.2328767123287672</v>
      </c>
      <c r="Y26" t="s">
        <v>53</v>
      </c>
      <c r="Z26" t="s">
        <v>54</v>
      </c>
      <c r="AA26" t="s">
        <v>46</v>
      </c>
      <c r="AB26" t="s">
        <v>65</v>
      </c>
      <c r="AC26">
        <v>16</v>
      </c>
      <c r="AD26" t="s">
        <v>70</v>
      </c>
      <c r="AE26" t="s">
        <v>58</v>
      </c>
      <c r="AF26">
        <v>4.8</v>
      </c>
      <c r="AG26">
        <v>5</v>
      </c>
      <c r="AH26">
        <v>0</v>
      </c>
      <c r="AI26" s="1">
        <v>41702</v>
      </c>
      <c r="AJ26">
        <v>0</v>
      </c>
      <c r="AK26">
        <v>5</v>
      </c>
    </row>
    <row r="27" spans="1:37" x14ac:dyDescent="0.3">
      <c r="A27" t="s">
        <v>120</v>
      </c>
      <c r="B27">
        <v>10199</v>
      </c>
      <c r="C27">
        <v>0</v>
      </c>
      <c r="D27">
        <v>0</v>
      </c>
      <c r="E27">
        <v>1</v>
      </c>
      <c r="F27">
        <v>4</v>
      </c>
      <c r="G27">
        <v>3</v>
      </c>
      <c r="H27">
        <v>3</v>
      </c>
      <c r="I27">
        <v>0</v>
      </c>
      <c r="J27">
        <v>103613</v>
      </c>
      <c r="K27">
        <v>1</v>
      </c>
      <c r="L27">
        <v>30</v>
      </c>
      <c r="M27" t="s">
        <v>121</v>
      </c>
      <c r="N27" t="s">
        <v>122</v>
      </c>
      <c r="O27">
        <v>6033</v>
      </c>
      <c r="P27" s="1">
        <v>23588</v>
      </c>
      <c r="Q27" t="s">
        <v>488</v>
      </c>
      <c r="R27" t="s">
        <v>40</v>
      </c>
      <c r="S27" t="s">
        <v>41</v>
      </c>
      <c r="T27" t="s">
        <v>42</v>
      </c>
      <c r="U27" t="s">
        <v>82</v>
      </c>
      <c r="V27" s="1">
        <v>41687</v>
      </c>
      <c r="W27" s="1">
        <v>42419</v>
      </c>
      <c r="X27">
        <f t="shared" ca="1" si="0"/>
        <v>2.0054794520547947</v>
      </c>
      <c r="Y27" t="s">
        <v>123</v>
      </c>
      <c r="Z27" t="s">
        <v>104</v>
      </c>
      <c r="AA27" t="s">
        <v>55</v>
      </c>
      <c r="AB27" t="s">
        <v>56</v>
      </c>
      <c r="AC27">
        <v>4</v>
      </c>
      <c r="AD27" t="s">
        <v>48</v>
      </c>
      <c r="AE27" t="s">
        <v>58</v>
      </c>
      <c r="AF27">
        <v>3.5</v>
      </c>
      <c r="AG27">
        <v>5</v>
      </c>
      <c r="AH27">
        <v>7</v>
      </c>
      <c r="AI27" s="1">
        <v>42379</v>
      </c>
      <c r="AJ27">
        <v>0</v>
      </c>
      <c r="AK27">
        <v>2</v>
      </c>
    </row>
    <row r="28" spans="1:37" x14ac:dyDescent="0.3">
      <c r="A28" t="s">
        <v>124</v>
      </c>
      <c r="B28">
        <v>10081</v>
      </c>
      <c r="C28">
        <v>1</v>
      </c>
      <c r="D28">
        <v>1</v>
      </c>
      <c r="E28">
        <v>0</v>
      </c>
      <c r="F28">
        <v>1</v>
      </c>
      <c r="G28">
        <v>1</v>
      </c>
      <c r="H28">
        <v>3</v>
      </c>
      <c r="I28">
        <v>1</v>
      </c>
      <c r="J28">
        <v>106367</v>
      </c>
      <c r="K28">
        <v>0</v>
      </c>
      <c r="L28">
        <v>26</v>
      </c>
      <c r="M28" t="s">
        <v>125</v>
      </c>
      <c r="N28" t="s">
        <v>38</v>
      </c>
      <c r="O28">
        <v>2468</v>
      </c>
      <c r="P28" s="1">
        <v>31871</v>
      </c>
      <c r="Q28" t="s">
        <v>489</v>
      </c>
      <c r="R28" t="s">
        <v>52</v>
      </c>
      <c r="S28" t="s">
        <v>41</v>
      </c>
      <c r="T28" t="s">
        <v>42</v>
      </c>
      <c r="U28" t="s">
        <v>82</v>
      </c>
      <c r="V28" s="1">
        <v>42051</v>
      </c>
      <c r="X28">
        <f t="shared" ca="1" si="0"/>
        <v>8.5013698630136982</v>
      </c>
      <c r="Y28" t="s">
        <v>44</v>
      </c>
      <c r="Z28" t="s">
        <v>45</v>
      </c>
      <c r="AA28" t="s">
        <v>126</v>
      </c>
      <c r="AB28" t="s">
        <v>127</v>
      </c>
      <c r="AC28">
        <v>3</v>
      </c>
      <c r="AD28" t="s">
        <v>84</v>
      </c>
      <c r="AE28" t="s">
        <v>58</v>
      </c>
      <c r="AF28">
        <v>5</v>
      </c>
      <c r="AG28">
        <v>4</v>
      </c>
      <c r="AH28">
        <v>3</v>
      </c>
      <c r="AI28" s="1">
        <v>43514</v>
      </c>
      <c r="AJ28">
        <v>0</v>
      </c>
      <c r="AK28">
        <v>4</v>
      </c>
    </row>
    <row r="29" spans="1:37" x14ac:dyDescent="0.3">
      <c r="A29" t="s">
        <v>128</v>
      </c>
      <c r="B29">
        <v>10175</v>
      </c>
      <c r="C29">
        <v>0</v>
      </c>
      <c r="D29">
        <v>0</v>
      </c>
      <c r="E29">
        <v>1</v>
      </c>
      <c r="F29">
        <v>5</v>
      </c>
      <c r="G29">
        <v>5</v>
      </c>
      <c r="H29">
        <v>3</v>
      </c>
      <c r="I29">
        <v>0</v>
      </c>
      <c r="J29">
        <v>74312</v>
      </c>
      <c r="K29">
        <v>1</v>
      </c>
      <c r="L29">
        <v>18</v>
      </c>
      <c r="M29" t="s">
        <v>129</v>
      </c>
      <c r="N29" t="s">
        <v>38</v>
      </c>
      <c r="O29">
        <v>1901</v>
      </c>
      <c r="P29" s="1">
        <v>25637</v>
      </c>
      <c r="Q29" t="s">
        <v>488</v>
      </c>
      <c r="R29" t="s">
        <v>40</v>
      </c>
      <c r="S29" t="s">
        <v>41</v>
      </c>
      <c r="T29" t="s">
        <v>42</v>
      </c>
      <c r="U29" t="s">
        <v>112</v>
      </c>
      <c r="V29" s="1">
        <v>41547</v>
      </c>
      <c r="W29" s="1">
        <v>41858</v>
      </c>
      <c r="X29">
        <f t="shared" ca="1" si="0"/>
        <v>0.852054794520548</v>
      </c>
      <c r="Y29" t="s">
        <v>130</v>
      </c>
      <c r="Z29" t="s">
        <v>54</v>
      </c>
      <c r="AA29" t="s">
        <v>46</v>
      </c>
      <c r="AB29" t="s">
        <v>131</v>
      </c>
      <c r="AC29">
        <v>2</v>
      </c>
      <c r="AD29" t="s">
        <v>57</v>
      </c>
      <c r="AE29" t="s">
        <v>58</v>
      </c>
      <c r="AF29">
        <v>3.39</v>
      </c>
      <c r="AG29">
        <v>3</v>
      </c>
      <c r="AH29">
        <v>0</v>
      </c>
      <c r="AI29" s="1">
        <v>41690</v>
      </c>
      <c r="AJ29">
        <v>0</v>
      </c>
      <c r="AK29">
        <v>14</v>
      </c>
    </row>
    <row r="30" spans="1:37" x14ac:dyDescent="0.3">
      <c r="A30" t="s">
        <v>132</v>
      </c>
      <c r="B30">
        <v>10177</v>
      </c>
      <c r="C30">
        <v>1</v>
      </c>
      <c r="D30">
        <v>1</v>
      </c>
      <c r="E30">
        <v>0</v>
      </c>
      <c r="F30">
        <v>5</v>
      </c>
      <c r="G30">
        <v>5</v>
      </c>
      <c r="H30">
        <v>3</v>
      </c>
      <c r="I30">
        <v>0</v>
      </c>
      <c r="J30">
        <v>53492</v>
      </c>
      <c r="K30">
        <v>1</v>
      </c>
      <c r="L30">
        <v>19</v>
      </c>
      <c r="M30" t="s">
        <v>37</v>
      </c>
      <c r="N30" t="s">
        <v>38</v>
      </c>
      <c r="O30">
        <v>1701</v>
      </c>
      <c r="P30" s="1">
        <v>33109</v>
      </c>
      <c r="Q30" t="s">
        <v>489</v>
      </c>
      <c r="R30" t="s">
        <v>52</v>
      </c>
      <c r="S30" t="s">
        <v>41</v>
      </c>
      <c r="T30" t="s">
        <v>42</v>
      </c>
      <c r="U30" t="s">
        <v>43</v>
      </c>
      <c r="V30" s="1">
        <v>41001</v>
      </c>
      <c r="W30" s="1">
        <v>41440</v>
      </c>
      <c r="X30">
        <f t="shared" ca="1" si="0"/>
        <v>1.2027397260273973</v>
      </c>
      <c r="Y30" t="s">
        <v>90</v>
      </c>
      <c r="Z30" t="s">
        <v>54</v>
      </c>
      <c r="AA30" t="s">
        <v>46</v>
      </c>
      <c r="AB30" t="s">
        <v>91</v>
      </c>
      <c r="AC30">
        <v>14</v>
      </c>
      <c r="AD30" t="s">
        <v>70</v>
      </c>
      <c r="AE30" t="s">
        <v>58</v>
      </c>
      <c r="AF30">
        <v>3.35</v>
      </c>
      <c r="AG30">
        <v>4</v>
      </c>
      <c r="AH30">
        <v>0</v>
      </c>
      <c r="AI30" s="1">
        <v>41337</v>
      </c>
      <c r="AJ30">
        <v>0</v>
      </c>
      <c r="AK30">
        <v>6</v>
      </c>
    </row>
    <row r="31" spans="1:37" x14ac:dyDescent="0.3">
      <c r="A31" t="s">
        <v>133</v>
      </c>
      <c r="B31">
        <v>10238</v>
      </c>
      <c r="C31">
        <v>1</v>
      </c>
      <c r="D31">
        <v>1</v>
      </c>
      <c r="E31">
        <v>0</v>
      </c>
      <c r="F31">
        <v>1</v>
      </c>
      <c r="G31">
        <v>1</v>
      </c>
      <c r="H31">
        <v>3</v>
      </c>
      <c r="I31">
        <v>1</v>
      </c>
      <c r="J31">
        <v>63000</v>
      </c>
      <c r="K31">
        <v>0</v>
      </c>
      <c r="L31">
        <v>1</v>
      </c>
      <c r="M31" t="s">
        <v>134</v>
      </c>
      <c r="N31" t="s">
        <v>38</v>
      </c>
      <c r="O31">
        <v>1450</v>
      </c>
      <c r="P31" s="1">
        <v>32105</v>
      </c>
      <c r="Q31" t="s">
        <v>489</v>
      </c>
      <c r="R31" t="s">
        <v>52</v>
      </c>
      <c r="S31" t="s">
        <v>41</v>
      </c>
      <c r="T31" t="s">
        <v>42</v>
      </c>
      <c r="U31" t="s">
        <v>82</v>
      </c>
      <c r="V31" s="1">
        <v>39748</v>
      </c>
      <c r="X31">
        <f t="shared" ca="1" si="0"/>
        <v>14.810958904109588</v>
      </c>
      <c r="Y31" t="s">
        <v>44</v>
      </c>
      <c r="Z31" t="s">
        <v>45</v>
      </c>
      <c r="AA31" t="s">
        <v>126</v>
      </c>
      <c r="AB31" t="s">
        <v>127</v>
      </c>
      <c r="AC31">
        <v>1</v>
      </c>
      <c r="AD31" t="s">
        <v>84</v>
      </c>
      <c r="AE31" t="s">
        <v>58</v>
      </c>
      <c r="AF31">
        <v>4.5</v>
      </c>
      <c r="AG31">
        <v>2</v>
      </c>
      <c r="AH31">
        <v>6</v>
      </c>
      <c r="AI31" s="1">
        <v>43480</v>
      </c>
      <c r="AJ31">
        <v>0</v>
      </c>
      <c r="AK31">
        <v>14</v>
      </c>
    </row>
    <row r="32" spans="1:37" x14ac:dyDescent="0.3">
      <c r="A32" t="s">
        <v>135</v>
      </c>
      <c r="B32">
        <v>10184</v>
      </c>
      <c r="C32">
        <v>0</v>
      </c>
      <c r="D32">
        <v>0</v>
      </c>
      <c r="E32">
        <v>1</v>
      </c>
      <c r="F32">
        <v>1</v>
      </c>
      <c r="G32">
        <v>5</v>
      </c>
      <c r="H32">
        <v>3</v>
      </c>
      <c r="I32">
        <v>0</v>
      </c>
      <c r="J32">
        <v>65288</v>
      </c>
      <c r="K32">
        <v>0</v>
      </c>
      <c r="L32">
        <v>20</v>
      </c>
      <c r="M32" t="s">
        <v>60</v>
      </c>
      <c r="N32" t="s">
        <v>38</v>
      </c>
      <c r="O32">
        <v>1013</v>
      </c>
      <c r="P32" s="1">
        <v>30525</v>
      </c>
      <c r="Q32" t="s">
        <v>488</v>
      </c>
      <c r="R32" t="s">
        <v>40</v>
      </c>
      <c r="S32" t="s">
        <v>41</v>
      </c>
      <c r="T32" t="s">
        <v>42</v>
      </c>
      <c r="U32" t="s">
        <v>43</v>
      </c>
      <c r="V32" s="1">
        <v>41911</v>
      </c>
      <c r="X32">
        <f t="shared" ca="1" si="0"/>
        <v>8.8849315068493144</v>
      </c>
      <c r="Y32" t="s">
        <v>44</v>
      </c>
      <c r="Z32" t="s">
        <v>45</v>
      </c>
      <c r="AA32" t="s">
        <v>46</v>
      </c>
      <c r="AB32" t="s">
        <v>69</v>
      </c>
      <c r="AD32" t="s">
        <v>70</v>
      </c>
      <c r="AE32" t="s">
        <v>58</v>
      </c>
      <c r="AF32">
        <v>3.19</v>
      </c>
      <c r="AG32">
        <v>3</v>
      </c>
      <c r="AH32">
        <v>0</v>
      </c>
      <c r="AI32" s="1">
        <v>43497</v>
      </c>
      <c r="AJ32">
        <v>0</v>
      </c>
      <c r="AK32">
        <v>9</v>
      </c>
    </row>
    <row r="33" spans="1:37" x14ac:dyDescent="0.3">
      <c r="A33" t="s">
        <v>136</v>
      </c>
      <c r="B33">
        <v>10203</v>
      </c>
      <c r="C33">
        <v>0</v>
      </c>
      <c r="D33">
        <v>3</v>
      </c>
      <c r="E33">
        <v>0</v>
      </c>
      <c r="F33">
        <v>3</v>
      </c>
      <c r="G33">
        <v>5</v>
      </c>
      <c r="H33">
        <v>3</v>
      </c>
      <c r="I33">
        <v>1</v>
      </c>
      <c r="J33">
        <v>64375</v>
      </c>
      <c r="K33">
        <v>0</v>
      </c>
      <c r="L33">
        <v>19</v>
      </c>
      <c r="M33" t="s">
        <v>37</v>
      </c>
      <c r="N33" t="s">
        <v>38</v>
      </c>
      <c r="O33">
        <v>2043</v>
      </c>
      <c r="P33" s="1">
        <v>25506</v>
      </c>
      <c r="Q33" t="s">
        <v>489</v>
      </c>
      <c r="R33" t="s">
        <v>137</v>
      </c>
      <c r="S33" t="s">
        <v>41</v>
      </c>
      <c r="T33" t="s">
        <v>42</v>
      </c>
      <c r="U33" t="s">
        <v>82</v>
      </c>
      <c r="V33" s="1">
        <v>41589</v>
      </c>
      <c r="X33">
        <f t="shared" ca="1" si="0"/>
        <v>9.7671232876712324</v>
      </c>
      <c r="Y33" t="s">
        <v>44</v>
      </c>
      <c r="Z33" t="s">
        <v>45</v>
      </c>
      <c r="AA33" t="s">
        <v>46</v>
      </c>
      <c r="AB33" t="s">
        <v>63</v>
      </c>
      <c r="AC33">
        <v>20</v>
      </c>
      <c r="AD33" t="s">
        <v>84</v>
      </c>
      <c r="AE33" t="s">
        <v>58</v>
      </c>
      <c r="AF33">
        <v>3.5</v>
      </c>
      <c r="AG33">
        <v>5</v>
      </c>
      <c r="AH33">
        <v>0</v>
      </c>
      <c r="AI33" s="1">
        <v>43486</v>
      </c>
      <c r="AJ33">
        <v>0</v>
      </c>
      <c r="AK33">
        <v>17</v>
      </c>
    </row>
    <row r="34" spans="1:37" x14ac:dyDescent="0.3">
      <c r="A34" t="s">
        <v>138</v>
      </c>
      <c r="B34">
        <v>10188</v>
      </c>
      <c r="C34">
        <v>1</v>
      </c>
      <c r="D34">
        <v>1</v>
      </c>
      <c r="E34">
        <v>0</v>
      </c>
      <c r="F34">
        <v>5</v>
      </c>
      <c r="G34">
        <v>6</v>
      </c>
      <c r="H34">
        <v>3</v>
      </c>
      <c r="I34">
        <v>0</v>
      </c>
      <c r="J34">
        <v>74326</v>
      </c>
      <c r="K34">
        <v>1</v>
      </c>
      <c r="L34">
        <v>3</v>
      </c>
      <c r="M34" t="s">
        <v>139</v>
      </c>
      <c r="N34" t="s">
        <v>140</v>
      </c>
      <c r="O34">
        <v>21851</v>
      </c>
      <c r="P34" s="1">
        <v>23529</v>
      </c>
      <c r="Q34" t="s">
        <v>489</v>
      </c>
      <c r="R34" t="s">
        <v>52</v>
      </c>
      <c r="S34" t="s">
        <v>107</v>
      </c>
      <c r="T34" t="s">
        <v>42</v>
      </c>
      <c r="U34" t="s">
        <v>82</v>
      </c>
      <c r="V34" s="1">
        <v>40770</v>
      </c>
      <c r="W34" s="1">
        <v>41853</v>
      </c>
      <c r="X34">
        <f t="shared" ca="1" si="0"/>
        <v>2.967123287671233</v>
      </c>
      <c r="Y34" t="s">
        <v>90</v>
      </c>
      <c r="Z34" t="s">
        <v>54</v>
      </c>
      <c r="AA34" t="s">
        <v>141</v>
      </c>
      <c r="AB34" t="s">
        <v>142</v>
      </c>
      <c r="AC34">
        <v>17</v>
      </c>
      <c r="AD34" t="s">
        <v>70</v>
      </c>
      <c r="AE34" t="s">
        <v>58</v>
      </c>
      <c r="AF34">
        <v>3.14</v>
      </c>
      <c r="AG34">
        <v>5</v>
      </c>
      <c r="AH34">
        <v>0</v>
      </c>
      <c r="AI34" s="1">
        <v>41315</v>
      </c>
      <c r="AJ34">
        <v>1</v>
      </c>
      <c r="AK34">
        <v>19</v>
      </c>
    </row>
    <row r="35" spans="1:37" x14ac:dyDescent="0.3">
      <c r="A35" t="s">
        <v>143</v>
      </c>
      <c r="B35">
        <v>10107</v>
      </c>
      <c r="C35">
        <v>0</v>
      </c>
      <c r="D35">
        <v>0</v>
      </c>
      <c r="E35">
        <v>0</v>
      </c>
      <c r="F35">
        <v>1</v>
      </c>
      <c r="G35">
        <v>5</v>
      </c>
      <c r="H35">
        <v>3</v>
      </c>
      <c r="I35">
        <v>0</v>
      </c>
      <c r="J35">
        <v>63763</v>
      </c>
      <c r="K35">
        <v>0</v>
      </c>
      <c r="L35">
        <v>20</v>
      </c>
      <c r="M35" t="s">
        <v>60</v>
      </c>
      <c r="N35" t="s">
        <v>38</v>
      </c>
      <c r="O35">
        <v>2148</v>
      </c>
      <c r="P35" s="1">
        <v>29282</v>
      </c>
      <c r="Q35" t="s">
        <v>489</v>
      </c>
      <c r="R35" t="s">
        <v>40</v>
      </c>
      <c r="S35" t="s">
        <v>41</v>
      </c>
      <c r="T35" t="s">
        <v>42</v>
      </c>
      <c r="U35" t="s">
        <v>82</v>
      </c>
      <c r="V35" s="1">
        <v>40973</v>
      </c>
      <c r="X35">
        <f t="shared" ca="1" si="0"/>
        <v>11.454794520547946</v>
      </c>
      <c r="Y35" t="s">
        <v>44</v>
      </c>
      <c r="Z35" t="s">
        <v>45</v>
      </c>
      <c r="AA35" t="s">
        <v>46</v>
      </c>
      <c r="AB35" t="s">
        <v>72</v>
      </c>
      <c r="AC35">
        <v>11</v>
      </c>
      <c r="AD35" t="s">
        <v>80</v>
      </c>
      <c r="AE35" t="s">
        <v>58</v>
      </c>
      <c r="AF35">
        <v>4.51</v>
      </c>
      <c r="AG35">
        <v>4</v>
      </c>
      <c r="AH35">
        <v>0</v>
      </c>
      <c r="AI35" s="1">
        <v>43517</v>
      </c>
      <c r="AJ35">
        <v>0</v>
      </c>
      <c r="AK35">
        <v>3</v>
      </c>
    </row>
    <row r="36" spans="1:37" x14ac:dyDescent="0.3">
      <c r="A36" t="s">
        <v>144</v>
      </c>
      <c r="B36">
        <v>10181</v>
      </c>
      <c r="C36">
        <v>1</v>
      </c>
      <c r="D36">
        <v>1</v>
      </c>
      <c r="E36">
        <v>1</v>
      </c>
      <c r="F36">
        <v>1</v>
      </c>
      <c r="G36">
        <v>5</v>
      </c>
      <c r="H36">
        <v>3</v>
      </c>
      <c r="I36">
        <v>0</v>
      </c>
      <c r="J36">
        <v>62162</v>
      </c>
      <c r="K36">
        <v>0</v>
      </c>
      <c r="L36">
        <v>20</v>
      </c>
      <c r="M36" t="s">
        <v>60</v>
      </c>
      <c r="N36" t="s">
        <v>38</v>
      </c>
      <c r="O36">
        <v>1890</v>
      </c>
      <c r="P36" s="1">
        <v>28356</v>
      </c>
      <c r="Q36" t="s">
        <v>488</v>
      </c>
      <c r="R36" t="s">
        <v>52</v>
      </c>
      <c r="S36" t="s">
        <v>41</v>
      </c>
      <c r="T36" t="s">
        <v>42</v>
      </c>
      <c r="U36" t="s">
        <v>43</v>
      </c>
      <c r="V36" s="1">
        <v>40637</v>
      </c>
      <c r="X36">
        <f t="shared" ca="1" si="0"/>
        <v>12.375342465753425</v>
      </c>
      <c r="Y36" t="s">
        <v>44</v>
      </c>
      <c r="Z36" t="s">
        <v>45</v>
      </c>
      <c r="AA36" t="s">
        <v>46</v>
      </c>
      <c r="AB36" t="s">
        <v>79</v>
      </c>
      <c r="AC36">
        <v>19</v>
      </c>
      <c r="AD36" t="s">
        <v>57</v>
      </c>
      <c r="AE36" t="s">
        <v>58</v>
      </c>
      <c r="AF36">
        <v>3.25</v>
      </c>
      <c r="AG36">
        <v>5</v>
      </c>
      <c r="AH36">
        <v>0</v>
      </c>
      <c r="AI36" s="1">
        <v>43479</v>
      </c>
      <c r="AJ36">
        <v>0</v>
      </c>
      <c r="AK36">
        <v>15</v>
      </c>
    </row>
    <row r="37" spans="1:37" x14ac:dyDescent="0.3">
      <c r="A37" t="s">
        <v>145</v>
      </c>
      <c r="B37">
        <v>10150</v>
      </c>
      <c r="C37">
        <v>0</v>
      </c>
      <c r="D37">
        <v>0</v>
      </c>
      <c r="E37">
        <v>1</v>
      </c>
      <c r="F37">
        <v>1</v>
      </c>
      <c r="G37">
        <v>4</v>
      </c>
      <c r="H37">
        <v>3</v>
      </c>
      <c r="I37">
        <v>0</v>
      </c>
      <c r="J37">
        <v>77692</v>
      </c>
      <c r="K37">
        <v>0</v>
      </c>
      <c r="L37">
        <v>25</v>
      </c>
      <c r="M37" t="s">
        <v>146</v>
      </c>
      <c r="N37" t="s">
        <v>38</v>
      </c>
      <c r="O37">
        <v>2184</v>
      </c>
      <c r="P37" s="1">
        <v>24433</v>
      </c>
      <c r="Q37" t="s">
        <v>488</v>
      </c>
      <c r="R37" t="s">
        <v>40</v>
      </c>
      <c r="S37" t="s">
        <v>41</v>
      </c>
      <c r="T37" t="s">
        <v>42</v>
      </c>
      <c r="U37" t="s">
        <v>43</v>
      </c>
      <c r="V37" s="1">
        <v>40770</v>
      </c>
      <c r="X37">
        <f t="shared" ca="1" si="0"/>
        <v>12.010958904109589</v>
      </c>
      <c r="Y37" t="s">
        <v>44</v>
      </c>
      <c r="Z37" t="s">
        <v>45</v>
      </c>
      <c r="AA37" t="s">
        <v>75</v>
      </c>
      <c r="AB37" t="s">
        <v>147</v>
      </c>
      <c r="AC37">
        <v>5</v>
      </c>
      <c r="AD37" t="s">
        <v>70</v>
      </c>
      <c r="AE37" t="s">
        <v>58</v>
      </c>
      <c r="AF37">
        <v>3.84</v>
      </c>
      <c r="AG37">
        <v>3</v>
      </c>
      <c r="AH37">
        <v>5</v>
      </c>
      <c r="AI37" s="1">
        <v>43486</v>
      </c>
      <c r="AJ37">
        <v>0</v>
      </c>
      <c r="AK37">
        <v>4</v>
      </c>
    </row>
    <row r="38" spans="1:37" x14ac:dyDescent="0.3">
      <c r="A38" t="s">
        <v>148</v>
      </c>
      <c r="B38">
        <v>10001</v>
      </c>
      <c r="C38">
        <v>0</v>
      </c>
      <c r="D38">
        <v>0</v>
      </c>
      <c r="E38">
        <v>1</v>
      </c>
      <c r="F38">
        <v>1</v>
      </c>
      <c r="G38">
        <v>5</v>
      </c>
      <c r="H38">
        <v>4</v>
      </c>
      <c r="I38">
        <v>0</v>
      </c>
      <c r="J38">
        <v>72640</v>
      </c>
      <c r="K38">
        <v>0</v>
      </c>
      <c r="L38">
        <v>18</v>
      </c>
      <c r="M38" t="s">
        <v>129</v>
      </c>
      <c r="N38" t="s">
        <v>38</v>
      </c>
      <c r="O38">
        <v>2169</v>
      </c>
      <c r="P38" s="1">
        <v>30537</v>
      </c>
      <c r="Q38" t="s">
        <v>488</v>
      </c>
      <c r="R38" t="s">
        <v>40</v>
      </c>
      <c r="S38" t="s">
        <v>41</v>
      </c>
      <c r="T38" t="s">
        <v>42</v>
      </c>
      <c r="U38" t="s">
        <v>43</v>
      </c>
      <c r="V38" s="1">
        <v>42397</v>
      </c>
      <c r="X38">
        <f t="shared" ca="1" si="0"/>
        <v>7.5534246575342463</v>
      </c>
      <c r="Y38" t="s">
        <v>44</v>
      </c>
      <c r="Z38" t="s">
        <v>45</v>
      </c>
      <c r="AA38" t="s">
        <v>46</v>
      </c>
      <c r="AB38" t="s">
        <v>131</v>
      </c>
      <c r="AC38">
        <v>2</v>
      </c>
      <c r="AD38" t="s">
        <v>57</v>
      </c>
      <c r="AE38" t="s">
        <v>49</v>
      </c>
      <c r="AF38">
        <v>5</v>
      </c>
      <c r="AG38">
        <v>3</v>
      </c>
      <c r="AH38">
        <v>0</v>
      </c>
      <c r="AI38" s="1">
        <v>43518</v>
      </c>
      <c r="AJ38">
        <v>0</v>
      </c>
      <c r="AK38">
        <v>14</v>
      </c>
    </row>
    <row r="39" spans="1:37" x14ac:dyDescent="0.3">
      <c r="A39" t="s">
        <v>149</v>
      </c>
      <c r="B39">
        <v>10085</v>
      </c>
      <c r="C39">
        <v>0</v>
      </c>
      <c r="D39">
        <v>0</v>
      </c>
      <c r="E39">
        <v>0</v>
      </c>
      <c r="F39">
        <v>1</v>
      </c>
      <c r="G39">
        <v>4</v>
      </c>
      <c r="H39">
        <v>3</v>
      </c>
      <c r="I39">
        <v>0</v>
      </c>
      <c r="J39">
        <v>93396</v>
      </c>
      <c r="K39">
        <v>0</v>
      </c>
      <c r="L39">
        <v>24</v>
      </c>
      <c r="M39" t="s">
        <v>74</v>
      </c>
      <c r="N39" t="s">
        <v>38</v>
      </c>
      <c r="O39">
        <v>2132</v>
      </c>
      <c r="P39" s="1">
        <v>31872</v>
      </c>
      <c r="Q39" t="s">
        <v>489</v>
      </c>
      <c r="R39" t="s">
        <v>40</v>
      </c>
      <c r="S39" t="s">
        <v>41</v>
      </c>
      <c r="T39" t="s">
        <v>42</v>
      </c>
      <c r="U39" t="s">
        <v>43</v>
      </c>
      <c r="V39" s="1">
        <v>41589</v>
      </c>
      <c r="X39">
        <f t="shared" ca="1" si="0"/>
        <v>9.7671232876712324</v>
      </c>
      <c r="Y39" t="s">
        <v>44</v>
      </c>
      <c r="Z39" t="s">
        <v>45</v>
      </c>
      <c r="AA39" t="s">
        <v>75</v>
      </c>
      <c r="AB39" t="s">
        <v>76</v>
      </c>
      <c r="AC39">
        <v>10</v>
      </c>
      <c r="AD39" t="s">
        <v>57</v>
      </c>
      <c r="AE39" t="s">
        <v>58</v>
      </c>
      <c r="AF39">
        <v>4.96</v>
      </c>
      <c r="AG39">
        <v>4</v>
      </c>
      <c r="AH39">
        <v>6</v>
      </c>
      <c r="AI39" s="1">
        <v>43495</v>
      </c>
      <c r="AJ39">
        <v>0</v>
      </c>
      <c r="AK39">
        <v>3</v>
      </c>
    </row>
    <row r="40" spans="1:37" x14ac:dyDescent="0.3">
      <c r="A40" t="s">
        <v>150</v>
      </c>
      <c r="B40">
        <v>10115</v>
      </c>
      <c r="C40">
        <v>0</v>
      </c>
      <c r="D40">
        <v>0</v>
      </c>
      <c r="E40">
        <v>1</v>
      </c>
      <c r="F40">
        <v>1</v>
      </c>
      <c r="G40">
        <v>5</v>
      </c>
      <c r="H40">
        <v>3</v>
      </c>
      <c r="I40">
        <v>0</v>
      </c>
      <c r="J40">
        <v>52846</v>
      </c>
      <c r="K40">
        <v>0</v>
      </c>
      <c r="L40">
        <v>19</v>
      </c>
      <c r="M40" t="s">
        <v>37</v>
      </c>
      <c r="N40" t="s">
        <v>38</v>
      </c>
      <c r="O40">
        <v>1701</v>
      </c>
      <c r="P40" s="1">
        <v>30349</v>
      </c>
      <c r="Q40" t="s">
        <v>488</v>
      </c>
      <c r="R40" t="s">
        <v>40</v>
      </c>
      <c r="S40" t="s">
        <v>41</v>
      </c>
      <c r="T40" t="s">
        <v>42</v>
      </c>
      <c r="U40" t="s">
        <v>82</v>
      </c>
      <c r="V40" s="1">
        <v>41729</v>
      </c>
      <c r="X40">
        <f t="shared" ca="1" si="0"/>
        <v>9.3835616438356162</v>
      </c>
      <c r="Y40" t="s">
        <v>44</v>
      </c>
      <c r="Z40" t="s">
        <v>45</v>
      </c>
      <c r="AA40" t="s">
        <v>46</v>
      </c>
      <c r="AB40" t="s">
        <v>99</v>
      </c>
      <c r="AC40">
        <v>18</v>
      </c>
      <c r="AD40" t="s">
        <v>48</v>
      </c>
      <c r="AE40" t="s">
        <v>58</v>
      </c>
      <c r="AF40">
        <v>4.43</v>
      </c>
      <c r="AG40">
        <v>3</v>
      </c>
      <c r="AH40">
        <v>0</v>
      </c>
      <c r="AI40" s="1">
        <v>43497</v>
      </c>
      <c r="AJ40">
        <v>0</v>
      </c>
      <c r="AK40">
        <v>14</v>
      </c>
    </row>
    <row r="41" spans="1:37" x14ac:dyDescent="0.3">
      <c r="A41" t="s">
        <v>151</v>
      </c>
      <c r="B41">
        <v>10082</v>
      </c>
      <c r="C41">
        <v>0</v>
      </c>
      <c r="D41">
        <v>0</v>
      </c>
      <c r="E41">
        <v>0</v>
      </c>
      <c r="F41">
        <v>2</v>
      </c>
      <c r="G41">
        <v>3</v>
      </c>
      <c r="H41">
        <v>3</v>
      </c>
      <c r="I41">
        <v>0</v>
      </c>
      <c r="J41">
        <v>100031</v>
      </c>
      <c r="K41">
        <v>0</v>
      </c>
      <c r="L41">
        <v>27</v>
      </c>
      <c r="M41" t="s">
        <v>51</v>
      </c>
      <c r="N41" t="s">
        <v>38</v>
      </c>
      <c r="O41">
        <v>1886</v>
      </c>
      <c r="P41" s="1">
        <v>31569</v>
      </c>
      <c r="Q41" t="s">
        <v>489</v>
      </c>
      <c r="R41" t="s">
        <v>40</v>
      </c>
      <c r="S41" t="s">
        <v>41</v>
      </c>
      <c r="T41" t="s">
        <v>42</v>
      </c>
      <c r="U41" t="s">
        <v>82</v>
      </c>
      <c r="V41" s="1">
        <v>42551</v>
      </c>
      <c r="X41">
        <f t="shared" ca="1" si="0"/>
        <v>7.1315068493150688</v>
      </c>
      <c r="Y41" t="s">
        <v>44</v>
      </c>
      <c r="Z41" t="s">
        <v>45</v>
      </c>
      <c r="AA41" t="s">
        <v>55</v>
      </c>
      <c r="AB41" t="s">
        <v>56</v>
      </c>
      <c r="AC41">
        <v>4</v>
      </c>
      <c r="AD41" t="s">
        <v>48</v>
      </c>
      <c r="AE41" t="s">
        <v>58</v>
      </c>
      <c r="AF41">
        <v>5</v>
      </c>
      <c r="AG41">
        <v>5</v>
      </c>
      <c r="AH41">
        <v>6</v>
      </c>
      <c r="AI41" s="1">
        <v>43514</v>
      </c>
      <c r="AJ41">
        <v>0</v>
      </c>
      <c r="AK41">
        <v>7</v>
      </c>
    </row>
    <row r="42" spans="1:37" x14ac:dyDescent="0.3">
      <c r="A42" t="s">
        <v>152</v>
      </c>
      <c r="B42">
        <v>10040</v>
      </c>
      <c r="C42">
        <v>0</v>
      </c>
      <c r="D42">
        <v>0</v>
      </c>
      <c r="E42">
        <v>0</v>
      </c>
      <c r="F42">
        <v>1</v>
      </c>
      <c r="G42">
        <v>6</v>
      </c>
      <c r="H42">
        <v>3</v>
      </c>
      <c r="I42">
        <v>0</v>
      </c>
      <c r="J42">
        <v>71860</v>
      </c>
      <c r="K42">
        <v>0</v>
      </c>
      <c r="L42">
        <v>3</v>
      </c>
      <c r="M42" t="s">
        <v>139</v>
      </c>
      <c r="N42" t="s">
        <v>153</v>
      </c>
      <c r="O42">
        <v>5664</v>
      </c>
      <c r="P42" s="1">
        <v>23146</v>
      </c>
      <c r="Q42" t="s">
        <v>489</v>
      </c>
      <c r="R42" t="s">
        <v>40</v>
      </c>
      <c r="S42" t="s">
        <v>41</v>
      </c>
      <c r="T42" t="s">
        <v>42</v>
      </c>
      <c r="U42" t="s">
        <v>43</v>
      </c>
      <c r="V42" s="1">
        <v>41869</v>
      </c>
      <c r="X42">
        <f t="shared" ca="1" si="0"/>
        <v>9</v>
      </c>
      <c r="Y42" t="s">
        <v>44</v>
      </c>
      <c r="Z42" t="s">
        <v>45</v>
      </c>
      <c r="AA42" t="s">
        <v>141</v>
      </c>
      <c r="AB42" t="s">
        <v>142</v>
      </c>
      <c r="AC42">
        <v>17</v>
      </c>
      <c r="AD42" t="s">
        <v>57</v>
      </c>
      <c r="AE42" t="s">
        <v>58</v>
      </c>
      <c r="AF42">
        <v>5</v>
      </c>
      <c r="AG42">
        <v>5</v>
      </c>
      <c r="AH42">
        <v>0</v>
      </c>
      <c r="AI42" s="1">
        <v>43486</v>
      </c>
      <c r="AJ42">
        <v>0</v>
      </c>
      <c r="AK42">
        <v>7</v>
      </c>
    </row>
    <row r="43" spans="1:37" x14ac:dyDescent="0.3">
      <c r="A43" t="s">
        <v>154</v>
      </c>
      <c r="B43">
        <v>10067</v>
      </c>
      <c r="C43">
        <v>0</v>
      </c>
      <c r="D43">
        <v>0</v>
      </c>
      <c r="E43">
        <v>0</v>
      </c>
      <c r="F43">
        <v>1</v>
      </c>
      <c r="G43">
        <v>5</v>
      </c>
      <c r="H43">
        <v>3</v>
      </c>
      <c r="I43">
        <v>0</v>
      </c>
      <c r="J43">
        <v>61656</v>
      </c>
      <c r="K43">
        <v>0</v>
      </c>
      <c r="L43">
        <v>19</v>
      </c>
      <c r="M43" t="s">
        <v>37</v>
      </c>
      <c r="N43" t="s">
        <v>38</v>
      </c>
      <c r="O43">
        <v>2763</v>
      </c>
      <c r="P43" s="1">
        <v>18630</v>
      </c>
      <c r="Q43" t="s">
        <v>489</v>
      </c>
      <c r="R43" t="s">
        <v>40</v>
      </c>
      <c r="S43" t="s">
        <v>41</v>
      </c>
      <c r="T43" t="s">
        <v>42</v>
      </c>
      <c r="U43" t="s">
        <v>43</v>
      </c>
      <c r="V43" s="1">
        <v>41911</v>
      </c>
      <c r="X43">
        <f t="shared" ca="1" si="0"/>
        <v>8.8849315068493144</v>
      </c>
      <c r="Y43" t="s">
        <v>44</v>
      </c>
      <c r="Z43" t="s">
        <v>45</v>
      </c>
      <c r="AA43" t="s">
        <v>46</v>
      </c>
      <c r="AB43" t="s">
        <v>47</v>
      </c>
      <c r="AC43">
        <v>22</v>
      </c>
      <c r="AD43" t="s">
        <v>70</v>
      </c>
      <c r="AE43" t="s">
        <v>58</v>
      </c>
      <c r="AF43">
        <v>5</v>
      </c>
      <c r="AG43">
        <v>4</v>
      </c>
      <c r="AH43">
        <v>0</v>
      </c>
      <c r="AI43" s="1">
        <v>43508</v>
      </c>
      <c r="AJ43">
        <v>0</v>
      </c>
      <c r="AK43">
        <v>11</v>
      </c>
    </row>
    <row r="44" spans="1:37" x14ac:dyDescent="0.3">
      <c r="A44" t="s">
        <v>155</v>
      </c>
      <c r="B44">
        <v>10108</v>
      </c>
      <c r="C44">
        <v>1</v>
      </c>
      <c r="D44">
        <v>1</v>
      </c>
      <c r="E44">
        <v>1</v>
      </c>
      <c r="F44">
        <v>1</v>
      </c>
      <c r="G44">
        <v>3</v>
      </c>
      <c r="H44">
        <v>3</v>
      </c>
      <c r="I44">
        <v>0</v>
      </c>
      <c r="J44">
        <v>110929</v>
      </c>
      <c r="K44">
        <v>0</v>
      </c>
      <c r="L44">
        <v>5</v>
      </c>
      <c r="M44" t="s">
        <v>156</v>
      </c>
      <c r="N44" t="s">
        <v>38</v>
      </c>
      <c r="O44">
        <v>2045</v>
      </c>
      <c r="P44" s="1">
        <v>26338</v>
      </c>
      <c r="Q44" t="s">
        <v>488</v>
      </c>
      <c r="R44" t="s">
        <v>52</v>
      </c>
      <c r="S44" t="s">
        <v>41</v>
      </c>
      <c r="T44" t="s">
        <v>42</v>
      </c>
      <c r="U44" t="s">
        <v>43</v>
      </c>
      <c r="V44" s="1">
        <v>42619</v>
      </c>
      <c r="X44">
        <f t="shared" ca="1" si="0"/>
        <v>6.9452054794520546</v>
      </c>
      <c r="Y44" t="s">
        <v>44</v>
      </c>
      <c r="Z44" t="s">
        <v>45</v>
      </c>
      <c r="AA44" t="s">
        <v>55</v>
      </c>
      <c r="AB44" t="s">
        <v>147</v>
      </c>
      <c r="AC44">
        <v>5</v>
      </c>
      <c r="AD44" t="s">
        <v>57</v>
      </c>
      <c r="AE44" t="s">
        <v>58</v>
      </c>
      <c r="AF44">
        <v>4.5</v>
      </c>
      <c r="AG44">
        <v>5</v>
      </c>
      <c r="AH44">
        <v>7</v>
      </c>
      <c r="AI44" s="1">
        <v>43480</v>
      </c>
      <c r="AJ44">
        <v>0</v>
      </c>
      <c r="AK44">
        <v>8</v>
      </c>
    </row>
    <row r="45" spans="1:37" x14ac:dyDescent="0.3">
      <c r="A45" t="s">
        <v>157</v>
      </c>
      <c r="B45">
        <v>10210</v>
      </c>
      <c r="C45">
        <v>0</v>
      </c>
      <c r="D45">
        <v>0</v>
      </c>
      <c r="E45">
        <v>0</v>
      </c>
      <c r="F45">
        <v>1</v>
      </c>
      <c r="G45">
        <v>5</v>
      </c>
      <c r="H45">
        <v>3</v>
      </c>
      <c r="I45">
        <v>0</v>
      </c>
      <c r="J45">
        <v>54237</v>
      </c>
      <c r="K45">
        <v>0</v>
      </c>
      <c r="L45">
        <v>19</v>
      </c>
      <c r="M45" t="s">
        <v>37</v>
      </c>
      <c r="N45" t="s">
        <v>38</v>
      </c>
      <c r="O45">
        <v>2170</v>
      </c>
      <c r="P45" s="1">
        <v>28898</v>
      </c>
      <c r="Q45" t="s">
        <v>489</v>
      </c>
      <c r="R45" t="s">
        <v>40</v>
      </c>
      <c r="S45" t="s">
        <v>41</v>
      </c>
      <c r="T45" t="s">
        <v>42</v>
      </c>
      <c r="U45" t="s">
        <v>43</v>
      </c>
      <c r="V45" s="1">
        <v>41771</v>
      </c>
      <c r="X45">
        <f t="shared" ca="1" si="0"/>
        <v>9.2684931506849306</v>
      </c>
      <c r="Y45" t="s">
        <v>44</v>
      </c>
      <c r="Z45" t="s">
        <v>45</v>
      </c>
      <c r="AA45" t="s">
        <v>46</v>
      </c>
      <c r="AB45" t="s">
        <v>65</v>
      </c>
      <c r="AC45">
        <v>16</v>
      </c>
      <c r="AD45" t="s">
        <v>57</v>
      </c>
      <c r="AE45" t="s">
        <v>58</v>
      </c>
      <c r="AF45">
        <v>3.3</v>
      </c>
      <c r="AG45">
        <v>4</v>
      </c>
      <c r="AH45">
        <v>0</v>
      </c>
      <c r="AI45" s="1">
        <v>43515</v>
      </c>
      <c r="AJ45">
        <v>0</v>
      </c>
      <c r="AK45">
        <v>11</v>
      </c>
    </row>
    <row r="46" spans="1:37" x14ac:dyDescent="0.3">
      <c r="A46" t="s">
        <v>158</v>
      </c>
      <c r="B46">
        <v>10154</v>
      </c>
      <c r="C46">
        <v>0</v>
      </c>
      <c r="D46">
        <v>0</v>
      </c>
      <c r="E46">
        <v>1</v>
      </c>
      <c r="F46">
        <v>1</v>
      </c>
      <c r="G46">
        <v>5</v>
      </c>
      <c r="H46">
        <v>3</v>
      </c>
      <c r="I46">
        <v>0</v>
      </c>
      <c r="J46">
        <v>60380</v>
      </c>
      <c r="K46">
        <v>0</v>
      </c>
      <c r="L46">
        <v>19</v>
      </c>
      <c r="M46" t="s">
        <v>37</v>
      </c>
      <c r="N46" t="s">
        <v>38</v>
      </c>
      <c r="O46">
        <v>1845</v>
      </c>
      <c r="P46" s="1">
        <v>30552</v>
      </c>
      <c r="Q46" t="s">
        <v>488</v>
      </c>
      <c r="R46" t="s">
        <v>40</v>
      </c>
      <c r="S46" t="s">
        <v>41</v>
      </c>
      <c r="T46" t="s">
        <v>42</v>
      </c>
      <c r="U46" t="s">
        <v>43</v>
      </c>
      <c r="V46" s="1">
        <v>41463</v>
      </c>
      <c r="X46">
        <f t="shared" ca="1" si="0"/>
        <v>10.112328767123287</v>
      </c>
      <c r="Y46" t="s">
        <v>44</v>
      </c>
      <c r="Z46" t="s">
        <v>45</v>
      </c>
      <c r="AA46" t="s">
        <v>46</v>
      </c>
      <c r="AB46" t="s">
        <v>69</v>
      </c>
      <c r="AD46" t="s">
        <v>48</v>
      </c>
      <c r="AE46" t="s">
        <v>58</v>
      </c>
      <c r="AF46">
        <v>3.8</v>
      </c>
      <c r="AG46">
        <v>5</v>
      </c>
      <c r="AH46">
        <v>0</v>
      </c>
      <c r="AI46" s="1">
        <v>43479</v>
      </c>
      <c r="AJ46">
        <v>0</v>
      </c>
      <c r="AK46">
        <v>4</v>
      </c>
    </row>
    <row r="47" spans="1:37" x14ac:dyDescent="0.3">
      <c r="A47" t="s">
        <v>159</v>
      </c>
      <c r="B47">
        <v>10200</v>
      </c>
      <c r="C47">
        <v>0</v>
      </c>
      <c r="D47">
        <v>0</v>
      </c>
      <c r="E47">
        <v>1</v>
      </c>
      <c r="F47">
        <v>1</v>
      </c>
      <c r="G47">
        <v>6</v>
      </c>
      <c r="H47">
        <v>3</v>
      </c>
      <c r="I47">
        <v>0</v>
      </c>
      <c r="J47">
        <v>66808</v>
      </c>
      <c r="K47">
        <v>0</v>
      </c>
      <c r="L47">
        <v>3</v>
      </c>
      <c r="M47" t="s">
        <v>139</v>
      </c>
      <c r="N47" t="s">
        <v>96</v>
      </c>
      <c r="O47">
        <v>78207</v>
      </c>
      <c r="P47" s="1">
        <v>25730</v>
      </c>
      <c r="Q47" t="s">
        <v>488</v>
      </c>
      <c r="R47" t="s">
        <v>40</v>
      </c>
      <c r="S47" t="s">
        <v>107</v>
      </c>
      <c r="T47" t="s">
        <v>42</v>
      </c>
      <c r="U47" t="s">
        <v>82</v>
      </c>
      <c r="V47" s="1">
        <v>41043</v>
      </c>
      <c r="X47">
        <f t="shared" ca="1" si="0"/>
        <v>11.263013698630138</v>
      </c>
      <c r="Y47" t="s">
        <v>44</v>
      </c>
      <c r="Z47" t="s">
        <v>45</v>
      </c>
      <c r="AA47" t="s">
        <v>141</v>
      </c>
      <c r="AB47" t="s">
        <v>160</v>
      </c>
      <c r="AC47">
        <v>21</v>
      </c>
      <c r="AD47" t="s">
        <v>80</v>
      </c>
      <c r="AE47" t="s">
        <v>58</v>
      </c>
      <c r="AF47">
        <v>3</v>
      </c>
      <c r="AG47">
        <v>5</v>
      </c>
      <c r="AH47">
        <v>0</v>
      </c>
      <c r="AI47" s="1">
        <v>43484</v>
      </c>
      <c r="AJ47">
        <v>0</v>
      </c>
      <c r="AK47">
        <v>17</v>
      </c>
    </row>
    <row r="48" spans="1:37" x14ac:dyDescent="0.3">
      <c r="A48" t="s">
        <v>161</v>
      </c>
      <c r="B48">
        <v>10240</v>
      </c>
      <c r="C48">
        <v>0</v>
      </c>
      <c r="D48">
        <v>0</v>
      </c>
      <c r="E48">
        <v>0</v>
      </c>
      <c r="F48">
        <v>5</v>
      </c>
      <c r="G48">
        <v>5</v>
      </c>
      <c r="H48">
        <v>3</v>
      </c>
      <c r="I48">
        <v>0</v>
      </c>
      <c r="J48">
        <v>64786</v>
      </c>
      <c r="K48">
        <v>1</v>
      </c>
      <c r="L48">
        <v>19</v>
      </c>
      <c r="M48" t="s">
        <v>37</v>
      </c>
      <c r="N48" t="s">
        <v>38</v>
      </c>
      <c r="O48">
        <v>1775</v>
      </c>
      <c r="P48" s="1">
        <v>30555</v>
      </c>
      <c r="Q48" t="s">
        <v>489</v>
      </c>
      <c r="R48" t="s">
        <v>40</v>
      </c>
      <c r="S48" t="s">
        <v>41</v>
      </c>
      <c r="T48" t="s">
        <v>42</v>
      </c>
      <c r="U48" t="s">
        <v>43</v>
      </c>
      <c r="V48" s="1">
        <v>40721</v>
      </c>
      <c r="W48" s="1">
        <v>42323</v>
      </c>
      <c r="X48">
        <f t="shared" ca="1" si="0"/>
        <v>4.3890410958904109</v>
      </c>
      <c r="Y48" t="s">
        <v>162</v>
      </c>
      <c r="Z48" t="s">
        <v>54</v>
      </c>
      <c r="AA48" t="s">
        <v>46</v>
      </c>
      <c r="AB48" t="s">
        <v>72</v>
      </c>
      <c r="AC48">
        <v>11</v>
      </c>
      <c r="AD48" t="s">
        <v>57</v>
      </c>
      <c r="AE48" t="s">
        <v>58</v>
      </c>
      <c r="AF48">
        <v>4.3</v>
      </c>
      <c r="AG48">
        <v>4</v>
      </c>
      <c r="AH48">
        <v>0</v>
      </c>
      <c r="AI48" s="1">
        <v>42073</v>
      </c>
      <c r="AJ48">
        <v>0</v>
      </c>
      <c r="AK48">
        <v>3</v>
      </c>
    </row>
    <row r="49" spans="1:37" x14ac:dyDescent="0.3">
      <c r="A49" t="s">
        <v>163</v>
      </c>
      <c r="B49">
        <v>10168</v>
      </c>
      <c r="C49">
        <v>0</v>
      </c>
      <c r="D49">
        <v>0</v>
      </c>
      <c r="E49">
        <v>0</v>
      </c>
      <c r="F49">
        <v>1</v>
      </c>
      <c r="G49">
        <v>5</v>
      </c>
      <c r="H49">
        <v>3</v>
      </c>
      <c r="I49">
        <v>0</v>
      </c>
      <c r="J49">
        <v>64816</v>
      </c>
      <c r="K49">
        <v>0</v>
      </c>
      <c r="L49">
        <v>19</v>
      </c>
      <c r="M49" t="s">
        <v>37</v>
      </c>
      <c r="N49" t="s">
        <v>38</v>
      </c>
      <c r="O49">
        <v>2044</v>
      </c>
      <c r="P49" s="1">
        <v>32294</v>
      </c>
      <c r="Q49" t="s">
        <v>489</v>
      </c>
      <c r="R49" t="s">
        <v>40</v>
      </c>
      <c r="S49" t="s">
        <v>164</v>
      </c>
      <c r="T49" t="s">
        <v>42</v>
      </c>
      <c r="U49" t="s">
        <v>82</v>
      </c>
      <c r="V49" s="1">
        <v>40819</v>
      </c>
      <c r="X49">
        <f t="shared" ca="1" si="0"/>
        <v>11.876712328767123</v>
      </c>
      <c r="Y49" t="s">
        <v>44</v>
      </c>
      <c r="Z49" t="s">
        <v>45</v>
      </c>
      <c r="AA49" t="s">
        <v>46</v>
      </c>
      <c r="AB49" t="s">
        <v>79</v>
      </c>
      <c r="AC49">
        <v>19</v>
      </c>
      <c r="AD49" t="s">
        <v>57</v>
      </c>
      <c r="AE49" t="s">
        <v>58</v>
      </c>
      <c r="AF49">
        <v>3.58</v>
      </c>
      <c r="AG49">
        <v>5</v>
      </c>
      <c r="AH49">
        <v>0</v>
      </c>
      <c r="AI49" s="1">
        <v>43495</v>
      </c>
      <c r="AJ49">
        <v>0</v>
      </c>
      <c r="AK49">
        <v>3</v>
      </c>
    </row>
    <row r="50" spans="1:37" x14ac:dyDescent="0.3">
      <c r="A50" t="s">
        <v>165</v>
      </c>
      <c r="B50">
        <v>10220</v>
      </c>
      <c r="C50">
        <v>0</v>
      </c>
      <c r="D50">
        <v>0</v>
      </c>
      <c r="E50">
        <v>1</v>
      </c>
      <c r="F50">
        <v>1</v>
      </c>
      <c r="G50">
        <v>3</v>
      </c>
      <c r="H50">
        <v>3</v>
      </c>
      <c r="I50">
        <v>0</v>
      </c>
      <c r="J50">
        <v>68678</v>
      </c>
      <c r="K50">
        <v>0</v>
      </c>
      <c r="L50">
        <v>14</v>
      </c>
      <c r="M50" t="s">
        <v>86</v>
      </c>
      <c r="N50" t="s">
        <v>38</v>
      </c>
      <c r="O50">
        <v>2170</v>
      </c>
      <c r="P50" s="1">
        <v>31295</v>
      </c>
      <c r="Q50" t="s">
        <v>488</v>
      </c>
      <c r="R50" t="s">
        <v>40</v>
      </c>
      <c r="S50" t="s">
        <v>41</v>
      </c>
      <c r="T50" t="s">
        <v>42</v>
      </c>
      <c r="U50" t="s">
        <v>43</v>
      </c>
      <c r="V50" s="1">
        <v>41157</v>
      </c>
      <c r="X50">
        <f t="shared" ca="1" si="0"/>
        <v>10.950684931506849</v>
      </c>
      <c r="Y50" t="s">
        <v>44</v>
      </c>
      <c r="Z50" t="s">
        <v>45</v>
      </c>
      <c r="AA50" t="s">
        <v>55</v>
      </c>
      <c r="AB50" t="s">
        <v>166</v>
      </c>
      <c r="AC50">
        <v>6</v>
      </c>
      <c r="AD50" t="s">
        <v>57</v>
      </c>
      <c r="AE50" t="s">
        <v>58</v>
      </c>
      <c r="AF50">
        <v>4.7</v>
      </c>
      <c r="AG50">
        <v>3</v>
      </c>
      <c r="AH50">
        <v>6</v>
      </c>
      <c r="AI50" s="1">
        <v>43523</v>
      </c>
      <c r="AJ50">
        <v>0</v>
      </c>
      <c r="AK50">
        <v>2</v>
      </c>
    </row>
    <row r="51" spans="1:37" x14ac:dyDescent="0.3">
      <c r="A51" t="s">
        <v>167</v>
      </c>
      <c r="B51">
        <v>10275</v>
      </c>
      <c r="C51">
        <v>1</v>
      </c>
      <c r="D51">
        <v>1</v>
      </c>
      <c r="E51">
        <v>0</v>
      </c>
      <c r="F51">
        <v>5</v>
      </c>
      <c r="G51">
        <v>5</v>
      </c>
      <c r="H51">
        <v>3</v>
      </c>
      <c r="I51">
        <v>0</v>
      </c>
      <c r="J51">
        <v>64066</v>
      </c>
      <c r="K51">
        <v>1</v>
      </c>
      <c r="L51">
        <v>20</v>
      </c>
      <c r="M51" t="s">
        <v>60</v>
      </c>
      <c r="N51" t="s">
        <v>38</v>
      </c>
      <c r="O51">
        <v>1752</v>
      </c>
      <c r="P51" s="1">
        <v>29829</v>
      </c>
      <c r="Q51" t="s">
        <v>489</v>
      </c>
      <c r="R51" t="s">
        <v>52</v>
      </c>
      <c r="S51" t="s">
        <v>41</v>
      </c>
      <c r="T51" t="s">
        <v>42</v>
      </c>
      <c r="U51" t="s">
        <v>43</v>
      </c>
      <c r="V51" s="1">
        <v>40679</v>
      </c>
      <c r="W51" s="1">
        <v>41281</v>
      </c>
      <c r="X51">
        <f t="shared" ca="1" si="0"/>
        <v>1.6493150684931508</v>
      </c>
      <c r="Y51" t="s">
        <v>93</v>
      </c>
      <c r="Z51" t="s">
        <v>54</v>
      </c>
      <c r="AA51" t="s">
        <v>46</v>
      </c>
      <c r="AB51" t="s">
        <v>83</v>
      </c>
      <c r="AC51">
        <v>12</v>
      </c>
      <c r="AD51" t="s">
        <v>70</v>
      </c>
      <c r="AE51" t="s">
        <v>58</v>
      </c>
      <c r="AF51">
        <v>4.2</v>
      </c>
      <c r="AG51">
        <v>5</v>
      </c>
      <c r="AH51">
        <v>0</v>
      </c>
      <c r="AI51" s="1">
        <v>41032</v>
      </c>
      <c r="AJ51">
        <v>0</v>
      </c>
      <c r="AK51">
        <v>9</v>
      </c>
    </row>
    <row r="52" spans="1:37" x14ac:dyDescent="0.3">
      <c r="A52" t="s">
        <v>168</v>
      </c>
      <c r="B52">
        <v>10269</v>
      </c>
      <c r="C52">
        <v>1</v>
      </c>
      <c r="D52">
        <v>1</v>
      </c>
      <c r="E52">
        <v>1</v>
      </c>
      <c r="F52">
        <v>5</v>
      </c>
      <c r="G52">
        <v>5</v>
      </c>
      <c r="H52">
        <v>3</v>
      </c>
      <c r="I52">
        <v>0</v>
      </c>
      <c r="J52">
        <v>59369</v>
      </c>
      <c r="K52">
        <v>1</v>
      </c>
      <c r="L52">
        <v>20</v>
      </c>
      <c r="M52" t="s">
        <v>60</v>
      </c>
      <c r="N52" t="s">
        <v>38</v>
      </c>
      <c r="O52">
        <v>2169</v>
      </c>
      <c r="P52" s="1">
        <v>28819</v>
      </c>
      <c r="Q52" t="s">
        <v>488</v>
      </c>
      <c r="R52" t="s">
        <v>52</v>
      </c>
      <c r="S52" t="s">
        <v>41</v>
      </c>
      <c r="T52" t="s">
        <v>42</v>
      </c>
      <c r="U52" t="s">
        <v>43</v>
      </c>
      <c r="V52" s="1">
        <v>40420</v>
      </c>
      <c r="W52" s="1">
        <v>40812</v>
      </c>
      <c r="X52">
        <f t="shared" ca="1" si="0"/>
        <v>1.0739726027397261</v>
      </c>
      <c r="Y52" t="s">
        <v>53</v>
      </c>
      <c r="Z52" t="s">
        <v>54</v>
      </c>
      <c r="AA52" t="s">
        <v>46</v>
      </c>
      <c r="AB52" t="s">
        <v>91</v>
      </c>
      <c r="AC52">
        <v>14</v>
      </c>
      <c r="AD52" t="s">
        <v>57</v>
      </c>
      <c r="AE52" t="s">
        <v>58</v>
      </c>
      <c r="AF52">
        <v>4.2</v>
      </c>
      <c r="AG52">
        <v>4</v>
      </c>
      <c r="AH52">
        <v>0</v>
      </c>
      <c r="AI52" s="1">
        <v>40667</v>
      </c>
      <c r="AJ52">
        <v>0</v>
      </c>
      <c r="AK52">
        <v>6</v>
      </c>
    </row>
    <row r="53" spans="1:37" x14ac:dyDescent="0.3">
      <c r="A53" t="s">
        <v>169</v>
      </c>
      <c r="B53">
        <v>10029</v>
      </c>
      <c r="C53">
        <v>1</v>
      </c>
      <c r="D53">
        <v>1</v>
      </c>
      <c r="E53">
        <v>1</v>
      </c>
      <c r="F53">
        <v>2</v>
      </c>
      <c r="G53">
        <v>5</v>
      </c>
      <c r="H53">
        <v>4</v>
      </c>
      <c r="I53">
        <v>0</v>
      </c>
      <c r="J53">
        <v>50373</v>
      </c>
      <c r="K53">
        <v>0</v>
      </c>
      <c r="L53">
        <v>19</v>
      </c>
      <c r="M53" t="s">
        <v>37</v>
      </c>
      <c r="N53" t="s">
        <v>38</v>
      </c>
      <c r="O53">
        <v>2134</v>
      </c>
      <c r="P53" s="1">
        <v>29459</v>
      </c>
      <c r="Q53" t="s">
        <v>488</v>
      </c>
      <c r="R53" t="s">
        <v>52</v>
      </c>
      <c r="S53" t="s">
        <v>41</v>
      </c>
      <c r="T53" t="s">
        <v>42</v>
      </c>
      <c r="U53" t="s">
        <v>43</v>
      </c>
      <c r="V53" s="1">
        <v>42557</v>
      </c>
      <c r="X53">
        <f t="shared" ca="1" si="0"/>
        <v>7.1150684931506847</v>
      </c>
      <c r="Y53" t="s">
        <v>44</v>
      </c>
      <c r="Z53" t="s">
        <v>45</v>
      </c>
      <c r="AA53" t="s">
        <v>46</v>
      </c>
      <c r="AB53" t="s">
        <v>83</v>
      </c>
      <c r="AC53">
        <v>12</v>
      </c>
      <c r="AD53" t="s">
        <v>80</v>
      </c>
      <c r="AE53" t="s">
        <v>49</v>
      </c>
      <c r="AF53">
        <v>4.0999999999999996</v>
      </c>
      <c r="AG53">
        <v>4</v>
      </c>
      <c r="AH53">
        <v>0</v>
      </c>
      <c r="AI53" s="1">
        <v>43524</v>
      </c>
      <c r="AJ53">
        <v>0</v>
      </c>
      <c r="AK53">
        <v>5</v>
      </c>
    </row>
    <row r="54" spans="1:37" x14ac:dyDescent="0.3">
      <c r="A54" t="s">
        <v>170</v>
      </c>
      <c r="B54">
        <v>10261</v>
      </c>
      <c r="C54">
        <v>0</v>
      </c>
      <c r="D54">
        <v>0</v>
      </c>
      <c r="E54">
        <v>1</v>
      </c>
      <c r="F54">
        <v>1</v>
      </c>
      <c r="G54">
        <v>5</v>
      </c>
      <c r="H54">
        <v>3</v>
      </c>
      <c r="I54">
        <v>0</v>
      </c>
      <c r="J54">
        <v>63108</v>
      </c>
      <c r="K54">
        <v>0</v>
      </c>
      <c r="L54">
        <v>19</v>
      </c>
      <c r="M54" t="s">
        <v>37</v>
      </c>
      <c r="N54" t="s">
        <v>38</v>
      </c>
      <c r="O54">
        <v>2452</v>
      </c>
      <c r="P54" s="1">
        <v>28376</v>
      </c>
      <c r="Q54" t="s">
        <v>488</v>
      </c>
      <c r="R54" t="s">
        <v>40</v>
      </c>
      <c r="S54" t="s">
        <v>41</v>
      </c>
      <c r="T54" t="s">
        <v>42</v>
      </c>
      <c r="U54" t="s">
        <v>43</v>
      </c>
      <c r="V54" s="1">
        <v>41463</v>
      </c>
      <c r="X54">
        <f t="shared" ca="1" si="0"/>
        <v>10.112328767123287</v>
      </c>
      <c r="Y54" t="s">
        <v>44</v>
      </c>
      <c r="Z54" t="s">
        <v>45</v>
      </c>
      <c r="AA54" t="s">
        <v>46</v>
      </c>
      <c r="AB54" t="s">
        <v>91</v>
      </c>
      <c r="AC54">
        <v>14</v>
      </c>
      <c r="AD54" t="s">
        <v>80</v>
      </c>
      <c r="AE54" t="s">
        <v>58</v>
      </c>
      <c r="AF54">
        <v>4.4000000000000004</v>
      </c>
      <c r="AG54">
        <v>5</v>
      </c>
      <c r="AH54">
        <v>0</v>
      </c>
      <c r="AI54" s="1">
        <v>43479</v>
      </c>
      <c r="AJ54">
        <v>0</v>
      </c>
      <c r="AK54">
        <v>3</v>
      </c>
    </row>
    <row r="55" spans="1:37" x14ac:dyDescent="0.3">
      <c r="A55" t="s">
        <v>171</v>
      </c>
      <c r="B55">
        <v>10292</v>
      </c>
      <c r="C55">
        <v>0</v>
      </c>
      <c r="D55">
        <v>0</v>
      </c>
      <c r="E55">
        <v>1</v>
      </c>
      <c r="F55">
        <v>4</v>
      </c>
      <c r="G55">
        <v>5</v>
      </c>
      <c r="H55">
        <v>2</v>
      </c>
      <c r="I55">
        <v>0</v>
      </c>
      <c r="J55">
        <v>59144</v>
      </c>
      <c r="K55">
        <v>1</v>
      </c>
      <c r="L55">
        <v>19</v>
      </c>
      <c r="M55" t="s">
        <v>37</v>
      </c>
      <c r="N55" t="s">
        <v>38</v>
      </c>
      <c r="O55">
        <v>1880</v>
      </c>
      <c r="P55" s="1">
        <v>29079</v>
      </c>
      <c r="Q55" t="s">
        <v>488</v>
      </c>
      <c r="R55" t="s">
        <v>40</v>
      </c>
      <c r="S55" t="s">
        <v>41</v>
      </c>
      <c r="T55" t="s">
        <v>42</v>
      </c>
      <c r="U55" t="s">
        <v>82</v>
      </c>
      <c r="V55" s="1">
        <v>40735</v>
      </c>
      <c r="W55" s="1">
        <v>42636</v>
      </c>
      <c r="X55">
        <f t="shared" ca="1" si="0"/>
        <v>5.2082191780821914</v>
      </c>
      <c r="Y55" t="s">
        <v>110</v>
      </c>
      <c r="Z55" t="s">
        <v>104</v>
      </c>
      <c r="AA55" t="s">
        <v>46</v>
      </c>
      <c r="AB55" t="s">
        <v>63</v>
      </c>
      <c r="AC55">
        <v>20</v>
      </c>
      <c r="AD55" t="s">
        <v>48</v>
      </c>
      <c r="AE55" t="s">
        <v>118</v>
      </c>
      <c r="AF55">
        <v>2</v>
      </c>
      <c r="AG55">
        <v>3</v>
      </c>
      <c r="AH55">
        <v>0</v>
      </c>
      <c r="AI55" s="1">
        <v>42491</v>
      </c>
      <c r="AJ55">
        <v>5</v>
      </c>
      <c r="AK55">
        <v>16</v>
      </c>
    </row>
    <row r="56" spans="1:37" x14ac:dyDescent="0.3">
      <c r="A56" t="s">
        <v>172</v>
      </c>
      <c r="B56">
        <v>10282</v>
      </c>
      <c r="C56">
        <v>0</v>
      </c>
      <c r="D56">
        <v>2</v>
      </c>
      <c r="E56">
        <v>1</v>
      </c>
      <c r="F56">
        <v>1</v>
      </c>
      <c r="G56">
        <v>5</v>
      </c>
      <c r="H56">
        <v>2</v>
      </c>
      <c r="I56">
        <v>0</v>
      </c>
      <c r="J56">
        <v>68051</v>
      </c>
      <c r="K56">
        <v>0</v>
      </c>
      <c r="L56">
        <v>18</v>
      </c>
      <c r="M56" t="s">
        <v>129</v>
      </c>
      <c r="N56" t="s">
        <v>38</v>
      </c>
      <c r="O56">
        <v>1803</v>
      </c>
      <c r="P56" s="1">
        <v>27745</v>
      </c>
      <c r="Q56" t="s">
        <v>488</v>
      </c>
      <c r="R56" t="s">
        <v>67</v>
      </c>
      <c r="S56" t="s">
        <v>41</v>
      </c>
      <c r="T56" t="s">
        <v>42</v>
      </c>
      <c r="U56" t="s">
        <v>43</v>
      </c>
      <c r="V56" s="1">
        <v>40379</v>
      </c>
      <c r="X56">
        <f t="shared" ca="1" si="0"/>
        <v>13.082191780821917</v>
      </c>
      <c r="Y56" t="s">
        <v>44</v>
      </c>
      <c r="Z56" t="s">
        <v>45</v>
      </c>
      <c r="AA56" t="s">
        <v>46</v>
      </c>
      <c r="AB56" t="s">
        <v>131</v>
      </c>
      <c r="AC56">
        <v>2</v>
      </c>
      <c r="AD56" t="s">
        <v>117</v>
      </c>
      <c r="AE56" t="s">
        <v>118</v>
      </c>
      <c r="AF56">
        <v>4.13</v>
      </c>
      <c r="AG56">
        <v>2</v>
      </c>
      <c r="AH56">
        <v>0</v>
      </c>
      <c r="AI56" s="1">
        <v>43479</v>
      </c>
      <c r="AJ56">
        <v>3</v>
      </c>
      <c r="AK56">
        <v>3</v>
      </c>
    </row>
    <row r="57" spans="1:37" x14ac:dyDescent="0.3">
      <c r="A57" t="s">
        <v>173</v>
      </c>
      <c r="B57">
        <v>10019</v>
      </c>
      <c r="C57">
        <v>0</v>
      </c>
      <c r="D57">
        <v>0</v>
      </c>
      <c r="E57">
        <v>1</v>
      </c>
      <c r="F57">
        <v>1</v>
      </c>
      <c r="G57">
        <v>5</v>
      </c>
      <c r="H57">
        <v>4</v>
      </c>
      <c r="I57">
        <v>0</v>
      </c>
      <c r="J57">
        <v>170500</v>
      </c>
      <c r="K57">
        <v>0</v>
      </c>
      <c r="L57">
        <v>10</v>
      </c>
      <c r="M57" t="s">
        <v>174</v>
      </c>
      <c r="N57" t="s">
        <v>38</v>
      </c>
      <c r="O57">
        <v>2030</v>
      </c>
      <c r="P57" s="1">
        <v>30394</v>
      </c>
      <c r="Q57" t="s">
        <v>488</v>
      </c>
      <c r="R57" t="s">
        <v>40</v>
      </c>
      <c r="S57" t="s">
        <v>41</v>
      </c>
      <c r="T57" t="s">
        <v>42</v>
      </c>
      <c r="U57" t="s">
        <v>82</v>
      </c>
      <c r="V57" s="1">
        <v>39818</v>
      </c>
      <c r="X57">
        <f t="shared" ca="1" si="0"/>
        <v>14.61917808219178</v>
      </c>
      <c r="Y57" t="s">
        <v>44</v>
      </c>
      <c r="Z57" t="s">
        <v>45</v>
      </c>
      <c r="AA57" t="s">
        <v>46</v>
      </c>
      <c r="AB57" t="s">
        <v>131</v>
      </c>
      <c r="AC57">
        <v>2</v>
      </c>
      <c r="AD57" t="s">
        <v>57</v>
      </c>
      <c r="AE57" t="s">
        <v>49</v>
      </c>
      <c r="AF57">
        <v>3.7</v>
      </c>
      <c r="AG57">
        <v>5</v>
      </c>
      <c r="AH57">
        <v>0</v>
      </c>
      <c r="AI57" s="1">
        <v>43500</v>
      </c>
      <c r="AJ57">
        <v>0</v>
      </c>
      <c r="AK57">
        <v>15</v>
      </c>
    </row>
    <row r="58" spans="1:37" x14ac:dyDescent="0.3">
      <c r="A58" t="s">
        <v>175</v>
      </c>
      <c r="B58">
        <v>10094</v>
      </c>
      <c r="C58">
        <v>1</v>
      </c>
      <c r="D58">
        <v>1</v>
      </c>
      <c r="E58">
        <v>0</v>
      </c>
      <c r="F58">
        <v>1</v>
      </c>
      <c r="G58">
        <v>5</v>
      </c>
      <c r="H58">
        <v>3</v>
      </c>
      <c r="I58">
        <v>0</v>
      </c>
      <c r="J58">
        <v>63381</v>
      </c>
      <c r="K58">
        <v>0</v>
      </c>
      <c r="L58">
        <v>19</v>
      </c>
      <c r="M58" t="s">
        <v>37</v>
      </c>
      <c r="N58" t="s">
        <v>38</v>
      </c>
      <c r="O58">
        <v>2189</v>
      </c>
      <c r="P58" s="1">
        <v>28215</v>
      </c>
      <c r="Q58" t="s">
        <v>489</v>
      </c>
      <c r="R58" t="s">
        <v>52</v>
      </c>
      <c r="S58" t="s">
        <v>41</v>
      </c>
      <c r="T58" t="s">
        <v>89</v>
      </c>
      <c r="U58" t="s">
        <v>43</v>
      </c>
      <c r="V58" s="1">
        <v>42009</v>
      </c>
      <c r="X58">
        <f t="shared" ca="1" si="0"/>
        <v>8.6164383561643838</v>
      </c>
      <c r="Y58" t="s">
        <v>44</v>
      </c>
      <c r="Z58" t="s">
        <v>45</v>
      </c>
      <c r="AA58" t="s">
        <v>46</v>
      </c>
      <c r="AB58" t="s">
        <v>99</v>
      </c>
      <c r="AC58">
        <v>18</v>
      </c>
      <c r="AD58" t="s">
        <v>57</v>
      </c>
      <c r="AE58" t="s">
        <v>58</v>
      </c>
      <c r="AF58">
        <v>4.7300000000000004</v>
      </c>
      <c r="AG58">
        <v>5</v>
      </c>
      <c r="AH58">
        <v>0</v>
      </c>
      <c r="AI58" s="1">
        <v>43510</v>
      </c>
      <c r="AJ58">
        <v>0</v>
      </c>
      <c r="AK58">
        <v>6</v>
      </c>
    </row>
    <row r="59" spans="1:37" x14ac:dyDescent="0.3">
      <c r="A59" t="s">
        <v>176</v>
      </c>
      <c r="B59">
        <v>10193</v>
      </c>
      <c r="C59">
        <v>1</v>
      </c>
      <c r="D59">
        <v>1</v>
      </c>
      <c r="E59">
        <v>1</v>
      </c>
      <c r="F59">
        <v>1</v>
      </c>
      <c r="G59">
        <v>3</v>
      </c>
      <c r="H59">
        <v>3</v>
      </c>
      <c r="I59">
        <v>0</v>
      </c>
      <c r="J59">
        <v>83552</v>
      </c>
      <c r="K59">
        <v>0</v>
      </c>
      <c r="L59">
        <v>9</v>
      </c>
      <c r="M59" t="s">
        <v>95</v>
      </c>
      <c r="N59" t="s">
        <v>38</v>
      </c>
      <c r="O59">
        <v>1810</v>
      </c>
      <c r="P59" s="1">
        <v>31650</v>
      </c>
      <c r="Q59" t="s">
        <v>488</v>
      </c>
      <c r="R59" t="s">
        <v>52</v>
      </c>
      <c r="S59" t="s">
        <v>41</v>
      </c>
      <c r="T59" t="s">
        <v>42</v>
      </c>
      <c r="U59" t="s">
        <v>43</v>
      </c>
      <c r="V59" s="1">
        <v>42093</v>
      </c>
      <c r="X59">
        <f t="shared" ca="1" si="0"/>
        <v>8.3863013698630144</v>
      </c>
      <c r="Y59" t="s">
        <v>44</v>
      </c>
      <c r="Z59" t="s">
        <v>45</v>
      </c>
      <c r="AA59" t="s">
        <v>55</v>
      </c>
      <c r="AB59" t="s">
        <v>56</v>
      </c>
      <c r="AC59">
        <v>4</v>
      </c>
      <c r="AD59" t="s">
        <v>57</v>
      </c>
      <c r="AE59" t="s">
        <v>58</v>
      </c>
      <c r="AF59">
        <v>3.04</v>
      </c>
      <c r="AG59">
        <v>3</v>
      </c>
      <c r="AH59">
        <v>6</v>
      </c>
      <c r="AI59" s="1">
        <v>43487</v>
      </c>
      <c r="AJ59">
        <v>0</v>
      </c>
      <c r="AK59">
        <v>2</v>
      </c>
    </row>
    <row r="60" spans="1:37" x14ac:dyDescent="0.3">
      <c r="A60" t="s">
        <v>177</v>
      </c>
      <c r="B60">
        <v>10132</v>
      </c>
      <c r="C60">
        <v>0</v>
      </c>
      <c r="D60">
        <v>0</v>
      </c>
      <c r="E60">
        <v>0</v>
      </c>
      <c r="F60">
        <v>2</v>
      </c>
      <c r="G60">
        <v>5</v>
      </c>
      <c r="H60">
        <v>3</v>
      </c>
      <c r="I60">
        <v>0</v>
      </c>
      <c r="J60">
        <v>56149</v>
      </c>
      <c r="K60">
        <v>0</v>
      </c>
      <c r="L60">
        <v>19</v>
      </c>
      <c r="M60" t="s">
        <v>37</v>
      </c>
      <c r="N60" t="s">
        <v>38</v>
      </c>
      <c r="O60">
        <v>1821</v>
      </c>
      <c r="P60" s="1">
        <v>31877</v>
      </c>
      <c r="Q60" t="s">
        <v>489</v>
      </c>
      <c r="R60" t="s">
        <v>40</v>
      </c>
      <c r="S60" t="s">
        <v>41</v>
      </c>
      <c r="T60" t="s">
        <v>42</v>
      </c>
      <c r="U60" t="s">
        <v>43</v>
      </c>
      <c r="V60" s="1">
        <v>42557</v>
      </c>
      <c r="X60">
        <f t="shared" ca="1" si="0"/>
        <v>7.1150684931506847</v>
      </c>
      <c r="Y60" t="s">
        <v>44</v>
      </c>
      <c r="Z60" t="s">
        <v>45</v>
      </c>
      <c r="AA60" t="s">
        <v>46</v>
      </c>
      <c r="AB60" t="s">
        <v>47</v>
      </c>
      <c r="AC60">
        <v>22</v>
      </c>
      <c r="AD60" t="s">
        <v>48</v>
      </c>
      <c r="AE60" t="s">
        <v>58</v>
      </c>
      <c r="AF60">
        <v>4.12</v>
      </c>
      <c r="AG60">
        <v>5</v>
      </c>
      <c r="AH60">
        <v>0</v>
      </c>
      <c r="AI60" s="1">
        <v>43493</v>
      </c>
      <c r="AJ60">
        <v>0</v>
      </c>
      <c r="AK60">
        <v>15</v>
      </c>
    </row>
    <row r="61" spans="1:37" x14ac:dyDescent="0.3">
      <c r="A61" t="s">
        <v>178</v>
      </c>
      <c r="B61">
        <v>10083</v>
      </c>
      <c r="C61">
        <v>0</v>
      </c>
      <c r="D61">
        <v>0</v>
      </c>
      <c r="E61">
        <v>1</v>
      </c>
      <c r="F61">
        <v>1</v>
      </c>
      <c r="G61">
        <v>3</v>
      </c>
      <c r="H61">
        <v>3</v>
      </c>
      <c r="I61">
        <v>0</v>
      </c>
      <c r="J61">
        <v>92329</v>
      </c>
      <c r="K61">
        <v>0</v>
      </c>
      <c r="L61">
        <v>28</v>
      </c>
      <c r="M61" t="s">
        <v>179</v>
      </c>
      <c r="N61" t="s">
        <v>122</v>
      </c>
      <c r="O61">
        <v>6278</v>
      </c>
      <c r="P61" s="1">
        <v>23994</v>
      </c>
      <c r="Q61" t="s">
        <v>488</v>
      </c>
      <c r="R61" t="s">
        <v>40</v>
      </c>
      <c r="S61" t="s">
        <v>41</v>
      </c>
      <c r="T61" t="s">
        <v>42</v>
      </c>
      <c r="U61" t="s">
        <v>43</v>
      </c>
      <c r="V61" s="1">
        <v>41953</v>
      </c>
      <c r="X61">
        <f t="shared" ca="1" si="0"/>
        <v>8.7698630136986306</v>
      </c>
      <c r="Y61" t="s">
        <v>44</v>
      </c>
      <c r="Z61" t="s">
        <v>45</v>
      </c>
      <c r="AA61" t="s">
        <v>55</v>
      </c>
      <c r="AB61" t="s">
        <v>87</v>
      </c>
      <c r="AC61">
        <v>7</v>
      </c>
      <c r="AD61" t="s">
        <v>80</v>
      </c>
      <c r="AE61" t="s">
        <v>58</v>
      </c>
      <c r="AF61">
        <v>5</v>
      </c>
      <c r="AG61">
        <v>3</v>
      </c>
      <c r="AH61">
        <v>4</v>
      </c>
      <c r="AI61" s="1">
        <v>43467</v>
      </c>
      <c r="AJ61">
        <v>0</v>
      </c>
      <c r="AK61">
        <v>5</v>
      </c>
    </row>
    <row r="62" spans="1:37" x14ac:dyDescent="0.3">
      <c r="A62" t="s">
        <v>180</v>
      </c>
      <c r="B62">
        <v>10099</v>
      </c>
      <c r="C62">
        <v>0</v>
      </c>
      <c r="D62">
        <v>0</v>
      </c>
      <c r="E62">
        <v>0</v>
      </c>
      <c r="F62">
        <v>1</v>
      </c>
      <c r="G62">
        <v>6</v>
      </c>
      <c r="H62">
        <v>3</v>
      </c>
      <c r="I62">
        <v>0</v>
      </c>
      <c r="J62">
        <v>65729</v>
      </c>
      <c r="K62">
        <v>0</v>
      </c>
      <c r="L62">
        <v>21</v>
      </c>
      <c r="M62" t="s">
        <v>181</v>
      </c>
      <c r="N62" t="s">
        <v>153</v>
      </c>
      <c r="O62">
        <v>5473</v>
      </c>
      <c r="P62" s="1">
        <v>32982</v>
      </c>
      <c r="Q62" t="s">
        <v>489</v>
      </c>
      <c r="R62" t="s">
        <v>40</v>
      </c>
      <c r="S62" t="s">
        <v>41</v>
      </c>
      <c r="T62" t="s">
        <v>42</v>
      </c>
      <c r="U62" t="s">
        <v>43</v>
      </c>
      <c r="V62" s="1">
        <v>41764</v>
      </c>
      <c r="X62">
        <f t="shared" ca="1" si="0"/>
        <v>9.287671232876713</v>
      </c>
      <c r="Y62" t="s">
        <v>44</v>
      </c>
      <c r="Z62" t="s">
        <v>45</v>
      </c>
      <c r="AA62" t="s">
        <v>141</v>
      </c>
      <c r="AB62" t="s">
        <v>182</v>
      </c>
      <c r="AC62">
        <v>15</v>
      </c>
      <c r="AD62" t="s">
        <v>57</v>
      </c>
      <c r="AE62" t="s">
        <v>58</v>
      </c>
      <c r="AF62">
        <v>4.62</v>
      </c>
      <c r="AG62">
        <v>4</v>
      </c>
      <c r="AH62">
        <v>0</v>
      </c>
      <c r="AI62" s="1">
        <v>43489</v>
      </c>
      <c r="AJ62">
        <v>0</v>
      </c>
      <c r="AK62">
        <v>8</v>
      </c>
    </row>
    <row r="63" spans="1:37" x14ac:dyDescent="0.3">
      <c r="A63" t="s">
        <v>183</v>
      </c>
      <c r="B63">
        <v>10212</v>
      </c>
      <c r="C63">
        <v>1</v>
      </c>
      <c r="D63">
        <v>1</v>
      </c>
      <c r="E63">
        <v>0</v>
      </c>
      <c r="F63">
        <v>3</v>
      </c>
      <c r="G63">
        <v>3</v>
      </c>
      <c r="H63">
        <v>3</v>
      </c>
      <c r="I63">
        <v>0</v>
      </c>
      <c r="J63">
        <v>85028</v>
      </c>
      <c r="K63">
        <v>0</v>
      </c>
      <c r="L63">
        <v>28</v>
      </c>
      <c r="M63" t="s">
        <v>179</v>
      </c>
      <c r="N63" t="s">
        <v>122</v>
      </c>
      <c r="O63">
        <v>6033</v>
      </c>
      <c r="P63" s="1">
        <v>19011</v>
      </c>
      <c r="Q63" t="s">
        <v>489</v>
      </c>
      <c r="R63" t="s">
        <v>52</v>
      </c>
      <c r="S63" t="s">
        <v>41</v>
      </c>
      <c r="T63" t="s">
        <v>42</v>
      </c>
      <c r="U63" t="s">
        <v>43</v>
      </c>
      <c r="V63" s="1">
        <v>41953</v>
      </c>
      <c r="X63">
        <f t="shared" ca="1" si="0"/>
        <v>8.7698630136986306</v>
      </c>
      <c r="Y63" t="s">
        <v>44</v>
      </c>
      <c r="Z63" t="s">
        <v>45</v>
      </c>
      <c r="AA63" t="s">
        <v>55</v>
      </c>
      <c r="AB63" t="s">
        <v>87</v>
      </c>
      <c r="AC63">
        <v>7</v>
      </c>
      <c r="AD63" t="s">
        <v>48</v>
      </c>
      <c r="AE63" t="s">
        <v>58</v>
      </c>
      <c r="AF63">
        <v>3.1</v>
      </c>
      <c r="AG63">
        <v>5</v>
      </c>
      <c r="AH63">
        <v>8</v>
      </c>
      <c r="AI63" s="1">
        <v>43508</v>
      </c>
      <c r="AJ63">
        <v>0</v>
      </c>
      <c r="AK63">
        <v>19</v>
      </c>
    </row>
    <row r="64" spans="1:37" x14ac:dyDescent="0.3">
      <c r="A64" t="s">
        <v>184</v>
      </c>
      <c r="B64">
        <v>10056</v>
      </c>
      <c r="C64">
        <v>1</v>
      </c>
      <c r="D64">
        <v>1</v>
      </c>
      <c r="E64">
        <v>0</v>
      </c>
      <c r="F64">
        <v>1</v>
      </c>
      <c r="G64">
        <v>5</v>
      </c>
      <c r="H64">
        <v>3</v>
      </c>
      <c r="I64">
        <v>0</v>
      </c>
      <c r="J64">
        <v>57583</v>
      </c>
      <c r="K64">
        <v>0</v>
      </c>
      <c r="L64">
        <v>19</v>
      </c>
      <c r="M64" t="s">
        <v>37</v>
      </c>
      <c r="N64" t="s">
        <v>38</v>
      </c>
      <c r="O64">
        <v>2110</v>
      </c>
      <c r="P64" s="1">
        <v>28799</v>
      </c>
      <c r="Q64" t="s">
        <v>489</v>
      </c>
      <c r="R64" t="s">
        <v>52</v>
      </c>
      <c r="S64" t="s">
        <v>41</v>
      </c>
      <c r="T64" t="s">
        <v>42</v>
      </c>
      <c r="U64" t="s">
        <v>43</v>
      </c>
      <c r="V64" s="1">
        <v>41092</v>
      </c>
      <c r="X64">
        <f t="shared" ca="1" si="0"/>
        <v>11.128767123287671</v>
      </c>
      <c r="Y64" t="s">
        <v>44</v>
      </c>
      <c r="Z64" t="s">
        <v>45</v>
      </c>
      <c r="AA64" t="s">
        <v>46</v>
      </c>
      <c r="AB64" t="s">
        <v>65</v>
      </c>
      <c r="AC64">
        <v>16</v>
      </c>
      <c r="AD64" t="s">
        <v>57</v>
      </c>
      <c r="AE64" t="s">
        <v>58</v>
      </c>
      <c r="AF64">
        <v>5</v>
      </c>
      <c r="AG64">
        <v>3</v>
      </c>
      <c r="AH64">
        <v>0</v>
      </c>
      <c r="AI64" s="1">
        <v>43521</v>
      </c>
      <c r="AJ64">
        <v>0</v>
      </c>
      <c r="AK64">
        <v>1</v>
      </c>
    </row>
    <row r="65" spans="1:37" x14ac:dyDescent="0.3">
      <c r="A65" t="s">
        <v>185</v>
      </c>
      <c r="B65">
        <v>10143</v>
      </c>
      <c r="C65">
        <v>0</v>
      </c>
      <c r="D65">
        <v>0</v>
      </c>
      <c r="E65">
        <v>1</v>
      </c>
      <c r="F65">
        <v>1</v>
      </c>
      <c r="G65">
        <v>5</v>
      </c>
      <c r="H65">
        <v>3</v>
      </c>
      <c r="I65">
        <v>0</v>
      </c>
      <c r="J65">
        <v>56294</v>
      </c>
      <c r="K65">
        <v>0</v>
      </c>
      <c r="L65">
        <v>20</v>
      </c>
      <c r="M65" t="s">
        <v>60</v>
      </c>
      <c r="N65" t="s">
        <v>38</v>
      </c>
      <c r="O65">
        <v>2458</v>
      </c>
      <c r="P65" s="1">
        <v>29112</v>
      </c>
      <c r="Q65" t="s">
        <v>488</v>
      </c>
      <c r="R65" t="s">
        <v>40</v>
      </c>
      <c r="S65" t="s">
        <v>107</v>
      </c>
      <c r="T65" t="s">
        <v>42</v>
      </c>
      <c r="U65" t="s">
        <v>98</v>
      </c>
      <c r="V65" s="1">
        <v>40854</v>
      </c>
      <c r="X65">
        <f t="shared" ca="1" si="0"/>
        <v>11.780821917808218</v>
      </c>
      <c r="Y65" t="s">
        <v>44</v>
      </c>
      <c r="Z65" t="s">
        <v>45</v>
      </c>
      <c r="AA65" t="s">
        <v>46</v>
      </c>
      <c r="AB65" t="s">
        <v>63</v>
      </c>
      <c r="AC65">
        <v>20</v>
      </c>
      <c r="AD65" t="s">
        <v>48</v>
      </c>
      <c r="AE65" t="s">
        <v>58</v>
      </c>
      <c r="AF65">
        <v>3.96</v>
      </c>
      <c r="AG65">
        <v>4</v>
      </c>
      <c r="AH65">
        <v>0</v>
      </c>
      <c r="AI65" s="1">
        <v>43523</v>
      </c>
      <c r="AJ65">
        <v>0</v>
      </c>
      <c r="AK65">
        <v>6</v>
      </c>
    </row>
    <row r="66" spans="1:37" x14ac:dyDescent="0.3">
      <c r="A66" t="s">
        <v>186</v>
      </c>
      <c r="B66">
        <v>10311</v>
      </c>
      <c r="C66">
        <v>1</v>
      </c>
      <c r="D66">
        <v>1</v>
      </c>
      <c r="E66">
        <v>1</v>
      </c>
      <c r="F66">
        <v>1</v>
      </c>
      <c r="G66">
        <v>6</v>
      </c>
      <c r="H66">
        <v>1</v>
      </c>
      <c r="I66">
        <v>0</v>
      </c>
      <c r="J66">
        <v>56991</v>
      </c>
      <c r="K66">
        <v>0</v>
      </c>
      <c r="L66">
        <v>19</v>
      </c>
      <c r="M66" t="s">
        <v>37</v>
      </c>
      <c r="N66" t="s">
        <v>38</v>
      </c>
      <c r="O66">
        <v>2138</v>
      </c>
      <c r="P66" s="1">
        <v>32248</v>
      </c>
      <c r="Q66" t="s">
        <v>488</v>
      </c>
      <c r="R66" t="s">
        <v>52</v>
      </c>
      <c r="S66" t="s">
        <v>41</v>
      </c>
      <c r="T66" t="s">
        <v>42</v>
      </c>
      <c r="U66" t="s">
        <v>43</v>
      </c>
      <c r="V66" s="1">
        <v>43290</v>
      </c>
      <c r="X66">
        <f t="shared" ca="1" si="0"/>
        <v>5.1068493150684935</v>
      </c>
      <c r="Y66" t="s">
        <v>44</v>
      </c>
      <c r="Z66" t="s">
        <v>45</v>
      </c>
      <c r="AA66" t="s">
        <v>46</v>
      </c>
      <c r="AB66" t="s">
        <v>83</v>
      </c>
      <c r="AC66">
        <v>12</v>
      </c>
      <c r="AD66" t="s">
        <v>57</v>
      </c>
      <c r="AE66" t="s">
        <v>58</v>
      </c>
      <c r="AF66">
        <v>4.3</v>
      </c>
      <c r="AG66">
        <v>4</v>
      </c>
      <c r="AH66">
        <v>3</v>
      </c>
      <c r="AI66" s="1">
        <v>43496</v>
      </c>
      <c r="AJ66">
        <v>2</v>
      </c>
      <c r="AK66">
        <v>2</v>
      </c>
    </row>
    <row r="67" spans="1:37" x14ac:dyDescent="0.3">
      <c r="A67" t="s">
        <v>187</v>
      </c>
      <c r="B67">
        <v>10070</v>
      </c>
      <c r="C67">
        <v>1</v>
      </c>
      <c r="D67">
        <v>1</v>
      </c>
      <c r="E67">
        <v>1</v>
      </c>
      <c r="F67">
        <v>5</v>
      </c>
      <c r="G67">
        <v>5</v>
      </c>
      <c r="H67">
        <v>3</v>
      </c>
      <c r="I67">
        <v>0</v>
      </c>
      <c r="J67">
        <v>55722</v>
      </c>
      <c r="K67">
        <v>1</v>
      </c>
      <c r="L67">
        <v>19</v>
      </c>
      <c r="M67" t="s">
        <v>37</v>
      </c>
      <c r="N67" t="s">
        <v>38</v>
      </c>
      <c r="O67">
        <v>1810</v>
      </c>
      <c r="P67" s="1">
        <v>28429</v>
      </c>
      <c r="Q67" t="s">
        <v>488</v>
      </c>
      <c r="R67" t="s">
        <v>52</v>
      </c>
      <c r="S67" t="s">
        <v>41</v>
      </c>
      <c r="T67" t="s">
        <v>42</v>
      </c>
      <c r="U67" t="s">
        <v>43</v>
      </c>
      <c r="V67" s="1">
        <v>40679</v>
      </c>
      <c r="W67" s="1">
        <v>42529</v>
      </c>
      <c r="X67">
        <f t="shared" ref="X67:X130" ca="1" si="1">IF(ISBLANK(W67),(TODAY()-V67)/365,(W67-V67)/365)</f>
        <v>5.0684931506849313</v>
      </c>
      <c r="Y67" t="s">
        <v>93</v>
      </c>
      <c r="Z67" t="s">
        <v>54</v>
      </c>
      <c r="AA67" t="s">
        <v>46</v>
      </c>
      <c r="AB67" t="s">
        <v>69</v>
      </c>
      <c r="AC67">
        <v>39</v>
      </c>
      <c r="AD67" t="s">
        <v>57</v>
      </c>
      <c r="AE67" t="s">
        <v>58</v>
      </c>
      <c r="AF67">
        <v>5</v>
      </c>
      <c r="AG67">
        <v>4</v>
      </c>
      <c r="AH67">
        <v>0</v>
      </c>
      <c r="AI67" s="1">
        <v>42462</v>
      </c>
      <c r="AJ67">
        <v>0</v>
      </c>
      <c r="AK67">
        <v>14</v>
      </c>
    </row>
    <row r="68" spans="1:37" x14ac:dyDescent="0.3">
      <c r="A68" t="s">
        <v>188</v>
      </c>
      <c r="B68">
        <v>10155</v>
      </c>
      <c r="C68">
        <v>0</v>
      </c>
      <c r="D68">
        <v>0</v>
      </c>
      <c r="E68">
        <v>0</v>
      </c>
      <c r="F68">
        <v>1</v>
      </c>
      <c r="G68">
        <v>4</v>
      </c>
      <c r="H68">
        <v>3</v>
      </c>
      <c r="I68">
        <v>0</v>
      </c>
      <c r="J68">
        <v>101199</v>
      </c>
      <c r="K68">
        <v>0</v>
      </c>
      <c r="L68">
        <v>24</v>
      </c>
      <c r="M68" t="s">
        <v>74</v>
      </c>
      <c r="N68" t="s">
        <v>38</v>
      </c>
      <c r="O68">
        <v>2176</v>
      </c>
      <c r="P68" s="1">
        <v>29041</v>
      </c>
      <c r="Q68" t="s">
        <v>489</v>
      </c>
      <c r="R68" t="s">
        <v>40</v>
      </c>
      <c r="S68" t="s">
        <v>41</v>
      </c>
      <c r="T68" t="s">
        <v>42</v>
      </c>
      <c r="U68" t="s">
        <v>82</v>
      </c>
      <c r="V68" s="1">
        <v>40917</v>
      </c>
      <c r="X68">
        <f t="shared" ca="1" si="1"/>
        <v>11.608219178082193</v>
      </c>
      <c r="Y68" t="s">
        <v>44</v>
      </c>
      <c r="Z68" t="s">
        <v>45</v>
      </c>
      <c r="AA68" t="s">
        <v>75</v>
      </c>
      <c r="AB68" t="s">
        <v>76</v>
      </c>
      <c r="AC68">
        <v>10</v>
      </c>
      <c r="AD68" t="s">
        <v>117</v>
      </c>
      <c r="AE68" t="s">
        <v>58</v>
      </c>
      <c r="AF68">
        <v>3.79</v>
      </c>
      <c r="AG68">
        <v>5</v>
      </c>
      <c r="AH68">
        <v>5</v>
      </c>
      <c r="AI68" s="1">
        <v>43490</v>
      </c>
      <c r="AJ68">
        <v>0</v>
      </c>
      <c r="AK68">
        <v>8</v>
      </c>
    </row>
    <row r="69" spans="1:37" x14ac:dyDescent="0.3">
      <c r="A69" t="s">
        <v>189</v>
      </c>
      <c r="B69">
        <v>10306</v>
      </c>
      <c r="C69">
        <v>0</v>
      </c>
      <c r="D69">
        <v>0</v>
      </c>
      <c r="E69">
        <v>1</v>
      </c>
      <c r="F69">
        <v>1</v>
      </c>
      <c r="G69">
        <v>6</v>
      </c>
      <c r="H69">
        <v>1</v>
      </c>
      <c r="I69">
        <v>0</v>
      </c>
      <c r="J69">
        <v>61568</v>
      </c>
      <c r="K69">
        <v>0</v>
      </c>
      <c r="L69">
        <v>3</v>
      </c>
      <c r="M69" t="s">
        <v>139</v>
      </c>
      <c r="N69" t="s">
        <v>190</v>
      </c>
      <c r="O69">
        <v>36006</v>
      </c>
      <c r="P69" s="1">
        <v>27700</v>
      </c>
      <c r="Q69" t="s">
        <v>488</v>
      </c>
      <c r="R69" t="s">
        <v>40</v>
      </c>
      <c r="S69" t="s">
        <v>41</v>
      </c>
      <c r="T69" t="s">
        <v>42</v>
      </c>
      <c r="U69" t="s">
        <v>98</v>
      </c>
      <c r="V69" s="1">
        <v>41911</v>
      </c>
      <c r="X69">
        <f t="shared" ca="1" si="1"/>
        <v>8.8849315068493144</v>
      </c>
      <c r="Y69" t="s">
        <v>44</v>
      </c>
      <c r="Z69" t="s">
        <v>45</v>
      </c>
      <c r="AA69" t="s">
        <v>141</v>
      </c>
      <c r="AB69" t="s">
        <v>142</v>
      </c>
      <c r="AC69">
        <v>17</v>
      </c>
      <c r="AD69" t="s">
        <v>57</v>
      </c>
      <c r="AE69" t="s">
        <v>191</v>
      </c>
      <c r="AF69">
        <v>1.93</v>
      </c>
      <c r="AG69">
        <v>3</v>
      </c>
      <c r="AH69">
        <v>0</v>
      </c>
      <c r="AI69" s="1">
        <v>43495</v>
      </c>
      <c r="AJ69">
        <v>6</v>
      </c>
      <c r="AK69">
        <v>5</v>
      </c>
    </row>
    <row r="70" spans="1:37" x14ac:dyDescent="0.3">
      <c r="A70" t="s">
        <v>192</v>
      </c>
      <c r="B70">
        <v>10100</v>
      </c>
      <c r="C70">
        <v>0</v>
      </c>
      <c r="D70">
        <v>3</v>
      </c>
      <c r="E70">
        <v>0</v>
      </c>
      <c r="F70">
        <v>5</v>
      </c>
      <c r="G70">
        <v>5</v>
      </c>
      <c r="H70">
        <v>3</v>
      </c>
      <c r="I70">
        <v>0</v>
      </c>
      <c r="J70">
        <v>58275</v>
      </c>
      <c r="K70">
        <v>1</v>
      </c>
      <c r="L70">
        <v>20</v>
      </c>
      <c r="M70" t="s">
        <v>60</v>
      </c>
      <c r="N70" t="s">
        <v>38</v>
      </c>
      <c r="O70">
        <v>2343</v>
      </c>
      <c r="P70" s="1">
        <v>18684</v>
      </c>
      <c r="Q70" t="s">
        <v>489</v>
      </c>
      <c r="R70" t="s">
        <v>137</v>
      </c>
      <c r="S70" t="s">
        <v>41</v>
      </c>
      <c r="T70" t="s">
        <v>42</v>
      </c>
      <c r="U70" t="s">
        <v>82</v>
      </c>
      <c r="V70" s="1">
        <v>40637</v>
      </c>
      <c r="W70" s="1">
        <v>42312</v>
      </c>
      <c r="X70">
        <f t="shared" ca="1" si="1"/>
        <v>4.5890410958904111</v>
      </c>
      <c r="Y70" t="s">
        <v>193</v>
      </c>
      <c r="Z70" t="s">
        <v>54</v>
      </c>
      <c r="AA70" t="s">
        <v>46</v>
      </c>
      <c r="AB70" t="s">
        <v>99</v>
      </c>
      <c r="AC70">
        <v>18</v>
      </c>
      <c r="AD70" t="s">
        <v>70</v>
      </c>
      <c r="AE70" t="s">
        <v>58</v>
      </c>
      <c r="AF70">
        <v>4.62</v>
      </c>
      <c r="AG70">
        <v>5</v>
      </c>
      <c r="AH70">
        <v>0</v>
      </c>
      <c r="AI70" s="1">
        <v>42130</v>
      </c>
      <c r="AJ70">
        <v>0</v>
      </c>
      <c r="AK70">
        <v>1</v>
      </c>
    </row>
    <row r="71" spans="1:37" x14ac:dyDescent="0.3">
      <c r="A71" t="s">
        <v>194</v>
      </c>
      <c r="B71">
        <v>10310</v>
      </c>
      <c r="C71">
        <v>1</v>
      </c>
      <c r="D71">
        <v>1</v>
      </c>
      <c r="E71">
        <v>1</v>
      </c>
      <c r="F71">
        <v>1</v>
      </c>
      <c r="G71">
        <v>5</v>
      </c>
      <c r="H71">
        <v>1</v>
      </c>
      <c r="I71">
        <v>0</v>
      </c>
      <c r="J71">
        <v>53189</v>
      </c>
      <c r="K71">
        <v>0</v>
      </c>
      <c r="L71">
        <v>19</v>
      </c>
      <c r="M71" t="s">
        <v>37</v>
      </c>
      <c r="N71" t="s">
        <v>38</v>
      </c>
      <c r="O71">
        <v>2061</v>
      </c>
      <c r="P71" s="1">
        <v>24581</v>
      </c>
      <c r="Q71" t="s">
        <v>488</v>
      </c>
      <c r="R71" t="s">
        <v>52</v>
      </c>
      <c r="S71" t="s">
        <v>41</v>
      </c>
      <c r="T71" t="s">
        <v>42</v>
      </c>
      <c r="U71" t="s">
        <v>43</v>
      </c>
      <c r="V71" s="1">
        <v>41827</v>
      </c>
      <c r="X71">
        <f t="shared" ca="1" si="1"/>
        <v>9.1150684931506856</v>
      </c>
      <c r="Y71" t="s">
        <v>44</v>
      </c>
      <c r="Z71" t="s">
        <v>45</v>
      </c>
      <c r="AA71" t="s">
        <v>46</v>
      </c>
      <c r="AB71" t="s">
        <v>72</v>
      </c>
      <c r="AC71">
        <v>11</v>
      </c>
      <c r="AD71" t="s">
        <v>57</v>
      </c>
      <c r="AE71" t="s">
        <v>191</v>
      </c>
      <c r="AF71">
        <v>1.1200000000000001</v>
      </c>
      <c r="AG71">
        <v>2</v>
      </c>
      <c r="AH71">
        <v>0</v>
      </c>
      <c r="AI71" s="1">
        <v>43496</v>
      </c>
      <c r="AJ71">
        <v>4</v>
      </c>
      <c r="AK71">
        <v>9</v>
      </c>
    </row>
    <row r="72" spans="1:37" x14ac:dyDescent="0.3">
      <c r="A72" t="s">
        <v>195</v>
      </c>
      <c r="B72">
        <v>10197</v>
      </c>
      <c r="C72">
        <v>0</v>
      </c>
      <c r="D72">
        <v>0</v>
      </c>
      <c r="E72">
        <v>1</v>
      </c>
      <c r="F72">
        <v>1</v>
      </c>
      <c r="G72">
        <v>3</v>
      </c>
      <c r="H72">
        <v>3</v>
      </c>
      <c r="I72">
        <v>0</v>
      </c>
      <c r="J72">
        <v>96820</v>
      </c>
      <c r="K72">
        <v>0</v>
      </c>
      <c r="L72">
        <v>4</v>
      </c>
      <c r="M72" t="s">
        <v>196</v>
      </c>
      <c r="N72" t="s">
        <v>38</v>
      </c>
      <c r="O72">
        <v>2045</v>
      </c>
      <c r="P72" s="1">
        <v>30563</v>
      </c>
      <c r="Q72" t="s">
        <v>488</v>
      </c>
      <c r="R72" t="s">
        <v>40</v>
      </c>
      <c r="S72" t="s">
        <v>41</v>
      </c>
      <c r="T72" t="s">
        <v>42</v>
      </c>
      <c r="U72" t="s">
        <v>43</v>
      </c>
      <c r="V72" s="1">
        <v>42781</v>
      </c>
      <c r="X72">
        <f t="shared" ca="1" si="1"/>
        <v>6.5013698630136982</v>
      </c>
      <c r="Y72" t="s">
        <v>44</v>
      </c>
      <c r="Z72" t="s">
        <v>45</v>
      </c>
      <c r="AA72" t="s">
        <v>55</v>
      </c>
      <c r="AB72" t="s">
        <v>197</v>
      </c>
      <c r="AC72">
        <v>13</v>
      </c>
      <c r="AD72" t="s">
        <v>57</v>
      </c>
      <c r="AE72" t="s">
        <v>58</v>
      </c>
      <c r="AF72">
        <v>3.01</v>
      </c>
      <c r="AG72">
        <v>5</v>
      </c>
      <c r="AH72">
        <v>7</v>
      </c>
      <c r="AI72" s="1">
        <v>43488</v>
      </c>
      <c r="AJ72">
        <v>0</v>
      </c>
      <c r="AK72">
        <v>15</v>
      </c>
    </row>
    <row r="73" spans="1:37" x14ac:dyDescent="0.3">
      <c r="A73" t="s">
        <v>198</v>
      </c>
      <c r="B73">
        <v>10276</v>
      </c>
      <c r="C73">
        <v>0</v>
      </c>
      <c r="D73">
        <v>0</v>
      </c>
      <c r="E73">
        <v>1</v>
      </c>
      <c r="F73">
        <v>1</v>
      </c>
      <c r="G73">
        <v>5</v>
      </c>
      <c r="H73">
        <v>3</v>
      </c>
      <c r="I73">
        <v>0</v>
      </c>
      <c r="J73">
        <v>51259</v>
      </c>
      <c r="K73">
        <v>0</v>
      </c>
      <c r="L73">
        <v>19</v>
      </c>
      <c r="M73" t="s">
        <v>37</v>
      </c>
      <c r="N73" t="s">
        <v>38</v>
      </c>
      <c r="O73">
        <v>2180</v>
      </c>
      <c r="P73" s="1">
        <v>30270</v>
      </c>
      <c r="Q73" t="s">
        <v>488</v>
      </c>
      <c r="R73" t="s">
        <v>40</v>
      </c>
      <c r="S73" t="s">
        <v>41</v>
      </c>
      <c r="T73" t="s">
        <v>42</v>
      </c>
      <c r="U73" t="s">
        <v>43</v>
      </c>
      <c r="V73" s="1">
        <v>41771</v>
      </c>
      <c r="X73">
        <f t="shared" ca="1" si="1"/>
        <v>9.2684931506849306</v>
      </c>
      <c r="Y73" t="s">
        <v>44</v>
      </c>
      <c r="Z73" t="s">
        <v>45</v>
      </c>
      <c r="AA73" t="s">
        <v>46</v>
      </c>
      <c r="AB73" t="s">
        <v>79</v>
      </c>
      <c r="AC73">
        <v>19</v>
      </c>
      <c r="AD73" t="s">
        <v>57</v>
      </c>
      <c r="AE73" t="s">
        <v>58</v>
      </c>
      <c r="AF73">
        <v>4.3</v>
      </c>
      <c r="AG73">
        <v>4</v>
      </c>
      <c r="AH73">
        <v>0</v>
      </c>
      <c r="AI73" s="1">
        <v>43515</v>
      </c>
      <c r="AJ73">
        <v>0</v>
      </c>
      <c r="AK73">
        <v>1</v>
      </c>
    </row>
    <row r="74" spans="1:37" x14ac:dyDescent="0.3">
      <c r="A74" t="s">
        <v>199</v>
      </c>
      <c r="B74">
        <v>10304</v>
      </c>
      <c r="C74">
        <v>0</v>
      </c>
      <c r="D74">
        <v>0</v>
      </c>
      <c r="E74">
        <v>0</v>
      </c>
      <c r="F74">
        <v>1</v>
      </c>
      <c r="G74">
        <v>6</v>
      </c>
      <c r="H74">
        <v>1</v>
      </c>
      <c r="I74">
        <v>0</v>
      </c>
      <c r="J74">
        <v>59231</v>
      </c>
      <c r="K74">
        <v>0</v>
      </c>
      <c r="L74">
        <v>3</v>
      </c>
      <c r="M74" t="s">
        <v>139</v>
      </c>
      <c r="N74" t="s">
        <v>200</v>
      </c>
      <c r="O74">
        <v>98052</v>
      </c>
      <c r="P74" s="1">
        <v>31911</v>
      </c>
      <c r="Q74" t="s">
        <v>489</v>
      </c>
      <c r="R74" t="s">
        <v>40</v>
      </c>
      <c r="S74" t="s">
        <v>41</v>
      </c>
      <c r="T74" t="s">
        <v>89</v>
      </c>
      <c r="U74" t="s">
        <v>43</v>
      </c>
      <c r="V74" s="1">
        <v>40959</v>
      </c>
      <c r="X74">
        <f t="shared" ca="1" si="1"/>
        <v>11.493150684931507</v>
      </c>
      <c r="Y74" t="s">
        <v>44</v>
      </c>
      <c r="Z74" t="s">
        <v>45</v>
      </c>
      <c r="AA74" t="s">
        <v>141</v>
      </c>
      <c r="AB74" t="s">
        <v>142</v>
      </c>
      <c r="AC74">
        <v>17</v>
      </c>
      <c r="AD74" t="s">
        <v>201</v>
      </c>
      <c r="AE74" t="s">
        <v>191</v>
      </c>
      <c r="AF74">
        <v>2.2999999999999998</v>
      </c>
      <c r="AG74">
        <v>1</v>
      </c>
      <c r="AH74">
        <v>0</v>
      </c>
      <c r="AI74" s="1">
        <v>43494</v>
      </c>
      <c r="AJ74">
        <v>2</v>
      </c>
      <c r="AK74">
        <v>17</v>
      </c>
    </row>
    <row r="75" spans="1:37" x14ac:dyDescent="0.3">
      <c r="A75" t="s">
        <v>202</v>
      </c>
      <c r="B75">
        <v>10284</v>
      </c>
      <c r="C75">
        <v>1</v>
      </c>
      <c r="D75">
        <v>1</v>
      </c>
      <c r="E75">
        <v>0</v>
      </c>
      <c r="F75">
        <v>1</v>
      </c>
      <c r="G75">
        <v>5</v>
      </c>
      <c r="H75">
        <v>2</v>
      </c>
      <c r="I75">
        <v>0</v>
      </c>
      <c r="J75">
        <v>61584</v>
      </c>
      <c r="K75">
        <v>0</v>
      </c>
      <c r="L75">
        <v>19</v>
      </c>
      <c r="M75" t="s">
        <v>37</v>
      </c>
      <c r="N75" t="s">
        <v>38</v>
      </c>
      <c r="O75">
        <v>2351</v>
      </c>
      <c r="P75" s="1">
        <v>28826</v>
      </c>
      <c r="Q75" t="s">
        <v>489</v>
      </c>
      <c r="R75" t="s">
        <v>52</v>
      </c>
      <c r="S75" t="s">
        <v>41</v>
      </c>
      <c r="T75" t="s">
        <v>42</v>
      </c>
      <c r="U75" t="s">
        <v>82</v>
      </c>
      <c r="V75" s="1">
        <v>41281</v>
      </c>
      <c r="X75">
        <f t="shared" ca="1" si="1"/>
        <v>10.610958904109589</v>
      </c>
      <c r="Y75" t="s">
        <v>44</v>
      </c>
      <c r="Z75" t="s">
        <v>45</v>
      </c>
      <c r="AA75" t="s">
        <v>46</v>
      </c>
      <c r="AB75" t="s">
        <v>83</v>
      </c>
      <c r="AC75">
        <v>12</v>
      </c>
      <c r="AD75" t="s">
        <v>57</v>
      </c>
      <c r="AE75" t="s">
        <v>118</v>
      </c>
      <c r="AF75">
        <v>3.88</v>
      </c>
      <c r="AG75">
        <v>4</v>
      </c>
      <c r="AH75">
        <v>0</v>
      </c>
      <c r="AI75" s="1">
        <v>43483</v>
      </c>
      <c r="AJ75">
        <v>0</v>
      </c>
      <c r="AK75">
        <v>6</v>
      </c>
    </row>
    <row r="76" spans="1:37" x14ac:dyDescent="0.3">
      <c r="A76" t="s">
        <v>203</v>
      </c>
      <c r="B76">
        <v>10207</v>
      </c>
      <c r="C76">
        <v>0</v>
      </c>
      <c r="D76">
        <v>0</v>
      </c>
      <c r="E76">
        <v>0</v>
      </c>
      <c r="F76">
        <v>1</v>
      </c>
      <c r="G76">
        <v>5</v>
      </c>
      <c r="H76">
        <v>3</v>
      </c>
      <c r="I76">
        <v>0</v>
      </c>
      <c r="J76">
        <v>46335</v>
      </c>
      <c r="K76">
        <v>0</v>
      </c>
      <c r="L76">
        <v>19</v>
      </c>
      <c r="M76" t="s">
        <v>37</v>
      </c>
      <c r="N76" t="s">
        <v>38</v>
      </c>
      <c r="O76">
        <v>2125</v>
      </c>
      <c r="P76" s="1">
        <v>31692</v>
      </c>
      <c r="Q76" t="s">
        <v>489</v>
      </c>
      <c r="R76" t="s">
        <v>40</v>
      </c>
      <c r="S76" t="s">
        <v>41</v>
      </c>
      <c r="T76" t="s">
        <v>89</v>
      </c>
      <c r="U76" t="s">
        <v>43</v>
      </c>
      <c r="V76" s="1">
        <v>41001</v>
      </c>
      <c r="X76">
        <f t="shared" ca="1" si="1"/>
        <v>11.378082191780821</v>
      </c>
      <c r="Y76" t="s">
        <v>44</v>
      </c>
      <c r="Z76" t="s">
        <v>45</v>
      </c>
      <c r="AA76" t="s">
        <v>46</v>
      </c>
      <c r="AB76" t="s">
        <v>91</v>
      </c>
      <c r="AC76">
        <v>14</v>
      </c>
      <c r="AD76" t="s">
        <v>117</v>
      </c>
      <c r="AE76" t="s">
        <v>58</v>
      </c>
      <c r="AF76">
        <v>3.4</v>
      </c>
      <c r="AG76">
        <v>5</v>
      </c>
      <c r="AH76">
        <v>0</v>
      </c>
      <c r="AI76" s="1">
        <v>43515</v>
      </c>
      <c r="AJ76">
        <v>0</v>
      </c>
      <c r="AK76">
        <v>15</v>
      </c>
    </row>
    <row r="77" spans="1:37" x14ac:dyDescent="0.3">
      <c r="A77" t="s">
        <v>204</v>
      </c>
      <c r="B77">
        <v>10133</v>
      </c>
      <c r="C77">
        <v>1</v>
      </c>
      <c r="D77">
        <v>1</v>
      </c>
      <c r="E77">
        <v>0</v>
      </c>
      <c r="F77">
        <v>1</v>
      </c>
      <c r="G77">
        <v>3</v>
      </c>
      <c r="H77">
        <v>3</v>
      </c>
      <c r="I77">
        <v>0</v>
      </c>
      <c r="J77">
        <v>70621</v>
      </c>
      <c r="K77">
        <v>0</v>
      </c>
      <c r="L77">
        <v>14</v>
      </c>
      <c r="M77" t="s">
        <v>86</v>
      </c>
      <c r="N77" t="s">
        <v>38</v>
      </c>
      <c r="O77">
        <v>2119</v>
      </c>
      <c r="P77" s="1">
        <v>32342</v>
      </c>
      <c r="Q77" t="s">
        <v>489</v>
      </c>
      <c r="R77" t="s">
        <v>52</v>
      </c>
      <c r="S77" t="s">
        <v>41</v>
      </c>
      <c r="T77" t="s">
        <v>42</v>
      </c>
      <c r="U77" t="s">
        <v>43</v>
      </c>
      <c r="V77" s="1">
        <v>42009</v>
      </c>
      <c r="X77">
        <f t="shared" ca="1" si="1"/>
        <v>8.6164383561643838</v>
      </c>
      <c r="Y77" t="s">
        <v>44</v>
      </c>
      <c r="Z77" t="s">
        <v>45</v>
      </c>
      <c r="AA77" t="s">
        <v>55</v>
      </c>
      <c r="AB77" t="s">
        <v>87</v>
      </c>
      <c r="AC77">
        <v>7</v>
      </c>
      <c r="AD77" t="s">
        <v>80</v>
      </c>
      <c r="AE77" t="s">
        <v>58</v>
      </c>
      <c r="AF77">
        <v>4.1100000000000003</v>
      </c>
      <c r="AG77">
        <v>4</v>
      </c>
      <c r="AH77">
        <v>6</v>
      </c>
      <c r="AI77" s="1">
        <v>43521</v>
      </c>
      <c r="AJ77">
        <v>0</v>
      </c>
      <c r="AK77">
        <v>16</v>
      </c>
    </row>
    <row r="78" spans="1:37" x14ac:dyDescent="0.3">
      <c r="A78" t="s">
        <v>205</v>
      </c>
      <c r="B78">
        <v>10028</v>
      </c>
      <c r="C78">
        <v>0</v>
      </c>
      <c r="D78">
        <v>0</v>
      </c>
      <c r="E78">
        <v>1</v>
      </c>
      <c r="F78">
        <v>1</v>
      </c>
      <c r="G78">
        <v>3</v>
      </c>
      <c r="H78">
        <v>4</v>
      </c>
      <c r="I78">
        <v>0</v>
      </c>
      <c r="J78">
        <v>138888</v>
      </c>
      <c r="K78">
        <v>0</v>
      </c>
      <c r="L78">
        <v>13</v>
      </c>
      <c r="M78" t="s">
        <v>206</v>
      </c>
      <c r="N78" t="s">
        <v>38</v>
      </c>
      <c r="O78">
        <v>1886</v>
      </c>
      <c r="P78" s="1">
        <v>25758</v>
      </c>
      <c r="Q78" t="s">
        <v>488</v>
      </c>
      <c r="R78" t="s">
        <v>40</v>
      </c>
      <c r="S78" t="s">
        <v>41</v>
      </c>
      <c r="T78" t="s">
        <v>42</v>
      </c>
      <c r="U78" t="s">
        <v>82</v>
      </c>
      <c r="V78" s="1">
        <v>41644</v>
      </c>
      <c r="X78">
        <f t="shared" ca="1" si="1"/>
        <v>9.6164383561643838</v>
      </c>
      <c r="Y78" t="s">
        <v>44</v>
      </c>
      <c r="Z78" t="s">
        <v>45</v>
      </c>
      <c r="AA78" t="s">
        <v>55</v>
      </c>
      <c r="AB78" t="s">
        <v>147</v>
      </c>
      <c r="AC78">
        <v>5</v>
      </c>
      <c r="AD78" t="s">
        <v>57</v>
      </c>
      <c r="AE78" t="s">
        <v>49</v>
      </c>
      <c r="AF78">
        <v>4.3</v>
      </c>
      <c r="AG78">
        <v>5</v>
      </c>
      <c r="AH78">
        <v>5</v>
      </c>
      <c r="AI78" s="1">
        <v>43469</v>
      </c>
      <c r="AJ78">
        <v>0</v>
      </c>
      <c r="AK78">
        <v>4</v>
      </c>
    </row>
    <row r="79" spans="1:37" x14ac:dyDescent="0.3">
      <c r="A79" t="s">
        <v>207</v>
      </c>
      <c r="B79">
        <v>10006</v>
      </c>
      <c r="C79">
        <v>0</v>
      </c>
      <c r="D79">
        <v>0</v>
      </c>
      <c r="E79">
        <v>0</v>
      </c>
      <c r="F79">
        <v>1</v>
      </c>
      <c r="G79">
        <v>6</v>
      </c>
      <c r="H79">
        <v>4</v>
      </c>
      <c r="I79">
        <v>0</v>
      </c>
      <c r="J79">
        <v>74241</v>
      </c>
      <c r="K79">
        <v>0</v>
      </c>
      <c r="L79">
        <v>3</v>
      </c>
      <c r="M79" t="s">
        <v>139</v>
      </c>
      <c r="N79" t="s">
        <v>208</v>
      </c>
      <c r="O79">
        <v>90007</v>
      </c>
      <c r="P79" s="1">
        <v>32455</v>
      </c>
      <c r="Q79" t="s">
        <v>489</v>
      </c>
      <c r="R79" t="s">
        <v>40</v>
      </c>
      <c r="S79" t="s">
        <v>41</v>
      </c>
      <c r="T79" t="s">
        <v>42</v>
      </c>
      <c r="U79" t="s">
        <v>43</v>
      </c>
      <c r="V79" s="1">
        <v>40553</v>
      </c>
      <c r="X79">
        <f t="shared" ca="1" si="1"/>
        <v>12.605479452054794</v>
      </c>
      <c r="Y79" t="s">
        <v>44</v>
      </c>
      <c r="Z79" t="s">
        <v>45</v>
      </c>
      <c r="AA79" t="s">
        <v>141</v>
      </c>
      <c r="AB79" t="s">
        <v>160</v>
      </c>
      <c r="AC79">
        <v>21</v>
      </c>
      <c r="AD79" t="s">
        <v>57</v>
      </c>
      <c r="AE79" t="s">
        <v>49</v>
      </c>
      <c r="AF79">
        <v>4.7699999999999996</v>
      </c>
      <c r="AG79">
        <v>5</v>
      </c>
      <c r="AH79">
        <v>0</v>
      </c>
      <c r="AI79" s="1">
        <v>43492</v>
      </c>
      <c r="AJ79">
        <v>0</v>
      </c>
      <c r="AK79">
        <v>14</v>
      </c>
    </row>
    <row r="80" spans="1:37" x14ac:dyDescent="0.3">
      <c r="A80" t="s">
        <v>209</v>
      </c>
      <c r="B80">
        <v>10105</v>
      </c>
      <c r="C80">
        <v>0</v>
      </c>
      <c r="D80">
        <v>0</v>
      </c>
      <c r="E80">
        <v>0</v>
      </c>
      <c r="F80">
        <v>1</v>
      </c>
      <c r="G80">
        <v>5</v>
      </c>
      <c r="H80">
        <v>3</v>
      </c>
      <c r="I80">
        <v>0</v>
      </c>
      <c r="J80">
        <v>75188</v>
      </c>
      <c r="K80">
        <v>0</v>
      </c>
      <c r="L80">
        <v>18</v>
      </c>
      <c r="M80" t="s">
        <v>129</v>
      </c>
      <c r="N80" t="s">
        <v>38</v>
      </c>
      <c r="O80">
        <v>1731</v>
      </c>
      <c r="P80" s="1">
        <v>26996</v>
      </c>
      <c r="Q80" t="s">
        <v>489</v>
      </c>
      <c r="R80" t="s">
        <v>40</v>
      </c>
      <c r="S80" t="s">
        <v>41</v>
      </c>
      <c r="T80" t="s">
        <v>42</v>
      </c>
      <c r="U80" t="s">
        <v>43</v>
      </c>
      <c r="V80" s="1">
        <v>41900</v>
      </c>
      <c r="X80">
        <f t="shared" ca="1" si="1"/>
        <v>8.9150684931506845</v>
      </c>
      <c r="Y80" t="s">
        <v>44</v>
      </c>
      <c r="Z80" t="s">
        <v>45</v>
      </c>
      <c r="AA80" t="s">
        <v>46</v>
      </c>
      <c r="AB80" t="s">
        <v>131</v>
      </c>
      <c r="AC80">
        <v>2</v>
      </c>
      <c r="AD80" t="s">
        <v>70</v>
      </c>
      <c r="AE80" t="s">
        <v>58</v>
      </c>
      <c r="AF80">
        <v>4.5199999999999996</v>
      </c>
      <c r="AG80">
        <v>4</v>
      </c>
      <c r="AH80">
        <v>0</v>
      </c>
      <c r="AI80" s="1">
        <v>43480</v>
      </c>
      <c r="AJ80">
        <v>0</v>
      </c>
      <c r="AK80">
        <v>4</v>
      </c>
    </row>
    <row r="81" spans="1:37" x14ac:dyDescent="0.3">
      <c r="A81" t="s">
        <v>210</v>
      </c>
      <c r="B81">
        <v>10211</v>
      </c>
      <c r="C81">
        <v>1</v>
      </c>
      <c r="D81">
        <v>1</v>
      </c>
      <c r="E81">
        <v>0</v>
      </c>
      <c r="F81">
        <v>1</v>
      </c>
      <c r="G81">
        <v>5</v>
      </c>
      <c r="H81">
        <v>3</v>
      </c>
      <c r="I81">
        <v>0</v>
      </c>
      <c r="J81">
        <v>62514</v>
      </c>
      <c r="K81">
        <v>0</v>
      </c>
      <c r="L81">
        <v>19</v>
      </c>
      <c r="M81" t="s">
        <v>37</v>
      </c>
      <c r="N81" t="s">
        <v>38</v>
      </c>
      <c r="O81">
        <v>1749</v>
      </c>
      <c r="P81" s="1">
        <v>26930</v>
      </c>
      <c r="Q81" t="s">
        <v>489</v>
      </c>
      <c r="R81" t="s">
        <v>52</v>
      </c>
      <c r="S81" t="s">
        <v>41</v>
      </c>
      <c r="T81" t="s">
        <v>42</v>
      </c>
      <c r="U81" t="s">
        <v>43</v>
      </c>
      <c r="V81" s="1">
        <v>40294</v>
      </c>
      <c r="X81">
        <f t="shared" ca="1" si="1"/>
        <v>13.315068493150685</v>
      </c>
      <c r="Y81" t="s">
        <v>44</v>
      </c>
      <c r="Z81" t="s">
        <v>45</v>
      </c>
      <c r="AA81" t="s">
        <v>46</v>
      </c>
      <c r="AB81" t="s">
        <v>79</v>
      </c>
      <c r="AC81">
        <v>19</v>
      </c>
      <c r="AD81" t="s">
        <v>70</v>
      </c>
      <c r="AE81" t="s">
        <v>58</v>
      </c>
      <c r="AF81">
        <v>2.9</v>
      </c>
      <c r="AG81">
        <v>3</v>
      </c>
      <c r="AH81">
        <v>0</v>
      </c>
      <c r="AI81" s="1">
        <v>43486</v>
      </c>
      <c r="AJ81">
        <v>0</v>
      </c>
      <c r="AK81">
        <v>6</v>
      </c>
    </row>
    <row r="82" spans="1:37" x14ac:dyDescent="0.3">
      <c r="A82" t="s">
        <v>211</v>
      </c>
      <c r="B82">
        <v>10064</v>
      </c>
      <c r="C82">
        <v>1</v>
      </c>
      <c r="D82">
        <v>1</v>
      </c>
      <c r="E82">
        <v>0</v>
      </c>
      <c r="F82">
        <v>5</v>
      </c>
      <c r="G82">
        <v>5</v>
      </c>
      <c r="H82">
        <v>3</v>
      </c>
      <c r="I82">
        <v>0</v>
      </c>
      <c r="J82">
        <v>60070</v>
      </c>
      <c r="K82">
        <v>1</v>
      </c>
      <c r="L82">
        <v>19</v>
      </c>
      <c r="M82" t="s">
        <v>37</v>
      </c>
      <c r="N82" t="s">
        <v>38</v>
      </c>
      <c r="O82">
        <v>2343</v>
      </c>
      <c r="P82" s="1">
        <v>33486</v>
      </c>
      <c r="Q82" t="s">
        <v>489</v>
      </c>
      <c r="R82" t="s">
        <v>52</v>
      </c>
      <c r="S82" t="s">
        <v>41</v>
      </c>
      <c r="T82" t="s">
        <v>42</v>
      </c>
      <c r="U82" t="s">
        <v>43</v>
      </c>
      <c r="V82" s="1">
        <v>40637</v>
      </c>
      <c r="W82" s="1">
        <v>42892</v>
      </c>
      <c r="X82">
        <f t="shared" ca="1" si="1"/>
        <v>6.1780821917808222</v>
      </c>
      <c r="Y82" t="s">
        <v>212</v>
      </c>
      <c r="Z82" t="s">
        <v>54</v>
      </c>
      <c r="AA82" t="s">
        <v>46</v>
      </c>
      <c r="AB82" t="s">
        <v>63</v>
      </c>
      <c r="AC82">
        <v>20</v>
      </c>
      <c r="AD82" t="s">
        <v>70</v>
      </c>
      <c r="AE82" t="s">
        <v>58</v>
      </c>
      <c r="AF82">
        <v>5</v>
      </c>
      <c r="AG82">
        <v>3</v>
      </c>
      <c r="AH82">
        <v>0</v>
      </c>
      <c r="AI82" s="1">
        <v>42834</v>
      </c>
      <c r="AJ82">
        <v>0</v>
      </c>
      <c r="AK82">
        <v>7</v>
      </c>
    </row>
    <row r="83" spans="1:37" x14ac:dyDescent="0.3">
      <c r="A83" t="s">
        <v>213</v>
      </c>
      <c r="B83">
        <v>10247</v>
      </c>
      <c r="C83">
        <v>0</v>
      </c>
      <c r="D83">
        <v>0</v>
      </c>
      <c r="E83">
        <v>1</v>
      </c>
      <c r="F83">
        <v>1</v>
      </c>
      <c r="G83">
        <v>5</v>
      </c>
      <c r="H83">
        <v>3</v>
      </c>
      <c r="I83">
        <v>0</v>
      </c>
      <c r="J83">
        <v>48888</v>
      </c>
      <c r="K83">
        <v>0</v>
      </c>
      <c r="L83">
        <v>19</v>
      </c>
      <c r="M83" t="s">
        <v>37</v>
      </c>
      <c r="N83" t="s">
        <v>38</v>
      </c>
      <c r="O83">
        <v>2026</v>
      </c>
      <c r="P83" s="1">
        <v>27180</v>
      </c>
      <c r="Q83" t="s">
        <v>488</v>
      </c>
      <c r="R83" t="s">
        <v>40</v>
      </c>
      <c r="S83" t="s">
        <v>41</v>
      </c>
      <c r="T83" t="s">
        <v>42</v>
      </c>
      <c r="U83" t="s">
        <v>43</v>
      </c>
      <c r="V83" s="1">
        <v>41953</v>
      </c>
      <c r="X83">
        <f t="shared" ca="1" si="1"/>
        <v>8.7698630136986306</v>
      </c>
      <c r="Y83" t="s">
        <v>44</v>
      </c>
      <c r="Z83" t="s">
        <v>45</v>
      </c>
      <c r="AA83" t="s">
        <v>46</v>
      </c>
      <c r="AB83" t="s">
        <v>99</v>
      </c>
      <c r="AC83">
        <v>18</v>
      </c>
      <c r="AD83" t="s">
        <v>48</v>
      </c>
      <c r="AE83" t="s">
        <v>58</v>
      </c>
      <c r="AF83">
        <v>4.7</v>
      </c>
      <c r="AG83">
        <v>5</v>
      </c>
      <c r="AH83">
        <v>0</v>
      </c>
      <c r="AI83" s="1">
        <v>43509</v>
      </c>
      <c r="AJ83">
        <v>0</v>
      </c>
      <c r="AK83">
        <v>8</v>
      </c>
    </row>
    <row r="84" spans="1:37" x14ac:dyDescent="0.3">
      <c r="A84" t="s">
        <v>214</v>
      </c>
      <c r="B84">
        <v>10235</v>
      </c>
      <c r="C84">
        <v>1</v>
      </c>
      <c r="D84">
        <v>1</v>
      </c>
      <c r="E84">
        <v>1</v>
      </c>
      <c r="F84">
        <v>1</v>
      </c>
      <c r="G84">
        <v>5</v>
      </c>
      <c r="H84">
        <v>3</v>
      </c>
      <c r="I84">
        <v>0</v>
      </c>
      <c r="J84">
        <v>54285</v>
      </c>
      <c r="K84">
        <v>0</v>
      </c>
      <c r="L84">
        <v>19</v>
      </c>
      <c r="M84" t="s">
        <v>37</v>
      </c>
      <c r="N84" t="s">
        <v>38</v>
      </c>
      <c r="O84">
        <v>2045</v>
      </c>
      <c r="P84" s="1">
        <v>28727</v>
      </c>
      <c r="Q84" t="s">
        <v>488</v>
      </c>
      <c r="R84" t="s">
        <v>52</v>
      </c>
      <c r="S84" t="s">
        <v>41</v>
      </c>
      <c r="T84" t="s">
        <v>42</v>
      </c>
      <c r="U84" t="s">
        <v>43</v>
      </c>
      <c r="V84" s="1">
        <v>41729</v>
      </c>
      <c r="X84">
        <f t="shared" ca="1" si="1"/>
        <v>9.3835616438356162</v>
      </c>
      <c r="Y84" t="s">
        <v>44</v>
      </c>
      <c r="Z84" t="s">
        <v>45</v>
      </c>
      <c r="AA84" t="s">
        <v>46</v>
      </c>
      <c r="AB84" t="s">
        <v>99</v>
      </c>
      <c r="AC84">
        <v>18</v>
      </c>
      <c r="AD84" t="s">
        <v>80</v>
      </c>
      <c r="AE84" t="s">
        <v>58</v>
      </c>
      <c r="AF84">
        <v>4.2</v>
      </c>
      <c r="AG84">
        <v>3</v>
      </c>
      <c r="AH84">
        <v>0</v>
      </c>
      <c r="AI84" s="1">
        <v>43476</v>
      </c>
      <c r="AJ84">
        <v>0</v>
      </c>
      <c r="AK84">
        <v>3</v>
      </c>
    </row>
    <row r="85" spans="1:37" x14ac:dyDescent="0.3">
      <c r="A85" t="s">
        <v>215</v>
      </c>
      <c r="B85">
        <v>10299</v>
      </c>
      <c r="C85">
        <v>0</v>
      </c>
      <c r="D85">
        <v>3</v>
      </c>
      <c r="E85">
        <v>0</v>
      </c>
      <c r="F85">
        <v>1</v>
      </c>
      <c r="G85">
        <v>5</v>
      </c>
      <c r="H85">
        <v>1</v>
      </c>
      <c r="I85">
        <v>0</v>
      </c>
      <c r="J85">
        <v>56847</v>
      </c>
      <c r="K85">
        <v>0</v>
      </c>
      <c r="L85">
        <v>20</v>
      </c>
      <c r="M85" t="s">
        <v>60</v>
      </c>
      <c r="N85" t="s">
        <v>38</v>
      </c>
      <c r="O85">
        <v>2133</v>
      </c>
      <c r="P85" s="1">
        <v>32745</v>
      </c>
      <c r="Q85" t="s">
        <v>489</v>
      </c>
      <c r="R85" t="s">
        <v>137</v>
      </c>
      <c r="S85" t="s">
        <v>41</v>
      </c>
      <c r="T85" t="s">
        <v>42</v>
      </c>
      <c r="U85" t="s">
        <v>43</v>
      </c>
      <c r="V85" s="1">
        <v>41827</v>
      </c>
      <c r="X85">
        <f t="shared" ca="1" si="1"/>
        <v>9.1150684931506856</v>
      </c>
      <c r="Y85" t="s">
        <v>44</v>
      </c>
      <c r="Z85" t="s">
        <v>45</v>
      </c>
      <c r="AA85" t="s">
        <v>46</v>
      </c>
      <c r="AB85" t="s">
        <v>47</v>
      </c>
      <c r="AC85">
        <v>22</v>
      </c>
      <c r="AD85" t="s">
        <v>57</v>
      </c>
      <c r="AE85" t="s">
        <v>191</v>
      </c>
      <c r="AF85">
        <v>3</v>
      </c>
      <c r="AG85">
        <v>1</v>
      </c>
      <c r="AH85">
        <v>0</v>
      </c>
      <c r="AI85" s="1">
        <v>43521</v>
      </c>
      <c r="AJ85">
        <v>2</v>
      </c>
      <c r="AK85">
        <v>5</v>
      </c>
    </row>
    <row r="86" spans="1:37" x14ac:dyDescent="0.3">
      <c r="A86" t="s">
        <v>216</v>
      </c>
      <c r="B86">
        <v>10280</v>
      </c>
      <c r="C86">
        <v>0</v>
      </c>
      <c r="D86">
        <v>0</v>
      </c>
      <c r="E86">
        <v>1</v>
      </c>
      <c r="F86">
        <v>4</v>
      </c>
      <c r="G86">
        <v>5</v>
      </c>
      <c r="H86">
        <v>2</v>
      </c>
      <c r="I86">
        <v>0</v>
      </c>
      <c r="J86">
        <v>60340</v>
      </c>
      <c r="K86">
        <v>1</v>
      </c>
      <c r="L86">
        <v>19</v>
      </c>
      <c r="M86" t="s">
        <v>37</v>
      </c>
      <c r="N86" t="s">
        <v>38</v>
      </c>
      <c r="O86">
        <v>2129</v>
      </c>
      <c r="P86" s="1">
        <v>30561</v>
      </c>
      <c r="Q86" t="s">
        <v>488</v>
      </c>
      <c r="R86" t="s">
        <v>40</v>
      </c>
      <c r="S86" t="s">
        <v>41</v>
      </c>
      <c r="T86" t="s">
        <v>42</v>
      </c>
      <c r="U86" t="s">
        <v>43</v>
      </c>
      <c r="V86" s="1">
        <v>41001</v>
      </c>
      <c r="W86" s="1">
        <v>43370</v>
      </c>
      <c r="X86">
        <f t="shared" ca="1" si="1"/>
        <v>6.4904109589041097</v>
      </c>
      <c r="Y86" t="s">
        <v>103</v>
      </c>
      <c r="Z86" t="s">
        <v>104</v>
      </c>
      <c r="AA86" t="s">
        <v>46</v>
      </c>
      <c r="AB86" t="s">
        <v>47</v>
      </c>
      <c r="AC86">
        <v>22</v>
      </c>
      <c r="AD86" t="s">
        <v>70</v>
      </c>
      <c r="AE86" t="s">
        <v>118</v>
      </c>
      <c r="AF86">
        <v>5</v>
      </c>
      <c r="AG86">
        <v>4</v>
      </c>
      <c r="AH86">
        <v>0</v>
      </c>
      <c r="AI86" s="1">
        <v>43202</v>
      </c>
      <c r="AJ86">
        <v>5</v>
      </c>
      <c r="AK86">
        <v>16</v>
      </c>
    </row>
    <row r="87" spans="1:37" x14ac:dyDescent="0.3">
      <c r="A87" t="s">
        <v>217</v>
      </c>
      <c r="B87">
        <v>10296</v>
      </c>
      <c r="C87">
        <v>0</v>
      </c>
      <c r="D87">
        <v>0</v>
      </c>
      <c r="E87">
        <v>0</v>
      </c>
      <c r="F87">
        <v>4</v>
      </c>
      <c r="G87">
        <v>5</v>
      </c>
      <c r="H87">
        <v>2</v>
      </c>
      <c r="I87">
        <v>0</v>
      </c>
      <c r="J87">
        <v>59124</v>
      </c>
      <c r="K87">
        <v>1</v>
      </c>
      <c r="L87">
        <v>19</v>
      </c>
      <c r="M87" t="s">
        <v>37</v>
      </c>
      <c r="N87" t="s">
        <v>38</v>
      </c>
      <c r="O87">
        <v>2458</v>
      </c>
      <c r="P87" s="1">
        <v>32634</v>
      </c>
      <c r="Q87" t="s">
        <v>489</v>
      </c>
      <c r="R87" t="s">
        <v>40</v>
      </c>
      <c r="S87" t="s">
        <v>41</v>
      </c>
      <c r="T87" t="s">
        <v>42</v>
      </c>
      <c r="U87" t="s">
        <v>43</v>
      </c>
      <c r="V87" s="1">
        <v>41687</v>
      </c>
      <c r="W87" s="1">
        <v>43156</v>
      </c>
      <c r="X87">
        <f t="shared" ca="1" si="1"/>
        <v>4.0246575342465754</v>
      </c>
      <c r="Y87" t="s">
        <v>218</v>
      </c>
      <c r="Z87" t="s">
        <v>104</v>
      </c>
      <c r="AA87" t="s">
        <v>46</v>
      </c>
      <c r="AB87" t="s">
        <v>65</v>
      </c>
      <c r="AC87">
        <v>16</v>
      </c>
      <c r="AD87" t="s">
        <v>70</v>
      </c>
      <c r="AE87" t="s">
        <v>118</v>
      </c>
      <c r="AF87">
        <v>2.2999999999999998</v>
      </c>
      <c r="AG87">
        <v>3</v>
      </c>
      <c r="AH87">
        <v>0</v>
      </c>
      <c r="AI87" s="1">
        <v>42750</v>
      </c>
      <c r="AJ87">
        <v>5</v>
      </c>
      <c r="AK87">
        <v>19</v>
      </c>
    </row>
    <row r="88" spans="1:37" x14ac:dyDescent="0.3">
      <c r="A88" t="s">
        <v>219</v>
      </c>
      <c r="B88">
        <v>10290</v>
      </c>
      <c r="C88">
        <v>1</v>
      </c>
      <c r="D88">
        <v>1</v>
      </c>
      <c r="E88">
        <v>0</v>
      </c>
      <c r="F88">
        <v>4</v>
      </c>
      <c r="G88">
        <v>4</v>
      </c>
      <c r="H88">
        <v>2</v>
      </c>
      <c r="I88">
        <v>0</v>
      </c>
      <c r="J88">
        <v>99280</v>
      </c>
      <c r="K88">
        <v>1</v>
      </c>
      <c r="L88">
        <v>24</v>
      </c>
      <c r="M88" t="s">
        <v>74</v>
      </c>
      <c r="N88" t="s">
        <v>38</v>
      </c>
      <c r="O88">
        <v>1749</v>
      </c>
      <c r="P88" s="1">
        <v>31912</v>
      </c>
      <c r="Q88" t="s">
        <v>489</v>
      </c>
      <c r="R88" t="s">
        <v>52</v>
      </c>
      <c r="S88" t="s">
        <v>41</v>
      </c>
      <c r="T88" t="s">
        <v>42</v>
      </c>
      <c r="U88" t="s">
        <v>82</v>
      </c>
      <c r="V88" s="1">
        <v>40665</v>
      </c>
      <c r="W88" s="1">
        <v>41430</v>
      </c>
      <c r="X88">
        <f t="shared" ca="1" si="1"/>
        <v>2.095890410958904</v>
      </c>
      <c r="Y88" t="s">
        <v>103</v>
      </c>
      <c r="Z88" t="s">
        <v>104</v>
      </c>
      <c r="AA88" t="s">
        <v>75</v>
      </c>
      <c r="AB88" t="s">
        <v>76</v>
      </c>
      <c r="AC88">
        <v>10</v>
      </c>
      <c r="AD88" t="s">
        <v>57</v>
      </c>
      <c r="AE88" t="s">
        <v>118</v>
      </c>
      <c r="AF88">
        <v>2.1</v>
      </c>
      <c r="AG88">
        <v>5</v>
      </c>
      <c r="AH88">
        <v>4</v>
      </c>
      <c r="AI88" s="1">
        <v>41131</v>
      </c>
      <c r="AJ88">
        <v>4</v>
      </c>
      <c r="AK88">
        <v>19</v>
      </c>
    </row>
    <row r="89" spans="1:37" x14ac:dyDescent="0.3">
      <c r="A89" t="s">
        <v>220</v>
      </c>
      <c r="B89">
        <v>10263</v>
      </c>
      <c r="C89">
        <v>1</v>
      </c>
      <c r="D89">
        <v>1</v>
      </c>
      <c r="E89">
        <v>0</v>
      </c>
      <c r="F89">
        <v>1</v>
      </c>
      <c r="G89">
        <v>5</v>
      </c>
      <c r="H89">
        <v>3</v>
      </c>
      <c r="I89">
        <v>0</v>
      </c>
      <c r="J89">
        <v>71776</v>
      </c>
      <c r="K89">
        <v>0</v>
      </c>
      <c r="L89">
        <v>20</v>
      </c>
      <c r="M89" t="s">
        <v>60</v>
      </c>
      <c r="N89" t="s">
        <v>38</v>
      </c>
      <c r="O89">
        <v>1824</v>
      </c>
      <c r="P89" s="1">
        <v>28755</v>
      </c>
      <c r="Q89" t="s">
        <v>489</v>
      </c>
      <c r="R89" t="s">
        <v>52</v>
      </c>
      <c r="S89" t="s">
        <v>41</v>
      </c>
      <c r="T89" t="s">
        <v>42</v>
      </c>
      <c r="U89" t="s">
        <v>82</v>
      </c>
      <c r="V89" s="1">
        <v>41827</v>
      </c>
      <c r="X89">
        <f t="shared" ca="1" si="1"/>
        <v>9.1150684931506856</v>
      </c>
      <c r="Y89" t="s">
        <v>44</v>
      </c>
      <c r="Z89" t="s">
        <v>45</v>
      </c>
      <c r="AA89" t="s">
        <v>46</v>
      </c>
      <c r="AB89" t="s">
        <v>65</v>
      </c>
      <c r="AC89">
        <v>16</v>
      </c>
      <c r="AD89" t="s">
        <v>48</v>
      </c>
      <c r="AE89" t="s">
        <v>58</v>
      </c>
      <c r="AF89">
        <v>4.4000000000000004</v>
      </c>
      <c r="AG89">
        <v>5</v>
      </c>
      <c r="AH89">
        <v>0</v>
      </c>
      <c r="AI89" s="1">
        <v>43518</v>
      </c>
      <c r="AJ89">
        <v>0</v>
      </c>
      <c r="AK89">
        <v>17</v>
      </c>
    </row>
    <row r="90" spans="1:37" x14ac:dyDescent="0.3">
      <c r="A90" t="s">
        <v>221</v>
      </c>
      <c r="B90">
        <v>10136</v>
      </c>
      <c r="C90">
        <v>0</v>
      </c>
      <c r="D90">
        <v>0</v>
      </c>
      <c r="E90">
        <v>0</v>
      </c>
      <c r="F90">
        <v>1</v>
      </c>
      <c r="G90">
        <v>5</v>
      </c>
      <c r="H90">
        <v>3</v>
      </c>
      <c r="I90">
        <v>0</v>
      </c>
      <c r="J90">
        <v>65902</v>
      </c>
      <c r="K90">
        <v>0</v>
      </c>
      <c r="L90">
        <v>20</v>
      </c>
      <c r="M90" t="s">
        <v>60</v>
      </c>
      <c r="N90" t="s">
        <v>38</v>
      </c>
      <c r="O90">
        <v>2324</v>
      </c>
      <c r="P90" s="1">
        <v>32047</v>
      </c>
      <c r="Q90" t="s">
        <v>489</v>
      </c>
      <c r="R90" t="s">
        <v>40</v>
      </c>
      <c r="S90" t="s">
        <v>41</v>
      </c>
      <c r="T90" t="s">
        <v>42</v>
      </c>
      <c r="U90" t="s">
        <v>82</v>
      </c>
      <c r="V90" s="1">
        <v>41687</v>
      </c>
      <c r="X90">
        <f t="shared" ca="1" si="1"/>
        <v>9.4986301369863018</v>
      </c>
      <c r="Y90" t="s">
        <v>44</v>
      </c>
      <c r="Z90" t="s">
        <v>45</v>
      </c>
      <c r="AA90" t="s">
        <v>46</v>
      </c>
      <c r="AB90" t="s">
        <v>69</v>
      </c>
      <c r="AD90" t="s">
        <v>48</v>
      </c>
      <c r="AE90" t="s">
        <v>58</v>
      </c>
      <c r="AF90">
        <v>4</v>
      </c>
      <c r="AG90">
        <v>4</v>
      </c>
      <c r="AH90">
        <v>0</v>
      </c>
      <c r="AI90" s="1">
        <v>43472</v>
      </c>
      <c r="AJ90">
        <v>0</v>
      </c>
      <c r="AK90">
        <v>7</v>
      </c>
    </row>
    <row r="91" spans="1:37" x14ac:dyDescent="0.3">
      <c r="A91" t="s">
        <v>222</v>
      </c>
      <c r="B91">
        <v>10189</v>
      </c>
      <c r="C91">
        <v>1</v>
      </c>
      <c r="D91">
        <v>1</v>
      </c>
      <c r="E91">
        <v>0</v>
      </c>
      <c r="F91">
        <v>5</v>
      </c>
      <c r="G91">
        <v>5</v>
      </c>
      <c r="H91">
        <v>3</v>
      </c>
      <c r="I91">
        <v>0</v>
      </c>
      <c r="J91">
        <v>57748</v>
      </c>
      <c r="K91">
        <v>1</v>
      </c>
      <c r="L91">
        <v>19</v>
      </c>
      <c r="M91" t="s">
        <v>37</v>
      </c>
      <c r="N91" t="s">
        <v>38</v>
      </c>
      <c r="O91">
        <v>2176</v>
      </c>
      <c r="P91" s="1">
        <v>20193</v>
      </c>
      <c r="Q91" t="s">
        <v>489</v>
      </c>
      <c r="R91" t="s">
        <v>52</v>
      </c>
      <c r="S91" t="s">
        <v>41</v>
      </c>
      <c r="T91" t="s">
        <v>42</v>
      </c>
      <c r="U91" t="s">
        <v>43</v>
      </c>
      <c r="V91" s="1">
        <v>40854</v>
      </c>
      <c r="W91" s="1">
        <v>42507</v>
      </c>
      <c r="X91">
        <f t="shared" ca="1" si="1"/>
        <v>4.5287671232876709</v>
      </c>
      <c r="Y91" t="s">
        <v>212</v>
      </c>
      <c r="Z91" t="s">
        <v>54</v>
      </c>
      <c r="AA91" t="s">
        <v>46</v>
      </c>
      <c r="AB91" t="s">
        <v>69</v>
      </c>
      <c r="AC91">
        <v>39</v>
      </c>
      <c r="AD91" t="s">
        <v>70</v>
      </c>
      <c r="AE91" t="s">
        <v>58</v>
      </c>
      <c r="AF91">
        <v>3.13</v>
      </c>
      <c r="AG91">
        <v>3</v>
      </c>
      <c r="AH91">
        <v>0</v>
      </c>
      <c r="AI91" s="1">
        <v>42404</v>
      </c>
      <c r="AJ91">
        <v>0</v>
      </c>
      <c r="AK91">
        <v>16</v>
      </c>
    </row>
    <row r="92" spans="1:37" x14ac:dyDescent="0.3">
      <c r="A92" t="s">
        <v>223</v>
      </c>
      <c r="B92">
        <v>10308</v>
      </c>
      <c r="C92">
        <v>1</v>
      </c>
      <c r="D92">
        <v>1</v>
      </c>
      <c r="E92">
        <v>1</v>
      </c>
      <c r="F92">
        <v>1</v>
      </c>
      <c r="G92">
        <v>5</v>
      </c>
      <c r="H92">
        <v>1</v>
      </c>
      <c r="I92">
        <v>0</v>
      </c>
      <c r="J92">
        <v>64057</v>
      </c>
      <c r="K92">
        <v>0</v>
      </c>
      <c r="L92">
        <v>19</v>
      </c>
      <c r="M92" t="s">
        <v>37</v>
      </c>
      <c r="N92" t="s">
        <v>38</v>
      </c>
      <c r="O92">
        <v>2132</v>
      </c>
      <c r="P92" s="1">
        <v>32799</v>
      </c>
      <c r="Q92" t="s">
        <v>488</v>
      </c>
      <c r="R92" t="s">
        <v>52</v>
      </c>
      <c r="S92" t="s">
        <v>41</v>
      </c>
      <c r="T92" t="s">
        <v>42</v>
      </c>
      <c r="U92" t="s">
        <v>43</v>
      </c>
      <c r="V92" s="1">
        <v>42135</v>
      </c>
      <c r="X92">
        <f t="shared" ca="1" si="1"/>
        <v>8.2712328767123289</v>
      </c>
      <c r="Y92" t="s">
        <v>44</v>
      </c>
      <c r="Z92" t="s">
        <v>45</v>
      </c>
      <c r="AA92" t="s">
        <v>46</v>
      </c>
      <c r="AB92" t="s">
        <v>72</v>
      </c>
      <c r="AC92">
        <v>11</v>
      </c>
      <c r="AD92" t="s">
        <v>57</v>
      </c>
      <c r="AE92" t="s">
        <v>191</v>
      </c>
      <c r="AF92">
        <v>1.56</v>
      </c>
      <c r="AG92">
        <v>5</v>
      </c>
      <c r="AH92">
        <v>0</v>
      </c>
      <c r="AI92" s="1">
        <v>43468</v>
      </c>
      <c r="AJ92">
        <v>6</v>
      </c>
      <c r="AK92">
        <v>15</v>
      </c>
    </row>
    <row r="93" spans="1:37" x14ac:dyDescent="0.3">
      <c r="A93" t="s">
        <v>224</v>
      </c>
      <c r="B93">
        <v>10309</v>
      </c>
      <c r="C93">
        <v>0</v>
      </c>
      <c r="D93">
        <v>0</v>
      </c>
      <c r="E93">
        <v>1</v>
      </c>
      <c r="F93">
        <v>1</v>
      </c>
      <c r="G93">
        <v>3</v>
      </c>
      <c r="H93">
        <v>1</v>
      </c>
      <c r="I93">
        <v>0</v>
      </c>
      <c r="J93">
        <v>53366</v>
      </c>
      <c r="K93">
        <v>0</v>
      </c>
      <c r="L93">
        <v>15</v>
      </c>
      <c r="M93" t="s">
        <v>225</v>
      </c>
      <c r="N93" t="s">
        <v>38</v>
      </c>
      <c r="O93">
        <v>2138</v>
      </c>
      <c r="P93" s="1">
        <v>31946</v>
      </c>
      <c r="Q93" t="s">
        <v>488</v>
      </c>
      <c r="R93" t="s">
        <v>40</v>
      </c>
      <c r="S93" t="s">
        <v>41</v>
      </c>
      <c r="T93" t="s">
        <v>42</v>
      </c>
      <c r="U93" t="s">
        <v>43</v>
      </c>
      <c r="V93" s="1">
        <v>42093</v>
      </c>
      <c r="X93">
        <f t="shared" ca="1" si="1"/>
        <v>8.3863013698630144</v>
      </c>
      <c r="Y93" t="s">
        <v>44</v>
      </c>
      <c r="Z93" t="s">
        <v>45</v>
      </c>
      <c r="AA93" t="s">
        <v>55</v>
      </c>
      <c r="AB93" t="s">
        <v>87</v>
      </c>
      <c r="AC93">
        <v>7</v>
      </c>
      <c r="AD93" t="s">
        <v>48</v>
      </c>
      <c r="AE93" t="s">
        <v>191</v>
      </c>
      <c r="AF93">
        <v>1.2</v>
      </c>
      <c r="AG93">
        <v>3</v>
      </c>
      <c r="AH93">
        <v>6</v>
      </c>
      <c r="AI93" s="1">
        <v>43500</v>
      </c>
      <c r="AJ93">
        <v>3</v>
      </c>
      <c r="AK93">
        <v>2</v>
      </c>
    </row>
    <row r="94" spans="1:37" x14ac:dyDescent="0.3">
      <c r="A94" t="s">
        <v>226</v>
      </c>
      <c r="B94">
        <v>10049</v>
      </c>
      <c r="C94">
        <v>1</v>
      </c>
      <c r="D94">
        <v>1</v>
      </c>
      <c r="E94">
        <v>0</v>
      </c>
      <c r="F94">
        <v>1</v>
      </c>
      <c r="G94">
        <v>5</v>
      </c>
      <c r="H94">
        <v>3</v>
      </c>
      <c r="I94">
        <v>0</v>
      </c>
      <c r="J94">
        <v>58530</v>
      </c>
      <c r="K94">
        <v>0</v>
      </c>
      <c r="L94">
        <v>19</v>
      </c>
      <c r="M94" t="s">
        <v>37</v>
      </c>
      <c r="N94" t="s">
        <v>38</v>
      </c>
      <c r="O94">
        <v>2155</v>
      </c>
      <c r="P94" s="1">
        <v>29661</v>
      </c>
      <c r="Q94" t="s">
        <v>489</v>
      </c>
      <c r="R94" t="s">
        <v>52</v>
      </c>
      <c r="S94" t="s">
        <v>41</v>
      </c>
      <c r="T94" t="s">
        <v>42</v>
      </c>
      <c r="U94" t="s">
        <v>43</v>
      </c>
      <c r="V94" s="1">
        <v>40917</v>
      </c>
      <c r="X94">
        <f t="shared" ca="1" si="1"/>
        <v>11.608219178082193</v>
      </c>
      <c r="Y94" t="s">
        <v>44</v>
      </c>
      <c r="Z94" t="s">
        <v>45</v>
      </c>
      <c r="AA94" t="s">
        <v>46</v>
      </c>
      <c r="AB94" t="s">
        <v>83</v>
      </c>
      <c r="AC94">
        <v>12</v>
      </c>
      <c r="AD94" t="s">
        <v>70</v>
      </c>
      <c r="AE94" t="s">
        <v>58</v>
      </c>
      <c r="AF94">
        <v>5</v>
      </c>
      <c r="AG94">
        <v>5</v>
      </c>
      <c r="AH94">
        <v>0</v>
      </c>
      <c r="AI94" s="1">
        <v>43494</v>
      </c>
      <c r="AJ94">
        <v>0</v>
      </c>
      <c r="AK94">
        <v>19</v>
      </c>
    </row>
    <row r="95" spans="1:37" x14ac:dyDescent="0.3">
      <c r="A95" t="s">
        <v>227</v>
      </c>
      <c r="B95">
        <v>10093</v>
      </c>
      <c r="C95">
        <v>0</v>
      </c>
      <c r="D95">
        <v>0</v>
      </c>
      <c r="E95">
        <v>1</v>
      </c>
      <c r="F95">
        <v>5</v>
      </c>
      <c r="G95">
        <v>5</v>
      </c>
      <c r="H95">
        <v>3</v>
      </c>
      <c r="I95">
        <v>0</v>
      </c>
      <c r="J95">
        <v>72609</v>
      </c>
      <c r="K95">
        <v>1</v>
      </c>
      <c r="L95">
        <v>20</v>
      </c>
      <c r="M95" t="s">
        <v>60</v>
      </c>
      <c r="N95" t="s">
        <v>38</v>
      </c>
      <c r="O95">
        <v>2143</v>
      </c>
      <c r="P95" s="1">
        <v>29860</v>
      </c>
      <c r="Q95" t="s">
        <v>488</v>
      </c>
      <c r="R95" t="s">
        <v>40</v>
      </c>
      <c r="S95" t="s">
        <v>41</v>
      </c>
      <c r="T95" t="s">
        <v>89</v>
      </c>
      <c r="U95" t="s">
        <v>43</v>
      </c>
      <c r="V95" s="1">
        <v>40679</v>
      </c>
      <c r="W95" s="1">
        <v>41449</v>
      </c>
      <c r="X95">
        <f t="shared" ca="1" si="1"/>
        <v>2.1095890410958904</v>
      </c>
      <c r="Y95" t="s">
        <v>62</v>
      </c>
      <c r="Z95" t="s">
        <v>54</v>
      </c>
      <c r="AA95" t="s">
        <v>46</v>
      </c>
      <c r="AB95" t="s">
        <v>72</v>
      </c>
      <c r="AC95">
        <v>11</v>
      </c>
      <c r="AD95" t="s">
        <v>70</v>
      </c>
      <c r="AE95" t="s">
        <v>58</v>
      </c>
      <c r="AF95">
        <v>4.76</v>
      </c>
      <c r="AG95">
        <v>5</v>
      </c>
      <c r="AH95">
        <v>0</v>
      </c>
      <c r="AI95" s="1">
        <v>41369</v>
      </c>
      <c r="AJ95">
        <v>0</v>
      </c>
      <c r="AK95">
        <v>20</v>
      </c>
    </row>
    <row r="96" spans="1:37" x14ac:dyDescent="0.3">
      <c r="A96" t="s">
        <v>228</v>
      </c>
      <c r="B96">
        <v>10163</v>
      </c>
      <c r="C96">
        <v>1</v>
      </c>
      <c r="D96">
        <v>1</v>
      </c>
      <c r="E96">
        <v>0</v>
      </c>
      <c r="F96">
        <v>5</v>
      </c>
      <c r="G96">
        <v>5</v>
      </c>
      <c r="H96">
        <v>3</v>
      </c>
      <c r="I96">
        <v>0</v>
      </c>
      <c r="J96">
        <v>55965</v>
      </c>
      <c r="K96">
        <v>1</v>
      </c>
      <c r="L96">
        <v>20</v>
      </c>
      <c r="M96" t="s">
        <v>60</v>
      </c>
      <c r="N96" t="s">
        <v>38</v>
      </c>
      <c r="O96">
        <v>2170</v>
      </c>
      <c r="P96" s="1">
        <v>30628</v>
      </c>
      <c r="Q96" t="s">
        <v>489</v>
      </c>
      <c r="R96" t="s">
        <v>52</v>
      </c>
      <c r="S96" t="s">
        <v>41</v>
      </c>
      <c r="T96" t="s">
        <v>42</v>
      </c>
      <c r="U96" t="s">
        <v>43</v>
      </c>
      <c r="V96" s="1">
        <v>40637</v>
      </c>
      <c r="W96" s="1">
        <v>41283</v>
      </c>
      <c r="X96">
        <f t="shared" ca="1" si="1"/>
        <v>1.7698630136986302</v>
      </c>
      <c r="Y96" t="s">
        <v>53</v>
      </c>
      <c r="Z96" t="s">
        <v>54</v>
      </c>
      <c r="AA96" t="s">
        <v>46</v>
      </c>
      <c r="AB96" t="s">
        <v>79</v>
      </c>
      <c r="AC96">
        <v>19</v>
      </c>
      <c r="AD96" t="s">
        <v>70</v>
      </c>
      <c r="AE96" t="s">
        <v>58</v>
      </c>
      <c r="AF96">
        <v>3.66</v>
      </c>
      <c r="AG96">
        <v>3</v>
      </c>
      <c r="AH96">
        <v>0</v>
      </c>
      <c r="AI96" s="1">
        <v>40915</v>
      </c>
      <c r="AJ96">
        <v>0</v>
      </c>
      <c r="AK96">
        <v>6</v>
      </c>
    </row>
    <row r="97" spans="1:37" x14ac:dyDescent="0.3">
      <c r="A97" t="s">
        <v>229</v>
      </c>
      <c r="B97">
        <v>10305</v>
      </c>
      <c r="C97">
        <v>1</v>
      </c>
      <c r="D97">
        <v>1</v>
      </c>
      <c r="E97">
        <v>1</v>
      </c>
      <c r="F97">
        <v>1</v>
      </c>
      <c r="G97">
        <v>6</v>
      </c>
      <c r="H97">
        <v>3</v>
      </c>
      <c r="I97">
        <v>0</v>
      </c>
      <c r="J97">
        <v>70187</v>
      </c>
      <c r="K97">
        <v>1</v>
      </c>
      <c r="L97">
        <v>3</v>
      </c>
      <c r="M97" t="s">
        <v>139</v>
      </c>
      <c r="N97" t="s">
        <v>38</v>
      </c>
      <c r="O97">
        <v>2330</v>
      </c>
      <c r="P97" s="1">
        <v>27582</v>
      </c>
      <c r="Q97" t="s">
        <v>488</v>
      </c>
      <c r="R97" t="s">
        <v>52</v>
      </c>
      <c r="S97" t="s">
        <v>41</v>
      </c>
      <c r="T97" t="s">
        <v>42</v>
      </c>
      <c r="U97" t="s">
        <v>43</v>
      </c>
      <c r="V97" s="1">
        <v>41911</v>
      </c>
      <c r="W97" s="1">
        <v>43331</v>
      </c>
      <c r="X97">
        <f t="shared" ca="1" si="1"/>
        <v>3.8904109589041096</v>
      </c>
      <c r="Y97" t="s">
        <v>230</v>
      </c>
      <c r="Z97" t="s">
        <v>104</v>
      </c>
      <c r="AA97" t="s">
        <v>141</v>
      </c>
      <c r="AB97" t="s">
        <v>160</v>
      </c>
      <c r="AC97">
        <v>21</v>
      </c>
      <c r="AD97" t="s">
        <v>80</v>
      </c>
      <c r="AE97" t="s">
        <v>191</v>
      </c>
      <c r="AF97">
        <v>2</v>
      </c>
      <c r="AG97">
        <v>5</v>
      </c>
      <c r="AH97">
        <v>0</v>
      </c>
      <c r="AI97" s="1">
        <v>43493</v>
      </c>
      <c r="AJ97">
        <v>4</v>
      </c>
      <c r="AK97">
        <v>7</v>
      </c>
    </row>
    <row r="98" spans="1:37" x14ac:dyDescent="0.3">
      <c r="A98" t="s">
        <v>231</v>
      </c>
      <c r="B98">
        <v>10015</v>
      </c>
      <c r="C98">
        <v>0</v>
      </c>
      <c r="D98">
        <v>0</v>
      </c>
      <c r="E98">
        <v>1</v>
      </c>
      <c r="F98">
        <v>1</v>
      </c>
      <c r="G98">
        <v>3</v>
      </c>
      <c r="H98">
        <v>4</v>
      </c>
      <c r="I98">
        <v>0</v>
      </c>
      <c r="J98">
        <v>178000</v>
      </c>
      <c r="K98">
        <v>0</v>
      </c>
      <c r="L98">
        <v>12</v>
      </c>
      <c r="M98" t="s">
        <v>232</v>
      </c>
      <c r="N98" t="s">
        <v>38</v>
      </c>
      <c r="O98">
        <v>1460</v>
      </c>
      <c r="P98" s="1">
        <v>29407</v>
      </c>
      <c r="Q98" t="s">
        <v>488</v>
      </c>
      <c r="R98" t="s">
        <v>40</v>
      </c>
      <c r="S98" t="s">
        <v>41</v>
      </c>
      <c r="T98" t="s">
        <v>42</v>
      </c>
      <c r="U98" t="s">
        <v>82</v>
      </c>
      <c r="V98" s="1">
        <v>40648</v>
      </c>
      <c r="X98">
        <f t="shared" ca="1" si="1"/>
        <v>12.345205479452055</v>
      </c>
      <c r="Y98" t="s">
        <v>44</v>
      </c>
      <c r="Z98" t="s">
        <v>45</v>
      </c>
      <c r="AA98" t="s">
        <v>55</v>
      </c>
      <c r="AB98" t="s">
        <v>147</v>
      </c>
      <c r="AC98">
        <v>5</v>
      </c>
      <c r="AD98" t="s">
        <v>57</v>
      </c>
      <c r="AE98" t="s">
        <v>49</v>
      </c>
      <c r="AF98">
        <v>5</v>
      </c>
      <c r="AG98">
        <v>5</v>
      </c>
      <c r="AH98">
        <v>5</v>
      </c>
      <c r="AI98" s="1">
        <v>43472</v>
      </c>
      <c r="AJ98">
        <v>0</v>
      </c>
      <c r="AK98">
        <v>15</v>
      </c>
    </row>
    <row r="99" spans="1:37" x14ac:dyDescent="0.3">
      <c r="A99" t="s">
        <v>233</v>
      </c>
      <c r="B99">
        <v>10080</v>
      </c>
      <c r="C99">
        <v>1</v>
      </c>
      <c r="D99">
        <v>1</v>
      </c>
      <c r="E99">
        <v>0</v>
      </c>
      <c r="F99">
        <v>1</v>
      </c>
      <c r="G99">
        <v>1</v>
      </c>
      <c r="H99">
        <v>3</v>
      </c>
      <c r="I99">
        <v>0</v>
      </c>
      <c r="J99">
        <v>99351</v>
      </c>
      <c r="K99">
        <v>0</v>
      </c>
      <c r="L99">
        <v>26</v>
      </c>
      <c r="M99" t="s">
        <v>125</v>
      </c>
      <c r="N99" t="s">
        <v>38</v>
      </c>
      <c r="O99">
        <v>2050</v>
      </c>
      <c r="P99" s="1">
        <v>28961</v>
      </c>
      <c r="Q99" t="s">
        <v>489</v>
      </c>
      <c r="R99" t="s">
        <v>52</v>
      </c>
      <c r="S99" t="s">
        <v>41</v>
      </c>
      <c r="T99" t="s">
        <v>234</v>
      </c>
      <c r="U99" t="s">
        <v>43</v>
      </c>
      <c r="V99" s="1">
        <v>39818</v>
      </c>
      <c r="X99">
        <f t="shared" ca="1" si="1"/>
        <v>14.61917808219178</v>
      </c>
      <c r="Y99" t="s">
        <v>44</v>
      </c>
      <c r="Z99" t="s">
        <v>45</v>
      </c>
      <c r="AA99" t="s">
        <v>126</v>
      </c>
      <c r="AB99" t="s">
        <v>235</v>
      </c>
      <c r="AC99">
        <v>9</v>
      </c>
      <c r="AD99" t="s">
        <v>236</v>
      </c>
      <c r="AE99" t="s">
        <v>58</v>
      </c>
      <c r="AF99">
        <v>5</v>
      </c>
      <c r="AG99">
        <v>3</v>
      </c>
      <c r="AH99">
        <v>2</v>
      </c>
      <c r="AI99" s="1">
        <v>43504</v>
      </c>
      <c r="AJ99">
        <v>0</v>
      </c>
      <c r="AK99">
        <v>3</v>
      </c>
    </row>
    <row r="100" spans="1:37"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488</v>
      </c>
      <c r="R100" t="s">
        <v>40</v>
      </c>
      <c r="S100" t="s">
        <v>41</v>
      </c>
      <c r="T100" t="s">
        <v>42</v>
      </c>
      <c r="U100" t="s">
        <v>82</v>
      </c>
      <c r="V100" s="1">
        <v>40792</v>
      </c>
      <c r="X100">
        <f t="shared" ca="1" si="1"/>
        <v>11.950684931506849</v>
      </c>
      <c r="Y100" t="s">
        <v>44</v>
      </c>
      <c r="Z100" t="s">
        <v>45</v>
      </c>
      <c r="AA100" t="s">
        <v>141</v>
      </c>
      <c r="AB100" t="s">
        <v>160</v>
      </c>
      <c r="AC100">
        <v>21</v>
      </c>
      <c r="AD100" t="s">
        <v>117</v>
      </c>
      <c r="AE100" t="s">
        <v>58</v>
      </c>
      <c r="AF100">
        <v>4.3</v>
      </c>
      <c r="AG100">
        <v>3</v>
      </c>
      <c r="AH100">
        <v>0</v>
      </c>
      <c r="AI100" s="1">
        <v>43492</v>
      </c>
      <c r="AJ100">
        <v>2</v>
      </c>
      <c r="AK100">
        <v>7</v>
      </c>
    </row>
    <row r="101" spans="1:37"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489</v>
      </c>
      <c r="R101" t="s">
        <v>40</v>
      </c>
      <c r="S101" t="s">
        <v>41</v>
      </c>
      <c r="T101" t="s">
        <v>42</v>
      </c>
      <c r="U101" t="s">
        <v>43</v>
      </c>
      <c r="V101" s="1">
        <v>40299</v>
      </c>
      <c r="X101">
        <f t="shared" ca="1" si="1"/>
        <v>13.301369863013699</v>
      </c>
      <c r="Y101" t="s">
        <v>44</v>
      </c>
      <c r="Z101" t="s">
        <v>45</v>
      </c>
      <c r="AA101" t="s">
        <v>55</v>
      </c>
      <c r="AB101" t="s">
        <v>166</v>
      </c>
      <c r="AC101">
        <v>6</v>
      </c>
      <c r="AD101" t="s">
        <v>48</v>
      </c>
      <c r="AE101" t="s">
        <v>58</v>
      </c>
      <c r="AF101">
        <v>4.7</v>
      </c>
      <c r="AG101">
        <v>4</v>
      </c>
      <c r="AH101">
        <v>5</v>
      </c>
      <c r="AI101" s="1">
        <v>43497</v>
      </c>
      <c r="AJ101">
        <v>0</v>
      </c>
      <c r="AK101">
        <v>1</v>
      </c>
    </row>
    <row r="102" spans="1:37"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488</v>
      </c>
      <c r="R102" t="s">
        <v>40</v>
      </c>
      <c r="S102" t="s">
        <v>41</v>
      </c>
      <c r="T102" t="s">
        <v>89</v>
      </c>
      <c r="U102" t="s">
        <v>43</v>
      </c>
      <c r="V102" s="1">
        <v>42093</v>
      </c>
      <c r="X102">
        <f t="shared" ca="1" si="1"/>
        <v>8.3863013698630144</v>
      </c>
      <c r="Y102" t="s">
        <v>44</v>
      </c>
      <c r="Z102" t="s">
        <v>45</v>
      </c>
      <c r="AA102" t="s">
        <v>46</v>
      </c>
      <c r="AB102" t="s">
        <v>91</v>
      </c>
      <c r="AC102">
        <v>14</v>
      </c>
      <c r="AD102" t="s">
        <v>80</v>
      </c>
      <c r="AE102" t="s">
        <v>58</v>
      </c>
      <c r="AF102">
        <v>4.5</v>
      </c>
      <c r="AG102">
        <v>3</v>
      </c>
      <c r="AH102">
        <v>0</v>
      </c>
      <c r="AI102" s="1">
        <v>43514</v>
      </c>
      <c r="AJ102">
        <v>0</v>
      </c>
      <c r="AK102">
        <v>5</v>
      </c>
    </row>
    <row r="103" spans="1:37"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489</v>
      </c>
      <c r="R103" t="s">
        <v>40</v>
      </c>
      <c r="S103" t="s">
        <v>41</v>
      </c>
      <c r="T103" t="s">
        <v>89</v>
      </c>
      <c r="U103" t="s">
        <v>82</v>
      </c>
      <c r="V103" s="1">
        <v>40679</v>
      </c>
      <c r="X103">
        <f t="shared" ca="1" si="1"/>
        <v>12.260273972602739</v>
      </c>
      <c r="Y103" t="s">
        <v>44</v>
      </c>
      <c r="Z103" t="s">
        <v>45</v>
      </c>
      <c r="AA103" t="s">
        <v>46</v>
      </c>
      <c r="AB103" t="s">
        <v>99</v>
      </c>
      <c r="AC103">
        <v>18</v>
      </c>
      <c r="AD103" t="s">
        <v>48</v>
      </c>
      <c r="AE103" t="s">
        <v>58</v>
      </c>
      <c r="AF103">
        <v>4.2</v>
      </c>
      <c r="AG103">
        <v>4</v>
      </c>
      <c r="AH103">
        <v>0</v>
      </c>
      <c r="AI103" s="1">
        <v>43522</v>
      </c>
      <c r="AJ103">
        <v>0</v>
      </c>
      <c r="AK103">
        <v>12</v>
      </c>
    </row>
    <row r="104" spans="1:37"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489</v>
      </c>
      <c r="R104" t="s">
        <v>52</v>
      </c>
      <c r="S104" t="s">
        <v>41</v>
      </c>
      <c r="T104" t="s">
        <v>42</v>
      </c>
      <c r="U104" t="s">
        <v>82</v>
      </c>
      <c r="V104" s="1">
        <v>42093</v>
      </c>
      <c r="X104">
        <f t="shared" ca="1" si="1"/>
        <v>8.3863013698630144</v>
      </c>
      <c r="Y104" t="s">
        <v>44</v>
      </c>
      <c r="Z104" t="s">
        <v>45</v>
      </c>
      <c r="AA104" t="s">
        <v>46</v>
      </c>
      <c r="AB104" t="s">
        <v>47</v>
      </c>
      <c r="AC104">
        <v>22</v>
      </c>
      <c r="AD104" t="s">
        <v>48</v>
      </c>
      <c r="AE104" t="s">
        <v>58</v>
      </c>
      <c r="AF104">
        <v>3.73</v>
      </c>
      <c r="AG104">
        <v>3</v>
      </c>
      <c r="AH104">
        <v>0</v>
      </c>
      <c r="AI104" s="1">
        <v>43481</v>
      </c>
      <c r="AJ104">
        <v>0</v>
      </c>
      <c r="AK104">
        <v>19</v>
      </c>
    </row>
    <row r="105" spans="1:37"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489</v>
      </c>
      <c r="R105" t="s">
        <v>67</v>
      </c>
      <c r="S105" t="s">
        <v>41</v>
      </c>
      <c r="T105" t="s">
        <v>42</v>
      </c>
      <c r="U105" t="s">
        <v>82</v>
      </c>
      <c r="V105" s="1">
        <v>40854</v>
      </c>
      <c r="W105" s="1">
        <v>42689</v>
      </c>
      <c r="X105">
        <f t="shared" ca="1" si="1"/>
        <v>5.0273972602739727</v>
      </c>
      <c r="Y105" t="s">
        <v>62</v>
      </c>
      <c r="Z105" t="s">
        <v>54</v>
      </c>
      <c r="AA105" t="s">
        <v>46</v>
      </c>
      <c r="AB105" t="s">
        <v>65</v>
      </c>
      <c r="AC105">
        <v>16</v>
      </c>
      <c r="AD105" t="s">
        <v>84</v>
      </c>
      <c r="AE105" t="s">
        <v>58</v>
      </c>
      <c r="AF105">
        <v>4.24</v>
      </c>
      <c r="AG105">
        <v>4</v>
      </c>
      <c r="AH105">
        <v>0</v>
      </c>
      <c r="AI105" s="1">
        <v>42489</v>
      </c>
      <c r="AJ105">
        <v>0</v>
      </c>
      <c r="AK105">
        <v>2</v>
      </c>
    </row>
    <row r="106" spans="1:37"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489</v>
      </c>
      <c r="R106" t="s">
        <v>78</v>
      </c>
      <c r="S106" t="s">
        <v>41</v>
      </c>
      <c r="T106" t="s">
        <v>42</v>
      </c>
      <c r="U106" t="s">
        <v>82</v>
      </c>
      <c r="V106" s="1">
        <v>41827</v>
      </c>
      <c r="W106" s="1">
        <v>42252</v>
      </c>
      <c r="X106">
        <f t="shared" ca="1" si="1"/>
        <v>1.1643835616438356</v>
      </c>
      <c r="Y106" t="s">
        <v>103</v>
      </c>
      <c r="Z106" t="s">
        <v>104</v>
      </c>
      <c r="AA106" t="s">
        <v>141</v>
      </c>
      <c r="AB106" t="s">
        <v>142</v>
      </c>
      <c r="AC106">
        <v>17</v>
      </c>
      <c r="AD106" t="s">
        <v>117</v>
      </c>
      <c r="AE106" t="s">
        <v>58</v>
      </c>
      <c r="AF106">
        <v>3.97</v>
      </c>
      <c r="AG106">
        <v>4</v>
      </c>
      <c r="AH106">
        <v>0</v>
      </c>
      <c r="AI106" s="1">
        <v>41654</v>
      </c>
      <c r="AJ106">
        <v>0</v>
      </c>
      <c r="AK106">
        <v>7</v>
      </c>
    </row>
    <row r="107" spans="1:37"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488</v>
      </c>
      <c r="R107" t="s">
        <v>52</v>
      </c>
      <c r="S107" t="s">
        <v>41</v>
      </c>
      <c r="T107" t="s">
        <v>42</v>
      </c>
      <c r="U107" t="s">
        <v>82</v>
      </c>
      <c r="V107" s="1">
        <v>41001</v>
      </c>
      <c r="W107" s="1">
        <v>42180</v>
      </c>
      <c r="X107">
        <f t="shared" ca="1" si="1"/>
        <v>3.2301369863013698</v>
      </c>
      <c r="Y107" t="s">
        <v>212</v>
      </c>
      <c r="Z107" t="s">
        <v>54</v>
      </c>
      <c r="AA107" t="s">
        <v>46</v>
      </c>
      <c r="AB107" t="s">
        <v>69</v>
      </c>
      <c r="AC107">
        <v>39</v>
      </c>
      <c r="AD107" t="s">
        <v>84</v>
      </c>
      <c r="AE107" t="s">
        <v>118</v>
      </c>
      <c r="AF107">
        <v>3.97</v>
      </c>
      <c r="AG107">
        <v>4</v>
      </c>
      <c r="AH107">
        <v>0</v>
      </c>
      <c r="AI107" s="1">
        <v>42024</v>
      </c>
      <c r="AJ107">
        <v>3</v>
      </c>
      <c r="AK107">
        <v>15</v>
      </c>
    </row>
    <row r="108" spans="1:37"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489</v>
      </c>
      <c r="R108" t="s">
        <v>40</v>
      </c>
      <c r="S108" t="s">
        <v>41</v>
      </c>
      <c r="T108" t="s">
        <v>89</v>
      </c>
      <c r="U108" t="s">
        <v>98</v>
      </c>
      <c r="V108" s="1">
        <v>41911</v>
      </c>
      <c r="X108">
        <f t="shared" ca="1" si="1"/>
        <v>8.8849315068493144</v>
      </c>
      <c r="Y108" t="s">
        <v>44</v>
      </c>
      <c r="Z108" t="s">
        <v>45</v>
      </c>
      <c r="AA108" t="s">
        <v>46</v>
      </c>
      <c r="AB108" t="s">
        <v>72</v>
      </c>
      <c r="AC108">
        <v>11</v>
      </c>
      <c r="AD108" t="s">
        <v>57</v>
      </c>
      <c r="AE108" t="s">
        <v>49</v>
      </c>
      <c r="AF108">
        <v>3.9</v>
      </c>
      <c r="AG108">
        <v>4</v>
      </c>
      <c r="AH108">
        <v>0</v>
      </c>
      <c r="AI108" s="1">
        <v>43503</v>
      </c>
      <c r="AJ108">
        <v>0</v>
      </c>
      <c r="AK108">
        <v>3</v>
      </c>
    </row>
    <row r="109" spans="1:37"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489</v>
      </c>
      <c r="R109" t="s">
        <v>40</v>
      </c>
      <c r="S109" t="s">
        <v>41</v>
      </c>
      <c r="T109" t="s">
        <v>42</v>
      </c>
      <c r="U109" t="s">
        <v>43</v>
      </c>
      <c r="V109" s="1">
        <v>42051</v>
      </c>
      <c r="X109">
        <f t="shared" ca="1" si="1"/>
        <v>8.5013698630136982</v>
      </c>
      <c r="Y109" t="s">
        <v>44</v>
      </c>
      <c r="Z109" t="s">
        <v>45</v>
      </c>
      <c r="AA109" t="s">
        <v>141</v>
      </c>
      <c r="AB109" t="s">
        <v>160</v>
      </c>
      <c r="AC109">
        <v>21</v>
      </c>
      <c r="AD109" t="s">
        <v>57</v>
      </c>
      <c r="AE109" t="s">
        <v>58</v>
      </c>
      <c r="AF109">
        <v>4.5</v>
      </c>
      <c r="AG109">
        <v>5</v>
      </c>
      <c r="AH109">
        <v>0</v>
      </c>
      <c r="AI109" s="1">
        <v>43490</v>
      </c>
      <c r="AJ109">
        <v>0</v>
      </c>
      <c r="AK109">
        <v>20</v>
      </c>
    </row>
    <row r="110" spans="1:37"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489</v>
      </c>
      <c r="R110" t="s">
        <v>40</v>
      </c>
      <c r="S110" t="s">
        <v>41</v>
      </c>
      <c r="T110" t="s">
        <v>42</v>
      </c>
      <c r="U110" t="s">
        <v>43</v>
      </c>
      <c r="V110" s="1">
        <v>42051</v>
      </c>
      <c r="W110" s="1">
        <v>42078</v>
      </c>
      <c r="X110">
        <f t="shared" ca="1" si="1"/>
        <v>7.3972602739726029E-2</v>
      </c>
      <c r="Y110" t="s">
        <v>218</v>
      </c>
      <c r="Z110" t="s">
        <v>104</v>
      </c>
      <c r="AA110" t="s">
        <v>55</v>
      </c>
      <c r="AB110" t="s">
        <v>56</v>
      </c>
      <c r="AC110">
        <v>4</v>
      </c>
      <c r="AD110" t="s">
        <v>57</v>
      </c>
      <c r="AE110" t="s">
        <v>58</v>
      </c>
      <c r="AF110">
        <v>4.5999999999999996</v>
      </c>
      <c r="AG110">
        <v>4</v>
      </c>
      <c r="AH110">
        <v>4</v>
      </c>
      <c r="AI110" s="1">
        <v>42024</v>
      </c>
      <c r="AJ110">
        <v>0</v>
      </c>
      <c r="AK110">
        <v>10</v>
      </c>
    </row>
    <row r="111" spans="1:37"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488</v>
      </c>
      <c r="R111" t="s">
        <v>52</v>
      </c>
      <c r="S111" t="s">
        <v>41</v>
      </c>
      <c r="T111" t="s">
        <v>89</v>
      </c>
      <c r="U111" t="s">
        <v>43</v>
      </c>
      <c r="V111" s="1">
        <v>42093</v>
      </c>
      <c r="X111">
        <f t="shared" ca="1" si="1"/>
        <v>8.3863013698630144</v>
      </c>
      <c r="Y111" t="s">
        <v>44</v>
      </c>
      <c r="Z111" t="s">
        <v>45</v>
      </c>
      <c r="AA111" t="s">
        <v>55</v>
      </c>
      <c r="AB111" t="s">
        <v>87</v>
      </c>
      <c r="AC111">
        <v>7</v>
      </c>
      <c r="AD111" t="s">
        <v>48</v>
      </c>
      <c r="AE111" t="s">
        <v>58</v>
      </c>
      <c r="AF111">
        <v>4.3</v>
      </c>
      <c r="AG111">
        <v>5</v>
      </c>
      <c r="AH111">
        <v>7</v>
      </c>
      <c r="AI111" s="1">
        <v>43475</v>
      </c>
      <c r="AJ111">
        <v>0</v>
      </c>
      <c r="AK111">
        <v>20</v>
      </c>
    </row>
    <row r="112" spans="1:37"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489</v>
      </c>
      <c r="R112" t="s">
        <v>40</v>
      </c>
      <c r="S112" t="s">
        <v>41</v>
      </c>
      <c r="T112" t="s">
        <v>89</v>
      </c>
      <c r="U112" t="s">
        <v>43</v>
      </c>
      <c r="V112" s="1">
        <v>41589</v>
      </c>
      <c r="X112">
        <f t="shared" ca="1" si="1"/>
        <v>9.7671232876712324</v>
      </c>
      <c r="Y112" t="s">
        <v>44</v>
      </c>
      <c r="Z112" t="s">
        <v>45</v>
      </c>
      <c r="AA112" t="s">
        <v>46</v>
      </c>
      <c r="AB112" t="s">
        <v>79</v>
      </c>
      <c r="AC112">
        <v>19</v>
      </c>
      <c r="AD112" t="s">
        <v>57</v>
      </c>
      <c r="AE112" t="s">
        <v>58</v>
      </c>
      <c r="AF112">
        <v>4.3</v>
      </c>
      <c r="AG112">
        <v>5</v>
      </c>
      <c r="AH112">
        <v>0</v>
      </c>
      <c r="AI112" s="1">
        <v>43514</v>
      </c>
      <c r="AJ112">
        <v>0</v>
      </c>
      <c r="AK112">
        <v>7</v>
      </c>
    </row>
    <row r="113" spans="1:37"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488</v>
      </c>
      <c r="R113" t="s">
        <v>67</v>
      </c>
      <c r="S113" t="s">
        <v>41</v>
      </c>
      <c r="T113" t="s">
        <v>42</v>
      </c>
      <c r="U113" t="s">
        <v>82</v>
      </c>
      <c r="V113" s="1">
        <v>40735</v>
      </c>
      <c r="X113">
        <f t="shared" ca="1" si="1"/>
        <v>12.106849315068493</v>
      </c>
      <c r="Y113" t="s">
        <v>44</v>
      </c>
      <c r="Z113" t="s">
        <v>45</v>
      </c>
      <c r="AA113" t="s">
        <v>46</v>
      </c>
      <c r="AB113" t="s">
        <v>83</v>
      </c>
      <c r="AC113">
        <v>12</v>
      </c>
      <c r="AD113" t="s">
        <v>84</v>
      </c>
      <c r="AE113" t="s">
        <v>49</v>
      </c>
      <c r="AF113">
        <v>4.5</v>
      </c>
      <c r="AG113">
        <v>4</v>
      </c>
      <c r="AH113">
        <v>0</v>
      </c>
      <c r="AI113" s="1">
        <v>43514</v>
      </c>
      <c r="AJ113">
        <v>0</v>
      </c>
      <c r="AK113">
        <v>1</v>
      </c>
    </row>
    <row r="114" spans="1:37"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488</v>
      </c>
      <c r="R114" t="s">
        <v>52</v>
      </c>
      <c r="S114" t="s">
        <v>41</v>
      </c>
      <c r="T114" t="s">
        <v>42</v>
      </c>
      <c r="U114" t="s">
        <v>82</v>
      </c>
      <c r="V114" s="1">
        <v>40294</v>
      </c>
      <c r="W114" s="1">
        <v>40693</v>
      </c>
      <c r="X114">
        <f t="shared" ca="1" si="1"/>
        <v>1.0931506849315069</v>
      </c>
      <c r="Y114" t="s">
        <v>53</v>
      </c>
      <c r="Z114" t="s">
        <v>54</v>
      </c>
      <c r="AA114" t="s">
        <v>46</v>
      </c>
      <c r="AB114" t="s">
        <v>83</v>
      </c>
      <c r="AC114">
        <v>12</v>
      </c>
      <c r="AD114" t="s">
        <v>84</v>
      </c>
      <c r="AE114" t="s">
        <v>191</v>
      </c>
      <c r="AF114">
        <v>3</v>
      </c>
      <c r="AG114">
        <v>3</v>
      </c>
      <c r="AH114">
        <v>0</v>
      </c>
      <c r="AI114" s="1">
        <v>40608</v>
      </c>
      <c r="AJ114">
        <v>3</v>
      </c>
      <c r="AK114">
        <v>10</v>
      </c>
    </row>
    <row r="115" spans="1:37"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489</v>
      </c>
      <c r="R115" t="s">
        <v>137</v>
      </c>
      <c r="S115" t="s">
        <v>41</v>
      </c>
      <c r="T115" t="s">
        <v>89</v>
      </c>
      <c r="U115" t="s">
        <v>43</v>
      </c>
      <c r="V115" s="1">
        <v>42009</v>
      </c>
      <c r="X115">
        <f t="shared" ca="1" si="1"/>
        <v>8.6164383561643838</v>
      </c>
      <c r="Y115" t="s">
        <v>44</v>
      </c>
      <c r="Z115" t="s">
        <v>45</v>
      </c>
      <c r="AA115" t="s">
        <v>55</v>
      </c>
      <c r="AB115" t="s">
        <v>87</v>
      </c>
      <c r="AC115">
        <v>7</v>
      </c>
      <c r="AD115" t="s">
        <v>80</v>
      </c>
      <c r="AE115" t="s">
        <v>58</v>
      </c>
      <c r="AF115">
        <v>4.6100000000000003</v>
      </c>
      <c r="AG115">
        <v>4</v>
      </c>
      <c r="AH115">
        <v>5</v>
      </c>
      <c r="AI115" s="1">
        <v>43493</v>
      </c>
      <c r="AJ115">
        <v>0</v>
      </c>
      <c r="AK115">
        <v>11</v>
      </c>
    </row>
    <row r="116" spans="1:37"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489</v>
      </c>
      <c r="R116" t="s">
        <v>52</v>
      </c>
      <c r="S116" t="s">
        <v>41</v>
      </c>
      <c r="T116" t="s">
        <v>42</v>
      </c>
      <c r="U116" t="s">
        <v>43</v>
      </c>
      <c r="V116" s="1">
        <v>41771</v>
      </c>
      <c r="X116">
        <f t="shared" ca="1" si="1"/>
        <v>9.2684931506849306</v>
      </c>
      <c r="Y116" t="s">
        <v>44</v>
      </c>
      <c r="Z116" t="s">
        <v>45</v>
      </c>
      <c r="AA116" t="s">
        <v>46</v>
      </c>
      <c r="AB116" t="s">
        <v>91</v>
      </c>
      <c r="AC116">
        <v>14</v>
      </c>
      <c r="AD116" t="s">
        <v>48</v>
      </c>
      <c r="AE116" t="s">
        <v>58</v>
      </c>
      <c r="AF116">
        <v>4.5999999999999996</v>
      </c>
      <c r="AG116">
        <v>3</v>
      </c>
      <c r="AH116">
        <v>0</v>
      </c>
      <c r="AI116" s="1">
        <v>43503</v>
      </c>
      <c r="AJ116">
        <v>0</v>
      </c>
      <c r="AK116">
        <v>20</v>
      </c>
    </row>
    <row r="117" spans="1:37"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488</v>
      </c>
      <c r="R117" t="s">
        <v>52</v>
      </c>
      <c r="S117" t="s">
        <v>41</v>
      </c>
      <c r="T117" t="s">
        <v>42</v>
      </c>
      <c r="U117" t="s">
        <v>43</v>
      </c>
      <c r="V117" s="1">
        <v>41092</v>
      </c>
      <c r="X117">
        <f t="shared" ca="1" si="1"/>
        <v>11.128767123287671</v>
      </c>
      <c r="Y117" t="s">
        <v>44</v>
      </c>
      <c r="Z117" t="s">
        <v>45</v>
      </c>
      <c r="AA117" t="s">
        <v>46</v>
      </c>
      <c r="AB117" t="s">
        <v>91</v>
      </c>
      <c r="AC117">
        <v>14</v>
      </c>
      <c r="AD117" t="s">
        <v>48</v>
      </c>
      <c r="AE117" t="s">
        <v>58</v>
      </c>
      <c r="AF117">
        <v>5</v>
      </c>
      <c r="AG117">
        <v>3</v>
      </c>
      <c r="AH117">
        <v>0</v>
      </c>
      <c r="AI117" s="1">
        <v>43479</v>
      </c>
      <c r="AJ117">
        <v>0</v>
      </c>
      <c r="AK117">
        <v>2</v>
      </c>
    </row>
    <row r="118" spans="1:37"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489</v>
      </c>
      <c r="R118" t="s">
        <v>137</v>
      </c>
      <c r="S118" t="s">
        <v>41</v>
      </c>
      <c r="T118" t="s">
        <v>42</v>
      </c>
      <c r="U118" t="s">
        <v>258</v>
      </c>
      <c r="V118" s="1">
        <v>41547</v>
      </c>
      <c r="X118">
        <f t="shared" ca="1" si="1"/>
        <v>9.882191780821918</v>
      </c>
      <c r="Y118" t="s">
        <v>44</v>
      </c>
      <c r="Z118" t="s">
        <v>45</v>
      </c>
      <c r="AA118" t="s">
        <v>46</v>
      </c>
      <c r="AB118" t="s">
        <v>63</v>
      </c>
      <c r="AC118">
        <v>20</v>
      </c>
      <c r="AD118" t="s">
        <v>70</v>
      </c>
      <c r="AE118" t="s">
        <v>58</v>
      </c>
      <c r="AF118">
        <v>4.4000000000000004</v>
      </c>
      <c r="AG118">
        <v>5</v>
      </c>
      <c r="AH118">
        <v>0</v>
      </c>
      <c r="AI118" s="1">
        <v>43517</v>
      </c>
      <c r="AJ118">
        <v>0</v>
      </c>
      <c r="AK118">
        <v>1</v>
      </c>
    </row>
    <row r="119" spans="1:37"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489</v>
      </c>
      <c r="R119" t="s">
        <v>52</v>
      </c>
      <c r="S119" t="s">
        <v>41</v>
      </c>
      <c r="T119" t="s">
        <v>42</v>
      </c>
      <c r="U119" t="s">
        <v>112</v>
      </c>
      <c r="V119" s="1">
        <v>41505</v>
      </c>
      <c r="X119">
        <f t="shared" ca="1" si="1"/>
        <v>9.9972602739726035</v>
      </c>
      <c r="Y119" t="s">
        <v>44</v>
      </c>
      <c r="Z119" t="s">
        <v>45</v>
      </c>
      <c r="AA119" t="s">
        <v>46</v>
      </c>
      <c r="AB119" t="s">
        <v>63</v>
      </c>
      <c r="AC119">
        <v>20</v>
      </c>
      <c r="AD119" t="s">
        <v>48</v>
      </c>
      <c r="AE119" t="s">
        <v>58</v>
      </c>
      <c r="AF119">
        <v>4.0999999999999996</v>
      </c>
      <c r="AG119">
        <v>5</v>
      </c>
      <c r="AH119">
        <v>0</v>
      </c>
      <c r="AI119" s="1">
        <v>43511</v>
      </c>
      <c r="AJ119">
        <v>0</v>
      </c>
      <c r="AK119">
        <v>3</v>
      </c>
    </row>
    <row r="120" spans="1:37"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488</v>
      </c>
      <c r="R120" t="s">
        <v>67</v>
      </c>
      <c r="S120" t="s">
        <v>41</v>
      </c>
      <c r="T120" t="s">
        <v>42</v>
      </c>
      <c r="U120" t="s">
        <v>43</v>
      </c>
      <c r="V120" s="1">
        <v>42157</v>
      </c>
      <c r="X120">
        <f t="shared" ca="1" si="1"/>
        <v>8.2109589041095887</v>
      </c>
      <c r="Y120" t="s">
        <v>44</v>
      </c>
      <c r="Z120" t="s">
        <v>45</v>
      </c>
      <c r="AA120" t="s">
        <v>46</v>
      </c>
      <c r="AB120" t="s">
        <v>131</v>
      </c>
      <c r="AC120">
        <v>2</v>
      </c>
      <c r="AD120" t="s">
        <v>80</v>
      </c>
      <c r="AE120" t="s">
        <v>58</v>
      </c>
      <c r="AF120">
        <v>4.63</v>
      </c>
      <c r="AG120">
        <v>3</v>
      </c>
      <c r="AH120">
        <v>0</v>
      </c>
      <c r="AI120" s="1">
        <v>43469</v>
      </c>
      <c r="AJ120">
        <v>0</v>
      </c>
      <c r="AK120">
        <v>2</v>
      </c>
    </row>
    <row r="121" spans="1:37"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489</v>
      </c>
      <c r="R121" t="s">
        <v>67</v>
      </c>
      <c r="S121" t="s">
        <v>41</v>
      </c>
      <c r="T121" t="s">
        <v>42</v>
      </c>
      <c r="U121" t="s">
        <v>43</v>
      </c>
      <c r="V121" s="1">
        <v>40595</v>
      </c>
      <c r="W121" s="1">
        <v>41650</v>
      </c>
      <c r="X121">
        <f t="shared" ca="1" si="1"/>
        <v>2.8904109589041096</v>
      </c>
      <c r="Y121" t="s">
        <v>193</v>
      </c>
      <c r="Z121" t="s">
        <v>54</v>
      </c>
      <c r="AA121" t="s">
        <v>46</v>
      </c>
      <c r="AB121" t="s">
        <v>99</v>
      </c>
      <c r="AC121">
        <v>18</v>
      </c>
      <c r="AD121" t="s">
        <v>117</v>
      </c>
      <c r="AE121" t="s">
        <v>58</v>
      </c>
      <c r="AF121">
        <v>5</v>
      </c>
      <c r="AG121">
        <v>5</v>
      </c>
      <c r="AH121">
        <v>0</v>
      </c>
      <c r="AI121" s="1">
        <v>41428</v>
      </c>
      <c r="AJ121">
        <v>0</v>
      </c>
      <c r="AK121">
        <v>17</v>
      </c>
    </row>
    <row r="122" spans="1:37"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488</v>
      </c>
      <c r="R122" t="s">
        <v>52</v>
      </c>
      <c r="S122" t="s">
        <v>41</v>
      </c>
      <c r="T122" t="s">
        <v>42</v>
      </c>
      <c r="U122" t="s">
        <v>82</v>
      </c>
      <c r="V122" s="1">
        <v>42845</v>
      </c>
      <c r="X122">
        <f t="shared" ca="1" si="1"/>
        <v>6.3260273972602743</v>
      </c>
      <c r="Y122" t="s">
        <v>44</v>
      </c>
      <c r="Z122" t="s">
        <v>45</v>
      </c>
      <c r="AA122" t="s">
        <v>55</v>
      </c>
      <c r="AB122" t="s">
        <v>197</v>
      </c>
      <c r="AC122">
        <v>13</v>
      </c>
      <c r="AD122" t="s">
        <v>57</v>
      </c>
      <c r="AE122" t="s">
        <v>58</v>
      </c>
      <c r="AF122">
        <v>4.2</v>
      </c>
      <c r="AG122">
        <v>5</v>
      </c>
      <c r="AH122">
        <v>5</v>
      </c>
      <c r="AI122" s="1">
        <v>43493</v>
      </c>
      <c r="AJ122">
        <v>0</v>
      </c>
      <c r="AK122">
        <v>8</v>
      </c>
    </row>
    <row r="123" spans="1:37"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488</v>
      </c>
      <c r="R123" t="s">
        <v>40</v>
      </c>
      <c r="S123" t="s">
        <v>41</v>
      </c>
      <c r="T123" t="s">
        <v>42</v>
      </c>
      <c r="U123" t="s">
        <v>98</v>
      </c>
      <c r="V123" s="1">
        <v>40975</v>
      </c>
      <c r="W123" s="1">
        <v>41943</v>
      </c>
      <c r="X123">
        <f t="shared" ca="1" si="1"/>
        <v>2.6520547945205482</v>
      </c>
      <c r="Y123" t="s">
        <v>162</v>
      </c>
      <c r="Z123" t="s">
        <v>54</v>
      </c>
      <c r="AA123" t="s">
        <v>141</v>
      </c>
      <c r="AB123" t="s">
        <v>142</v>
      </c>
      <c r="AC123">
        <v>17</v>
      </c>
      <c r="AD123" t="s">
        <v>48</v>
      </c>
      <c r="AE123" t="s">
        <v>58</v>
      </c>
      <c r="AF123">
        <v>4.5</v>
      </c>
      <c r="AG123">
        <v>5</v>
      </c>
      <c r="AH123">
        <v>0</v>
      </c>
      <c r="AI123" s="1">
        <v>41306</v>
      </c>
      <c r="AJ123">
        <v>0</v>
      </c>
      <c r="AK123">
        <v>20</v>
      </c>
    </row>
    <row r="124" spans="1:37"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489</v>
      </c>
      <c r="R124" t="s">
        <v>52</v>
      </c>
      <c r="S124" t="s">
        <v>41</v>
      </c>
      <c r="T124" t="s">
        <v>42</v>
      </c>
      <c r="U124" t="s">
        <v>43</v>
      </c>
      <c r="V124" s="1">
        <v>40875</v>
      </c>
      <c r="X124">
        <f t="shared" ca="1" si="1"/>
        <v>11.723287671232876</v>
      </c>
      <c r="Y124" t="s">
        <v>44</v>
      </c>
      <c r="Z124" t="s">
        <v>45</v>
      </c>
      <c r="AA124" t="s">
        <v>46</v>
      </c>
      <c r="AB124" t="s">
        <v>47</v>
      </c>
      <c r="AC124">
        <v>22</v>
      </c>
      <c r="AD124" t="s">
        <v>70</v>
      </c>
      <c r="AE124" t="s">
        <v>58</v>
      </c>
      <c r="AF124">
        <v>4.2</v>
      </c>
      <c r="AG124">
        <v>4</v>
      </c>
      <c r="AH124">
        <v>0</v>
      </c>
      <c r="AI124" s="1">
        <v>43518</v>
      </c>
      <c r="AJ124">
        <v>0</v>
      </c>
      <c r="AK124">
        <v>13</v>
      </c>
    </row>
    <row r="125" spans="1:37"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488</v>
      </c>
      <c r="R125" t="s">
        <v>40</v>
      </c>
      <c r="S125" t="s">
        <v>41</v>
      </c>
      <c r="T125" t="s">
        <v>89</v>
      </c>
      <c r="U125" t="s">
        <v>43</v>
      </c>
      <c r="V125" s="1">
        <v>41589</v>
      </c>
      <c r="X125">
        <f t="shared" ca="1" si="1"/>
        <v>9.7671232876712324</v>
      </c>
      <c r="Y125" t="s">
        <v>44</v>
      </c>
      <c r="Z125" t="s">
        <v>45</v>
      </c>
      <c r="AA125" t="s">
        <v>46</v>
      </c>
      <c r="AB125" t="s">
        <v>99</v>
      </c>
      <c r="AC125">
        <v>18</v>
      </c>
      <c r="AD125" t="s">
        <v>48</v>
      </c>
      <c r="AE125" t="s">
        <v>58</v>
      </c>
      <c r="AF125">
        <v>5</v>
      </c>
      <c r="AG125">
        <v>3</v>
      </c>
      <c r="AH125">
        <v>0</v>
      </c>
      <c r="AI125" s="1">
        <v>43473</v>
      </c>
      <c r="AJ125">
        <v>0</v>
      </c>
      <c r="AK125">
        <v>20</v>
      </c>
    </row>
    <row r="126" spans="1:37"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489</v>
      </c>
      <c r="R126" t="s">
        <v>40</v>
      </c>
      <c r="S126" t="s">
        <v>41</v>
      </c>
      <c r="T126" t="s">
        <v>42</v>
      </c>
      <c r="U126" t="s">
        <v>43</v>
      </c>
      <c r="V126" s="1">
        <v>40917</v>
      </c>
      <c r="W126" s="1">
        <v>42353</v>
      </c>
      <c r="X126">
        <f t="shared" ca="1" si="1"/>
        <v>3.9342465753424656</v>
      </c>
      <c r="Y126" t="s">
        <v>130</v>
      </c>
      <c r="Z126" t="s">
        <v>54</v>
      </c>
      <c r="AA126" t="s">
        <v>46</v>
      </c>
      <c r="AB126" t="s">
        <v>69</v>
      </c>
      <c r="AC126">
        <v>39</v>
      </c>
      <c r="AD126" t="s">
        <v>117</v>
      </c>
      <c r="AE126" t="s">
        <v>58</v>
      </c>
      <c r="AF126">
        <v>4.6399999999999997</v>
      </c>
      <c r="AG126">
        <v>4</v>
      </c>
      <c r="AH126">
        <v>0</v>
      </c>
      <c r="AI126" s="1">
        <v>42126</v>
      </c>
      <c r="AJ126">
        <v>0</v>
      </c>
      <c r="AK126">
        <v>8</v>
      </c>
    </row>
    <row r="127" spans="1:37"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489</v>
      </c>
      <c r="R127" t="s">
        <v>52</v>
      </c>
      <c r="S127" t="s">
        <v>41</v>
      </c>
      <c r="T127" t="s">
        <v>42</v>
      </c>
      <c r="U127" t="s">
        <v>43</v>
      </c>
      <c r="V127" s="1">
        <v>41771</v>
      </c>
      <c r="X127">
        <f t="shared" ca="1" si="1"/>
        <v>9.2684931506849306</v>
      </c>
      <c r="Y127" t="s">
        <v>44</v>
      </c>
      <c r="Z127" t="s">
        <v>45</v>
      </c>
      <c r="AA127" t="s">
        <v>46</v>
      </c>
      <c r="AB127" t="s">
        <v>72</v>
      </c>
      <c r="AC127">
        <v>11</v>
      </c>
      <c r="AD127" t="s">
        <v>117</v>
      </c>
      <c r="AE127" t="s">
        <v>49</v>
      </c>
      <c r="AF127">
        <v>4.76</v>
      </c>
      <c r="AG127">
        <v>4</v>
      </c>
      <c r="AH127">
        <v>0</v>
      </c>
      <c r="AI127" s="1">
        <v>43511</v>
      </c>
      <c r="AJ127">
        <v>0</v>
      </c>
      <c r="AK127">
        <v>5</v>
      </c>
    </row>
    <row r="128" spans="1:37"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488</v>
      </c>
      <c r="R128" t="s">
        <v>40</v>
      </c>
      <c r="S128" t="s">
        <v>41</v>
      </c>
      <c r="T128" t="s">
        <v>42</v>
      </c>
      <c r="U128" t="s">
        <v>43</v>
      </c>
      <c r="V128" s="1">
        <v>41134</v>
      </c>
      <c r="X128">
        <f t="shared" ca="1" si="1"/>
        <v>11.013698630136986</v>
      </c>
      <c r="Y128" t="s">
        <v>44</v>
      </c>
      <c r="Z128" t="s">
        <v>45</v>
      </c>
      <c r="AA128" t="s">
        <v>46</v>
      </c>
      <c r="AB128" t="s">
        <v>79</v>
      </c>
      <c r="AC128">
        <v>19</v>
      </c>
      <c r="AD128" t="s">
        <v>70</v>
      </c>
      <c r="AE128" t="s">
        <v>58</v>
      </c>
      <c r="AF128">
        <v>4.17</v>
      </c>
      <c r="AG128">
        <v>4</v>
      </c>
      <c r="AH128">
        <v>0</v>
      </c>
      <c r="AI128" s="1">
        <v>43507</v>
      </c>
      <c r="AJ128">
        <v>0</v>
      </c>
      <c r="AK128">
        <v>1</v>
      </c>
    </row>
    <row r="129" spans="1:37"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489</v>
      </c>
      <c r="R129" t="s">
        <v>40</v>
      </c>
      <c r="S129" t="s">
        <v>41</v>
      </c>
      <c r="T129" t="s">
        <v>42</v>
      </c>
      <c r="U129" t="s">
        <v>43</v>
      </c>
      <c r="V129" s="1">
        <v>40553</v>
      </c>
      <c r="W129" s="1">
        <v>41443</v>
      </c>
      <c r="X129">
        <f t="shared" ca="1" si="1"/>
        <v>2.4383561643835616</v>
      </c>
      <c r="Y129" t="s">
        <v>62</v>
      </c>
      <c r="Z129" t="s">
        <v>54</v>
      </c>
      <c r="AA129" t="s">
        <v>46</v>
      </c>
      <c r="AB129" t="s">
        <v>99</v>
      </c>
      <c r="AC129">
        <v>18</v>
      </c>
      <c r="AD129" t="s">
        <v>117</v>
      </c>
      <c r="AE129" t="s">
        <v>58</v>
      </c>
      <c r="AF129">
        <v>5</v>
      </c>
      <c r="AG129">
        <v>3</v>
      </c>
      <c r="AH129">
        <v>0</v>
      </c>
      <c r="AI129" s="1">
        <v>41304</v>
      </c>
      <c r="AJ129">
        <v>0</v>
      </c>
      <c r="AK129">
        <v>15</v>
      </c>
    </row>
    <row r="130" spans="1:37"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488</v>
      </c>
      <c r="R130" t="s">
        <v>52</v>
      </c>
      <c r="S130" t="s">
        <v>41</v>
      </c>
      <c r="T130" t="s">
        <v>42</v>
      </c>
      <c r="U130" t="s">
        <v>258</v>
      </c>
      <c r="V130" s="1">
        <v>41869</v>
      </c>
      <c r="X130">
        <f t="shared" ca="1" si="1"/>
        <v>9</v>
      </c>
      <c r="Y130" t="s">
        <v>44</v>
      </c>
      <c r="Z130" t="s">
        <v>45</v>
      </c>
      <c r="AA130" t="s">
        <v>141</v>
      </c>
      <c r="AB130" t="s">
        <v>142</v>
      </c>
      <c r="AC130">
        <v>17</v>
      </c>
      <c r="AD130" t="s">
        <v>57</v>
      </c>
      <c r="AE130" t="s">
        <v>58</v>
      </c>
      <c r="AF130">
        <v>3.6</v>
      </c>
      <c r="AG130">
        <v>5</v>
      </c>
      <c r="AH130">
        <v>0</v>
      </c>
      <c r="AI130" s="1">
        <v>43495</v>
      </c>
      <c r="AJ130">
        <v>0</v>
      </c>
      <c r="AK130">
        <v>9</v>
      </c>
    </row>
    <row r="131" spans="1:37"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489</v>
      </c>
      <c r="R131" t="s">
        <v>52</v>
      </c>
      <c r="S131" t="s">
        <v>164</v>
      </c>
      <c r="T131" t="s">
        <v>42</v>
      </c>
      <c r="U131" t="s">
        <v>43</v>
      </c>
      <c r="V131" s="1">
        <v>40770</v>
      </c>
      <c r="W131" s="1">
        <v>41006</v>
      </c>
      <c r="X131">
        <f t="shared" ref="X131:X194" ca="1" si="2">IF(ISBLANK(W131),(TODAY()-V131)/365,(W131-V131)/365)</f>
        <v>0.64657534246575343</v>
      </c>
      <c r="Y131" t="s">
        <v>162</v>
      </c>
      <c r="Z131" t="s">
        <v>54</v>
      </c>
      <c r="AA131" t="s">
        <v>46</v>
      </c>
      <c r="AB131" t="s">
        <v>47</v>
      </c>
      <c r="AC131">
        <v>30</v>
      </c>
      <c r="AD131" t="s">
        <v>57</v>
      </c>
      <c r="AE131" t="s">
        <v>58</v>
      </c>
      <c r="AF131">
        <v>3.03</v>
      </c>
      <c r="AG131">
        <v>5</v>
      </c>
      <c r="AH131">
        <v>0</v>
      </c>
      <c r="AI131" s="1">
        <v>40973</v>
      </c>
      <c r="AJ131">
        <v>0</v>
      </c>
      <c r="AK131">
        <v>16</v>
      </c>
    </row>
    <row r="132" spans="1:37"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489</v>
      </c>
      <c r="R132" t="s">
        <v>40</v>
      </c>
      <c r="S132" t="s">
        <v>41</v>
      </c>
      <c r="T132" t="s">
        <v>42</v>
      </c>
      <c r="U132" t="s">
        <v>43</v>
      </c>
      <c r="V132" s="1">
        <v>42093</v>
      </c>
      <c r="X132">
        <f t="shared" ca="1" si="2"/>
        <v>8.3863013698630144</v>
      </c>
      <c r="Y132" t="s">
        <v>44</v>
      </c>
      <c r="Z132" t="s">
        <v>45</v>
      </c>
      <c r="AA132" t="s">
        <v>55</v>
      </c>
      <c r="AB132" t="s">
        <v>56</v>
      </c>
      <c r="AC132">
        <v>4</v>
      </c>
      <c r="AD132" t="s">
        <v>57</v>
      </c>
      <c r="AE132" t="s">
        <v>58</v>
      </c>
      <c r="AF132">
        <v>4.4800000000000004</v>
      </c>
      <c r="AG132">
        <v>5</v>
      </c>
      <c r="AH132">
        <v>6</v>
      </c>
      <c r="AI132" s="1">
        <v>43468</v>
      </c>
      <c r="AJ132">
        <v>0</v>
      </c>
      <c r="AK132">
        <v>4</v>
      </c>
    </row>
    <row r="133" spans="1:37"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489</v>
      </c>
      <c r="R133" t="s">
        <v>52</v>
      </c>
      <c r="S133" t="s">
        <v>41</v>
      </c>
      <c r="T133" t="s">
        <v>42</v>
      </c>
      <c r="U133" t="s">
        <v>43</v>
      </c>
      <c r="V133" s="1">
        <v>41764</v>
      </c>
      <c r="X133">
        <f t="shared" ca="1" si="2"/>
        <v>9.287671232876713</v>
      </c>
      <c r="Y133" t="s">
        <v>44</v>
      </c>
      <c r="Z133" t="s">
        <v>45</v>
      </c>
      <c r="AA133" t="s">
        <v>141</v>
      </c>
      <c r="AB133" t="s">
        <v>131</v>
      </c>
      <c r="AC133">
        <v>2</v>
      </c>
      <c r="AD133" t="s">
        <v>48</v>
      </c>
      <c r="AE133" t="s">
        <v>58</v>
      </c>
      <c r="AF133">
        <v>4.5</v>
      </c>
      <c r="AG133">
        <v>4</v>
      </c>
      <c r="AH133">
        <v>0</v>
      </c>
      <c r="AI133" s="1">
        <v>43486</v>
      </c>
      <c r="AJ133">
        <v>0</v>
      </c>
      <c r="AK133">
        <v>19</v>
      </c>
    </row>
    <row r="134" spans="1:37"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489</v>
      </c>
      <c r="R134" t="s">
        <v>52</v>
      </c>
      <c r="S134" t="s">
        <v>41</v>
      </c>
      <c r="T134" t="s">
        <v>42</v>
      </c>
      <c r="U134" t="s">
        <v>82</v>
      </c>
      <c r="V134" s="1">
        <v>42051</v>
      </c>
      <c r="W134" s="1">
        <v>42109</v>
      </c>
      <c r="X134">
        <f t="shared" ca="1" si="2"/>
        <v>0.15890410958904111</v>
      </c>
      <c r="Y134" t="s">
        <v>218</v>
      </c>
      <c r="Z134" t="s">
        <v>104</v>
      </c>
      <c r="AA134" t="s">
        <v>126</v>
      </c>
      <c r="AB134" t="s">
        <v>127</v>
      </c>
      <c r="AC134">
        <v>1</v>
      </c>
      <c r="AD134" t="s">
        <v>57</v>
      </c>
      <c r="AE134" t="s">
        <v>58</v>
      </c>
      <c r="AF134">
        <v>3.24</v>
      </c>
      <c r="AG134">
        <v>3</v>
      </c>
      <c r="AH134">
        <v>4</v>
      </c>
      <c r="AI134" s="1">
        <v>42109</v>
      </c>
      <c r="AJ134">
        <v>0</v>
      </c>
      <c r="AK134">
        <v>6</v>
      </c>
    </row>
    <row r="135" spans="1:37"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489</v>
      </c>
      <c r="R135" t="s">
        <v>40</v>
      </c>
      <c r="S135" t="s">
        <v>41</v>
      </c>
      <c r="T135" t="s">
        <v>42</v>
      </c>
      <c r="U135" t="s">
        <v>43</v>
      </c>
      <c r="V135" s="1">
        <v>40959</v>
      </c>
      <c r="X135">
        <f t="shared" ca="1" si="2"/>
        <v>11.493150684931507</v>
      </c>
      <c r="Y135" t="s">
        <v>44</v>
      </c>
      <c r="Z135" t="s">
        <v>45</v>
      </c>
      <c r="AA135" t="s">
        <v>46</v>
      </c>
      <c r="AB135" t="s">
        <v>79</v>
      </c>
      <c r="AC135">
        <v>19</v>
      </c>
      <c r="AD135" t="s">
        <v>48</v>
      </c>
      <c r="AE135" t="s">
        <v>58</v>
      </c>
      <c r="AF135">
        <v>4.8</v>
      </c>
      <c r="AG135">
        <v>4</v>
      </c>
      <c r="AH135">
        <v>0</v>
      </c>
      <c r="AI135" s="1">
        <v>43472</v>
      </c>
      <c r="AJ135">
        <v>0</v>
      </c>
      <c r="AK135">
        <v>4</v>
      </c>
    </row>
    <row r="136" spans="1:37"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489</v>
      </c>
      <c r="R136" t="s">
        <v>40</v>
      </c>
      <c r="S136" t="s">
        <v>41</v>
      </c>
      <c r="T136" t="s">
        <v>42</v>
      </c>
      <c r="U136" t="s">
        <v>43</v>
      </c>
      <c r="V136" s="1">
        <v>42527</v>
      </c>
      <c r="X136">
        <f t="shared" ca="1" si="2"/>
        <v>7.1972602739726028</v>
      </c>
      <c r="Y136" t="s">
        <v>44</v>
      </c>
      <c r="Z136" t="s">
        <v>45</v>
      </c>
      <c r="AA136" t="s">
        <v>46</v>
      </c>
      <c r="AB136" t="s">
        <v>65</v>
      </c>
      <c r="AC136">
        <v>16</v>
      </c>
      <c r="AD136" t="s">
        <v>48</v>
      </c>
      <c r="AE136" t="s">
        <v>58</v>
      </c>
      <c r="AF136">
        <v>3</v>
      </c>
      <c r="AG136">
        <v>5</v>
      </c>
      <c r="AH136">
        <v>0</v>
      </c>
      <c r="AI136" s="1">
        <v>43483</v>
      </c>
      <c r="AJ136">
        <v>0</v>
      </c>
      <c r="AK136">
        <v>4</v>
      </c>
    </row>
    <row r="137" spans="1:37"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489</v>
      </c>
      <c r="R137" t="s">
        <v>137</v>
      </c>
      <c r="S137" t="s">
        <v>41</v>
      </c>
      <c r="T137" t="s">
        <v>42</v>
      </c>
      <c r="U137" t="s">
        <v>43</v>
      </c>
      <c r="V137" s="1">
        <v>42160</v>
      </c>
      <c r="X137">
        <f t="shared" ca="1" si="2"/>
        <v>8.2027397260273975</v>
      </c>
      <c r="Y137" t="s">
        <v>44</v>
      </c>
      <c r="Z137" t="s">
        <v>45</v>
      </c>
      <c r="AA137" t="s">
        <v>46</v>
      </c>
      <c r="AB137" t="s">
        <v>69</v>
      </c>
      <c r="AD137" t="s">
        <v>57</v>
      </c>
      <c r="AE137" t="s">
        <v>58</v>
      </c>
      <c r="AF137">
        <v>4.5</v>
      </c>
      <c r="AG137">
        <v>3</v>
      </c>
      <c r="AH137">
        <v>0</v>
      </c>
      <c r="AI137" s="1">
        <v>43510</v>
      </c>
      <c r="AJ137">
        <v>0</v>
      </c>
      <c r="AK137">
        <v>6</v>
      </c>
    </row>
    <row r="138" spans="1:37"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489</v>
      </c>
      <c r="R138" t="s">
        <v>67</v>
      </c>
      <c r="S138" t="s">
        <v>41</v>
      </c>
      <c r="T138" t="s">
        <v>42</v>
      </c>
      <c r="U138" t="s">
        <v>43</v>
      </c>
      <c r="V138" s="1">
        <v>40595</v>
      </c>
      <c r="W138" s="1">
        <v>41365</v>
      </c>
      <c r="X138">
        <f t="shared" ca="1" si="2"/>
        <v>2.1095890410958904</v>
      </c>
      <c r="Y138" t="s">
        <v>93</v>
      </c>
      <c r="Z138" t="s">
        <v>54</v>
      </c>
      <c r="AA138" t="s">
        <v>46</v>
      </c>
      <c r="AB138" t="s">
        <v>72</v>
      </c>
      <c r="AC138">
        <v>11</v>
      </c>
      <c r="AD138" t="s">
        <v>70</v>
      </c>
      <c r="AE138" t="s">
        <v>58</v>
      </c>
      <c r="AF138">
        <v>3.72</v>
      </c>
      <c r="AG138">
        <v>3</v>
      </c>
      <c r="AH138">
        <v>0</v>
      </c>
      <c r="AI138" s="1">
        <v>41306</v>
      </c>
      <c r="AJ138">
        <v>0</v>
      </c>
      <c r="AK138">
        <v>18</v>
      </c>
    </row>
    <row r="139" spans="1:37"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488</v>
      </c>
      <c r="R139" t="s">
        <v>52</v>
      </c>
      <c r="S139" t="s">
        <v>41</v>
      </c>
      <c r="T139" t="s">
        <v>42</v>
      </c>
      <c r="U139" t="s">
        <v>112</v>
      </c>
      <c r="V139" s="1">
        <v>40595</v>
      </c>
      <c r="W139" s="1">
        <v>41176</v>
      </c>
      <c r="X139">
        <f t="shared" ca="1" si="2"/>
        <v>1.5917808219178082</v>
      </c>
      <c r="Y139" t="s">
        <v>93</v>
      </c>
      <c r="Z139" t="s">
        <v>54</v>
      </c>
      <c r="AA139" t="s">
        <v>46</v>
      </c>
      <c r="AB139" t="s">
        <v>131</v>
      </c>
      <c r="AC139">
        <v>2</v>
      </c>
      <c r="AD139" t="s">
        <v>57</v>
      </c>
      <c r="AE139" t="s">
        <v>118</v>
      </c>
      <c r="AF139">
        <v>2.34</v>
      </c>
      <c r="AG139">
        <v>2</v>
      </c>
      <c r="AH139">
        <v>0</v>
      </c>
      <c r="AI139" s="1">
        <v>41011</v>
      </c>
      <c r="AJ139">
        <v>3</v>
      </c>
      <c r="AK139">
        <v>4</v>
      </c>
    </row>
    <row r="140" spans="1:37"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489</v>
      </c>
      <c r="R140" t="s">
        <v>40</v>
      </c>
      <c r="S140" t="s">
        <v>41</v>
      </c>
      <c r="T140" t="s">
        <v>42</v>
      </c>
      <c r="U140" t="s">
        <v>43</v>
      </c>
      <c r="V140" s="1">
        <v>41505</v>
      </c>
      <c r="X140">
        <f t="shared" ca="1" si="2"/>
        <v>9.9972602739726035</v>
      </c>
      <c r="Y140" t="s">
        <v>44</v>
      </c>
      <c r="Z140" t="s">
        <v>45</v>
      </c>
      <c r="AA140" t="s">
        <v>46</v>
      </c>
      <c r="AB140" t="s">
        <v>83</v>
      </c>
      <c r="AC140">
        <v>12</v>
      </c>
      <c r="AD140" t="s">
        <v>57</v>
      </c>
      <c r="AE140" t="s">
        <v>58</v>
      </c>
      <c r="AF140">
        <v>3.99</v>
      </c>
      <c r="AG140">
        <v>3</v>
      </c>
      <c r="AH140">
        <v>0</v>
      </c>
      <c r="AI140" s="1">
        <v>43479</v>
      </c>
      <c r="AJ140">
        <v>0</v>
      </c>
      <c r="AK140">
        <v>14</v>
      </c>
    </row>
    <row r="141" spans="1:37"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489</v>
      </c>
      <c r="R141" t="s">
        <v>40</v>
      </c>
      <c r="S141" t="s">
        <v>41</v>
      </c>
      <c r="T141" t="s">
        <v>42</v>
      </c>
      <c r="U141" t="s">
        <v>82</v>
      </c>
      <c r="V141" s="1">
        <v>41218</v>
      </c>
      <c r="X141">
        <f t="shared" ca="1" si="2"/>
        <v>10.783561643835617</v>
      </c>
      <c r="Y141" t="s">
        <v>44</v>
      </c>
      <c r="Z141" t="s">
        <v>45</v>
      </c>
      <c r="AA141" t="s">
        <v>46</v>
      </c>
      <c r="AB141" t="s">
        <v>91</v>
      </c>
      <c r="AC141">
        <v>14</v>
      </c>
      <c r="AD141" t="s">
        <v>48</v>
      </c>
      <c r="AE141" t="s">
        <v>58</v>
      </c>
      <c r="AF141">
        <v>4.0999999999999996</v>
      </c>
      <c r="AG141">
        <v>3</v>
      </c>
      <c r="AH141">
        <v>0</v>
      </c>
      <c r="AI141" s="1">
        <v>43482</v>
      </c>
      <c r="AJ141">
        <v>0</v>
      </c>
      <c r="AK141">
        <v>7</v>
      </c>
    </row>
    <row r="142" spans="1:37"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489</v>
      </c>
      <c r="R142" t="s">
        <v>67</v>
      </c>
      <c r="S142" t="s">
        <v>41</v>
      </c>
      <c r="T142" t="s">
        <v>42</v>
      </c>
      <c r="U142" t="s">
        <v>43</v>
      </c>
      <c r="V142" s="1">
        <v>41547</v>
      </c>
      <c r="X142">
        <f t="shared" ca="1" si="2"/>
        <v>9.882191780821918</v>
      </c>
      <c r="Y142" t="s">
        <v>44</v>
      </c>
      <c r="Z142" t="s">
        <v>45</v>
      </c>
      <c r="AA142" t="s">
        <v>46</v>
      </c>
      <c r="AB142" t="s">
        <v>63</v>
      </c>
      <c r="AC142">
        <v>20</v>
      </c>
      <c r="AD142" t="s">
        <v>80</v>
      </c>
      <c r="AE142" t="s">
        <v>58</v>
      </c>
      <c r="AF142">
        <v>4.3</v>
      </c>
      <c r="AG142">
        <v>5</v>
      </c>
      <c r="AH142">
        <v>0</v>
      </c>
      <c r="AI142" s="1">
        <v>43518</v>
      </c>
      <c r="AJ142">
        <v>0</v>
      </c>
      <c r="AK142">
        <v>7</v>
      </c>
    </row>
    <row r="143" spans="1:37"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489</v>
      </c>
      <c r="R143" t="s">
        <v>67</v>
      </c>
      <c r="S143" t="s">
        <v>41</v>
      </c>
      <c r="T143" t="s">
        <v>42</v>
      </c>
      <c r="U143" t="s">
        <v>258</v>
      </c>
      <c r="V143" s="1">
        <v>40729</v>
      </c>
      <c r="X143">
        <f t="shared" ca="1" si="2"/>
        <v>12.123287671232877</v>
      </c>
      <c r="Y143" t="s">
        <v>44</v>
      </c>
      <c r="Z143" t="s">
        <v>45</v>
      </c>
      <c r="AA143" t="s">
        <v>46</v>
      </c>
      <c r="AB143" t="s">
        <v>79</v>
      </c>
      <c r="AC143">
        <v>19</v>
      </c>
      <c r="AD143" t="s">
        <v>48</v>
      </c>
      <c r="AE143" t="s">
        <v>49</v>
      </c>
      <c r="AF143">
        <v>4.5999999999999996</v>
      </c>
      <c r="AG143">
        <v>4</v>
      </c>
      <c r="AH143">
        <v>0</v>
      </c>
      <c r="AI143" s="1">
        <v>43521</v>
      </c>
      <c r="AJ143">
        <v>0</v>
      </c>
      <c r="AK143">
        <v>11</v>
      </c>
    </row>
    <row r="144" spans="1:37"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489</v>
      </c>
      <c r="R144" t="s">
        <v>137</v>
      </c>
      <c r="S144" t="s">
        <v>41</v>
      </c>
      <c r="T144" t="s">
        <v>42</v>
      </c>
      <c r="U144" t="s">
        <v>43</v>
      </c>
      <c r="V144" s="1">
        <v>41645</v>
      </c>
      <c r="X144">
        <f t="shared" ca="1" si="2"/>
        <v>9.6136986301369856</v>
      </c>
      <c r="Y144" t="s">
        <v>44</v>
      </c>
      <c r="Z144" t="s">
        <v>45</v>
      </c>
      <c r="AA144" t="s">
        <v>46</v>
      </c>
      <c r="AB144" t="s">
        <v>99</v>
      </c>
      <c r="AC144">
        <v>18</v>
      </c>
      <c r="AD144" t="s">
        <v>48</v>
      </c>
      <c r="AE144" t="s">
        <v>58</v>
      </c>
      <c r="AF144">
        <v>5</v>
      </c>
      <c r="AG144">
        <v>5</v>
      </c>
      <c r="AH144">
        <v>0</v>
      </c>
      <c r="AI144" s="1">
        <v>43486</v>
      </c>
      <c r="AJ144">
        <v>0</v>
      </c>
      <c r="AK144">
        <v>9</v>
      </c>
    </row>
    <row r="145" spans="1:37"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488</v>
      </c>
      <c r="R145" t="s">
        <v>52</v>
      </c>
      <c r="S145" t="s">
        <v>41</v>
      </c>
      <c r="T145" t="s">
        <v>42</v>
      </c>
      <c r="U145" t="s">
        <v>43</v>
      </c>
      <c r="V145" s="1">
        <v>40854</v>
      </c>
      <c r="W145" s="1">
        <v>43219</v>
      </c>
      <c r="X145">
        <f t="shared" ca="1" si="2"/>
        <v>6.4794520547945202</v>
      </c>
      <c r="Y145" t="s">
        <v>193</v>
      </c>
      <c r="Z145" t="s">
        <v>54</v>
      </c>
      <c r="AA145" t="s">
        <v>46</v>
      </c>
      <c r="AB145" t="s">
        <v>47</v>
      </c>
      <c r="AC145">
        <v>22</v>
      </c>
      <c r="AD145" t="s">
        <v>117</v>
      </c>
      <c r="AE145" t="s">
        <v>49</v>
      </c>
      <c r="AF145">
        <v>4.7</v>
      </c>
      <c r="AG145">
        <v>4</v>
      </c>
      <c r="AH145">
        <v>0</v>
      </c>
      <c r="AI145" s="1">
        <v>43145</v>
      </c>
      <c r="AJ145">
        <v>0</v>
      </c>
      <c r="AK145">
        <v>9</v>
      </c>
    </row>
    <row r="146" spans="1:37"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489</v>
      </c>
      <c r="R146" t="s">
        <v>52</v>
      </c>
      <c r="S146" t="s">
        <v>41</v>
      </c>
      <c r="T146" t="s">
        <v>42</v>
      </c>
      <c r="U146" t="s">
        <v>112</v>
      </c>
      <c r="V146" s="1">
        <v>42009</v>
      </c>
      <c r="X146">
        <f t="shared" ca="1" si="2"/>
        <v>8.6164383561643838</v>
      </c>
      <c r="Y146" t="s">
        <v>44</v>
      </c>
      <c r="Z146" t="s">
        <v>45</v>
      </c>
      <c r="AA146" t="s">
        <v>55</v>
      </c>
      <c r="AB146" t="s">
        <v>56</v>
      </c>
      <c r="AC146">
        <v>4</v>
      </c>
      <c r="AD146" t="s">
        <v>57</v>
      </c>
      <c r="AE146" t="s">
        <v>58</v>
      </c>
      <c r="AF146">
        <v>3.75</v>
      </c>
      <c r="AG146">
        <v>3</v>
      </c>
      <c r="AH146">
        <v>5</v>
      </c>
      <c r="AI146" s="1">
        <v>43507</v>
      </c>
      <c r="AJ146">
        <v>0</v>
      </c>
      <c r="AK146">
        <v>2</v>
      </c>
    </row>
    <row r="147" spans="1:37"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489</v>
      </c>
      <c r="R147" t="s">
        <v>40</v>
      </c>
      <c r="S147" t="s">
        <v>41</v>
      </c>
      <c r="T147" t="s">
        <v>42</v>
      </c>
      <c r="U147" t="s">
        <v>43</v>
      </c>
      <c r="V147" s="1">
        <v>41827</v>
      </c>
      <c r="X147">
        <f t="shared" ca="1" si="2"/>
        <v>9.1150684931506856</v>
      </c>
      <c r="Y147" t="s">
        <v>44</v>
      </c>
      <c r="Z147" t="s">
        <v>45</v>
      </c>
      <c r="AA147" t="s">
        <v>46</v>
      </c>
      <c r="AB147" t="s">
        <v>83</v>
      </c>
      <c r="AC147">
        <v>12</v>
      </c>
      <c r="AD147" t="s">
        <v>48</v>
      </c>
      <c r="AE147" t="s">
        <v>49</v>
      </c>
      <c r="AF147">
        <v>4.3</v>
      </c>
      <c r="AG147">
        <v>3</v>
      </c>
      <c r="AH147">
        <v>0</v>
      </c>
      <c r="AI147" s="1">
        <v>43476</v>
      </c>
      <c r="AJ147">
        <v>0</v>
      </c>
      <c r="AK147">
        <v>1</v>
      </c>
    </row>
    <row r="148" spans="1:37"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489</v>
      </c>
      <c r="R148" t="s">
        <v>52</v>
      </c>
      <c r="S148" t="s">
        <v>41</v>
      </c>
      <c r="T148" t="s">
        <v>42</v>
      </c>
      <c r="U148" t="s">
        <v>82</v>
      </c>
      <c r="V148" s="1">
        <v>40553</v>
      </c>
      <c r="W148" s="1">
        <v>42461</v>
      </c>
      <c r="X148">
        <f t="shared" ca="1" si="2"/>
        <v>5.2273972602739729</v>
      </c>
      <c r="Y148" t="s">
        <v>93</v>
      </c>
      <c r="Z148" t="s">
        <v>54</v>
      </c>
      <c r="AA148" t="s">
        <v>46</v>
      </c>
      <c r="AB148" t="s">
        <v>65</v>
      </c>
      <c r="AC148">
        <v>16</v>
      </c>
      <c r="AD148" t="s">
        <v>117</v>
      </c>
      <c r="AE148" t="s">
        <v>58</v>
      </c>
      <c r="AF148">
        <v>4</v>
      </c>
      <c r="AG148">
        <v>4</v>
      </c>
      <c r="AH148">
        <v>0</v>
      </c>
      <c r="AI148" s="1">
        <v>42403</v>
      </c>
      <c r="AJ148">
        <v>0</v>
      </c>
      <c r="AK148">
        <v>4</v>
      </c>
    </row>
    <row r="149" spans="1:37"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489</v>
      </c>
      <c r="R149" t="s">
        <v>40</v>
      </c>
      <c r="S149" t="s">
        <v>41</v>
      </c>
      <c r="T149" t="s">
        <v>42</v>
      </c>
      <c r="U149" t="s">
        <v>43</v>
      </c>
      <c r="V149" s="1">
        <v>40854</v>
      </c>
      <c r="W149" s="1">
        <v>41753</v>
      </c>
      <c r="X149">
        <f t="shared" ca="1" si="2"/>
        <v>2.463013698630137</v>
      </c>
      <c r="Y149" t="s">
        <v>296</v>
      </c>
      <c r="Z149" t="s">
        <v>54</v>
      </c>
      <c r="AA149" t="s">
        <v>141</v>
      </c>
      <c r="AB149" t="s">
        <v>182</v>
      </c>
      <c r="AC149">
        <v>15</v>
      </c>
      <c r="AD149" t="s">
        <v>70</v>
      </c>
      <c r="AE149" t="s">
        <v>58</v>
      </c>
      <c r="AF149">
        <v>4.5</v>
      </c>
      <c r="AG149">
        <v>5</v>
      </c>
      <c r="AH149">
        <v>0</v>
      </c>
      <c r="AI149" s="1">
        <v>41363</v>
      </c>
      <c r="AJ149">
        <v>0</v>
      </c>
      <c r="AK149">
        <v>2</v>
      </c>
    </row>
    <row r="150" spans="1:37"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488</v>
      </c>
      <c r="R150" t="s">
        <v>40</v>
      </c>
      <c r="S150" t="s">
        <v>41</v>
      </c>
      <c r="T150" t="s">
        <v>42</v>
      </c>
      <c r="U150" t="s">
        <v>43</v>
      </c>
      <c r="V150" s="1">
        <v>41547</v>
      </c>
      <c r="X150">
        <f t="shared" ca="1" si="2"/>
        <v>9.882191780821918</v>
      </c>
      <c r="Y150" t="s">
        <v>44</v>
      </c>
      <c r="Z150" t="s">
        <v>45</v>
      </c>
      <c r="AA150" t="s">
        <v>46</v>
      </c>
      <c r="AB150" t="s">
        <v>47</v>
      </c>
      <c r="AC150">
        <v>22</v>
      </c>
      <c r="AD150" t="s">
        <v>57</v>
      </c>
      <c r="AE150" t="s">
        <v>58</v>
      </c>
      <c r="AF150">
        <v>3.07</v>
      </c>
      <c r="AG150">
        <v>4</v>
      </c>
      <c r="AH150">
        <v>0</v>
      </c>
      <c r="AI150" s="1">
        <v>43488</v>
      </c>
      <c r="AJ150">
        <v>0</v>
      </c>
      <c r="AK150">
        <v>10</v>
      </c>
    </row>
    <row r="151" spans="1:37"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488</v>
      </c>
      <c r="R151" t="s">
        <v>40</v>
      </c>
      <c r="S151" t="s">
        <v>41</v>
      </c>
      <c r="T151" t="s">
        <v>42</v>
      </c>
      <c r="U151" t="s">
        <v>43</v>
      </c>
      <c r="V151" s="1">
        <v>41505</v>
      </c>
      <c r="X151">
        <f t="shared" ca="1" si="2"/>
        <v>9.9972602739726035</v>
      </c>
      <c r="Y151" t="s">
        <v>44</v>
      </c>
      <c r="Z151" t="s">
        <v>45</v>
      </c>
      <c r="AA151" t="s">
        <v>141</v>
      </c>
      <c r="AB151" t="s">
        <v>160</v>
      </c>
      <c r="AC151">
        <v>21</v>
      </c>
      <c r="AD151" t="s">
        <v>57</v>
      </c>
      <c r="AE151" t="s">
        <v>58</v>
      </c>
      <c r="AF151">
        <v>4.3</v>
      </c>
      <c r="AG151">
        <v>5</v>
      </c>
      <c r="AH151">
        <v>0</v>
      </c>
      <c r="AI151" s="1">
        <v>43487</v>
      </c>
      <c r="AJ151">
        <v>0</v>
      </c>
      <c r="AK151">
        <v>13</v>
      </c>
    </row>
    <row r="152" spans="1:37"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489</v>
      </c>
      <c r="R152" t="s">
        <v>52</v>
      </c>
      <c r="S152" t="s">
        <v>41</v>
      </c>
      <c r="T152" t="s">
        <v>89</v>
      </c>
      <c r="U152" t="s">
        <v>43</v>
      </c>
      <c r="V152" s="1">
        <v>41092</v>
      </c>
      <c r="X152">
        <f t="shared" ca="1" si="2"/>
        <v>11.128767123287671</v>
      </c>
      <c r="Y152" t="s">
        <v>44</v>
      </c>
      <c r="Z152" t="s">
        <v>45</v>
      </c>
      <c r="AA152" t="s">
        <v>302</v>
      </c>
      <c r="AB152" t="s">
        <v>235</v>
      </c>
      <c r="AC152">
        <v>9</v>
      </c>
      <c r="AD152" t="s">
        <v>57</v>
      </c>
      <c r="AE152" t="s">
        <v>58</v>
      </c>
      <c r="AF152">
        <v>4.83</v>
      </c>
      <c r="AG152">
        <v>3</v>
      </c>
      <c r="AH152">
        <v>0</v>
      </c>
      <c r="AI152" s="1">
        <v>43482</v>
      </c>
      <c r="AJ152">
        <v>0</v>
      </c>
      <c r="AK152">
        <v>10</v>
      </c>
    </row>
    <row r="153" spans="1:37"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489</v>
      </c>
      <c r="R153" t="s">
        <v>52</v>
      </c>
      <c r="S153" t="s">
        <v>41</v>
      </c>
      <c r="T153" t="s">
        <v>42</v>
      </c>
      <c r="U153" t="s">
        <v>43</v>
      </c>
      <c r="V153" s="1">
        <v>40812</v>
      </c>
      <c r="W153" s="1">
        <v>42159</v>
      </c>
      <c r="X153">
        <f t="shared" ca="1" si="2"/>
        <v>3.6904109589041094</v>
      </c>
      <c r="Y153" t="s">
        <v>193</v>
      </c>
      <c r="Z153" t="s">
        <v>54</v>
      </c>
      <c r="AA153" t="s">
        <v>46</v>
      </c>
      <c r="AB153" t="s">
        <v>69</v>
      </c>
      <c r="AC153">
        <v>39</v>
      </c>
      <c r="AD153" t="s">
        <v>70</v>
      </c>
      <c r="AE153" t="s">
        <v>58</v>
      </c>
      <c r="AF153">
        <v>3.6</v>
      </c>
      <c r="AG153">
        <v>5</v>
      </c>
      <c r="AH153">
        <v>0</v>
      </c>
      <c r="AI153" s="1">
        <v>42064</v>
      </c>
      <c r="AJ153">
        <v>0</v>
      </c>
      <c r="AK153">
        <v>16</v>
      </c>
    </row>
    <row r="154" spans="1:37"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489</v>
      </c>
      <c r="R154" t="s">
        <v>52</v>
      </c>
      <c r="S154" t="s">
        <v>41</v>
      </c>
      <c r="T154" t="s">
        <v>42</v>
      </c>
      <c r="U154" t="s">
        <v>43</v>
      </c>
      <c r="V154" s="1">
        <v>40812</v>
      </c>
      <c r="W154" s="1">
        <v>41648</v>
      </c>
      <c r="X154">
        <f t="shared" ca="1" si="2"/>
        <v>2.2904109589041095</v>
      </c>
      <c r="Y154" t="s">
        <v>193</v>
      </c>
      <c r="Z154" t="s">
        <v>54</v>
      </c>
      <c r="AA154" t="s">
        <v>46</v>
      </c>
      <c r="AB154" t="s">
        <v>72</v>
      </c>
      <c r="AC154">
        <v>11</v>
      </c>
      <c r="AD154" t="s">
        <v>70</v>
      </c>
      <c r="AE154" t="s">
        <v>58</v>
      </c>
      <c r="AF154">
        <v>3.49</v>
      </c>
      <c r="AG154">
        <v>4</v>
      </c>
      <c r="AH154">
        <v>0</v>
      </c>
      <c r="AI154" s="1">
        <v>41304</v>
      </c>
      <c r="AJ154">
        <v>0</v>
      </c>
      <c r="AK154">
        <v>6</v>
      </c>
    </row>
    <row r="155" spans="1:37"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488</v>
      </c>
      <c r="R155" t="s">
        <v>40</v>
      </c>
      <c r="S155" t="s">
        <v>41</v>
      </c>
      <c r="T155" t="s">
        <v>42</v>
      </c>
      <c r="U155" t="s">
        <v>82</v>
      </c>
      <c r="V155" s="1">
        <v>41687</v>
      </c>
      <c r="X155">
        <f t="shared" ca="1" si="2"/>
        <v>9.4986301369863018</v>
      </c>
      <c r="Y155" t="s">
        <v>44</v>
      </c>
      <c r="Z155" t="s">
        <v>45</v>
      </c>
      <c r="AA155" t="s">
        <v>46</v>
      </c>
      <c r="AB155" t="s">
        <v>79</v>
      </c>
      <c r="AC155">
        <v>19</v>
      </c>
      <c r="AD155" t="s">
        <v>48</v>
      </c>
      <c r="AE155" t="s">
        <v>58</v>
      </c>
      <c r="AF155">
        <v>3.1</v>
      </c>
      <c r="AG155">
        <v>3</v>
      </c>
      <c r="AH155">
        <v>0</v>
      </c>
      <c r="AI155" s="1">
        <v>43502</v>
      </c>
      <c r="AJ155">
        <v>0</v>
      </c>
      <c r="AK155">
        <v>3</v>
      </c>
    </row>
    <row r="156" spans="1:37"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488</v>
      </c>
      <c r="R156" t="s">
        <v>52</v>
      </c>
      <c r="S156" t="s">
        <v>41</v>
      </c>
      <c r="T156" t="s">
        <v>42</v>
      </c>
      <c r="U156" t="s">
        <v>112</v>
      </c>
      <c r="V156" s="1">
        <v>40553</v>
      </c>
      <c r="X156">
        <f t="shared" ca="1" si="2"/>
        <v>12.605479452054794</v>
      </c>
      <c r="Y156" t="s">
        <v>44</v>
      </c>
      <c r="Z156" t="s">
        <v>45</v>
      </c>
      <c r="AA156" t="s">
        <v>46</v>
      </c>
      <c r="AB156" t="s">
        <v>83</v>
      </c>
      <c r="AC156">
        <v>12</v>
      </c>
      <c r="AD156" t="s">
        <v>57</v>
      </c>
      <c r="AE156" t="s">
        <v>58</v>
      </c>
      <c r="AF156">
        <v>3.38</v>
      </c>
      <c r="AG156">
        <v>3</v>
      </c>
      <c r="AH156">
        <v>0</v>
      </c>
      <c r="AI156" s="1">
        <v>43486</v>
      </c>
      <c r="AJ156">
        <v>0</v>
      </c>
      <c r="AK156">
        <v>17</v>
      </c>
    </row>
    <row r="157" spans="1:37"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488</v>
      </c>
      <c r="R157" t="s">
        <v>40</v>
      </c>
      <c r="S157" t="s">
        <v>41</v>
      </c>
      <c r="T157" t="s">
        <v>89</v>
      </c>
      <c r="U157" t="s">
        <v>82</v>
      </c>
      <c r="V157" s="1">
        <v>40609</v>
      </c>
      <c r="X157">
        <f t="shared" ca="1" si="2"/>
        <v>12.452054794520548</v>
      </c>
      <c r="Y157" t="s">
        <v>44</v>
      </c>
      <c r="Z157" t="s">
        <v>45</v>
      </c>
      <c r="AA157" t="s">
        <v>141</v>
      </c>
      <c r="AB157" t="s">
        <v>142</v>
      </c>
      <c r="AC157">
        <v>17</v>
      </c>
      <c r="AD157" t="s">
        <v>84</v>
      </c>
      <c r="AE157" t="s">
        <v>58</v>
      </c>
      <c r="AF157">
        <v>3.65</v>
      </c>
      <c r="AG157">
        <v>5</v>
      </c>
      <c r="AH157">
        <v>0</v>
      </c>
      <c r="AI157" s="1">
        <v>43482</v>
      </c>
      <c r="AJ157">
        <v>0</v>
      </c>
      <c r="AK157">
        <v>20</v>
      </c>
    </row>
    <row r="158" spans="1:37"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488</v>
      </c>
      <c r="R158" t="s">
        <v>52</v>
      </c>
      <c r="S158" t="s">
        <v>41</v>
      </c>
      <c r="T158" t="s">
        <v>42</v>
      </c>
      <c r="U158" t="s">
        <v>43</v>
      </c>
      <c r="V158" s="1">
        <v>41953</v>
      </c>
      <c r="X158">
        <f t="shared" ca="1" si="2"/>
        <v>8.7698630136986306</v>
      </c>
      <c r="Y158" t="s">
        <v>44</v>
      </c>
      <c r="Z158" t="s">
        <v>45</v>
      </c>
      <c r="AA158" t="s">
        <v>55</v>
      </c>
      <c r="AB158" t="s">
        <v>87</v>
      </c>
      <c r="AC158">
        <v>7</v>
      </c>
      <c r="AD158" t="s">
        <v>80</v>
      </c>
      <c r="AE158" t="s">
        <v>58</v>
      </c>
      <c r="AF158">
        <v>4.46</v>
      </c>
      <c r="AG158">
        <v>5</v>
      </c>
      <c r="AH158">
        <v>6</v>
      </c>
      <c r="AI158" s="1">
        <v>43472</v>
      </c>
      <c r="AJ158">
        <v>0</v>
      </c>
      <c r="AK158">
        <v>7</v>
      </c>
    </row>
    <row r="159" spans="1:37"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488</v>
      </c>
      <c r="R159" t="s">
        <v>52</v>
      </c>
      <c r="S159" t="s">
        <v>41</v>
      </c>
      <c r="T159" t="s">
        <v>42</v>
      </c>
      <c r="U159" t="s">
        <v>43</v>
      </c>
      <c r="V159" s="1">
        <v>40553</v>
      </c>
      <c r="W159" s="1">
        <v>42350</v>
      </c>
      <c r="X159">
        <f t="shared" ca="1" si="2"/>
        <v>4.9232876712328766</v>
      </c>
      <c r="Y159" t="s">
        <v>103</v>
      </c>
      <c r="Z159" t="s">
        <v>104</v>
      </c>
      <c r="AA159" t="s">
        <v>46</v>
      </c>
      <c r="AB159" t="s">
        <v>131</v>
      </c>
      <c r="AC159">
        <v>2</v>
      </c>
      <c r="AD159" t="s">
        <v>80</v>
      </c>
      <c r="AE159" t="s">
        <v>58</v>
      </c>
      <c r="AF159">
        <v>4.78</v>
      </c>
      <c r="AG159">
        <v>4</v>
      </c>
      <c r="AH159">
        <v>0</v>
      </c>
      <c r="AI159" s="1">
        <v>42050</v>
      </c>
      <c r="AJ159">
        <v>0</v>
      </c>
      <c r="AK159">
        <v>9</v>
      </c>
    </row>
    <row r="160" spans="1:37"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489</v>
      </c>
      <c r="R160" t="s">
        <v>67</v>
      </c>
      <c r="S160" t="s">
        <v>41</v>
      </c>
      <c r="T160" t="s">
        <v>42</v>
      </c>
      <c r="U160" t="s">
        <v>112</v>
      </c>
      <c r="V160" s="1">
        <v>41281</v>
      </c>
      <c r="W160" s="1">
        <v>41729</v>
      </c>
      <c r="X160">
        <f t="shared" ca="1" si="2"/>
        <v>1.2273972602739727</v>
      </c>
      <c r="Y160" t="s">
        <v>90</v>
      </c>
      <c r="Z160" t="s">
        <v>54</v>
      </c>
      <c r="AA160" t="s">
        <v>46</v>
      </c>
      <c r="AB160" t="s">
        <v>91</v>
      </c>
      <c r="AC160">
        <v>14</v>
      </c>
      <c r="AD160" t="s">
        <v>57</v>
      </c>
      <c r="AE160" t="s">
        <v>58</v>
      </c>
      <c r="AF160">
        <v>4.5199999999999996</v>
      </c>
      <c r="AG160">
        <v>3</v>
      </c>
      <c r="AH160">
        <v>0</v>
      </c>
      <c r="AI160" s="1">
        <v>41690</v>
      </c>
      <c r="AJ160">
        <v>0</v>
      </c>
      <c r="AK160">
        <v>20</v>
      </c>
    </row>
    <row r="161" spans="1:37"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488</v>
      </c>
      <c r="R161" t="s">
        <v>52</v>
      </c>
      <c r="S161" t="s">
        <v>41</v>
      </c>
      <c r="T161" t="s">
        <v>42</v>
      </c>
      <c r="U161" t="s">
        <v>43</v>
      </c>
      <c r="V161" s="1">
        <v>41099</v>
      </c>
      <c r="X161">
        <f t="shared" ca="1" si="2"/>
        <v>11.109589041095891</v>
      </c>
      <c r="Y161" t="s">
        <v>44</v>
      </c>
      <c r="Z161" t="s">
        <v>45</v>
      </c>
      <c r="AA161" t="s">
        <v>46</v>
      </c>
      <c r="AB161" t="s">
        <v>91</v>
      </c>
      <c r="AC161">
        <v>14</v>
      </c>
      <c r="AD161" t="s">
        <v>48</v>
      </c>
      <c r="AE161" t="s">
        <v>58</v>
      </c>
      <c r="AF161">
        <v>5</v>
      </c>
      <c r="AG161">
        <v>5</v>
      </c>
      <c r="AH161">
        <v>0</v>
      </c>
      <c r="AI161" s="1">
        <v>43500</v>
      </c>
      <c r="AJ161">
        <v>0</v>
      </c>
      <c r="AK161">
        <v>13</v>
      </c>
    </row>
    <row r="162" spans="1:37"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488</v>
      </c>
      <c r="R162" t="s">
        <v>67</v>
      </c>
      <c r="S162" t="s">
        <v>41</v>
      </c>
      <c r="T162" t="s">
        <v>42</v>
      </c>
      <c r="U162" t="s">
        <v>82</v>
      </c>
      <c r="V162" s="1">
        <v>41645</v>
      </c>
      <c r="X162">
        <f t="shared" ca="1" si="2"/>
        <v>9.6136986301369856</v>
      </c>
      <c r="Y162" t="s">
        <v>44</v>
      </c>
      <c r="Z162" t="s">
        <v>45</v>
      </c>
      <c r="AA162" t="s">
        <v>126</v>
      </c>
      <c r="AB162" t="s">
        <v>127</v>
      </c>
      <c r="AC162">
        <v>1</v>
      </c>
      <c r="AD162" t="s">
        <v>201</v>
      </c>
      <c r="AE162" t="s">
        <v>58</v>
      </c>
      <c r="AF162">
        <v>5</v>
      </c>
      <c r="AG162">
        <v>4</v>
      </c>
      <c r="AH162">
        <v>4</v>
      </c>
      <c r="AI162" s="1">
        <v>43482</v>
      </c>
      <c r="AJ162">
        <v>0</v>
      </c>
      <c r="AK162">
        <v>3</v>
      </c>
    </row>
    <row r="163" spans="1:37"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488</v>
      </c>
      <c r="R163" t="s">
        <v>52</v>
      </c>
      <c r="S163" t="s">
        <v>41</v>
      </c>
      <c r="T163" t="s">
        <v>42</v>
      </c>
      <c r="U163" t="s">
        <v>43</v>
      </c>
      <c r="V163" s="1">
        <v>41001</v>
      </c>
      <c r="W163" s="1">
        <v>41379</v>
      </c>
      <c r="X163">
        <f t="shared" ca="1" si="2"/>
        <v>1.0356164383561643</v>
      </c>
      <c r="Y163" t="s">
        <v>193</v>
      </c>
      <c r="Z163" t="s">
        <v>54</v>
      </c>
      <c r="AA163" t="s">
        <v>46</v>
      </c>
      <c r="AB163" t="s">
        <v>63</v>
      </c>
      <c r="AC163">
        <v>20</v>
      </c>
      <c r="AD163" t="s">
        <v>70</v>
      </c>
      <c r="AE163" t="s">
        <v>58</v>
      </c>
      <c r="AF163">
        <v>4.9000000000000004</v>
      </c>
      <c r="AG163">
        <v>3</v>
      </c>
      <c r="AH163">
        <v>0</v>
      </c>
      <c r="AI163" s="1">
        <v>41325</v>
      </c>
      <c r="AJ163">
        <v>0</v>
      </c>
      <c r="AK163">
        <v>20</v>
      </c>
    </row>
    <row r="164" spans="1:37"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489</v>
      </c>
      <c r="R164" t="s">
        <v>40</v>
      </c>
      <c r="S164" t="s">
        <v>41</v>
      </c>
      <c r="T164" t="s">
        <v>42</v>
      </c>
      <c r="U164" t="s">
        <v>112</v>
      </c>
      <c r="V164" s="1">
        <v>42645</v>
      </c>
      <c r="X164">
        <f t="shared" ca="1" si="2"/>
        <v>6.8739726027397259</v>
      </c>
      <c r="Y164" t="s">
        <v>44</v>
      </c>
      <c r="Z164" t="s">
        <v>45</v>
      </c>
      <c r="AA164" t="s">
        <v>55</v>
      </c>
      <c r="AB164" t="s">
        <v>197</v>
      </c>
      <c r="AC164">
        <v>13</v>
      </c>
      <c r="AD164" t="s">
        <v>57</v>
      </c>
      <c r="AE164" t="s">
        <v>58</v>
      </c>
      <c r="AF164">
        <v>4.0999999999999996</v>
      </c>
      <c r="AG164">
        <v>5</v>
      </c>
      <c r="AH164">
        <v>7</v>
      </c>
      <c r="AI164" s="1">
        <v>43473</v>
      </c>
      <c r="AJ164">
        <v>0</v>
      </c>
      <c r="AK164">
        <v>2</v>
      </c>
    </row>
    <row r="165" spans="1:37"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489</v>
      </c>
      <c r="R165" t="s">
        <v>40</v>
      </c>
      <c r="S165" t="s">
        <v>41</v>
      </c>
      <c r="T165" t="s">
        <v>42</v>
      </c>
      <c r="U165" t="s">
        <v>112</v>
      </c>
      <c r="V165" s="1">
        <v>40812</v>
      </c>
      <c r="W165" s="1">
        <v>43331</v>
      </c>
      <c r="X165">
        <f t="shared" ca="1" si="2"/>
        <v>6.9013698630136986</v>
      </c>
      <c r="Y165" t="s">
        <v>68</v>
      </c>
      <c r="Z165" t="s">
        <v>54</v>
      </c>
      <c r="AA165" t="s">
        <v>46</v>
      </c>
      <c r="AB165" t="s">
        <v>63</v>
      </c>
      <c r="AC165">
        <v>20</v>
      </c>
      <c r="AD165" t="s">
        <v>117</v>
      </c>
      <c r="AE165" t="s">
        <v>58</v>
      </c>
      <c r="AF165">
        <v>4.88</v>
      </c>
      <c r="AG165">
        <v>3</v>
      </c>
      <c r="AH165">
        <v>0</v>
      </c>
      <c r="AI165" s="1">
        <v>42918</v>
      </c>
      <c r="AJ165">
        <v>0</v>
      </c>
      <c r="AK165">
        <v>17</v>
      </c>
    </row>
    <row r="166" spans="1:37"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488</v>
      </c>
      <c r="R166" t="s">
        <v>52</v>
      </c>
      <c r="S166" t="s">
        <v>41</v>
      </c>
      <c r="T166" t="s">
        <v>42</v>
      </c>
      <c r="U166" t="s">
        <v>43</v>
      </c>
      <c r="V166" s="1">
        <v>42374</v>
      </c>
      <c r="X166">
        <f t="shared" ca="1" si="2"/>
        <v>7.6164383561643838</v>
      </c>
      <c r="Y166" t="s">
        <v>44</v>
      </c>
      <c r="Z166" t="s">
        <v>45</v>
      </c>
      <c r="AA166" t="s">
        <v>126</v>
      </c>
      <c r="AB166" t="s">
        <v>131</v>
      </c>
      <c r="AC166">
        <v>2</v>
      </c>
      <c r="AD166" t="s">
        <v>117</v>
      </c>
      <c r="AE166" t="s">
        <v>58</v>
      </c>
      <c r="AF166">
        <v>4.0999999999999996</v>
      </c>
      <c r="AG166">
        <v>4</v>
      </c>
      <c r="AH166">
        <v>0</v>
      </c>
      <c r="AI166" s="1">
        <v>43493</v>
      </c>
      <c r="AJ166">
        <v>0</v>
      </c>
      <c r="AK166">
        <v>20</v>
      </c>
    </row>
    <row r="167" spans="1:37"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488</v>
      </c>
      <c r="R167" t="s">
        <v>52</v>
      </c>
      <c r="S167" t="s">
        <v>41</v>
      </c>
      <c r="T167" t="s">
        <v>42</v>
      </c>
      <c r="U167" t="s">
        <v>112</v>
      </c>
      <c r="V167" s="1">
        <v>41043</v>
      </c>
      <c r="X167">
        <f t="shared" ca="1" si="2"/>
        <v>11.263013698630138</v>
      </c>
      <c r="Y167" t="s">
        <v>44</v>
      </c>
      <c r="Z167" t="s">
        <v>45</v>
      </c>
      <c r="AA167" t="s">
        <v>46</v>
      </c>
      <c r="AB167" t="s">
        <v>65</v>
      </c>
      <c r="AC167">
        <v>16</v>
      </c>
      <c r="AD167" t="s">
        <v>70</v>
      </c>
      <c r="AE167" t="s">
        <v>58</v>
      </c>
      <c r="AF167">
        <v>4.0999999999999996</v>
      </c>
      <c r="AG167">
        <v>3</v>
      </c>
      <c r="AH167">
        <v>0</v>
      </c>
      <c r="AI167" s="1">
        <v>43518</v>
      </c>
      <c r="AJ167">
        <v>0</v>
      </c>
      <c r="AK167">
        <v>10</v>
      </c>
    </row>
    <row r="168" spans="1:37"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488</v>
      </c>
      <c r="R168" t="s">
        <v>137</v>
      </c>
      <c r="S168" t="s">
        <v>41</v>
      </c>
      <c r="T168" t="s">
        <v>42</v>
      </c>
      <c r="U168" t="s">
        <v>82</v>
      </c>
      <c r="V168" s="1">
        <v>41029</v>
      </c>
      <c r="X168">
        <f t="shared" ca="1" si="2"/>
        <v>11.301369863013699</v>
      </c>
      <c r="Y168" t="s">
        <v>44</v>
      </c>
      <c r="Z168" t="s">
        <v>45</v>
      </c>
      <c r="AA168" t="s">
        <v>141</v>
      </c>
      <c r="AB168" t="s">
        <v>142</v>
      </c>
      <c r="AC168">
        <v>17</v>
      </c>
      <c r="AD168" t="s">
        <v>201</v>
      </c>
      <c r="AE168" t="s">
        <v>58</v>
      </c>
      <c r="AF168">
        <v>4.53</v>
      </c>
      <c r="AG168">
        <v>3</v>
      </c>
      <c r="AH168">
        <v>0</v>
      </c>
      <c r="AI168" s="1">
        <v>43494</v>
      </c>
      <c r="AJ168">
        <v>0</v>
      </c>
      <c r="AK168">
        <v>16</v>
      </c>
    </row>
    <row r="169" spans="1:37"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489</v>
      </c>
      <c r="R169" t="s">
        <v>52</v>
      </c>
      <c r="S169" t="s">
        <v>41</v>
      </c>
      <c r="T169" t="s">
        <v>42</v>
      </c>
      <c r="U169" t="s">
        <v>43</v>
      </c>
      <c r="V169" s="1">
        <v>41547</v>
      </c>
      <c r="X169">
        <f t="shared" ca="1" si="2"/>
        <v>9.882191780821918</v>
      </c>
      <c r="Y169" t="s">
        <v>44</v>
      </c>
      <c r="Z169" t="s">
        <v>45</v>
      </c>
      <c r="AA169" t="s">
        <v>46</v>
      </c>
      <c r="AB169" t="s">
        <v>131</v>
      </c>
      <c r="AC169">
        <v>2</v>
      </c>
      <c r="AD169" t="s">
        <v>201</v>
      </c>
      <c r="AE169" t="s">
        <v>49</v>
      </c>
      <c r="AF169">
        <v>4.0999999999999996</v>
      </c>
      <c r="AG169">
        <v>3</v>
      </c>
      <c r="AH169">
        <v>0</v>
      </c>
      <c r="AI169" s="1">
        <v>43486</v>
      </c>
      <c r="AJ169">
        <v>0</v>
      </c>
      <c r="AK169">
        <v>11</v>
      </c>
    </row>
    <row r="170" spans="1:37"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489</v>
      </c>
      <c r="R170" t="s">
        <v>52</v>
      </c>
      <c r="S170" t="s">
        <v>41</v>
      </c>
      <c r="T170" t="s">
        <v>42</v>
      </c>
      <c r="U170" t="s">
        <v>43</v>
      </c>
      <c r="V170" s="1">
        <v>40729</v>
      </c>
      <c r="W170" s="1">
        <v>43369</v>
      </c>
      <c r="X170">
        <f t="shared" ca="1" si="2"/>
        <v>7.2328767123287667</v>
      </c>
      <c r="Y170" t="s">
        <v>93</v>
      </c>
      <c r="Z170" t="s">
        <v>54</v>
      </c>
      <c r="AA170" t="s">
        <v>46</v>
      </c>
      <c r="AB170" t="s">
        <v>47</v>
      </c>
      <c r="AC170">
        <v>22</v>
      </c>
      <c r="AD170" t="s">
        <v>57</v>
      </c>
      <c r="AE170" t="s">
        <v>58</v>
      </c>
      <c r="AF170">
        <v>3.18</v>
      </c>
      <c r="AG170">
        <v>4</v>
      </c>
      <c r="AH170">
        <v>0</v>
      </c>
      <c r="AI170" s="1">
        <v>43161</v>
      </c>
      <c r="AJ170">
        <v>0</v>
      </c>
      <c r="AK170">
        <v>16</v>
      </c>
    </row>
    <row r="171" spans="1:37"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488</v>
      </c>
      <c r="R171" t="s">
        <v>52</v>
      </c>
      <c r="S171" t="s">
        <v>41</v>
      </c>
      <c r="T171" t="s">
        <v>42</v>
      </c>
      <c r="U171" t="s">
        <v>43</v>
      </c>
      <c r="V171" s="1">
        <v>41463</v>
      </c>
      <c r="X171">
        <f t="shared" ca="1" si="2"/>
        <v>10.112328767123287</v>
      </c>
      <c r="Y171" t="s">
        <v>44</v>
      </c>
      <c r="Z171" t="s">
        <v>45</v>
      </c>
      <c r="AA171" t="s">
        <v>46</v>
      </c>
      <c r="AB171" t="s">
        <v>99</v>
      </c>
      <c r="AC171">
        <v>18</v>
      </c>
      <c r="AD171" t="s">
        <v>48</v>
      </c>
      <c r="AE171" t="s">
        <v>58</v>
      </c>
      <c r="AF171">
        <v>4</v>
      </c>
      <c r="AG171">
        <v>3</v>
      </c>
      <c r="AH171">
        <v>0</v>
      </c>
      <c r="AI171" s="1">
        <v>43514</v>
      </c>
      <c r="AJ171">
        <v>0</v>
      </c>
      <c r="AK171">
        <v>7</v>
      </c>
    </row>
    <row r="172" spans="1:37"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489</v>
      </c>
      <c r="R172" t="s">
        <v>40</v>
      </c>
      <c r="S172" t="s">
        <v>41</v>
      </c>
      <c r="T172" t="s">
        <v>89</v>
      </c>
      <c r="U172" t="s">
        <v>82</v>
      </c>
      <c r="V172" s="1">
        <v>40564</v>
      </c>
      <c r="X172">
        <f t="shared" ca="1" si="2"/>
        <v>12.575342465753424</v>
      </c>
      <c r="Y172" t="s">
        <v>44</v>
      </c>
      <c r="Z172" t="s">
        <v>45</v>
      </c>
      <c r="AA172" t="s">
        <v>55</v>
      </c>
      <c r="AB172" t="s">
        <v>166</v>
      </c>
      <c r="AC172">
        <v>6</v>
      </c>
      <c r="AD172" t="s">
        <v>84</v>
      </c>
      <c r="AE172" t="s">
        <v>49</v>
      </c>
      <c r="AF172">
        <v>4.6399999999999997</v>
      </c>
      <c r="AG172">
        <v>4</v>
      </c>
      <c r="AH172">
        <v>5</v>
      </c>
      <c r="AI172" s="1">
        <v>43490</v>
      </c>
      <c r="AJ172">
        <v>0</v>
      </c>
      <c r="AK172">
        <v>14</v>
      </c>
    </row>
    <row r="173" spans="1:37"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489</v>
      </c>
      <c r="R173" t="s">
        <v>78</v>
      </c>
      <c r="S173" t="s">
        <v>41</v>
      </c>
      <c r="T173" t="s">
        <v>42</v>
      </c>
      <c r="U173" t="s">
        <v>43</v>
      </c>
      <c r="V173" s="1">
        <v>41463</v>
      </c>
      <c r="W173" s="1">
        <v>42628</v>
      </c>
      <c r="X173">
        <f t="shared" ca="1" si="2"/>
        <v>3.1917808219178081</v>
      </c>
      <c r="Y173" t="s">
        <v>193</v>
      </c>
      <c r="Z173" t="s">
        <v>54</v>
      </c>
      <c r="AA173" t="s">
        <v>46</v>
      </c>
      <c r="AB173" t="s">
        <v>47</v>
      </c>
      <c r="AC173">
        <v>22</v>
      </c>
      <c r="AD173" t="s">
        <v>48</v>
      </c>
      <c r="AE173" t="s">
        <v>58</v>
      </c>
      <c r="AF173">
        <v>4.6500000000000004</v>
      </c>
      <c r="AG173">
        <v>4</v>
      </c>
      <c r="AH173">
        <v>0</v>
      </c>
      <c r="AI173" s="1">
        <v>42531</v>
      </c>
      <c r="AJ173">
        <v>0</v>
      </c>
      <c r="AK173">
        <v>15</v>
      </c>
    </row>
    <row r="174" spans="1:37"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489</v>
      </c>
      <c r="R174" t="s">
        <v>40</v>
      </c>
      <c r="S174" t="s">
        <v>41</v>
      </c>
      <c r="T174" t="s">
        <v>42</v>
      </c>
      <c r="U174" t="s">
        <v>82</v>
      </c>
      <c r="V174" s="1">
        <v>41505</v>
      </c>
      <c r="X174">
        <f t="shared" ca="1" si="2"/>
        <v>9.9972602739726035</v>
      </c>
      <c r="Y174" t="s">
        <v>44</v>
      </c>
      <c r="Z174" t="s">
        <v>45</v>
      </c>
      <c r="AA174" t="s">
        <v>46</v>
      </c>
      <c r="AB174" t="s">
        <v>65</v>
      </c>
      <c r="AC174">
        <v>16</v>
      </c>
      <c r="AD174" t="s">
        <v>57</v>
      </c>
      <c r="AE174" t="s">
        <v>49</v>
      </c>
      <c r="AF174">
        <v>4.2</v>
      </c>
      <c r="AG174">
        <v>4</v>
      </c>
      <c r="AH174">
        <v>0</v>
      </c>
      <c r="AI174" s="1">
        <v>43508</v>
      </c>
      <c r="AJ174">
        <v>0</v>
      </c>
      <c r="AK174">
        <v>19</v>
      </c>
    </row>
    <row r="175" spans="1:37"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489</v>
      </c>
      <c r="R175" t="s">
        <v>52</v>
      </c>
      <c r="S175" t="s">
        <v>41</v>
      </c>
      <c r="T175" t="s">
        <v>42</v>
      </c>
      <c r="U175" t="s">
        <v>82</v>
      </c>
      <c r="V175" s="1">
        <v>42051</v>
      </c>
      <c r="X175">
        <f t="shared" ca="1" si="2"/>
        <v>8.5013698630136982</v>
      </c>
      <c r="Y175" t="s">
        <v>44</v>
      </c>
      <c r="Z175" t="s">
        <v>45</v>
      </c>
      <c r="AA175" t="s">
        <v>46</v>
      </c>
      <c r="AB175" t="s">
        <v>65</v>
      </c>
      <c r="AC175">
        <v>16</v>
      </c>
      <c r="AD175" t="s">
        <v>201</v>
      </c>
      <c r="AE175" t="s">
        <v>58</v>
      </c>
      <c r="AF175">
        <v>5</v>
      </c>
      <c r="AG175">
        <v>3</v>
      </c>
      <c r="AH175">
        <v>0</v>
      </c>
      <c r="AI175" s="1">
        <v>43488</v>
      </c>
      <c r="AJ175">
        <v>0</v>
      </c>
      <c r="AK175">
        <v>6</v>
      </c>
    </row>
    <row r="176" spans="1:37"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489</v>
      </c>
      <c r="R176" t="s">
        <v>40</v>
      </c>
      <c r="S176" t="s">
        <v>41</v>
      </c>
      <c r="T176" t="s">
        <v>89</v>
      </c>
      <c r="U176" t="s">
        <v>82</v>
      </c>
      <c r="V176" s="1">
        <v>40854</v>
      </c>
      <c r="W176" s="1">
        <v>42322</v>
      </c>
      <c r="X176">
        <f t="shared" ca="1" si="2"/>
        <v>4.021917808219178</v>
      </c>
      <c r="Y176" t="s">
        <v>90</v>
      </c>
      <c r="Z176" t="s">
        <v>54</v>
      </c>
      <c r="AA176" t="s">
        <v>46</v>
      </c>
      <c r="AB176" t="s">
        <v>69</v>
      </c>
      <c r="AC176">
        <v>39</v>
      </c>
      <c r="AD176" t="s">
        <v>84</v>
      </c>
      <c r="AE176" t="s">
        <v>49</v>
      </c>
      <c r="AF176">
        <v>5</v>
      </c>
      <c r="AG176">
        <v>4</v>
      </c>
      <c r="AH176">
        <v>0</v>
      </c>
      <c r="AI176" s="1">
        <v>42037</v>
      </c>
      <c r="AJ176">
        <v>0</v>
      </c>
      <c r="AK176">
        <v>17</v>
      </c>
    </row>
    <row r="177" spans="1:37"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488</v>
      </c>
      <c r="R177" t="s">
        <v>78</v>
      </c>
      <c r="S177" t="s">
        <v>41</v>
      </c>
      <c r="T177" t="s">
        <v>42</v>
      </c>
      <c r="U177" t="s">
        <v>43</v>
      </c>
      <c r="V177" s="1">
        <v>41176</v>
      </c>
      <c r="W177" s="1">
        <v>43004</v>
      </c>
      <c r="X177">
        <f t="shared" ca="1" si="2"/>
        <v>5.0082191780821921</v>
      </c>
      <c r="Y177" t="s">
        <v>62</v>
      </c>
      <c r="Z177" t="s">
        <v>54</v>
      </c>
      <c r="AA177" t="s">
        <v>46</v>
      </c>
      <c r="AB177" t="s">
        <v>72</v>
      </c>
      <c r="AC177">
        <v>11</v>
      </c>
      <c r="AD177" t="s">
        <v>57</v>
      </c>
      <c r="AE177" t="s">
        <v>58</v>
      </c>
      <c r="AF177">
        <v>3.08</v>
      </c>
      <c r="AG177">
        <v>4</v>
      </c>
      <c r="AH177">
        <v>0</v>
      </c>
      <c r="AI177" s="1">
        <v>42826</v>
      </c>
      <c r="AJ177">
        <v>0</v>
      </c>
      <c r="AK177">
        <v>18</v>
      </c>
    </row>
    <row r="178" spans="1:37"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489</v>
      </c>
      <c r="R178" t="s">
        <v>40</v>
      </c>
      <c r="S178" t="s">
        <v>41</v>
      </c>
      <c r="T178" t="s">
        <v>42</v>
      </c>
      <c r="U178" t="s">
        <v>43</v>
      </c>
      <c r="V178" s="1">
        <v>41645</v>
      </c>
      <c r="X178">
        <f t="shared" ca="1" si="2"/>
        <v>9.6136986301369856</v>
      </c>
      <c r="Y178" t="s">
        <v>44</v>
      </c>
      <c r="Z178" t="s">
        <v>45</v>
      </c>
      <c r="AA178" t="s">
        <v>46</v>
      </c>
      <c r="AB178" t="s">
        <v>79</v>
      </c>
      <c r="AC178">
        <v>19</v>
      </c>
      <c r="AD178" t="s">
        <v>48</v>
      </c>
      <c r="AE178" t="s">
        <v>58</v>
      </c>
      <c r="AF178">
        <v>4.5999999999999996</v>
      </c>
      <c r="AG178">
        <v>4</v>
      </c>
      <c r="AH178">
        <v>0</v>
      </c>
      <c r="AI178" s="1">
        <v>43522</v>
      </c>
      <c r="AJ178">
        <v>0</v>
      </c>
      <c r="AK178">
        <v>14</v>
      </c>
    </row>
    <row r="179" spans="1:37"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489</v>
      </c>
      <c r="R179" t="s">
        <v>52</v>
      </c>
      <c r="S179" t="s">
        <v>41</v>
      </c>
      <c r="T179" t="s">
        <v>42</v>
      </c>
      <c r="U179" t="s">
        <v>43</v>
      </c>
      <c r="V179" s="1">
        <v>42501</v>
      </c>
      <c r="X179">
        <f t="shared" ca="1" si="2"/>
        <v>7.2684931506849315</v>
      </c>
      <c r="Y179" t="s">
        <v>44</v>
      </c>
      <c r="Z179" t="s">
        <v>45</v>
      </c>
      <c r="AA179" t="s">
        <v>46</v>
      </c>
      <c r="AB179" t="s">
        <v>69</v>
      </c>
      <c r="AD179" t="s">
        <v>48</v>
      </c>
      <c r="AE179" t="s">
        <v>58</v>
      </c>
      <c r="AF179">
        <v>5</v>
      </c>
      <c r="AG179">
        <v>3</v>
      </c>
      <c r="AH179">
        <v>0</v>
      </c>
      <c r="AI179" s="1">
        <v>43486</v>
      </c>
      <c r="AJ179">
        <v>0</v>
      </c>
      <c r="AK179">
        <v>4</v>
      </c>
    </row>
    <row r="180" spans="1:37"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489</v>
      </c>
      <c r="R180" t="s">
        <v>52</v>
      </c>
      <c r="S180" t="s">
        <v>41</v>
      </c>
      <c r="T180" t="s">
        <v>42</v>
      </c>
      <c r="U180" t="s">
        <v>98</v>
      </c>
      <c r="V180" s="1">
        <v>40729</v>
      </c>
      <c r="W180" s="1">
        <v>41140</v>
      </c>
      <c r="X180">
        <f t="shared" ca="1" si="2"/>
        <v>1.1260273972602739</v>
      </c>
      <c r="Y180" t="s">
        <v>90</v>
      </c>
      <c r="Z180" t="s">
        <v>54</v>
      </c>
      <c r="AA180" t="s">
        <v>46</v>
      </c>
      <c r="AB180" t="s">
        <v>72</v>
      </c>
      <c r="AC180">
        <v>11</v>
      </c>
      <c r="AD180" t="s">
        <v>48</v>
      </c>
      <c r="AE180" t="s">
        <v>58</v>
      </c>
      <c r="AF180">
        <v>5</v>
      </c>
      <c r="AG180">
        <v>4</v>
      </c>
      <c r="AH180">
        <v>0</v>
      </c>
      <c r="AI180" s="1">
        <v>41092</v>
      </c>
      <c r="AJ180">
        <v>0</v>
      </c>
      <c r="AK180">
        <v>16</v>
      </c>
    </row>
    <row r="181" spans="1:37"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489</v>
      </c>
      <c r="R181" t="s">
        <v>52</v>
      </c>
      <c r="S181" t="s">
        <v>41</v>
      </c>
      <c r="T181" t="s">
        <v>42</v>
      </c>
      <c r="U181" t="s">
        <v>43</v>
      </c>
      <c r="V181" s="1">
        <v>41589</v>
      </c>
      <c r="X181">
        <f t="shared" ca="1" si="2"/>
        <v>9.7671232876712324</v>
      </c>
      <c r="Y181" t="s">
        <v>44</v>
      </c>
      <c r="Z181" t="s">
        <v>45</v>
      </c>
      <c r="AA181" t="s">
        <v>46</v>
      </c>
      <c r="AB181" t="s">
        <v>83</v>
      </c>
      <c r="AC181">
        <v>12</v>
      </c>
      <c r="AD181" t="s">
        <v>48</v>
      </c>
      <c r="AE181" t="s">
        <v>58</v>
      </c>
      <c r="AF181">
        <v>4.0999999999999996</v>
      </c>
      <c r="AG181">
        <v>3</v>
      </c>
      <c r="AH181">
        <v>0</v>
      </c>
      <c r="AI181" s="1">
        <v>43487</v>
      </c>
      <c r="AJ181">
        <v>0</v>
      </c>
      <c r="AK181">
        <v>11</v>
      </c>
    </row>
    <row r="182" spans="1:37"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489</v>
      </c>
      <c r="R182" t="s">
        <v>40</v>
      </c>
      <c r="S182" t="s">
        <v>41</v>
      </c>
      <c r="T182" t="s">
        <v>42</v>
      </c>
      <c r="U182" t="s">
        <v>112</v>
      </c>
      <c r="V182" s="1">
        <v>41589</v>
      </c>
      <c r="X182">
        <f t="shared" ca="1" si="2"/>
        <v>9.7671232876712324</v>
      </c>
      <c r="Y182" t="s">
        <v>44</v>
      </c>
      <c r="Z182" t="s">
        <v>45</v>
      </c>
      <c r="AA182" t="s">
        <v>75</v>
      </c>
      <c r="AB182" t="s">
        <v>76</v>
      </c>
      <c r="AC182">
        <v>10</v>
      </c>
      <c r="AD182" t="s">
        <v>70</v>
      </c>
      <c r="AE182" t="s">
        <v>58</v>
      </c>
      <c r="AF182">
        <v>4.5</v>
      </c>
      <c r="AG182">
        <v>5</v>
      </c>
      <c r="AH182">
        <v>4</v>
      </c>
      <c r="AI182" s="1">
        <v>43479</v>
      </c>
      <c r="AJ182">
        <v>0</v>
      </c>
      <c r="AK182">
        <v>14</v>
      </c>
    </row>
    <row r="183" spans="1:37"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489</v>
      </c>
      <c r="R183" t="s">
        <v>52</v>
      </c>
      <c r="S183" t="s">
        <v>41</v>
      </c>
      <c r="T183" t="s">
        <v>42</v>
      </c>
      <c r="U183" t="s">
        <v>43</v>
      </c>
      <c r="V183" s="1">
        <v>40694</v>
      </c>
      <c r="X183">
        <f t="shared" ca="1" si="2"/>
        <v>12.219178082191782</v>
      </c>
      <c r="Y183" t="s">
        <v>44</v>
      </c>
      <c r="Z183" t="s">
        <v>45</v>
      </c>
      <c r="AA183" t="s">
        <v>46</v>
      </c>
      <c r="AB183" t="s">
        <v>91</v>
      </c>
      <c r="AC183">
        <v>14</v>
      </c>
      <c r="AD183" t="s">
        <v>57</v>
      </c>
      <c r="AE183" t="s">
        <v>58</v>
      </c>
      <c r="AF183">
        <v>5</v>
      </c>
      <c r="AG183">
        <v>4</v>
      </c>
      <c r="AH183">
        <v>0</v>
      </c>
      <c r="AI183" s="1">
        <v>43475</v>
      </c>
      <c r="AJ183">
        <v>0</v>
      </c>
      <c r="AK183">
        <v>8</v>
      </c>
    </row>
    <row r="184" spans="1:37"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489</v>
      </c>
      <c r="R184" t="s">
        <v>40</v>
      </c>
      <c r="S184" t="s">
        <v>41</v>
      </c>
      <c r="T184" t="s">
        <v>42</v>
      </c>
      <c r="U184" t="s">
        <v>82</v>
      </c>
      <c r="V184" s="1">
        <v>42093</v>
      </c>
      <c r="X184">
        <f t="shared" ca="1" si="2"/>
        <v>8.3863013698630144</v>
      </c>
      <c r="Y184" t="s">
        <v>44</v>
      </c>
      <c r="Z184" t="s">
        <v>45</v>
      </c>
      <c r="AA184" t="s">
        <v>46</v>
      </c>
      <c r="AB184" t="s">
        <v>79</v>
      </c>
      <c r="AC184">
        <v>19</v>
      </c>
      <c r="AD184" t="s">
        <v>48</v>
      </c>
      <c r="AE184" t="s">
        <v>58</v>
      </c>
      <c r="AF184">
        <v>5</v>
      </c>
      <c r="AG184">
        <v>5</v>
      </c>
      <c r="AH184">
        <v>0</v>
      </c>
      <c r="AI184" s="1">
        <v>43503</v>
      </c>
      <c r="AJ184">
        <v>0</v>
      </c>
      <c r="AK184">
        <v>16</v>
      </c>
    </row>
    <row r="185" spans="1:37"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489</v>
      </c>
      <c r="R185" t="s">
        <v>52</v>
      </c>
      <c r="S185" t="s">
        <v>41</v>
      </c>
      <c r="T185" t="s">
        <v>42</v>
      </c>
      <c r="U185" t="s">
        <v>82</v>
      </c>
      <c r="V185" s="1">
        <v>41281</v>
      </c>
      <c r="X185">
        <f t="shared" ca="1" si="2"/>
        <v>10.610958904109589</v>
      </c>
      <c r="Y185" t="s">
        <v>44</v>
      </c>
      <c r="Z185" t="s">
        <v>45</v>
      </c>
      <c r="AA185" t="s">
        <v>46</v>
      </c>
      <c r="AB185" t="s">
        <v>63</v>
      </c>
      <c r="AC185">
        <v>20</v>
      </c>
      <c r="AD185" t="s">
        <v>117</v>
      </c>
      <c r="AE185" t="s">
        <v>58</v>
      </c>
      <c r="AF185">
        <v>3.93</v>
      </c>
      <c r="AG185">
        <v>3</v>
      </c>
      <c r="AH185">
        <v>0</v>
      </c>
      <c r="AI185" s="1">
        <v>43495</v>
      </c>
      <c r="AJ185">
        <v>0</v>
      </c>
      <c r="AK185">
        <v>20</v>
      </c>
    </row>
    <row r="186" spans="1:37"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488</v>
      </c>
      <c r="R186" t="s">
        <v>52</v>
      </c>
      <c r="S186" t="s">
        <v>41</v>
      </c>
      <c r="T186" t="s">
        <v>42</v>
      </c>
      <c r="U186" t="s">
        <v>98</v>
      </c>
      <c r="V186" s="1">
        <v>42557</v>
      </c>
      <c r="X186">
        <f t="shared" ca="1" si="2"/>
        <v>7.1150684931506847</v>
      </c>
      <c r="Y186" t="s">
        <v>44</v>
      </c>
      <c r="Z186" t="s">
        <v>45</v>
      </c>
      <c r="AA186" t="s">
        <v>141</v>
      </c>
      <c r="AB186" t="s">
        <v>160</v>
      </c>
      <c r="AC186">
        <v>21</v>
      </c>
      <c r="AD186" t="s">
        <v>201</v>
      </c>
      <c r="AE186" t="s">
        <v>58</v>
      </c>
      <c r="AF186">
        <v>3.4</v>
      </c>
      <c r="AG186">
        <v>4</v>
      </c>
      <c r="AH186">
        <v>0</v>
      </c>
      <c r="AI186" s="1">
        <v>43494</v>
      </c>
      <c r="AJ186">
        <v>0</v>
      </c>
      <c r="AK186">
        <v>7</v>
      </c>
    </row>
    <row r="187" spans="1:37"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489</v>
      </c>
      <c r="R187" t="s">
        <v>40</v>
      </c>
      <c r="S187" t="s">
        <v>41</v>
      </c>
      <c r="T187" t="s">
        <v>42</v>
      </c>
      <c r="U187" t="s">
        <v>82</v>
      </c>
      <c r="V187" s="1">
        <v>41001</v>
      </c>
      <c r="W187" s="1">
        <v>42685</v>
      </c>
      <c r="X187">
        <f t="shared" ca="1" si="2"/>
        <v>4.6136986301369864</v>
      </c>
      <c r="Y187" t="s">
        <v>90</v>
      </c>
      <c r="Z187" t="s">
        <v>54</v>
      </c>
      <c r="AA187" t="s">
        <v>46</v>
      </c>
      <c r="AB187" t="s">
        <v>99</v>
      </c>
      <c r="AC187">
        <v>18</v>
      </c>
      <c r="AD187" t="s">
        <v>84</v>
      </c>
      <c r="AE187" t="s">
        <v>58</v>
      </c>
      <c r="AF187">
        <v>4.18</v>
      </c>
      <c r="AG187">
        <v>4</v>
      </c>
      <c r="AH187">
        <v>0</v>
      </c>
      <c r="AI187" s="1">
        <v>42405</v>
      </c>
      <c r="AJ187">
        <v>0</v>
      </c>
      <c r="AK187">
        <v>17</v>
      </c>
    </row>
    <row r="188" spans="1:37"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489</v>
      </c>
      <c r="R188" t="s">
        <v>40</v>
      </c>
      <c r="S188" t="s">
        <v>41</v>
      </c>
      <c r="T188" t="s">
        <v>42</v>
      </c>
      <c r="U188" t="s">
        <v>43</v>
      </c>
      <c r="V188" s="1">
        <v>42093</v>
      </c>
      <c r="X188">
        <f t="shared" ca="1" si="2"/>
        <v>8.3863013698630144</v>
      </c>
      <c r="Y188" t="s">
        <v>44</v>
      </c>
      <c r="Z188" t="s">
        <v>45</v>
      </c>
      <c r="AA188" t="s">
        <v>46</v>
      </c>
      <c r="AB188" t="s">
        <v>47</v>
      </c>
      <c r="AC188">
        <v>22</v>
      </c>
      <c r="AD188" t="s">
        <v>117</v>
      </c>
      <c r="AE188" t="s">
        <v>58</v>
      </c>
      <c r="AF188">
        <v>5</v>
      </c>
      <c r="AG188">
        <v>4</v>
      </c>
      <c r="AH188">
        <v>0</v>
      </c>
      <c r="AI188" s="1">
        <v>43486</v>
      </c>
      <c r="AJ188">
        <v>0</v>
      </c>
      <c r="AK188">
        <v>10</v>
      </c>
    </row>
    <row r="189" spans="1:37"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488</v>
      </c>
      <c r="R189" t="s">
        <v>40</v>
      </c>
      <c r="S189" t="s">
        <v>41</v>
      </c>
      <c r="T189" t="s">
        <v>344</v>
      </c>
      <c r="U189" t="s">
        <v>345</v>
      </c>
      <c r="V189" s="1">
        <v>41137</v>
      </c>
      <c r="X189">
        <f t="shared" ca="1" si="2"/>
        <v>11.005479452054795</v>
      </c>
      <c r="Y189" t="s">
        <v>44</v>
      </c>
      <c r="Z189" t="s">
        <v>45</v>
      </c>
      <c r="AA189" t="s">
        <v>46</v>
      </c>
      <c r="AB189" t="s">
        <v>131</v>
      </c>
      <c r="AC189">
        <v>2</v>
      </c>
      <c r="AD189" t="s">
        <v>57</v>
      </c>
      <c r="AE189" t="s">
        <v>58</v>
      </c>
      <c r="AF189">
        <v>4.37</v>
      </c>
      <c r="AG189">
        <v>3</v>
      </c>
      <c r="AH189">
        <v>0</v>
      </c>
      <c r="AI189" s="1">
        <v>43479</v>
      </c>
      <c r="AJ189">
        <v>0</v>
      </c>
      <c r="AK189">
        <v>2</v>
      </c>
    </row>
    <row r="190" spans="1:37"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488</v>
      </c>
      <c r="R190" t="s">
        <v>40</v>
      </c>
      <c r="S190" t="s">
        <v>41</v>
      </c>
      <c r="T190" t="s">
        <v>42</v>
      </c>
      <c r="U190" t="s">
        <v>43</v>
      </c>
      <c r="V190" s="1">
        <v>40770</v>
      </c>
      <c r="W190" s="1">
        <v>41886</v>
      </c>
      <c r="X190">
        <f t="shared" ca="1" si="2"/>
        <v>3.0575342465753423</v>
      </c>
      <c r="Y190" t="s">
        <v>93</v>
      </c>
      <c r="Z190" t="s">
        <v>54</v>
      </c>
      <c r="AA190" t="s">
        <v>46</v>
      </c>
      <c r="AB190" t="s">
        <v>83</v>
      </c>
      <c r="AC190">
        <v>12</v>
      </c>
      <c r="AD190" t="s">
        <v>48</v>
      </c>
      <c r="AE190" t="s">
        <v>191</v>
      </c>
      <c r="AF190">
        <v>3</v>
      </c>
      <c r="AG190">
        <v>2</v>
      </c>
      <c r="AH190">
        <v>0</v>
      </c>
      <c r="AI190" s="1">
        <v>41288</v>
      </c>
      <c r="AJ190">
        <v>6</v>
      </c>
      <c r="AK190">
        <v>6</v>
      </c>
    </row>
    <row r="191" spans="1:37"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488</v>
      </c>
      <c r="R191" t="s">
        <v>52</v>
      </c>
      <c r="S191" t="s">
        <v>41</v>
      </c>
      <c r="T191" t="s">
        <v>42</v>
      </c>
      <c r="U191" t="s">
        <v>43</v>
      </c>
      <c r="V191" s="1">
        <v>40854</v>
      </c>
      <c r="X191">
        <f t="shared" ca="1" si="2"/>
        <v>11.780821917808218</v>
      </c>
      <c r="Y191" t="s">
        <v>44</v>
      </c>
      <c r="Z191" t="s">
        <v>45</v>
      </c>
      <c r="AA191" t="s">
        <v>46</v>
      </c>
      <c r="AB191" t="s">
        <v>91</v>
      </c>
      <c r="AC191">
        <v>14</v>
      </c>
      <c r="AD191" t="s">
        <v>48</v>
      </c>
      <c r="AE191" t="s">
        <v>58</v>
      </c>
      <c r="AF191">
        <v>3.7</v>
      </c>
      <c r="AG191">
        <v>3</v>
      </c>
      <c r="AH191">
        <v>0</v>
      </c>
      <c r="AI191" s="1">
        <v>43473</v>
      </c>
      <c r="AJ191">
        <v>0</v>
      </c>
      <c r="AK191">
        <v>14</v>
      </c>
    </row>
    <row r="192" spans="1:37"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488</v>
      </c>
      <c r="R192" t="s">
        <v>52</v>
      </c>
      <c r="S192" t="s">
        <v>107</v>
      </c>
      <c r="T192" t="s">
        <v>89</v>
      </c>
      <c r="U192" t="s">
        <v>82</v>
      </c>
      <c r="V192" s="1">
        <v>40954</v>
      </c>
      <c r="X192">
        <f t="shared" ca="1" si="2"/>
        <v>11.506849315068493</v>
      </c>
      <c r="Y192" t="s">
        <v>44</v>
      </c>
      <c r="Z192" t="s">
        <v>45</v>
      </c>
      <c r="AA192" t="s">
        <v>55</v>
      </c>
      <c r="AB192" t="s">
        <v>147</v>
      </c>
      <c r="AC192">
        <v>5</v>
      </c>
      <c r="AD192" t="s">
        <v>84</v>
      </c>
      <c r="AE192" t="s">
        <v>118</v>
      </c>
      <c r="AF192">
        <v>2.39</v>
      </c>
      <c r="AG192">
        <v>3</v>
      </c>
      <c r="AH192">
        <v>6</v>
      </c>
      <c r="AI192" s="1">
        <v>43518</v>
      </c>
      <c r="AJ192">
        <v>4</v>
      </c>
      <c r="AK192">
        <v>13</v>
      </c>
    </row>
    <row r="193" spans="1:37"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489</v>
      </c>
      <c r="R193" t="s">
        <v>40</v>
      </c>
      <c r="S193" t="s">
        <v>41</v>
      </c>
      <c r="T193" t="s">
        <v>42</v>
      </c>
      <c r="U193" t="s">
        <v>82</v>
      </c>
      <c r="V193" s="1">
        <v>41407</v>
      </c>
      <c r="X193">
        <f t="shared" ca="1" si="2"/>
        <v>10.265753424657534</v>
      </c>
      <c r="Y193" t="s">
        <v>44</v>
      </c>
      <c r="Z193" t="s">
        <v>45</v>
      </c>
      <c r="AA193" t="s">
        <v>46</v>
      </c>
      <c r="AB193" t="s">
        <v>63</v>
      </c>
      <c r="AC193">
        <v>20</v>
      </c>
      <c r="AD193" t="s">
        <v>57</v>
      </c>
      <c r="AE193" t="s">
        <v>49</v>
      </c>
      <c r="AF193">
        <v>4.7</v>
      </c>
      <c r="AG193">
        <v>3</v>
      </c>
      <c r="AH193">
        <v>0</v>
      </c>
      <c r="AI193" s="1">
        <v>43479</v>
      </c>
      <c r="AJ193">
        <v>0</v>
      </c>
      <c r="AK193">
        <v>1</v>
      </c>
    </row>
    <row r="194" spans="1:37"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488</v>
      </c>
      <c r="R194" t="s">
        <v>40</v>
      </c>
      <c r="S194" t="s">
        <v>41</v>
      </c>
      <c r="T194" t="s">
        <v>42</v>
      </c>
      <c r="U194" t="s">
        <v>82</v>
      </c>
      <c r="V194" s="1">
        <v>40917</v>
      </c>
      <c r="X194">
        <f t="shared" ca="1" si="2"/>
        <v>11.608219178082193</v>
      </c>
      <c r="Y194" t="s">
        <v>44</v>
      </c>
      <c r="Z194" t="s">
        <v>45</v>
      </c>
      <c r="AA194" t="s">
        <v>46</v>
      </c>
      <c r="AB194" t="s">
        <v>99</v>
      </c>
      <c r="AC194">
        <v>18</v>
      </c>
      <c r="AD194" t="s">
        <v>84</v>
      </c>
      <c r="AE194" t="s">
        <v>58</v>
      </c>
      <c r="AF194">
        <v>4.0999999999999996</v>
      </c>
      <c r="AG194">
        <v>4</v>
      </c>
      <c r="AH194">
        <v>0</v>
      </c>
      <c r="AI194" s="1">
        <v>43496</v>
      </c>
      <c r="AJ194">
        <v>0</v>
      </c>
      <c r="AK194">
        <v>12</v>
      </c>
    </row>
    <row r="195" spans="1:37"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489</v>
      </c>
      <c r="R195" t="s">
        <v>52</v>
      </c>
      <c r="S195" t="s">
        <v>41</v>
      </c>
      <c r="T195" t="s">
        <v>42</v>
      </c>
      <c r="U195" t="s">
        <v>43</v>
      </c>
      <c r="V195" s="1">
        <v>42051</v>
      </c>
      <c r="X195">
        <f t="shared" ref="X195:X258" ca="1" si="3">IF(ISBLANK(W195),(TODAY()-V195)/365,(W195-V195)/365)</f>
        <v>8.5013698630136982</v>
      </c>
      <c r="Y195" t="s">
        <v>44</v>
      </c>
      <c r="Z195" t="s">
        <v>45</v>
      </c>
      <c r="AA195" t="s">
        <v>55</v>
      </c>
      <c r="AB195" t="s">
        <v>87</v>
      </c>
      <c r="AC195">
        <v>7</v>
      </c>
      <c r="AD195" t="s">
        <v>117</v>
      </c>
      <c r="AE195" t="s">
        <v>58</v>
      </c>
      <c r="AF195">
        <v>3.81</v>
      </c>
      <c r="AG195">
        <v>3</v>
      </c>
      <c r="AH195">
        <v>6</v>
      </c>
      <c r="AI195" s="1">
        <v>43507</v>
      </c>
      <c r="AJ195">
        <v>0</v>
      </c>
      <c r="AK195">
        <v>6</v>
      </c>
    </row>
    <row r="196" spans="1:37"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489</v>
      </c>
      <c r="R196" t="s">
        <v>67</v>
      </c>
      <c r="S196" t="s">
        <v>41</v>
      </c>
      <c r="T196" t="s">
        <v>42</v>
      </c>
      <c r="U196" t="s">
        <v>43</v>
      </c>
      <c r="V196" s="1">
        <v>41365</v>
      </c>
      <c r="X196">
        <f t="shared" ca="1" si="3"/>
        <v>10.38082191780822</v>
      </c>
      <c r="Y196" t="s">
        <v>44</v>
      </c>
      <c r="Z196" t="s">
        <v>45</v>
      </c>
      <c r="AA196" t="s">
        <v>46</v>
      </c>
      <c r="AB196" t="s">
        <v>65</v>
      </c>
      <c r="AC196">
        <v>16</v>
      </c>
      <c r="AD196" t="s">
        <v>48</v>
      </c>
      <c r="AE196" t="s">
        <v>58</v>
      </c>
      <c r="AF196">
        <v>4.4000000000000004</v>
      </c>
      <c r="AG196">
        <v>4</v>
      </c>
      <c r="AH196">
        <v>0</v>
      </c>
      <c r="AI196" s="1">
        <v>43482</v>
      </c>
      <c r="AJ196">
        <v>0</v>
      </c>
      <c r="AK196">
        <v>18</v>
      </c>
    </row>
    <row r="197" spans="1:37"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488</v>
      </c>
      <c r="R197" t="s">
        <v>137</v>
      </c>
      <c r="S197" t="s">
        <v>41</v>
      </c>
      <c r="T197" t="s">
        <v>42</v>
      </c>
      <c r="U197" t="s">
        <v>82</v>
      </c>
      <c r="V197" s="1">
        <v>41407</v>
      </c>
      <c r="X197">
        <f t="shared" ca="1" si="3"/>
        <v>10.265753424657534</v>
      </c>
      <c r="Y197" t="s">
        <v>44</v>
      </c>
      <c r="Z197" t="s">
        <v>45</v>
      </c>
      <c r="AA197" t="s">
        <v>46</v>
      </c>
      <c r="AB197" t="s">
        <v>47</v>
      </c>
      <c r="AC197">
        <v>22</v>
      </c>
      <c r="AD197" t="s">
        <v>48</v>
      </c>
      <c r="AE197" t="s">
        <v>58</v>
      </c>
      <c r="AF197">
        <v>4.29</v>
      </c>
      <c r="AG197">
        <v>5</v>
      </c>
      <c r="AH197">
        <v>0</v>
      </c>
      <c r="AI197" s="1">
        <v>43493</v>
      </c>
      <c r="AJ197">
        <v>0</v>
      </c>
      <c r="AK197">
        <v>11</v>
      </c>
    </row>
    <row r="198" spans="1:37"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488</v>
      </c>
      <c r="R198" t="s">
        <v>40</v>
      </c>
      <c r="S198" t="s">
        <v>41</v>
      </c>
      <c r="T198" t="s">
        <v>42</v>
      </c>
      <c r="U198" t="s">
        <v>112</v>
      </c>
      <c r="V198" s="1">
        <v>41463</v>
      </c>
      <c r="X198">
        <f t="shared" ca="1" si="3"/>
        <v>10.112328767123287</v>
      </c>
      <c r="Y198" t="s">
        <v>44</v>
      </c>
      <c r="Z198" t="s">
        <v>45</v>
      </c>
      <c r="AA198" t="s">
        <v>46</v>
      </c>
      <c r="AB198" t="s">
        <v>63</v>
      </c>
      <c r="AC198">
        <v>20</v>
      </c>
      <c r="AD198" t="s">
        <v>48</v>
      </c>
      <c r="AE198" t="s">
        <v>58</v>
      </c>
      <c r="AF198">
        <v>4.0999999999999996</v>
      </c>
      <c r="AG198">
        <v>4</v>
      </c>
      <c r="AH198">
        <v>0</v>
      </c>
      <c r="AI198" s="1">
        <v>43487</v>
      </c>
      <c r="AJ198">
        <v>0</v>
      </c>
      <c r="AK198">
        <v>13</v>
      </c>
    </row>
    <row r="199" spans="1:37"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488</v>
      </c>
      <c r="R199" t="s">
        <v>40</v>
      </c>
      <c r="S199" t="s">
        <v>41</v>
      </c>
      <c r="T199" t="s">
        <v>42</v>
      </c>
      <c r="U199" t="s">
        <v>112</v>
      </c>
      <c r="V199" s="1">
        <v>42776</v>
      </c>
      <c r="X199">
        <f t="shared" ca="1" si="3"/>
        <v>6.515068493150685</v>
      </c>
      <c r="Y199" t="s">
        <v>44</v>
      </c>
      <c r="Z199" t="s">
        <v>45</v>
      </c>
      <c r="AA199" t="s">
        <v>55</v>
      </c>
      <c r="AB199" t="s">
        <v>197</v>
      </c>
      <c r="AC199">
        <v>13</v>
      </c>
      <c r="AD199" t="s">
        <v>57</v>
      </c>
      <c r="AE199" t="s">
        <v>58</v>
      </c>
      <c r="AF199">
        <v>5</v>
      </c>
      <c r="AG199">
        <v>3</v>
      </c>
      <c r="AH199">
        <v>6</v>
      </c>
      <c r="AI199" s="1">
        <v>43521</v>
      </c>
      <c r="AJ199">
        <v>0</v>
      </c>
      <c r="AK199">
        <v>17</v>
      </c>
    </row>
    <row r="200" spans="1:37"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488</v>
      </c>
      <c r="R200" t="s">
        <v>40</v>
      </c>
      <c r="S200" t="s">
        <v>41</v>
      </c>
      <c r="T200" t="s">
        <v>42</v>
      </c>
      <c r="U200" t="s">
        <v>82</v>
      </c>
      <c r="V200" s="1">
        <v>40812</v>
      </c>
      <c r="W200" s="1">
        <v>41733</v>
      </c>
      <c r="X200">
        <f t="shared" ca="1" si="3"/>
        <v>2.5232876712328767</v>
      </c>
      <c r="Y200" t="s">
        <v>68</v>
      </c>
      <c r="Z200" t="s">
        <v>54</v>
      </c>
      <c r="AA200" t="s">
        <v>46</v>
      </c>
      <c r="AB200" t="s">
        <v>69</v>
      </c>
      <c r="AC200">
        <v>39</v>
      </c>
      <c r="AD200" t="s">
        <v>84</v>
      </c>
      <c r="AE200" t="s">
        <v>58</v>
      </c>
      <c r="AF200">
        <v>4.3</v>
      </c>
      <c r="AG200">
        <v>3</v>
      </c>
      <c r="AH200">
        <v>0</v>
      </c>
      <c r="AI200" s="1">
        <v>41335</v>
      </c>
      <c r="AJ200">
        <v>0</v>
      </c>
      <c r="AK200">
        <v>19</v>
      </c>
    </row>
    <row r="201" spans="1:37"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488</v>
      </c>
      <c r="R201" t="s">
        <v>52</v>
      </c>
      <c r="S201" t="s">
        <v>41</v>
      </c>
      <c r="T201" t="s">
        <v>42</v>
      </c>
      <c r="U201" t="s">
        <v>43</v>
      </c>
      <c r="V201" s="1">
        <v>41365</v>
      </c>
      <c r="W201" s="1">
        <v>42515</v>
      </c>
      <c r="X201">
        <f t="shared" ca="1" si="3"/>
        <v>3.1506849315068495</v>
      </c>
      <c r="Y201" t="s">
        <v>193</v>
      </c>
      <c r="Z201" t="s">
        <v>54</v>
      </c>
      <c r="AA201" t="s">
        <v>46</v>
      </c>
      <c r="AB201" t="s">
        <v>72</v>
      </c>
      <c r="AC201">
        <v>11</v>
      </c>
      <c r="AD201" t="s">
        <v>80</v>
      </c>
      <c r="AE201" t="s">
        <v>58</v>
      </c>
      <c r="AF201">
        <v>3.18</v>
      </c>
      <c r="AG201">
        <v>3</v>
      </c>
      <c r="AH201">
        <v>0</v>
      </c>
      <c r="AI201" s="1">
        <v>42435</v>
      </c>
      <c r="AJ201">
        <v>0</v>
      </c>
      <c r="AK201">
        <v>10</v>
      </c>
    </row>
    <row r="202" spans="1:37"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488</v>
      </c>
      <c r="R202" t="s">
        <v>52</v>
      </c>
      <c r="S202" t="s">
        <v>41</v>
      </c>
      <c r="T202" t="s">
        <v>42</v>
      </c>
      <c r="U202" t="s">
        <v>43</v>
      </c>
      <c r="V202" s="1">
        <v>41771</v>
      </c>
      <c r="X202">
        <f t="shared" ca="1" si="3"/>
        <v>9.2684931506849306</v>
      </c>
      <c r="Y202" t="s">
        <v>44</v>
      </c>
      <c r="Z202" t="s">
        <v>45</v>
      </c>
      <c r="AA202" t="s">
        <v>46</v>
      </c>
      <c r="AB202" t="s">
        <v>79</v>
      </c>
      <c r="AC202">
        <v>19</v>
      </c>
      <c r="AD202" t="s">
        <v>48</v>
      </c>
      <c r="AE202" t="s">
        <v>58</v>
      </c>
      <c r="AF202">
        <v>5</v>
      </c>
      <c r="AG202">
        <v>5</v>
      </c>
      <c r="AH202">
        <v>0</v>
      </c>
      <c r="AI202" s="1">
        <v>43514</v>
      </c>
      <c r="AJ202">
        <v>0</v>
      </c>
      <c r="AK202">
        <v>11</v>
      </c>
    </row>
    <row r="203" spans="1:37"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489</v>
      </c>
      <c r="R203" t="s">
        <v>137</v>
      </c>
      <c r="S203" t="s">
        <v>41</v>
      </c>
      <c r="T203" t="s">
        <v>42</v>
      </c>
      <c r="U203" t="s">
        <v>82</v>
      </c>
      <c r="V203" s="1">
        <v>41365</v>
      </c>
      <c r="X203">
        <f t="shared" ca="1" si="3"/>
        <v>10.38082191780822</v>
      </c>
      <c r="Y203" t="s">
        <v>44</v>
      </c>
      <c r="Z203" t="s">
        <v>45</v>
      </c>
      <c r="AA203" t="s">
        <v>46</v>
      </c>
      <c r="AB203" t="s">
        <v>83</v>
      </c>
      <c r="AC203">
        <v>12</v>
      </c>
      <c r="AD203" t="s">
        <v>84</v>
      </c>
      <c r="AE203" t="s">
        <v>49</v>
      </c>
      <c r="AF203">
        <v>4</v>
      </c>
      <c r="AG203">
        <v>3</v>
      </c>
      <c r="AH203">
        <v>0</v>
      </c>
      <c r="AI203" s="1">
        <v>43509</v>
      </c>
      <c r="AJ203">
        <v>0</v>
      </c>
      <c r="AK203">
        <v>12</v>
      </c>
    </row>
    <row r="204" spans="1:37"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489</v>
      </c>
      <c r="R204" t="s">
        <v>40</v>
      </c>
      <c r="S204" t="s">
        <v>41</v>
      </c>
      <c r="T204" t="s">
        <v>42</v>
      </c>
      <c r="U204" t="s">
        <v>98</v>
      </c>
      <c r="V204" s="1">
        <v>41463</v>
      </c>
      <c r="X204">
        <f t="shared" ca="1" si="3"/>
        <v>10.112328767123287</v>
      </c>
      <c r="Y204" t="s">
        <v>44</v>
      </c>
      <c r="Z204" t="s">
        <v>45</v>
      </c>
      <c r="AA204" t="s">
        <v>141</v>
      </c>
      <c r="AB204" t="s">
        <v>160</v>
      </c>
      <c r="AC204">
        <v>21</v>
      </c>
      <c r="AD204" t="s">
        <v>57</v>
      </c>
      <c r="AE204" t="s">
        <v>58</v>
      </c>
      <c r="AF204">
        <v>5</v>
      </c>
      <c r="AG204">
        <v>5</v>
      </c>
      <c r="AH204">
        <v>0</v>
      </c>
      <c r="AI204" s="1">
        <v>43490</v>
      </c>
      <c r="AJ204">
        <v>0</v>
      </c>
      <c r="AK204">
        <v>2</v>
      </c>
    </row>
    <row r="205" spans="1:37"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489</v>
      </c>
      <c r="R205" t="s">
        <v>40</v>
      </c>
      <c r="S205" t="s">
        <v>41</v>
      </c>
      <c r="T205" t="s">
        <v>42</v>
      </c>
      <c r="U205" t="s">
        <v>43</v>
      </c>
      <c r="V205" s="1">
        <v>41463</v>
      </c>
      <c r="X205">
        <f t="shared" ca="1" si="3"/>
        <v>10.112328767123287</v>
      </c>
      <c r="Y205" t="s">
        <v>44</v>
      </c>
      <c r="Z205" t="s">
        <v>45</v>
      </c>
      <c r="AA205" t="s">
        <v>46</v>
      </c>
      <c r="AB205" t="s">
        <v>91</v>
      </c>
      <c r="AC205">
        <v>14</v>
      </c>
      <c r="AD205" t="s">
        <v>48</v>
      </c>
      <c r="AE205" t="s">
        <v>58</v>
      </c>
      <c r="AF205">
        <v>3.6</v>
      </c>
      <c r="AG205">
        <v>5</v>
      </c>
      <c r="AH205">
        <v>0</v>
      </c>
      <c r="AI205" s="1">
        <v>43467</v>
      </c>
      <c r="AJ205">
        <v>0</v>
      </c>
      <c r="AK205">
        <v>4</v>
      </c>
    </row>
    <row r="206" spans="1:37"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489</v>
      </c>
      <c r="R206" t="s">
        <v>40</v>
      </c>
      <c r="S206" t="s">
        <v>41</v>
      </c>
      <c r="T206" t="s">
        <v>42</v>
      </c>
      <c r="U206" t="s">
        <v>43</v>
      </c>
      <c r="V206" s="1">
        <v>41953</v>
      </c>
      <c r="X206">
        <f t="shared" ca="1" si="3"/>
        <v>8.7698630136986306</v>
      </c>
      <c r="Y206" t="s">
        <v>44</v>
      </c>
      <c r="Z206" t="s">
        <v>45</v>
      </c>
      <c r="AA206" t="s">
        <v>46</v>
      </c>
      <c r="AB206" t="s">
        <v>65</v>
      </c>
      <c r="AC206">
        <v>16</v>
      </c>
      <c r="AD206" t="s">
        <v>57</v>
      </c>
      <c r="AE206" t="s">
        <v>58</v>
      </c>
      <c r="AF206">
        <v>4.53</v>
      </c>
      <c r="AG206">
        <v>5</v>
      </c>
      <c r="AH206">
        <v>0</v>
      </c>
      <c r="AI206" s="1">
        <v>43481</v>
      </c>
      <c r="AJ206">
        <v>0</v>
      </c>
      <c r="AK206">
        <v>5</v>
      </c>
    </row>
    <row r="207" spans="1:37"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489</v>
      </c>
      <c r="R207" t="s">
        <v>40</v>
      </c>
      <c r="S207" t="s">
        <v>41</v>
      </c>
      <c r="T207" t="s">
        <v>42</v>
      </c>
      <c r="U207" t="s">
        <v>98</v>
      </c>
      <c r="V207" s="1">
        <v>41729</v>
      </c>
      <c r="W207" s="1">
        <v>43221</v>
      </c>
      <c r="X207">
        <f t="shared" ca="1" si="3"/>
        <v>4.087671232876712</v>
      </c>
      <c r="Y207" t="s">
        <v>110</v>
      </c>
      <c r="Z207" t="s">
        <v>104</v>
      </c>
      <c r="AA207" t="s">
        <v>46</v>
      </c>
      <c r="AB207" t="s">
        <v>63</v>
      </c>
      <c r="AC207">
        <v>20</v>
      </c>
      <c r="AD207" t="s">
        <v>48</v>
      </c>
      <c r="AE207" t="s">
        <v>191</v>
      </c>
      <c r="AF207">
        <v>2.33</v>
      </c>
      <c r="AG207">
        <v>2</v>
      </c>
      <c r="AH207">
        <v>0</v>
      </c>
      <c r="AI207" s="1">
        <v>43168</v>
      </c>
      <c r="AJ207">
        <v>6</v>
      </c>
      <c r="AK207">
        <v>3</v>
      </c>
    </row>
    <row r="208" spans="1:37"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489</v>
      </c>
      <c r="R208" t="s">
        <v>52</v>
      </c>
      <c r="S208" t="s">
        <v>41</v>
      </c>
      <c r="T208" t="s">
        <v>42</v>
      </c>
      <c r="U208" t="s">
        <v>112</v>
      </c>
      <c r="V208" s="1">
        <v>41043</v>
      </c>
      <c r="W208" s="1">
        <v>41505</v>
      </c>
      <c r="X208">
        <f t="shared" ca="1" si="3"/>
        <v>1.2657534246575342</v>
      </c>
      <c r="Y208" t="s">
        <v>93</v>
      </c>
      <c r="Z208" t="s">
        <v>54</v>
      </c>
      <c r="AA208" t="s">
        <v>46</v>
      </c>
      <c r="AB208" t="s">
        <v>69</v>
      </c>
      <c r="AC208">
        <v>39</v>
      </c>
      <c r="AD208" t="s">
        <v>48</v>
      </c>
      <c r="AE208" t="s">
        <v>58</v>
      </c>
      <c r="AF208">
        <v>5</v>
      </c>
      <c r="AG208">
        <v>3</v>
      </c>
      <c r="AH208">
        <v>0</v>
      </c>
      <c r="AI208" s="1">
        <v>41457</v>
      </c>
      <c r="AJ208">
        <v>0</v>
      </c>
      <c r="AK208">
        <v>17</v>
      </c>
    </row>
    <row r="209" spans="1:37"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489</v>
      </c>
      <c r="R209" t="s">
        <v>40</v>
      </c>
      <c r="S209" t="s">
        <v>41</v>
      </c>
      <c r="T209" t="s">
        <v>89</v>
      </c>
      <c r="U209" t="s">
        <v>43</v>
      </c>
      <c r="V209" s="1">
        <v>41547</v>
      </c>
      <c r="X209">
        <f t="shared" ca="1" si="3"/>
        <v>9.882191780821918</v>
      </c>
      <c r="Y209" t="s">
        <v>44</v>
      </c>
      <c r="Z209" t="s">
        <v>45</v>
      </c>
      <c r="AA209" t="s">
        <v>141</v>
      </c>
      <c r="AB209" t="s">
        <v>160</v>
      </c>
      <c r="AC209">
        <v>21</v>
      </c>
      <c r="AD209" t="s">
        <v>57</v>
      </c>
      <c r="AE209" t="s">
        <v>58</v>
      </c>
      <c r="AF209">
        <v>4.28</v>
      </c>
      <c r="AG209">
        <v>3</v>
      </c>
      <c r="AH209">
        <v>0</v>
      </c>
      <c r="AI209" s="1">
        <v>43490</v>
      </c>
      <c r="AJ209">
        <v>0</v>
      </c>
      <c r="AK209">
        <v>1</v>
      </c>
    </row>
    <row r="210" spans="1:37"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488</v>
      </c>
      <c r="R210" t="s">
        <v>52</v>
      </c>
      <c r="S210" t="s">
        <v>41</v>
      </c>
      <c r="T210" t="s">
        <v>42</v>
      </c>
      <c r="U210" t="s">
        <v>43</v>
      </c>
      <c r="V210" s="1">
        <v>41547</v>
      </c>
      <c r="X210">
        <f t="shared" ca="1" si="3"/>
        <v>9.882191780821918</v>
      </c>
      <c r="Y210" t="s">
        <v>44</v>
      </c>
      <c r="Z210" t="s">
        <v>45</v>
      </c>
      <c r="AA210" t="s">
        <v>46</v>
      </c>
      <c r="AB210" t="s">
        <v>99</v>
      </c>
      <c r="AC210">
        <v>18</v>
      </c>
      <c r="AD210" t="s">
        <v>48</v>
      </c>
      <c r="AE210" t="s">
        <v>49</v>
      </c>
      <c r="AF210">
        <v>5</v>
      </c>
      <c r="AG210">
        <v>3</v>
      </c>
      <c r="AH210">
        <v>0</v>
      </c>
      <c r="AI210" s="1">
        <v>43503</v>
      </c>
      <c r="AJ210">
        <v>0</v>
      </c>
      <c r="AK210">
        <v>13</v>
      </c>
    </row>
    <row r="211" spans="1:37"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488</v>
      </c>
      <c r="R211" t="s">
        <v>40</v>
      </c>
      <c r="S211" t="s">
        <v>41</v>
      </c>
      <c r="T211" t="s">
        <v>42</v>
      </c>
      <c r="U211" t="s">
        <v>82</v>
      </c>
      <c r="V211" s="1">
        <v>41687</v>
      </c>
      <c r="X211">
        <f t="shared" ca="1" si="3"/>
        <v>9.4986301369863018</v>
      </c>
      <c r="Y211" t="s">
        <v>44</v>
      </c>
      <c r="Z211" t="s">
        <v>45</v>
      </c>
      <c r="AA211" t="s">
        <v>46</v>
      </c>
      <c r="AB211" t="s">
        <v>47</v>
      </c>
      <c r="AC211">
        <v>22</v>
      </c>
      <c r="AD211" t="s">
        <v>48</v>
      </c>
      <c r="AE211" t="s">
        <v>118</v>
      </c>
      <c r="AF211">
        <v>4.25</v>
      </c>
      <c r="AG211">
        <v>3</v>
      </c>
      <c r="AH211">
        <v>0</v>
      </c>
      <c r="AI211" s="1">
        <v>43500</v>
      </c>
      <c r="AJ211">
        <v>4</v>
      </c>
      <c r="AK211">
        <v>6</v>
      </c>
    </row>
    <row r="212" spans="1:37"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488</v>
      </c>
      <c r="R212" t="s">
        <v>40</v>
      </c>
      <c r="S212" t="s">
        <v>41</v>
      </c>
      <c r="T212" t="s">
        <v>42</v>
      </c>
      <c r="U212" t="s">
        <v>43</v>
      </c>
      <c r="V212" s="1">
        <v>42009</v>
      </c>
      <c r="X212">
        <f t="shared" ca="1" si="3"/>
        <v>8.6164383561643838</v>
      </c>
      <c r="Y212" t="s">
        <v>44</v>
      </c>
      <c r="Z212" t="s">
        <v>45</v>
      </c>
      <c r="AA212" t="s">
        <v>141</v>
      </c>
      <c r="AB212" t="s">
        <v>142</v>
      </c>
      <c r="AC212">
        <v>17</v>
      </c>
      <c r="AD212" t="s">
        <v>201</v>
      </c>
      <c r="AE212" t="s">
        <v>58</v>
      </c>
      <c r="AF212">
        <v>5</v>
      </c>
      <c r="AG212">
        <v>5</v>
      </c>
      <c r="AH212">
        <v>0</v>
      </c>
      <c r="AI212" s="1">
        <v>43479</v>
      </c>
      <c r="AJ212">
        <v>0</v>
      </c>
      <c r="AK212">
        <v>18</v>
      </c>
    </row>
    <row r="213" spans="1:37"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489</v>
      </c>
      <c r="R213" t="s">
        <v>52</v>
      </c>
      <c r="S213" t="s">
        <v>41</v>
      </c>
      <c r="T213" t="s">
        <v>42</v>
      </c>
      <c r="U213" t="s">
        <v>43</v>
      </c>
      <c r="V213" s="1">
        <v>40581</v>
      </c>
      <c r="W213" s="1">
        <v>41651</v>
      </c>
      <c r="X213">
        <f t="shared" ca="1" si="3"/>
        <v>2.9315068493150687</v>
      </c>
      <c r="Y213" t="s">
        <v>90</v>
      </c>
      <c r="Z213" t="s">
        <v>54</v>
      </c>
      <c r="AA213" t="s">
        <v>46</v>
      </c>
      <c r="AB213" t="s">
        <v>65</v>
      </c>
      <c r="AC213">
        <v>16</v>
      </c>
      <c r="AD213" t="s">
        <v>70</v>
      </c>
      <c r="AE213" t="s">
        <v>58</v>
      </c>
      <c r="AF213">
        <v>3.89</v>
      </c>
      <c r="AG213">
        <v>4</v>
      </c>
      <c r="AH213">
        <v>0</v>
      </c>
      <c r="AI213" s="1">
        <v>41337</v>
      </c>
      <c r="AJ213">
        <v>0</v>
      </c>
      <c r="AK213">
        <v>7</v>
      </c>
    </row>
    <row r="214" spans="1:37"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488</v>
      </c>
      <c r="R214" t="s">
        <v>40</v>
      </c>
      <c r="S214" t="s">
        <v>41</v>
      </c>
      <c r="T214" t="s">
        <v>42</v>
      </c>
      <c r="U214" t="s">
        <v>82</v>
      </c>
      <c r="V214" s="1">
        <v>40854</v>
      </c>
      <c r="W214" s="1">
        <v>42254</v>
      </c>
      <c r="X214">
        <f t="shared" ca="1" si="3"/>
        <v>3.8356164383561642</v>
      </c>
      <c r="Y214" t="s">
        <v>90</v>
      </c>
      <c r="Z214" t="s">
        <v>54</v>
      </c>
      <c r="AA214" t="s">
        <v>75</v>
      </c>
      <c r="AB214" t="s">
        <v>76</v>
      </c>
      <c r="AC214">
        <v>10</v>
      </c>
      <c r="AD214" t="s">
        <v>84</v>
      </c>
      <c r="AE214" t="s">
        <v>49</v>
      </c>
      <c r="AF214">
        <v>5</v>
      </c>
      <c r="AG214">
        <v>5</v>
      </c>
      <c r="AH214">
        <v>3</v>
      </c>
      <c r="AI214" s="1">
        <v>42232</v>
      </c>
      <c r="AJ214">
        <v>0</v>
      </c>
      <c r="AK214">
        <v>13</v>
      </c>
    </row>
    <row r="215" spans="1:37"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488</v>
      </c>
      <c r="R215" t="s">
        <v>52</v>
      </c>
      <c r="S215" t="s">
        <v>41</v>
      </c>
      <c r="T215" t="s">
        <v>42</v>
      </c>
      <c r="U215" t="s">
        <v>43</v>
      </c>
      <c r="V215" s="1">
        <v>41974</v>
      </c>
      <c r="W215" s="1">
        <v>42491</v>
      </c>
      <c r="X215">
        <f t="shared" ca="1" si="3"/>
        <v>1.4164383561643836</v>
      </c>
      <c r="Y215" t="s">
        <v>110</v>
      </c>
      <c r="Z215" t="s">
        <v>54</v>
      </c>
      <c r="AA215" t="s">
        <v>55</v>
      </c>
      <c r="AB215" t="s">
        <v>56</v>
      </c>
      <c r="AC215">
        <v>4</v>
      </c>
      <c r="AD215" t="s">
        <v>80</v>
      </c>
      <c r="AE215" t="s">
        <v>58</v>
      </c>
      <c r="AF215">
        <v>4.7</v>
      </c>
      <c r="AG215">
        <v>4</v>
      </c>
      <c r="AH215">
        <v>5</v>
      </c>
      <c r="AI215" s="1">
        <v>42385</v>
      </c>
      <c r="AJ215">
        <v>0</v>
      </c>
      <c r="AK215">
        <v>19</v>
      </c>
    </row>
    <row r="216" spans="1:37"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488</v>
      </c>
      <c r="R216" t="s">
        <v>40</v>
      </c>
      <c r="S216" t="s">
        <v>41</v>
      </c>
      <c r="T216" t="s">
        <v>42</v>
      </c>
      <c r="U216" t="s">
        <v>82</v>
      </c>
      <c r="V216" s="1">
        <v>40553</v>
      </c>
      <c r="W216" s="1">
        <v>43097</v>
      </c>
      <c r="X216">
        <f t="shared" ca="1" si="3"/>
        <v>6.9698630136986299</v>
      </c>
      <c r="Y216" t="s">
        <v>53</v>
      </c>
      <c r="Z216" t="s">
        <v>54</v>
      </c>
      <c r="AA216" t="s">
        <v>46</v>
      </c>
      <c r="AB216" t="s">
        <v>69</v>
      </c>
      <c r="AC216">
        <v>39</v>
      </c>
      <c r="AD216" t="s">
        <v>70</v>
      </c>
      <c r="AE216" t="s">
        <v>118</v>
      </c>
      <c r="AF216">
        <v>3.54</v>
      </c>
      <c r="AG216">
        <v>5</v>
      </c>
      <c r="AH216">
        <v>0</v>
      </c>
      <c r="AI216" s="1">
        <v>42831</v>
      </c>
      <c r="AJ216">
        <v>4</v>
      </c>
      <c r="AK216">
        <v>15</v>
      </c>
    </row>
    <row r="217" spans="1:37"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489</v>
      </c>
      <c r="R217" t="s">
        <v>52</v>
      </c>
      <c r="S217" t="s">
        <v>41</v>
      </c>
      <c r="T217" t="s">
        <v>42</v>
      </c>
      <c r="U217" t="s">
        <v>112</v>
      </c>
      <c r="V217" s="1">
        <v>40729</v>
      </c>
      <c r="W217" s="1">
        <v>42262</v>
      </c>
      <c r="X217">
        <f t="shared" ca="1" si="3"/>
        <v>4.2</v>
      </c>
      <c r="Y217" t="s">
        <v>93</v>
      </c>
      <c r="Z217" t="s">
        <v>54</v>
      </c>
      <c r="AA217" t="s">
        <v>46</v>
      </c>
      <c r="AB217" t="s">
        <v>72</v>
      </c>
      <c r="AC217">
        <v>11</v>
      </c>
      <c r="AD217" t="s">
        <v>117</v>
      </c>
      <c r="AE217" t="s">
        <v>118</v>
      </c>
      <c r="AF217">
        <v>2.4</v>
      </c>
      <c r="AG217">
        <v>5</v>
      </c>
      <c r="AH217">
        <v>0</v>
      </c>
      <c r="AI217" s="1">
        <v>42041</v>
      </c>
      <c r="AJ217">
        <v>5</v>
      </c>
      <c r="AK217">
        <v>2</v>
      </c>
    </row>
    <row r="218" spans="1:37"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489</v>
      </c>
      <c r="R218" t="s">
        <v>40</v>
      </c>
      <c r="S218" t="s">
        <v>41</v>
      </c>
      <c r="T218" t="s">
        <v>42</v>
      </c>
      <c r="U218" t="s">
        <v>43</v>
      </c>
      <c r="V218" s="1">
        <v>40679</v>
      </c>
      <c r="W218" s="1">
        <v>42302</v>
      </c>
      <c r="X218">
        <f t="shared" ca="1" si="3"/>
        <v>4.4465753424657537</v>
      </c>
      <c r="Y218" t="s">
        <v>379</v>
      </c>
      <c r="Z218" t="s">
        <v>54</v>
      </c>
      <c r="AA218" t="s">
        <v>46</v>
      </c>
      <c r="AB218" t="s">
        <v>72</v>
      </c>
      <c r="AC218">
        <v>11</v>
      </c>
      <c r="AD218" t="s">
        <v>48</v>
      </c>
      <c r="AE218" t="s">
        <v>58</v>
      </c>
      <c r="AF218">
        <v>3.45</v>
      </c>
      <c r="AG218">
        <v>4</v>
      </c>
      <c r="AH218">
        <v>0</v>
      </c>
      <c r="AI218" s="1">
        <v>41772</v>
      </c>
      <c r="AJ218">
        <v>0</v>
      </c>
      <c r="AK218">
        <v>5</v>
      </c>
    </row>
    <row r="219" spans="1:37"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489</v>
      </c>
      <c r="R219" t="s">
        <v>52</v>
      </c>
      <c r="S219" t="s">
        <v>41</v>
      </c>
      <c r="T219" t="s">
        <v>42</v>
      </c>
      <c r="U219" t="s">
        <v>43</v>
      </c>
      <c r="V219" s="1">
        <v>40679</v>
      </c>
      <c r="W219" s="1">
        <v>41309</v>
      </c>
      <c r="X219">
        <f t="shared" ca="1" si="3"/>
        <v>1.726027397260274</v>
      </c>
      <c r="Y219" t="s">
        <v>193</v>
      </c>
      <c r="Z219" t="s">
        <v>54</v>
      </c>
      <c r="AA219" t="s">
        <v>46</v>
      </c>
      <c r="AB219" t="s">
        <v>79</v>
      </c>
      <c r="AC219">
        <v>19</v>
      </c>
      <c r="AD219" t="s">
        <v>57</v>
      </c>
      <c r="AE219" t="s">
        <v>49</v>
      </c>
      <c r="AF219">
        <v>4.2</v>
      </c>
      <c r="AG219">
        <v>5</v>
      </c>
      <c r="AH219">
        <v>0</v>
      </c>
      <c r="AI219" s="1">
        <v>41284</v>
      </c>
      <c r="AJ219">
        <v>0</v>
      </c>
      <c r="AK219">
        <v>12</v>
      </c>
    </row>
    <row r="220" spans="1:37"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489</v>
      </c>
      <c r="R220" t="s">
        <v>52</v>
      </c>
      <c r="S220" t="s">
        <v>41</v>
      </c>
      <c r="T220" t="s">
        <v>42</v>
      </c>
      <c r="U220" t="s">
        <v>43</v>
      </c>
      <c r="V220" s="1">
        <v>40476</v>
      </c>
      <c r="W220" s="1">
        <v>42508</v>
      </c>
      <c r="X220">
        <f t="shared" ca="1" si="3"/>
        <v>5.5671232876712331</v>
      </c>
      <c r="Y220" t="s">
        <v>90</v>
      </c>
      <c r="Z220" t="s">
        <v>54</v>
      </c>
      <c r="AA220" t="s">
        <v>46</v>
      </c>
      <c r="AB220" t="s">
        <v>131</v>
      </c>
      <c r="AC220">
        <v>2</v>
      </c>
      <c r="AD220" t="s">
        <v>57</v>
      </c>
      <c r="AE220" t="s">
        <v>58</v>
      </c>
      <c r="AF220">
        <v>4.16</v>
      </c>
      <c r="AG220">
        <v>5</v>
      </c>
      <c r="AH220">
        <v>0</v>
      </c>
      <c r="AI220" s="1">
        <v>42068</v>
      </c>
      <c r="AJ220">
        <v>0</v>
      </c>
      <c r="AK220">
        <v>6</v>
      </c>
    </row>
    <row r="221" spans="1:37"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489</v>
      </c>
      <c r="R221" t="s">
        <v>52</v>
      </c>
      <c r="S221" t="s">
        <v>107</v>
      </c>
      <c r="T221" t="s">
        <v>42</v>
      </c>
      <c r="U221" t="s">
        <v>112</v>
      </c>
      <c r="V221" s="1">
        <v>41001</v>
      </c>
      <c r="X221">
        <f t="shared" ca="1" si="3"/>
        <v>11.378082191780821</v>
      </c>
      <c r="Y221" t="s">
        <v>44</v>
      </c>
      <c r="Z221" t="s">
        <v>45</v>
      </c>
      <c r="AA221" t="s">
        <v>46</v>
      </c>
      <c r="AB221" t="s">
        <v>83</v>
      </c>
      <c r="AC221">
        <v>12</v>
      </c>
      <c r="AD221" t="s">
        <v>48</v>
      </c>
      <c r="AE221" t="s">
        <v>58</v>
      </c>
      <c r="AF221">
        <v>4.3</v>
      </c>
      <c r="AG221">
        <v>3</v>
      </c>
      <c r="AH221">
        <v>0</v>
      </c>
      <c r="AI221" s="1">
        <v>43479</v>
      </c>
      <c r="AJ221">
        <v>0</v>
      </c>
      <c r="AK221">
        <v>14</v>
      </c>
    </row>
    <row r="222" spans="1:37"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489</v>
      </c>
      <c r="R222" t="s">
        <v>52</v>
      </c>
      <c r="S222" t="s">
        <v>41</v>
      </c>
      <c r="T222" t="s">
        <v>42</v>
      </c>
      <c r="U222" t="s">
        <v>82</v>
      </c>
      <c r="V222" s="1">
        <v>41953</v>
      </c>
      <c r="X222">
        <f t="shared" ca="1" si="3"/>
        <v>8.7698630136986306</v>
      </c>
      <c r="Y222" t="s">
        <v>44</v>
      </c>
      <c r="Z222" t="s">
        <v>45</v>
      </c>
      <c r="AA222" t="s">
        <v>55</v>
      </c>
      <c r="AB222" t="s">
        <v>56</v>
      </c>
      <c r="AC222">
        <v>4</v>
      </c>
      <c r="AD222" t="s">
        <v>80</v>
      </c>
      <c r="AE222" t="s">
        <v>49</v>
      </c>
      <c r="AF222">
        <v>4.5999999999999996</v>
      </c>
      <c r="AG222">
        <v>5</v>
      </c>
      <c r="AH222">
        <v>7</v>
      </c>
      <c r="AI222" s="1">
        <v>43469</v>
      </c>
      <c r="AJ222">
        <v>0</v>
      </c>
      <c r="AK222">
        <v>16</v>
      </c>
    </row>
    <row r="223" spans="1:37"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488</v>
      </c>
      <c r="R223" t="s">
        <v>52</v>
      </c>
      <c r="S223" t="s">
        <v>41</v>
      </c>
      <c r="T223" t="s">
        <v>42</v>
      </c>
      <c r="U223" t="s">
        <v>112</v>
      </c>
      <c r="V223" s="1">
        <v>40729</v>
      </c>
      <c r="W223" s="1">
        <v>41243</v>
      </c>
      <c r="X223">
        <f t="shared" ca="1" si="3"/>
        <v>1.4082191780821918</v>
      </c>
      <c r="Y223" t="s">
        <v>193</v>
      </c>
      <c r="Z223" t="s">
        <v>54</v>
      </c>
      <c r="AA223" t="s">
        <v>46</v>
      </c>
      <c r="AB223" t="s">
        <v>83</v>
      </c>
      <c r="AC223">
        <v>12</v>
      </c>
      <c r="AD223" t="s">
        <v>70</v>
      </c>
      <c r="AE223" t="s">
        <v>58</v>
      </c>
      <c r="AF223">
        <v>5</v>
      </c>
      <c r="AG223">
        <v>3</v>
      </c>
      <c r="AH223">
        <v>0</v>
      </c>
      <c r="AI223" s="1">
        <v>40959</v>
      </c>
      <c r="AJ223">
        <v>0</v>
      </c>
      <c r="AK223">
        <v>13</v>
      </c>
    </row>
    <row r="224" spans="1:37"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488</v>
      </c>
      <c r="R224" t="s">
        <v>40</v>
      </c>
      <c r="S224" t="s">
        <v>41</v>
      </c>
      <c r="T224" t="s">
        <v>42</v>
      </c>
      <c r="U224" t="s">
        <v>43</v>
      </c>
      <c r="V224" s="1">
        <v>39391</v>
      </c>
      <c r="X224">
        <f t="shared" ca="1" si="3"/>
        <v>15.789041095890411</v>
      </c>
      <c r="Y224" t="s">
        <v>44</v>
      </c>
      <c r="Z224" t="s">
        <v>45</v>
      </c>
      <c r="AA224" t="s">
        <v>46</v>
      </c>
      <c r="AB224" t="s">
        <v>91</v>
      </c>
      <c r="AC224">
        <v>14</v>
      </c>
      <c r="AD224" t="s">
        <v>70</v>
      </c>
      <c r="AE224" t="s">
        <v>58</v>
      </c>
      <c r="AF224">
        <v>3.66</v>
      </c>
      <c r="AG224">
        <v>3</v>
      </c>
      <c r="AH224">
        <v>0</v>
      </c>
      <c r="AI224" s="1">
        <v>43521</v>
      </c>
      <c r="AJ224">
        <v>0</v>
      </c>
      <c r="AK224">
        <v>15</v>
      </c>
    </row>
    <row r="225" spans="1:37"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489</v>
      </c>
      <c r="R225" t="s">
        <v>52</v>
      </c>
      <c r="S225" t="s">
        <v>41</v>
      </c>
      <c r="T225" t="s">
        <v>42</v>
      </c>
      <c r="U225" t="s">
        <v>82</v>
      </c>
      <c r="V225" s="1">
        <v>40917</v>
      </c>
      <c r="X225">
        <f t="shared" ca="1" si="3"/>
        <v>11.608219178082193</v>
      </c>
      <c r="Y225" t="s">
        <v>44</v>
      </c>
      <c r="Z225" t="s">
        <v>45</v>
      </c>
      <c r="AA225" t="s">
        <v>141</v>
      </c>
      <c r="AB225" t="s">
        <v>160</v>
      </c>
      <c r="AC225">
        <v>21</v>
      </c>
      <c r="AD225" t="s">
        <v>201</v>
      </c>
      <c r="AE225" t="s">
        <v>58</v>
      </c>
      <c r="AF225">
        <v>4.2</v>
      </c>
      <c r="AG225">
        <v>5</v>
      </c>
      <c r="AH225">
        <v>0</v>
      </c>
      <c r="AI225" s="1">
        <v>43497</v>
      </c>
      <c r="AJ225">
        <v>0</v>
      </c>
      <c r="AK225">
        <v>9</v>
      </c>
    </row>
    <row r="226" spans="1:37"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489</v>
      </c>
      <c r="R226" t="s">
        <v>67</v>
      </c>
      <c r="S226" t="s">
        <v>107</v>
      </c>
      <c r="T226" t="s">
        <v>42</v>
      </c>
      <c r="U226" t="s">
        <v>112</v>
      </c>
      <c r="V226" s="1">
        <v>40679</v>
      </c>
      <c r="W226" s="1">
        <v>43255</v>
      </c>
      <c r="X226">
        <f t="shared" ca="1" si="3"/>
        <v>7.0575342465753428</v>
      </c>
      <c r="Y226" t="s">
        <v>90</v>
      </c>
      <c r="Z226" t="s">
        <v>54</v>
      </c>
      <c r="AA226" t="s">
        <v>46</v>
      </c>
      <c r="AB226" t="s">
        <v>63</v>
      </c>
      <c r="AC226">
        <v>20</v>
      </c>
      <c r="AD226" t="s">
        <v>70</v>
      </c>
      <c r="AE226" t="s">
        <v>58</v>
      </c>
      <c r="AF226">
        <v>3.17</v>
      </c>
      <c r="AG226">
        <v>4</v>
      </c>
      <c r="AH226">
        <v>0</v>
      </c>
      <c r="AI226" s="1">
        <v>43192</v>
      </c>
      <c r="AJ226">
        <v>0</v>
      </c>
      <c r="AK226">
        <v>14</v>
      </c>
    </row>
    <row r="227" spans="1:37"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488</v>
      </c>
      <c r="R227" t="s">
        <v>40</v>
      </c>
      <c r="S227" t="s">
        <v>41</v>
      </c>
      <c r="T227" t="s">
        <v>42</v>
      </c>
      <c r="U227" t="s">
        <v>43</v>
      </c>
      <c r="V227" s="1">
        <v>41645</v>
      </c>
      <c r="X227">
        <f t="shared" ca="1" si="3"/>
        <v>9.6136986301369856</v>
      </c>
      <c r="Y227" t="s">
        <v>44</v>
      </c>
      <c r="Z227" t="s">
        <v>45</v>
      </c>
      <c r="AA227" t="s">
        <v>46</v>
      </c>
      <c r="AB227" t="s">
        <v>99</v>
      </c>
      <c r="AC227">
        <v>18</v>
      </c>
      <c r="AD227" t="s">
        <v>80</v>
      </c>
      <c r="AE227" t="s">
        <v>58</v>
      </c>
      <c r="AF227">
        <v>4.8</v>
      </c>
      <c r="AG227">
        <v>3</v>
      </c>
      <c r="AH227">
        <v>0</v>
      </c>
      <c r="AI227" s="1">
        <v>43472</v>
      </c>
      <c r="AJ227">
        <v>0</v>
      </c>
      <c r="AK227">
        <v>14</v>
      </c>
    </row>
    <row r="228" spans="1:37"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489</v>
      </c>
      <c r="R228" t="s">
        <v>67</v>
      </c>
      <c r="S228" t="s">
        <v>41</v>
      </c>
      <c r="T228" t="s">
        <v>42</v>
      </c>
      <c r="U228" t="s">
        <v>43</v>
      </c>
      <c r="V228" s="1">
        <v>41176</v>
      </c>
      <c r="W228" s="1">
        <v>41443</v>
      </c>
      <c r="X228">
        <f t="shared" ca="1" si="3"/>
        <v>0.73150684931506849</v>
      </c>
      <c r="Y228" t="s">
        <v>93</v>
      </c>
      <c r="Z228" t="s">
        <v>54</v>
      </c>
      <c r="AA228" t="s">
        <v>46</v>
      </c>
      <c r="AB228" t="s">
        <v>63</v>
      </c>
      <c r="AC228">
        <v>20</v>
      </c>
      <c r="AD228" t="s">
        <v>57</v>
      </c>
      <c r="AE228" t="s">
        <v>58</v>
      </c>
      <c r="AF228">
        <v>4.5</v>
      </c>
      <c r="AG228">
        <v>5</v>
      </c>
      <c r="AH228">
        <v>0</v>
      </c>
      <c r="AI228" s="1">
        <v>41366</v>
      </c>
      <c r="AJ228">
        <v>0</v>
      </c>
      <c r="AK228">
        <v>16</v>
      </c>
    </row>
    <row r="229" spans="1:37"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488</v>
      </c>
      <c r="R229" t="s">
        <v>52</v>
      </c>
      <c r="S229" t="s">
        <v>107</v>
      </c>
      <c r="T229" t="s">
        <v>42</v>
      </c>
      <c r="U229" t="s">
        <v>82</v>
      </c>
      <c r="V229" s="1">
        <v>40595</v>
      </c>
      <c r="W229" s="1">
        <v>42231</v>
      </c>
      <c r="X229">
        <f t="shared" ca="1" si="3"/>
        <v>4.4821917808219176</v>
      </c>
      <c r="Y229" t="s">
        <v>53</v>
      </c>
      <c r="Z229" t="s">
        <v>54</v>
      </c>
      <c r="AA229" t="s">
        <v>75</v>
      </c>
      <c r="AB229" t="s">
        <v>131</v>
      </c>
      <c r="AC229">
        <v>2</v>
      </c>
      <c r="AD229" t="s">
        <v>84</v>
      </c>
      <c r="AE229" t="s">
        <v>58</v>
      </c>
      <c r="AF229">
        <v>4.1500000000000004</v>
      </c>
      <c r="AG229">
        <v>4</v>
      </c>
      <c r="AH229">
        <v>0</v>
      </c>
      <c r="AI229" s="1">
        <v>41748</v>
      </c>
      <c r="AJ229">
        <v>0</v>
      </c>
      <c r="AK229">
        <v>4</v>
      </c>
    </row>
    <row r="230" spans="1:37"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489</v>
      </c>
      <c r="R230" t="s">
        <v>52</v>
      </c>
      <c r="S230" t="s">
        <v>41</v>
      </c>
      <c r="T230" t="s">
        <v>42</v>
      </c>
      <c r="U230" t="s">
        <v>82</v>
      </c>
      <c r="V230" s="1">
        <v>42645</v>
      </c>
      <c r="X230">
        <f t="shared" ca="1" si="3"/>
        <v>6.8739726027397259</v>
      </c>
      <c r="Y230" t="s">
        <v>44</v>
      </c>
      <c r="Z230" t="s">
        <v>45</v>
      </c>
      <c r="AA230" t="s">
        <v>55</v>
      </c>
      <c r="AB230" t="s">
        <v>197</v>
      </c>
      <c r="AC230">
        <v>13</v>
      </c>
      <c r="AD230" t="s">
        <v>57</v>
      </c>
      <c r="AE230" t="s">
        <v>58</v>
      </c>
      <c r="AF230">
        <v>4.4000000000000004</v>
      </c>
      <c r="AG230">
        <v>4</v>
      </c>
      <c r="AH230">
        <v>6</v>
      </c>
      <c r="AI230" s="1">
        <v>43502</v>
      </c>
      <c r="AJ230">
        <v>0</v>
      </c>
      <c r="AK230">
        <v>10</v>
      </c>
    </row>
    <row r="231" spans="1:37"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488</v>
      </c>
      <c r="R231" t="s">
        <v>67</v>
      </c>
      <c r="S231" t="s">
        <v>41</v>
      </c>
      <c r="T231" t="s">
        <v>42</v>
      </c>
      <c r="U231" t="s">
        <v>43</v>
      </c>
      <c r="V231" s="1">
        <v>40812</v>
      </c>
      <c r="W231" s="1">
        <v>43197</v>
      </c>
      <c r="X231">
        <f t="shared" ca="1" si="3"/>
        <v>6.5342465753424657</v>
      </c>
      <c r="Y231" t="s">
        <v>193</v>
      </c>
      <c r="Z231" t="s">
        <v>54</v>
      </c>
      <c r="AA231" t="s">
        <v>46</v>
      </c>
      <c r="AB231" t="s">
        <v>47</v>
      </c>
      <c r="AC231">
        <v>22</v>
      </c>
      <c r="AD231" t="s">
        <v>57</v>
      </c>
      <c r="AE231" t="s">
        <v>58</v>
      </c>
      <c r="AF231">
        <v>3.8</v>
      </c>
      <c r="AG231">
        <v>5</v>
      </c>
      <c r="AH231">
        <v>0</v>
      </c>
      <c r="AI231" s="1">
        <v>43135</v>
      </c>
      <c r="AJ231">
        <v>0</v>
      </c>
      <c r="AK231">
        <v>19</v>
      </c>
    </row>
    <row r="232" spans="1:37"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488</v>
      </c>
      <c r="R232" t="s">
        <v>52</v>
      </c>
      <c r="S232" t="s">
        <v>41</v>
      </c>
      <c r="T232" t="s">
        <v>42</v>
      </c>
      <c r="U232" t="s">
        <v>43</v>
      </c>
      <c r="V232" s="1">
        <v>41771</v>
      </c>
      <c r="X232">
        <f t="shared" ca="1" si="3"/>
        <v>9.2684931506849306</v>
      </c>
      <c r="Y232" t="s">
        <v>44</v>
      </c>
      <c r="Z232" t="s">
        <v>45</v>
      </c>
      <c r="AA232" t="s">
        <v>141</v>
      </c>
      <c r="AB232" t="s">
        <v>142</v>
      </c>
      <c r="AC232">
        <v>17</v>
      </c>
      <c r="AD232" t="s">
        <v>117</v>
      </c>
      <c r="AE232" t="s">
        <v>58</v>
      </c>
      <c r="AF232">
        <v>3.98</v>
      </c>
      <c r="AG232">
        <v>3</v>
      </c>
      <c r="AH232">
        <v>0</v>
      </c>
      <c r="AI232" s="1">
        <v>43493</v>
      </c>
      <c r="AJ232">
        <v>0</v>
      </c>
      <c r="AK232">
        <v>4</v>
      </c>
    </row>
    <row r="233" spans="1:37"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488</v>
      </c>
      <c r="R233" t="s">
        <v>67</v>
      </c>
      <c r="S233" t="s">
        <v>41</v>
      </c>
      <c r="T233" t="s">
        <v>89</v>
      </c>
      <c r="U233" t="s">
        <v>43</v>
      </c>
      <c r="V233" s="1">
        <v>40679</v>
      </c>
      <c r="W233" s="1">
        <v>42384</v>
      </c>
      <c r="X233">
        <f t="shared" ca="1" si="3"/>
        <v>4.6712328767123283</v>
      </c>
      <c r="Y233" t="s">
        <v>130</v>
      </c>
      <c r="Z233" t="s">
        <v>54</v>
      </c>
      <c r="AA233" t="s">
        <v>46</v>
      </c>
      <c r="AB233" t="s">
        <v>65</v>
      </c>
      <c r="AC233">
        <v>16</v>
      </c>
      <c r="AD233" t="s">
        <v>48</v>
      </c>
      <c r="AE233" t="s">
        <v>58</v>
      </c>
      <c r="AF233">
        <v>5</v>
      </c>
      <c r="AG233">
        <v>4</v>
      </c>
      <c r="AH233">
        <v>0</v>
      </c>
      <c r="AI233" s="1">
        <v>42093</v>
      </c>
      <c r="AJ233">
        <v>0</v>
      </c>
      <c r="AK233">
        <v>11</v>
      </c>
    </row>
    <row r="234" spans="1:37"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489</v>
      </c>
      <c r="R234" t="s">
        <v>52</v>
      </c>
      <c r="S234" t="s">
        <v>41</v>
      </c>
      <c r="T234" t="s">
        <v>42</v>
      </c>
      <c r="U234" t="s">
        <v>112</v>
      </c>
      <c r="V234" s="1">
        <v>40875</v>
      </c>
      <c r="X234">
        <f t="shared" ca="1" si="3"/>
        <v>11.723287671232876</v>
      </c>
      <c r="Y234" t="s">
        <v>44</v>
      </c>
      <c r="Z234" t="s">
        <v>45</v>
      </c>
      <c r="AA234" t="s">
        <v>46</v>
      </c>
      <c r="AB234" t="s">
        <v>69</v>
      </c>
      <c r="AD234" t="s">
        <v>70</v>
      </c>
      <c r="AE234" t="s">
        <v>49</v>
      </c>
      <c r="AF234">
        <v>4.3600000000000003</v>
      </c>
      <c r="AG234">
        <v>5</v>
      </c>
      <c r="AH234">
        <v>0</v>
      </c>
      <c r="AI234" s="1">
        <v>43507</v>
      </c>
      <c r="AJ234">
        <v>0</v>
      </c>
      <c r="AK234">
        <v>16</v>
      </c>
    </row>
    <row r="235" spans="1:37"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489</v>
      </c>
      <c r="R235" t="s">
        <v>67</v>
      </c>
      <c r="S235" t="s">
        <v>107</v>
      </c>
      <c r="T235" t="s">
        <v>42</v>
      </c>
      <c r="U235" t="s">
        <v>82</v>
      </c>
      <c r="V235" s="1">
        <v>40812</v>
      </c>
      <c r="W235" s="1">
        <v>40838</v>
      </c>
      <c r="X235">
        <f t="shared" ca="1" si="3"/>
        <v>7.1232876712328766E-2</v>
      </c>
      <c r="Y235" t="s">
        <v>68</v>
      </c>
      <c r="Z235" t="s">
        <v>54</v>
      </c>
      <c r="AA235" t="s">
        <v>46</v>
      </c>
      <c r="AB235" t="s">
        <v>91</v>
      </c>
      <c r="AC235">
        <v>14</v>
      </c>
      <c r="AD235" t="s">
        <v>70</v>
      </c>
      <c r="AE235" t="s">
        <v>58</v>
      </c>
      <c r="AF235">
        <v>4.5</v>
      </c>
      <c r="AG235">
        <v>4</v>
      </c>
      <c r="AH235">
        <v>0</v>
      </c>
      <c r="AI235" s="1">
        <v>40838</v>
      </c>
      <c r="AJ235">
        <v>0</v>
      </c>
      <c r="AK235">
        <v>10</v>
      </c>
    </row>
    <row r="236" spans="1:37"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488</v>
      </c>
      <c r="R236" t="s">
        <v>52</v>
      </c>
      <c r="S236" t="s">
        <v>41</v>
      </c>
      <c r="T236" t="s">
        <v>42</v>
      </c>
      <c r="U236" t="s">
        <v>43</v>
      </c>
      <c r="V236" s="1">
        <v>40729</v>
      </c>
      <c r="W236" s="1">
        <v>40947</v>
      </c>
      <c r="X236">
        <f t="shared" ca="1" si="3"/>
        <v>0.59726027397260273</v>
      </c>
      <c r="Y236" t="s">
        <v>90</v>
      </c>
      <c r="Z236" t="s">
        <v>54</v>
      </c>
      <c r="AA236" t="s">
        <v>46</v>
      </c>
      <c r="AB236" t="s">
        <v>63</v>
      </c>
      <c r="AC236">
        <v>20</v>
      </c>
      <c r="AD236" t="s">
        <v>57</v>
      </c>
      <c r="AE236" t="s">
        <v>58</v>
      </c>
      <c r="AF236">
        <v>4.2</v>
      </c>
      <c r="AG236">
        <v>5</v>
      </c>
      <c r="AH236">
        <v>0</v>
      </c>
      <c r="AI236" s="1">
        <v>40914</v>
      </c>
      <c r="AJ236">
        <v>0</v>
      </c>
      <c r="AK236">
        <v>13</v>
      </c>
    </row>
    <row r="237" spans="1:37"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488</v>
      </c>
      <c r="R237" t="s">
        <v>52</v>
      </c>
      <c r="S237" t="s">
        <v>41</v>
      </c>
      <c r="T237" t="s">
        <v>42</v>
      </c>
      <c r="U237" t="s">
        <v>82</v>
      </c>
      <c r="V237" s="1">
        <v>40553</v>
      </c>
      <c r="W237" s="1">
        <v>42395</v>
      </c>
      <c r="X237">
        <f t="shared" ca="1" si="3"/>
        <v>5.0465753424657533</v>
      </c>
      <c r="Y237" t="s">
        <v>103</v>
      </c>
      <c r="Z237" t="s">
        <v>54</v>
      </c>
      <c r="AA237" t="s">
        <v>46</v>
      </c>
      <c r="AB237" t="s">
        <v>72</v>
      </c>
      <c r="AC237">
        <v>11</v>
      </c>
      <c r="AD237" t="s">
        <v>57</v>
      </c>
      <c r="AE237" t="s">
        <v>58</v>
      </c>
      <c r="AF237">
        <v>5</v>
      </c>
      <c r="AG237">
        <v>3</v>
      </c>
      <c r="AH237">
        <v>0</v>
      </c>
      <c r="AI237" s="1">
        <v>42014</v>
      </c>
      <c r="AJ237">
        <v>0</v>
      </c>
      <c r="AK237">
        <v>11</v>
      </c>
    </row>
    <row r="238" spans="1:37"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489</v>
      </c>
      <c r="R238" t="s">
        <v>52</v>
      </c>
      <c r="S238" t="s">
        <v>41</v>
      </c>
      <c r="T238" t="s">
        <v>42</v>
      </c>
      <c r="U238" t="s">
        <v>43</v>
      </c>
      <c r="V238" s="1">
        <v>40553</v>
      </c>
      <c r="W238" s="1">
        <v>42507</v>
      </c>
      <c r="X238">
        <f t="shared" ca="1" si="3"/>
        <v>5.353424657534247</v>
      </c>
      <c r="Y238" t="s">
        <v>103</v>
      </c>
      <c r="Z238" t="s">
        <v>104</v>
      </c>
      <c r="AA238" t="s">
        <v>46</v>
      </c>
      <c r="AB238" t="s">
        <v>79</v>
      </c>
      <c r="AC238">
        <v>19</v>
      </c>
      <c r="AD238" t="s">
        <v>57</v>
      </c>
      <c r="AE238" t="s">
        <v>118</v>
      </c>
      <c r="AF238">
        <v>3.6</v>
      </c>
      <c r="AG238">
        <v>3</v>
      </c>
      <c r="AH238">
        <v>0</v>
      </c>
      <c r="AI238" s="1">
        <v>42465</v>
      </c>
      <c r="AJ238">
        <v>4</v>
      </c>
      <c r="AK238">
        <v>16</v>
      </c>
    </row>
    <row r="239" spans="1:37"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488</v>
      </c>
      <c r="R239" t="s">
        <v>78</v>
      </c>
      <c r="S239" t="s">
        <v>41</v>
      </c>
      <c r="T239" t="s">
        <v>42</v>
      </c>
      <c r="U239" t="s">
        <v>43</v>
      </c>
      <c r="V239" s="1">
        <v>41463</v>
      </c>
      <c r="X239">
        <f t="shared" ca="1" si="3"/>
        <v>10.112328767123287</v>
      </c>
      <c r="Y239" t="s">
        <v>44</v>
      </c>
      <c r="Z239" t="s">
        <v>45</v>
      </c>
      <c r="AA239" t="s">
        <v>46</v>
      </c>
      <c r="AB239" t="s">
        <v>83</v>
      </c>
      <c r="AC239">
        <v>12</v>
      </c>
      <c r="AD239" t="s">
        <v>80</v>
      </c>
      <c r="AE239" t="s">
        <v>49</v>
      </c>
      <c r="AF239">
        <v>3.6</v>
      </c>
      <c r="AG239">
        <v>5</v>
      </c>
      <c r="AH239">
        <v>0</v>
      </c>
      <c r="AI239" s="1">
        <v>43507</v>
      </c>
      <c r="AJ239">
        <v>0</v>
      </c>
      <c r="AK239">
        <v>4</v>
      </c>
    </row>
    <row r="240" spans="1:37"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489</v>
      </c>
      <c r="R240" t="s">
        <v>52</v>
      </c>
      <c r="S240" t="s">
        <v>41</v>
      </c>
      <c r="T240" t="s">
        <v>42</v>
      </c>
      <c r="U240" t="s">
        <v>43</v>
      </c>
      <c r="V240" s="1">
        <v>42051</v>
      </c>
      <c r="X240">
        <f t="shared" ca="1" si="3"/>
        <v>8.5013698630136982</v>
      </c>
      <c r="Y240" t="s">
        <v>44</v>
      </c>
      <c r="Z240" t="s">
        <v>45</v>
      </c>
      <c r="AA240" t="s">
        <v>55</v>
      </c>
      <c r="AB240" t="s">
        <v>56</v>
      </c>
      <c r="AC240">
        <v>4</v>
      </c>
      <c r="AD240" t="s">
        <v>80</v>
      </c>
      <c r="AE240" t="s">
        <v>58</v>
      </c>
      <c r="AF240">
        <v>3.69</v>
      </c>
      <c r="AG240">
        <v>5</v>
      </c>
      <c r="AH240">
        <v>6</v>
      </c>
      <c r="AI240" s="1">
        <v>43510</v>
      </c>
      <c r="AJ240">
        <v>0</v>
      </c>
      <c r="AK240">
        <v>15</v>
      </c>
    </row>
    <row r="241" spans="1:37"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489</v>
      </c>
      <c r="R241" t="s">
        <v>40</v>
      </c>
      <c r="S241" t="s">
        <v>41</v>
      </c>
      <c r="T241" t="s">
        <v>89</v>
      </c>
      <c r="U241" t="s">
        <v>43</v>
      </c>
      <c r="V241" s="1">
        <v>42009</v>
      </c>
      <c r="W241" s="1">
        <v>43414</v>
      </c>
      <c r="X241">
        <f t="shared" ca="1" si="3"/>
        <v>3.8493150684931505</v>
      </c>
      <c r="Y241" t="s">
        <v>90</v>
      </c>
      <c r="Z241" t="s">
        <v>54</v>
      </c>
      <c r="AA241" t="s">
        <v>55</v>
      </c>
      <c r="AB241" t="s">
        <v>56</v>
      </c>
      <c r="AC241">
        <v>4</v>
      </c>
      <c r="AD241" t="s">
        <v>48</v>
      </c>
      <c r="AE241" t="s">
        <v>58</v>
      </c>
      <c r="AF241">
        <v>3.88</v>
      </c>
      <c r="AG241">
        <v>3</v>
      </c>
      <c r="AH241">
        <v>7</v>
      </c>
      <c r="AI241" s="1">
        <v>43144</v>
      </c>
      <c r="AJ241">
        <v>0</v>
      </c>
      <c r="AK241">
        <v>12</v>
      </c>
    </row>
    <row r="242" spans="1:37"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489</v>
      </c>
      <c r="R242" t="s">
        <v>40</v>
      </c>
      <c r="S242" t="s">
        <v>41</v>
      </c>
      <c r="T242" t="s">
        <v>42</v>
      </c>
      <c r="U242" t="s">
        <v>82</v>
      </c>
      <c r="V242" s="1">
        <v>42742</v>
      </c>
      <c r="X242">
        <f t="shared" ca="1" si="3"/>
        <v>6.6082191780821917</v>
      </c>
      <c r="Y242" t="s">
        <v>44</v>
      </c>
      <c r="Z242" t="s">
        <v>45</v>
      </c>
      <c r="AA242" t="s">
        <v>55</v>
      </c>
      <c r="AB242" t="s">
        <v>197</v>
      </c>
      <c r="AC242">
        <v>13</v>
      </c>
      <c r="AD242" t="s">
        <v>57</v>
      </c>
      <c r="AE242" t="s">
        <v>58</v>
      </c>
      <c r="AF242">
        <v>4.9400000000000004</v>
      </c>
      <c r="AG242">
        <v>3</v>
      </c>
      <c r="AH242">
        <v>5</v>
      </c>
      <c r="AI242" s="1">
        <v>43502</v>
      </c>
      <c r="AJ242">
        <v>0</v>
      </c>
      <c r="AK242">
        <v>17</v>
      </c>
    </row>
    <row r="243" spans="1:37"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489</v>
      </c>
      <c r="R243" t="s">
        <v>137</v>
      </c>
      <c r="S243" t="s">
        <v>41</v>
      </c>
      <c r="T243" t="s">
        <v>42</v>
      </c>
      <c r="U243" t="s">
        <v>43</v>
      </c>
      <c r="V243" s="1">
        <v>41645</v>
      </c>
      <c r="X243">
        <f t="shared" ca="1" si="3"/>
        <v>9.6136986301369856</v>
      </c>
      <c r="Y243" t="s">
        <v>44</v>
      </c>
      <c r="Z243" t="s">
        <v>45</v>
      </c>
      <c r="AA243" t="s">
        <v>46</v>
      </c>
      <c r="AB243" t="s">
        <v>91</v>
      </c>
      <c r="AC243">
        <v>14</v>
      </c>
      <c r="AD243" t="s">
        <v>201</v>
      </c>
      <c r="AE243" t="s">
        <v>58</v>
      </c>
      <c r="AF243">
        <v>5</v>
      </c>
      <c r="AG243">
        <v>4</v>
      </c>
      <c r="AH243">
        <v>0</v>
      </c>
      <c r="AI243" s="1">
        <v>43496</v>
      </c>
      <c r="AJ243">
        <v>0</v>
      </c>
      <c r="AK243">
        <v>8</v>
      </c>
    </row>
    <row r="244" spans="1:37"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488</v>
      </c>
      <c r="R244" t="s">
        <v>40</v>
      </c>
      <c r="S244" t="s">
        <v>41</v>
      </c>
      <c r="T244" t="s">
        <v>42</v>
      </c>
      <c r="U244" t="s">
        <v>43</v>
      </c>
      <c r="V244" s="1">
        <v>40637</v>
      </c>
      <c r="W244" s="1">
        <v>43325</v>
      </c>
      <c r="X244">
        <f t="shared" ca="1" si="3"/>
        <v>7.3643835616438356</v>
      </c>
      <c r="Y244" t="s">
        <v>90</v>
      </c>
      <c r="Z244" t="s">
        <v>54</v>
      </c>
      <c r="AA244" t="s">
        <v>46</v>
      </c>
      <c r="AB244" t="s">
        <v>63</v>
      </c>
      <c r="AC244">
        <v>20</v>
      </c>
      <c r="AD244" t="s">
        <v>70</v>
      </c>
      <c r="AE244" t="s">
        <v>58</v>
      </c>
      <c r="AF244">
        <v>5</v>
      </c>
      <c r="AG244">
        <v>5</v>
      </c>
      <c r="AH244">
        <v>0</v>
      </c>
      <c r="AI244" s="1">
        <v>43283</v>
      </c>
      <c r="AJ244">
        <v>0</v>
      </c>
      <c r="AK244">
        <v>4</v>
      </c>
    </row>
    <row r="245" spans="1:37"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488</v>
      </c>
      <c r="R245" t="s">
        <v>40</v>
      </c>
      <c r="S245" t="s">
        <v>41</v>
      </c>
      <c r="T245" t="s">
        <v>42</v>
      </c>
      <c r="U245" t="s">
        <v>43</v>
      </c>
      <c r="V245" s="1">
        <v>41294</v>
      </c>
      <c r="X245">
        <f t="shared" ca="1" si="3"/>
        <v>10.575342465753424</v>
      </c>
      <c r="Y245" t="s">
        <v>44</v>
      </c>
      <c r="Z245" t="s">
        <v>45</v>
      </c>
      <c r="AA245" t="s">
        <v>55</v>
      </c>
      <c r="AB245" t="s">
        <v>147</v>
      </c>
      <c r="AC245">
        <v>5</v>
      </c>
      <c r="AD245" t="s">
        <v>57</v>
      </c>
      <c r="AE245" t="s">
        <v>58</v>
      </c>
      <c r="AF245">
        <v>3.6</v>
      </c>
      <c r="AG245">
        <v>5</v>
      </c>
      <c r="AH245">
        <v>7</v>
      </c>
      <c r="AI245" s="1">
        <v>43514</v>
      </c>
      <c r="AJ245">
        <v>0</v>
      </c>
      <c r="AK245">
        <v>13</v>
      </c>
    </row>
    <row r="246" spans="1:37"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488</v>
      </c>
      <c r="R246" t="s">
        <v>67</v>
      </c>
      <c r="S246" t="s">
        <v>41</v>
      </c>
      <c r="T246" t="s">
        <v>42</v>
      </c>
      <c r="U246" t="s">
        <v>82</v>
      </c>
      <c r="V246" s="1">
        <v>40917</v>
      </c>
      <c r="W246" s="1">
        <v>42312</v>
      </c>
      <c r="X246">
        <f t="shared" ca="1" si="3"/>
        <v>3.8219178082191783</v>
      </c>
      <c r="Y246" t="s">
        <v>62</v>
      </c>
      <c r="Z246" t="s">
        <v>54</v>
      </c>
      <c r="AA246" t="s">
        <v>55</v>
      </c>
      <c r="AB246" t="s">
        <v>147</v>
      </c>
      <c r="AC246">
        <v>5</v>
      </c>
      <c r="AD246" t="s">
        <v>84</v>
      </c>
      <c r="AE246" t="s">
        <v>58</v>
      </c>
      <c r="AF246">
        <v>4.3</v>
      </c>
      <c r="AG246">
        <v>4</v>
      </c>
      <c r="AH246">
        <v>6</v>
      </c>
      <c r="AI246" s="1">
        <v>42008</v>
      </c>
      <c r="AJ246">
        <v>0</v>
      </c>
      <c r="AK246">
        <v>8</v>
      </c>
    </row>
    <row r="247" spans="1:37"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489</v>
      </c>
      <c r="R247" t="s">
        <v>52</v>
      </c>
      <c r="S247" t="s">
        <v>41</v>
      </c>
      <c r="T247" t="s">
        <v>42</v>
      </c>
      <c r="U247" t="s">
        <v>43</v>
      </c>
      <c r="V247" s="1">
        <v>41218</v>
      </c>
      <c r="X247">
        <f t="shared" ca="1" si="3"/>
        <v>10.783561643835617</v>
      </c>
      <c r="Y247" t="s">
        <v>44</v>
      </c>
      <c r="Z247" t="s">
        <v>45</v>
      </c>
      <c r="AA247" t="s">
        <v>75</v>
      </c>
      <c r="AB247" t="s">
        <v>76</v>
      </c>
      <c r="AC247">
        <v>10</v>
      </c>
      <c r="AD247" t="s">
        <v>57</v>
      </c>
      <c r="AE247" t="s">
        <v>58</v>
      </c>
      <c r="AF247">
        <v>4.2</v>
      </c>
      <c r="AG247">
        <v>3</v>
      </c>
      <c r="AH247">
        <v>6</v>
      </c>
      <c r="AI247" s="1">
        <v>43509</v>
      </c>
      <c r="AJ247">
        <v>0</v>
      </c>
      <c r="AK247">
        <v>2</v>
      </c>
    </row>
    <row r="248" spans="1:37"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489</v>
      </c>
      <c r="R248" t="s">
        <v>40</v>
      </c>
      <c r="S248" t="s">
        <v>41</v>
      </c>
      <c r="T248" t="s">
        <v>42</v>
      </c>
      <c r="U248" t="s">
        <v>82</v>
      </c>
      <c r="V248" s="1">
        <v>42555</v>
      </c>
      <c r="X248">
        <f t="shared" ca="1" si="3"/>
        <v>7.1205479452054794</v>
      </c>
      <c r="Y248" t="s">
        <v>44</v>
      </c>
      <c r="Z248" t="s">
        <v>45</v>
      </c>
      <c r="AA248" t="s">
        <v>46</v>
      </c>
      <c r="AB248" t="s">
        <v>99</v>
      </c>
      <c r="AC248">
        <v>18</v>
      </c>
      <c r="AD248" t="s">
        <v>84</v>
      </c>
      <c r="AE248" t="s">
        <v>118</v>
      </c>
      <c r="AF248">
        <v>2.6</v>
      </c>
      <c r="AG248">
        <v>4</v>
      </c>
      <c r="AH248">
        <v>0</v>
      </c>
      <c r="AI248" s="1">
        <v>43514</v>
      </c>
      <c r="AJ248">
        <v>5</v>
      </c>
      <c r="AK248">
        <v>4</v>
      </c>
    </row>
    <row r="249" spans="1:37"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488</v>
      </c>
      <c r="R249" t="s">
        <v>40</v>
      </c>
      <c r="S249" t="s">
        <v>41</v>
      </c>
      <c r="T249" t="s">
        <v>42</v>
      </c>
      <c r="U249" t="s">
        <v>43</v>
      </c>
      <c r="V249" s="1">
        <v>39818</v>
      </c>
      <c r="W249" s="1">
        <v>43311</v>
      </c>
      <c r="X249">
        <f t="shared" ca="1" si="3"/>
        <v>9.5698630136986296</v>
      </c>
      <c r="Y249" t="s">
        <v>162</v>
      </c>
      <c r="Z249" t="s">
        <v>54</v>
      </c>
      <c r="AA249" t="s">
        <v>46</v>
      </c>
      <c r="AB249" t="s">
        <v>47</v>
      </c>
      <c r="AC249">
        <v>22</v>
      </c>
      <c r="AD249" t="s">
        <v>70</v>
      </c>
      <c r="AE249" t="s">
        <v>58</v>
      </c>
      <c r="AF249">
        <v>4.5999999999999996</v>
      </c>
      <c r="AG249">
        <v>5</v>
      </c>
      <c r="AH249">
        <v>0</v>
      </c>
      <c r="AI249" s="1">
        <v>43136</v>
      </c>
      <c r="AJ249">
        <v>0</v>
      </c>
      <c r="AK249">
        <v>7</v>
      </c>
    </row>
    <row r="250" spans="1:37"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488</v>
      </c>
      <c r="R250" t="s">
        <v>52</v>
      </c>
      <c r="S250" t="s">
        <v>41</v>
      </c>
      <c r="T250" t="s">
        <v>42</v>
      </c>
      <c r="U250" t="s">
        <v>43</v>
      </c>
      <c r="V250" s="1">
        <v>40420</v>
      </c>
      <c r="X250">
        <f t="shared" ca="1" si="3"/>
        <v>12.96986301369863</v>
      </c>
      <c r="Y250" t="s">
        <v>44</v>
      </c>
      <c r="Z250" t="s">
        <v>45</v>
      </c>
      <c r="AA250" t="s">
        <v>46</v>
      </c>
      <c r="AB250" t="s">
        <v>99</v>
      </c>
      <c r="AC250">
        <v>18</v>
      </c>
      <c r="AD250" t="s">
        <v>117</v>
      </c>
      <c r="AE250" t="s">
        <v>58</v>
      </c>
      <c r="AF250">
        <v>4.0999999999999996</v>
      </c>
      <c r="AG250">
        <v>3</v>
      </c>
      <c r="AH250">
        <v>0</v>
      </c>
      <c r="AI250" s="1">
        <v>43475</v>
      </c>
      <c r="AJ250">
        <v>0</v>
      </c>
      <c r="AK250">
        <v>13</v>
      </c>
    </row>
    <row r="251" spans="1:37"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488</v>
      </c>
      <c r="R251" t="s">
        <v>67</v>
      </c>
      <c r="S251" t="s">
        <v>41</v>
      </c>
      <c r="T251" t="s">
        <v>42</v>
      </c>
      <c r="U251" t="s">
        <v>82</v>
      </c>
      <c r="V251" s="1">
        <v>42009</v>
      </c>
      <c r="W251" s="1">
        <v>42308</v>
      </c>
      <c r="X251">
        <f t="shared" ca="1" si="3"/>
        <v>0.81917808219178079</v>
      </c>
      <c r="Y251" t="s">
        <v>62</v>
      </c>
      <c r="Z251" t="s">
        <v>54</v>
      </c>
      <c r="AA251" t="s">
        <v>55</v>
      </c>
      <c r="AB251" t="s">
        <v>56</v>
      </c>
      <c r="AC251">
        <v>4</v>
      </c>
      <c r="AD251" t="s">
        <v>48</v>
      </c>
      <c r="AE251" t="s">
        <v>58</v>
      </c>
      <c r="AF251">
        <v>4.2</v>
      </c>
      <c r="AG251">
        <v>3</v>
      </c>
      <c r="AH251">
        <v>5</v>
      </c>
      <c r="AI251" s="1">
        <v>42114</v>
      </c>
      <c r="AJ251">
        <v>0</v>
      </c>
      <c r="AK251">
        <v>2</v>
      </c>
    </row>
    <row r="252" spans="1:37"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489</v>
      </c>
      <c r="R252" t="s">
        <v>52</v>
      </c>
      <c r="S252" t="s">
        <v>41</v>
      </c>
      <c r="T252" t="s">
        <v>42</v>
      </c>
      <c r="U252" t="s">
        <v>82</v>
      </c>
      <c r="V252" s="1">
        <v>41911</v>
      </c>
      <c r="X252">
        <f t="shared" ca="1" si="3"/>
        <v>8.8849315068493144</v>
      </c>
      <c r="Y252" t="s">
        <v>44</v>
      </c>
      <c r="Z252" t="s">
        <v>45</v>
      </c>
      <c r="AA252" t="s">
        <v>46</v>
      </c>
      <c r="AB252" t="s">
        <v>65</v>
      </c>
      <c r="AC252">
        <v>16</v>
      </c>
      <c r="AD252" t="s">
        <v>48</v>
      </c>
      <c r="AE252" t="s">
        <v>58</v>
      </c>
      <c r="AF252">
        <v>3.51</v>
      </c>
      <c r="AG252">
        <v>3</v>
      </c>
      <c r="AH252">
        <v>0</v>
      </c>
      <c r="AI252" s="1">
        <v>43514</v>
      </c>
      <c r="AJ252">
        <v>0</v>
      </c>
      <c r="AK252">
        <v>2</v>
      </c>
    </row>
    <row r="253" spans="1:37"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489</v>
      </c>
      <c r="R253" t="s">
        <v>40</v>
      </c>
      <c r="S253" t="s">
        <v>41</v>
      </c>
      <c r="T253" t="s">
        <v>42</v>
      </c>
      <c r="U253" t="s">
        <v>112</v>
      </c>
      <c r="V253" s="1">
        <v>41547</v>
      </c>
      <c r="X253">
        <f t="shared" ca="1" si="3"/>
        <v>9.882191780821918</v>
      </c>
      <c r="Y253" t="s">
        <v>44</v>
      </c>
      <c r="Z253" t="s">
        <v>45</v>
      </c>
      <c r="AA253" t="s">
        <v>46</v>
      </c>
      <c r="AB253" t="s">
        <v>69</v>
      </c>
      <c r="AD253" t="s">
        <v>70</v>
      </c>
      <c r="AE253" t="s">
        <v>58</v>
      </c>
      <c r="AF253">
        <v>5</v>
      </c>
      <c r="AG253">
        <v>5</v>
      </c>
      <c r="AH253">
        <v>0</v>
      </c>
      <c r="AI253" s="1">
        <v>43502</v>
      </c>
      <c r="AJ253">
        <v>0</v>
      </c>
      <c r="AK253">
        <v>14</v>
      </c>
    </row>
    <row r="254" spans="1:37"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489</v>
      </c>
      <c r="R254" t="s">
        <v>52</v>
      </c>
      <c r="S254" t="s">
        <v>41</v>
      </c>
      <c r="T254" t="s">
        <v>42</v>
      </c>
      <c r="U254" t="s">
        <v>43</v>
      </c>
      <c r="V254" s="1">
        <v>41912</v>
      </c>
      <c r="X254">
        <f t="shared" ca="1" si="3"/>
        <v>8.882191780821918</v>
      </c>
      <c r="Y254" t="s">
        <v>44</v>
      </c>
      <c r="Z254" t="s">
        <v>45</v>
      </c>
      <c r="AA254" t="s">
        <v>55</v>
      </c>
      <c r="AB254" t="s">
        <v>87</v>
      </c>
      <c r="AC254">
        <v>7</v>
      </c>
      <c r="AD254" t="s">
        <v>48</v>
      </c>
      <c r="AE254" t="s">
        <v>58</v>
      </c>
      <c r="AF254">
        <v>3.31</v>
      </c>
      <c r="AG254">
        <v>3</v>
      </c>
      <c r="AH254">
        <v>6</v>
      </c>
      <c r="AI254" s="1">
        <v>43472</v>
      </c>
      <c r="AJ254">
        <v>0</v>
      </c>
      <c r="AK254">
        <v>7</v>
      </c>
    </row>
    <row r="255" spans="1:37"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489</v>
      </c>
      <c r="R255" t="s">
        <v>52</v>
      </c>
      <c r="S255" t="s">
        <v>41</v>
      </c>
      <c r="T255" t="s">
        <v>42</v>
      </c>
      <c r="U255" t="s">
        <v>43</v>
      </c>
      <c r="V255" s="1">
        <v>41505</v>
      </c>
      <c r="X255">
        <f t="shared" ca="1" si="3"/>
        <v>9.9972602739726035</v>
      </c>
      <c r="Y255" t="s">
        <v>44</v>
      </c>
      <c r="Z255" t="s">
        <v>45</v>
      </c>
      <c r="AA255" t="s">
        <v>46</v>
      </c>
      <c r="AB255" t="s">
        <v>72</v>
      </c>
      <c r="AC255">
        <v>11</v>
      </c>
      <c r="AD255" t="s">
        <v>48</v>
      </c>
      <c r="AE255" t="s">
        <v>58</v>
      </c>
      <c r="AF255">
        <v>4.8099999999999996</v>
      </c>
      <c r="AG255">
        <v>4</v>
      </c>
      <c r="AH255">
        <v>0</v>
      </c>
      <c r="AI255" s="1">
        <v>43511</v>
      </c>
      <c r="AJ255">
        <v>0</v>
      </c>
      <c r="AK255">
        <v>15</v>
      </c>
    </row>
    <row r="256" spans="1:37"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488</v>
      </c>
      <c r="R256" t="s">
        <v>52</v>
      </c>
      <c r="S256" t="s">
        <v>41</v>
      </c>
      <c r="T256" t="s">
        <v>89</v>
      </c>
      <c r="U256" t="s">
        <v>43</v>
      </c>
      <c r="V256" s="1">
        <v>42009</v>
      </c>
      <c r="X256">
        <f t="shared" ca="1" si="3"/>
        <v>8.6164383561643838</v>
      </c>
      <c r="Y256" t="s">
        <v>44</v>
      </c>
      <c r="Z256" t="s">
        <v>45</v>
      </c>
      <c r="AA256" t="s">
        <v>55</v>
      </c>
      <c r="AB256" t="s">
        <v>56</v>
      </c>
      <c r="AC256">
        <v>4</v>
      </c>
      <c r="AD256" t="s">
        <v>80</v>
      </c>
      <c r="AE256" t="s">
        <v>58</v>
      </c>
      <c r="AF256">
        <v>3.32</v>
      </c>
      <c r="AG256">
        <v>3</v>
      </c>
      <c r="AH256">
        <v>7</v>
      </c>
      <c r="AI256" s="1">
        <v>43479</v>
      </c>
      <c r="AJ256">
        <v>0</v>
      </c>
      <c r="AK256">
        <v>16</v>
      </c>
    </row>
    <row r="257" spans="1:37"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489</v>
      </c>
      <c r="R257" t="s">
        <v>40</v>
      </c>
      <c r="S257" t="s">
        <v>41</v>
      </c>
      <c r="T257" t="s">
        <v>42</v>
      </c>
      <c r="U257" t="s">
        <v>43</v>
      </c>
      <c r="V257" s="1">
        <v>42125</v>
      </c>
      <c r="X257">
        <f t="shared" ca="1" si="3"/>
        <v>8.2986301369863007</v>
      </c>
      <c r="Y257" t="s">
        <v>44</v>
      </c>
      <c r="Z257" t="s">
        <v>45</v>
      </c>
      <c r="AA257" t="s">
        <v>126</v>
      </c>
      <c r="AB257" t="s">
        <v>127</v>
      </c>
      <c r="AC257">
        <v>1</v>
      </c>
      <c r="AD257" t="s">
        <v>201</v>
      </c>
      <c r="AE257" t="s">
        <v>58</v>
      </c>
      <c r="AF257">
        <v>5</v>
      </c>
      <c r="AG257">
        <v>3</v>
      </c>
      <c r="AH257">
        <v>5</v>
      </c>
      <c r="AI257" s="1">
        <v>43480</v>
      </c>
      <c r="AJ257">
        <v>0</v>
      </c>
      <c r="AK257">
        <v>2</v>
      </c>
    </row>
    <row r="258" spans="1:37"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489</v>
      </c>
      <c r="R258" t="s">
        <v>40</v>
      </c>
      <c r="S258" t="s">
        <v>41</v>
      </c>
      <c r="T258" t="s">
        <v>42</v>
      </c>
      <c r="U258" t="s">
        <v>43</v>
      </c>
      <c r="V258" s="1">
        <v>40112</v>
      </c>
      <c r="W258" s="1">
        <v>42102</v>
      </c>
      <c r="X258">
        <f t="shared" ca="1" si="3"/>
        <v>5.4520547945205475</v>
      </c>
      <c r="Y258" t="s">
        <v>296</v>
      </c>
      <c r="Z258" t="s">
        <v>54</v>
      </c>
      <c r="AA258" t="s">
        <v>46</v>
      </c>
      <c r="AB258" t="s">
        <v>47</v>
      </c>
      <c r="AC258">
        <v>22</v>
      </c>
      <c r="AD258" t="s">
        <v>117</v>
      </c>
      <c r="AE258" t="s">
        <v>58</v>
      </c>
      <c r="AF258">
        <v>4.68</v>
      </c>
      <c r="AG258">
        <v>4</v>
      </c>
      <c r="AH258">
        <v>0</v>
      </c>
      <c r="AI258" s="1">
        <v>42096</v>
      </c>
      <c r="AJ258">
        <v>0</v>
      </c>
      <c r="AK258">
        <v>20</v>
      </c>
    </row>
    <row r="259" spans="1:37"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488</v>
      </c>
      <c r="R259" t="s">
        <v>40</v>
      </c>
      <c r="S259" t="s">
        <v>41</v>
      </c>
      <c r="T259" t="s">
        <v>42</v>
      </c>
      <c r="U259" t="s">
        <v>43</v>
      </c>
      <c r="V259" s="1">
        <v>41911</v>
      </c>
      <c r="X259">
        <f t="shared" ref="X259:X312" ca="1" si="4">IF(ISBLANK(W259),(TODAY()-V259)/365,(W259-V259)/365)</f>
        <v>8.8849315068493144</v>
      </c>
      <c r="Y259" t="s">
        <v>44</v>
      </c>
      <c r="Z259" t="s">
        <v>45</v>
      </c>
      <c r="AA259" t="s">
        <v>46</v>
      </c>
      <c r="AB259" t="s">
        <v>65</v>
      </c>
      <c r="AC259">
        <v>16</v>
      </c>
      <c r="AD259" t="s">
        <v>57</v>
      </c>
      <c r="AE259" t="s">
        <v>49</v>
      </c>
      <c r="AF259">
        <v>4.3</v>
      </c>
      <c r="AG259">
        <v>3</v>
      </c>
      <c r="AH259">
        <v>0</v>
      </c>
      <c r="AI259" s="1">
        <v>43493</v>
      </c>
      <c r="AJ259">
        <v>0</v>
      </c>
      <c r="AK259">
        <v>4</v>
      </c>
    </row>
    <row r="260" spans="1:37"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488</v>
      </c>
      <c r="R260" t="s">
        <v>67</v>
      </c>
      <c r="S260" t="s">
        <v>41</v>
      </c>
      <c r="T260" t="s">
        <v>42</v>
      </c>
      <c r="U260" t="s">
        <v>82</v>
      </c>
      <c r="V260" s="1">
        <v>41777</v>
      </c>
      <c r="X260">
        <f t="shared" ca="1" si="4"/>
        <v>9.2520547945205482</v>
      </c>
      <c r="Y260" t="s">
        <v>44</v>
      </c>
      <c r="Z260" t="s">
        <v>45</v>
      </c>
      <c r="AA260" t="s">
        <v>141</v>
      </c>
      <c r="AB260" t="s">
        <v>182</v>
      </c>
      <c r="AC260">
        <v>15</v>
      </c>
      <c r="AD260" t="s">
        <v>84</v>
      </c>
      <c r="AE260" t="s">
        <v>118</v>
      </c>
      <c r="AF260">
        <v>2.4</v>
      </c>
      <c r="AG260">
        <v>4</v>
      </c>
      <c r="AH260">
        <v>0</v>
      </c>
      <c r="AI260" s="1">
        <v>43481</v>
      </c>
      <c r="AJ260">
        <v>2</v>
      </c>
      <c r="AK260">
        <v>16</v>
      </c>
    </row>
    <row r="261" spans="1:37"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489</v>
      </c>
      <c r="R261" t="s">
        <v>52</v>
      </c>
      <c r="S261" t="s">
        <v>41</v>
      </c>
      <c r="T261" t="s">
        <v>42</v>
      </c>
      <c r="U261" t="s">
        <v>82</v>
      </c>
      <c r="V261" s="1">
        <v>40812</v>
      </c>
      <c r="W261" s="1">
        <v>41542</v>
      </c>
      <c r="X261">
        <f t="shared" ca="1" si="4"/>
        <v>2</v>
      </c>
      <c r="Y261" t="s">
        <v>53</v>
      </c>
      <c r="Z261" t="s">
        <v>54</v>
      </c>
      <c r="AA261" t="s">
        <v>126</v>
      </c>
      <c r="AB261" t="s">
        <v>127</v>
      </c>
      <c r="AC261">
        <v>1</v>
      </c>
      <c r="AD261" t="s">
        <v>84</v>
      </c>
      <c r="AE261" t="s">
        <v>58</v>
      </c>
      <c r="AF261">
        <v>3.8</v>
      </c>
      <c r="AG261">
        <v>4</v>
      </c>
      <c r="AH261">
        <v>4</v>
      </c>
      <c r="AI261" s="1">
        <v>41501</v>
      </c>
      <c r="AJ261">
        <v>0</v>
      </c>
      <c r="AK261">
        <v>17</v>
      </c>
    </row>
    <row r="262" spans="1:37"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489</v>
      </c>
      <c r="R262" t="s">
        <v>40</v>
      </c>
      <c r="S262" t="s">
        <v>41</v>
      </c>
      <c r="T262" t="s">
        <v>42</v>
      </c>
      <c r="U262" t="s">
        <v>43</v>
      </c>
      <c r="V262" s="1">
        <v>41589</v>
      </c>
      <c r="X262">
        <f t="shared" ca="1" si="4"/>
        <v>9.7671232876712324</v>
      </c>
      <c r="Y262" t="s">
        <v>44</v>
      </c>
      <c r="Z262" t="s">
        <v>45</v>
      </c>
      <c r="AA262" t="s">
        <v>46</v>
      </c>
      <c r="AB262" t="s">
        <v>79</v>
      </c>
      <c r="AC262">
        <v>19</v>
      </c>
      <c r="AD262" t="s">
        <v>80</v>
      </c>
      <c r="AE262" t="s">
        <v>58</v>
      </c>
      <c r="AF262">
        <v>3.73</v>
      </c>
      <c r="AG262">
        <v>3</v>
      </c>
      <c r="AH262">
        <v>0</v>
      </c>
      <c r="AI262" s="1">
        <v>43489</v>
      </c>
      <c r="AJ262">
        <v>0</v>
      </c>
      <c r="AK262">
        <v>16</v>
      </c>
    </row>
    <row r="263" spans="1:37"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489</v>
      </c>
      <c r="R263" t="s">
        <v>52</v>
      </c>
      <c r="S263" t="s">
        <v>41</v>
      </c>
      <c r="T263" t="s">
        <v>42</v>
      </c>
      <c r="U263" t="s">
        <v>82</v>
      </c>
      <c r="V263" s="1">
        <v>40704</v>
      </c>
      <c r="X263">
        <f t="shared" ca="1" si="4"/>
        <v>12.191780821917808</v>
      </c>
      <c r="Y263" t="s">
        <v>44</v>
      </c>
      <c r="Z263" t="s">
        <v>45</v>
      </c>
      <c r="AA263" t="s">
        <v>55</v>
      </c>
      <c r="AB263" t="s">
        <v>166</v>
      </c>
      <c r="AC263">
        <v>6</v>
      </c>
      <c r="AD263" t="s">
        <v>48</v>
      </c>
      <c r="AE263" t="s">
        <v>58</v>
      </c>
      <c r="AF263">
        <v>4.3</v>
      </c>
      <c r="AG263">
        <v>3</v>
      </c>
      <c r="AH263">
        <v>5</v>
      </c>
      <c r="AI263" s="1">
        <v>43504</v>
      </c>
      <c r="AJ263">
        <v>0</v>
      </c>
      <c r="AK263">
        <v>19</v>
      </c>
    </row>
    <row r="264" spans="1:37"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488</v>
      </c>
      <c r="R264" t="s">
        <v>52</v>
      </c>
      <c r="S264" t="s">
        <v>41</v>
      </c>
      <c r="T264" t="s">
        <v>42</v>
      </c>
      <c r="U264" t="s">
        <v>112</v>
      </c>
      <c r="V264" s="1">
        <v>42551</v>
      </c>
      <c r="X264">
        <f t="shared" ca="1" si="4"/>
        <v>7.1315068493150688</v>
      </c>
      <c r="Y264" t="s">
        <v>44</v>
      </c>
      <c r="Z264" t="s">
        <v>45</v>
      </c>
      <c r="AA264" t="s">
        <v>55</v>
      </c>
      <c r="AB264" t="s">
        <v>87</v>
      </c>
      <c r="AC264">
        <v>7</v>
      </c>
      <c r="AD264" t="s">
        <v>48</v>
      </c>
      <c r="AE264" t="s">
        <v>58</v>
      </c>
      <c r="AF264">
        <v>3.27</v>
      </c>
      <c r="AG264">
        <v>4</v>
      </c>
      <c r="AH264">
        <v>5</v>
      </c>
      <c r="AI264" s="1">
        <v>43479</v>
      </c>
      <c r="AJ264">
        <v>0</v>
      </c>
      <c r="AK264">
        <v>13</v>
      </c>
    </row>
    <row r="265" spans="1:37"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489</v>
      </c>
      <c r="R265" t="s">
        <v>52</v>
      </c>
      <c r="S265" t="s">
        <v>41</v>
      </c>
      <c r="T265" t="s">
        <v>42</v>
      </c>
      <c r="U265" t="s">
        <v>43</v>
      </c>
      <c r="V265" s="1">
        <v>40959</v>
      </c>
      <c r="X265">
        <f t="shared" ca="1" si="4"/>
        <v>11.493150684931507</v>
      </c>
      <c r="Y265" t="s">
        <v>44</v>
      </c>
      <c r="Z265" t="s">
        <v>45</v>
      </c>
      <c r="AA265" t="s">
        <v>46</v>
      </c>
      <c r="AB265" t="s">
        <v>83</v>
      </c>
      <c r="AC265">
        <v>12</v>
      </c>
      <c r="AD265" t="s">
        <v>57</v>
      </c>
      <c r="AE265" t="s">
        <v>191</v>
      </c>
      <c r="AF265">
        <v>2.4</v>
      </c>
      <c r="AG265">
        <v>2</v>
      </c>
      <c r="AH265">
        <v>1</v>
      </c>
      <c r="AI265" s="1">
        <v>43521</v>
      </c>
      <c r="AJ265">
        <v>6</v>
      </c>
      <c r="AK265">
        <v>20</v>
      </c>
    </row>
    <row r="266" spans="1:37"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489</v>
      </c>
      <c r="R266" t="s">
        <v>52</v>
      </c>
      <c r="S266" t="s">
        <v>41</v>
      </c>
      <c r="T266" t="s">
        <v>42</v>
      </c>
      <c r="U266" t="s">
        <v>43</v>
      </c>
      <c r="V266" s="1">
        <v>41184</v>
      </c>
      <c r="X266">
        <f t="shared" ca="1" si="4"/>
        <v>10.876712328767123</v>
      </c>
      <c r="Y266" t="s">
        <v>44</v>
      </c>
      <c r="Z266" t="s">
        <v>45</v>
      </c>
      <c r="AA266" t="s">
        <v>46</v>
      </c>
      <c r="AB266" t="s">
        <v>131</v>
      </c>
      <c r="AC266">
        <v>2</v>
      </c>
      <c r="AD266" t="s">
        <v>48</v>
      </c>
      <c r="AE266" t="s">
        <v>58</v>
      </c>
      <c r="AF266">
        <v>4.83</v>
      </c>
      <c r="AG266">
        <v>5</v>
      </c>
      <c r="AH266">
        <v>0</v>
      </c>
      <c r="AI266" s="1">
        <v>43510</v>
      </c>
      <c r="AJ266">
        <v>0</v>
      </c>
      <c r="AK266">
        <v>15</v>
      </c>
    </row>
    <row r="267" spans="1:37"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489</v>
      </c>
      <c r="R267" t="s">
        <v>67</v>
      </c>
      <c r="S267" t="s">
        <v>41</v>
      </c>
      <c r="T267" t="s">
        <v>42</v>
      </c>
      <c r="U267" t="s">
        <v>43</v>
      </c>
      <c r="V267" s="1">
        <v>41407</v>
      </c>
      <c r="W267" s="1">
        <v>42184</v>
      </c>
      <c r="X267">
        <f t="shared" ca="1" si="4"/>
        <v>2.128767123287671</v>
      </c>
      <c r="Y267" t="s">
        <v>93</v>
      </c>
      <c r="Z267" t="s">
        <v>54</v>
      </c>
      <c r="AA267" t="s">
        <v>46</v>
      </c>
      <c r="AB267" t="s">
        <v>91</v>
      </c>
      <c r="AC267">
        <v>14</v>
      </c>
      <c r="AD267" t="s">
        <v>48</v>
      </c>
      <c r="AE267" t="s">
        <v>49</v>
      </c>
      <c r="AF267">
        <v>4.0999999999999996</v>
      </c>
      <c r="AG267">
        <v>4</v>
      </c>
      <c r="AH267">
        <v>0</v>
      </c>
      <c r="AI267" s="1">
        <v>42065</v>
      </c>
      <c r="AJ267">
        <v>0</v>
      </c>
      <c r="AK267">
        <v>16</v>
      </c>
    </row>
    <row r="268" spans="1:37"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489</v>
      </c>
      <c r="R268" t="s">
        <v>67</v>
      </c>
      <c r="S268" t="s">
        <v>41</v>
      </c>
      <c r="T268" t="s">
        <v>42</v>
      </c>
      <c r="U268" t="s">
        <v>98</v>
      </c>
      <c r="V268" s="1">
        <v>40553</v>
      </c>
      <c r="X268">
        <f t="shared" ca="1" si="4"/>
        <v>12.605479452054794</v>
      </c>
      <c r="Y268" t="s">
        <v>44</v>
      </c>
      <c r="Z268" t="s">
        <v>45</v>
      </c>
      <c r="AA268" t="s">
        <v>46</v>
      </c>
      <c r="AB268" t="s">
        <v>63</v>
      </c>
      <c r="AC268">
        <v>20</v>
      </c>
      <c r="AD268" t="s">
        <v>70</v>
      </c>
      <c r="AE268" t="s">
        <v>58</v>
      </c>
      <c r="AF268">
        <v>4.0999999999999996</v>
      </c>
      <c r="AG268">
        <v>4</v>
      </c>
      <c r="AH268">
        <v>0</v>
      </c>
      <c r="AI268" s="1">
        <v>43503</v>
      </c>
      <c r="AJ268">
        <v>0</v>
      </c>
      <c r="AK268">
        <v>9</v>
      </c>
    </row>
    <row r="269" spans="1:37"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488</v>
      </c>
      <c r="R269" t="s">
        <v>52</v>
      </c>
      <c r="S269" t="s">
        <v>41</v>
      </c>
      <c r="T269" t="s">
        <v>42</v>
      </c>
      <c r="U269" t="s">
        <v>43</v>
      </c>
      <c r="V269" s="1">
        <v>41771</v>
      </c>
      <c r="X269">
        <f t="shared" ca="1" si="4"/>
        <v>9.2684931506849306</v>
      </c>
      <c r="Y269" t="s">
        <v>44</v>
      </c>
      <c r="Z269" t="s">
        <v>45</v>
      </c>
      <c r="AA269" t="s">
        <v>141</v>
      </c>
      <c r="AB269" t="s">
        <v>160</v>
      </c>
      <c r="AC269">
        <v>21</v>
      </c>
      <c r="AD269" t="s">
        <v>201</v>
      </c>
      <c r="AE269" t="s">
        <v>191</v>
      </c>
      <c r="AF269">
        <v>1.81</v>
      </c>
      <c r="AG269">
        <v>2</v>
      </c>
      <c r="AH269">
        <v>0</v>
      </c>
      <c r="AI269" s="1">
        <v>43482</v>
      </c>
      <c r="AJ269">
        <v>3</v>
      </c>
      <c r="AK269">
        <v>5</v>
      </c>
    </row>
    <row r="270" spans="1:37"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488</v>
      </c>
      <c r="R270" t="s">
        <v>40</v>
      </c>
      <c r="S270" t="s">
        <v>41</v>
      </c>
      <c r="T270" t="s">
        <v>42</v>
      </c>
      <c r="U270" t="s">
        <v>43</v>
      </c>
      <c r="V270" s="1">
        <v>41911</v>
      </c>
      <c r="X270">
        <f t="shared" ca="1" si="4"/>
        <v>8.8849315068493144</v>
      </c>
      <c r="Y270" t="s">
        <v>44</v>
      </c>
      <c r="Z270" t="s">
        <v>45</v>
      </c>
      <c r="AA270" t="s">
        <v>126</v>
      </c>
      <c r="AB270" t="s">
        <v>127</v>
      </c>
      <c r="AC270">
        <v>1</v>
      </c>
      <c r="AD270" t="s">
        <v>57</v>
      </c>
      <c r="AE270" t="s">
        <v>58</v>
      </c>
      <c r="AF270">
        <v>3.9</v>
      </c>
      <c r="AG270">
        <v>5</v>
      </c>
      <c r="AH270">
        <v>5</v>
      </c>
      <c r="AI270" s="1">
        <v>43483</v>
      </c>
      <c r="AJ270">
        <v>0</v>
      </c>
      <c r="AK270">
        <v>9</v>
      </c>
    </row>
    <row r="271" spans="1:37"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488</v>
      </c>
      <c r="R271" t="s">
        <v>52</v>
      </c>
      <c r="S271" t="s">
        <v>41</v>
      </c>
      <c r="T271" t="s">
        <v>42</v>
      </c>
      <c r="U271" t="s">
        <v>112</v>
      </c>
      <c r="V271" s="1">
        <v>41687</v>
      </c>
      <c r="X271">
        <f t="shared" ca="1" si="4"/>
        <v>9.4986301369863018</v>
      </c>
      <c r="Y271" t="s">
        <v>44</v>
      </c>
      <c r="Z271" t="s">
        <v>45</v>
      </c>
      <c r="AA271" t="s">
        <v>46</v>
      </c>
      <c r="AB271" t="s">
        <v>99</v>
      </c>
      <c r="AC271">
        <v>18</v>
      </c>
      <c r="AD271" t="s">
        <v>48</v>
      </c>
      <c r="AE271" t="s">
        <v>58</v>
      </c>
      <c r="AF271">
        <v>4.7</v>
      </c>
      <c r="AG271">
        <v>3</v>
      </c>
      <c r="AH271">
        <v>0</v>
      </c>
      <c r="AI271" s="1">
        <v>43476</v>
      </c>
      <c r="AJ271">
        <v>0</v>
      </c>
      <c r="AK271">
        <v>4</v>
      </c>
    </row>
    <row r="272" spans="1:37"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489</v>
      </c>
      <c r="R272" t="s">
        <v>52</v>
      </c>
      <c r="S272" t="s">
        <v>41</v>
      </c>
      <c r="T272" t="s">
        <v>42</v>
      </c>
      <c r="U272" t="s">
        <v>82</v>
      </c>
      <c r="V272" s="1">
        <v>40448</v>
      </c>
      <c r="X272">
        <f t="shared" ca="1" si="4"/>
        <v>12.893150684931507</v>
      </c>
      <c r="Y272" t="s">
        <v>44</v>
      </c>
      <c r="Z272" t="s">
        <v>45</v>
      </c>
      <c r="AA272" t="s">
        <v>141</v>
      </c>
      <c r="AB272" t="s">
        <v>142</v>
      </c>
      <c r="AC272">
        <v>17</v>
      </c>
      <c r="AD272" t="s">
        <v>57</v>
      </c>
      <c r="AE272" t="s">
        <v>58</v>
      </c>
      <c r="AF272">
        <v>4.0999999999999996</v>
      </c>
      <c r="AG272">
        <v>4</v>
      </c>
      <c r="AH272">
        <v>0</v>
      </c>
      <c r="AI272" s="1">
        <v>43496</v>
      </c>
      <c r="AJ272">
        <v>0</v>
      </c>
      <c r="AK272">
        <v>18</v>
      </c>
    </row>
    <row r="273" spans="1:37"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489</v>
      </c>
      <c r="R273" t="s">
        <v>52</v>
      </c>
      <c r="S273" t="s">
        <v>41</v>
      </c>
      <c r="T273" t="s">
        <v>42</v>
      </c>
      <c r="U273" t="s">
        <v>82</v>
      </c>
      <c r="V273" s="1">
        <v>39821</v>
      </c>
      <c r="X273">
        <f t="shared" ca="1" si="4"/>
        <v>14.610958904109589</v>
      </c>
      <c r="Y273" t="s">
        <v>44</v>
      </c>
      <c r="Z273" t="s">
        <v>45</v>
      </c>
      <c r="AA273" t="s">
        <v>46</v>
      </c>
      <c r="AB273" t="s">
        <v>131</v>
      </c>
      <c r="AC273">
        <v>2</v>
      </c>
      <c r="AD273" t="s">
        <v>57</v>
      </c>
      <c r="AE273" t="s">
        <v>58</v>
      </c>
      <c r="AF273">
        <v>3.73</v>
      </c>
      <c r="AG273">
        <v>4</v>
      </c>
      <c r="AH273">
        <v>0</v>
      </c>
      <c r="AI273" s="1">
        <v>43489</v>
      </c>
      <c r="AJ273">
        <v>0</v>
      </c>
      <c r="AK273">
        <v>12</v>
      </c>
    </row>
    <row r="274" spans="1:37"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488</v>
      </c>
      <c r="R274" t="s">
        <v>52</v>
      </c>
      <c r="S274" t="s">
        <v>41</v>
      </c>
      <c r="T274" t="s">
        <v>89</v>
      </c>
      <c r="U274" t="s">
        <v>43</v>
      </c>
      <c r="V274" s="1">
        <v>42009</v>
      </c>
      <c r="X274">
        <f t="shared" ca="1" si="4"/>
        <v>8.6164383561643838</v>
      </c>
      <c r="Y274" t="s">
        <v>44</v>
      </c>
      <c r="Z274" t="s">
        <v>45</v>
      </c>
      <c r="AA274" t="s">
        <v>46</v>
      </c>
      <c r="AB274" t="s">
        <v>47</v>
      </c>
      <c r="AC274">
        <v>22</v>
      </c>
      <c r="AD274" t="s">
        <v>70</v>
      </c>
      <c r="AE274" t="s">
        <v>58</v>
      </c>
      <c r="AF274">
        <v>4.3600000000000003</v>
      </c>
      <c r="AG274">
        <v>5</v>
      </c>
      <c r="AH274">
        <v>0</v>
      </c>
      <c r="AI274" s="1">
        <v>43489</v>
      </c>
      <c r="AJ274">
        <v>0</v>
      </c>
      <c r="AK274">
        <v>10</v>
      </c>
    </row>
    <row r="275" spans="1:37"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489</v>
      </c>
      <c r="R275" t="s">
        <v>40</v>
      </c>
      <c r="S275" t="s">
        <v>107</v>
      </c>
      <c r="T275" t="s">
        <v>42</v>
      </c>
      <c r="U275" t="s">
        <v>112</v>
      </c>
      <c r="V275" s="1">
        <v>41043</v>
      </c>
      <c r="X275">
        <f t="shared" ca="1" si="4"/>
        <v>11.263013698630138</v>
      </c>
      <c r="Y275" t="s">
        <v>44</v>
      </c>
      <c r="Z275" t="s">
        <v>45</v>
      </c>
      <c r="AA275" t="s">
        <v>46</v>
      </c>
      <c r="AB275" t="s">
        <v>65</v>
      </c>
      <c r="AC275">
        <v>16</v>
      </c>
      <c r="AD275" t="s">
        <v>57</v>
      </c>
      <c r="AE275" t="s">
        <v>58</v>
      </c>
      <c r="AF275">
        <v>3.4</v>
      </c>
      <c r="AG275">
        <v>5</v>
      </c>
      <c r="AH275">
        <v>0</v>
      </c>
      <c r="AI275" s="1">
        <v>43496</v>
      </c>
      <c r="AJ275">
        <v>0</v>
      </c>
      <c r="AK275">
        <v>13</v>
      </c>
    </row>
    <row r="276" spans="1:37"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488</v>
      </c>
      <c r="R276" t="s">
        <v>40</v>
      </c>
      <c r="S276" t="s">
        <v>41</v>
      </c>
      <c r="T276" t="s">
        <v>42</v>
      </c>
      <c r="U276" t="s">
        <v>43</v>
      </c>
      <c r="V276" s="1">
        <v>41827</v>
      </c>
      <c r="X276">
        <f t="shared" ca="1" si="4"/>
        <v>9.1150684931506856</v>
      </c>
      <c r="Y276" t="s">
        <v>44</v>
      </c>
      <c r="Z276" t="s">
        <v>45</v>
      </c>
      <c r="AA276" t="s">
        <v>75</v>
      </c>
      <c r="AB276" t="s">
        <v>76</v>
      </c>
      <c r="AC276">
        <v>10</v>
      </c>
      <c r="AD276" t="s">
        <v>48</v>
      </c>
      <c r="AE276" t="s">
        <v>49</v>
      </c>
      <c r="AF276">
        <v>4.5</v>
      </c>
      <c r="AG276">
        <v>5</v>
      </c>
      <c r="AH276">
        <v>5</v>
      </c>
      <c r="AI276" s="1">
        <v>43514</v>
      </c>
      <c r="AJ276">
        <v>0</v>
      </c>
      <c r="AK276">
        <v>1</v>
      </c>
    </row>
    <row r="277" spans="1:37"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488</v>
      </c>
      <c r="R277" t="s">
        <v>52</v>
      </c>
      <c r="S277" t="s">
        <v>41</v>
      </c>
      <c r="T277" t="s">
        <v>42</v>
      </c>
      <c r="U277" t="s">
        <v>43</v>
      </c>
      <c r="V277" s="1">
        <v>42845</v>
      </c>
      <c r="X277">
        <f t="shared" ca="1" si="4"/>
        <v>6.3260273972602743</v>
      </c>
      <c r="Y277" t="s">
        <v>44</v>
      </c>
      <c r="Z277" t="s">
        <v>45</v>
      </c>
      <c r="AA277" t="s">
        <v>55</v>
      </c>
      <c r="AB277" t="s">
        <v>197</v>
      </c>
      <c r="AC277">
        <v>13</v>
      </c>
      <c r="AD277" t="s">
        <v>57</v>
      </c>
      <c r="AE277" t="s">
        <v>58</v>
      </c>
      <c r="AF277">
        <v>3.4</v>
      </c>
      <c r="AG277">
        <v>3</v>
      </c>
      <c r="AH277">
        <v>6</v>
      </c>
      <c r="AI277" s="1">
        <v>43467</v>
      </c>
      <c r="AJ277">
        <v>0</v>
      </c>
      <c r="AK277">
        <v>14</v>
      </c>
    </row>
    <row r="278" spans="1:37"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489</v>
      </c>
      <c r="R278" t="s">
        <v>52</v>
      </c>
      <c r="S278" t="s">
        <v>164</v>
      </c>
      <c r="T278" t="s">
        <v>42</v>
      </c>
      <c r="U278" t="s">
        <v>82</v>
      </c>
      <c r="V278" s="1">
        <v>39930</v>
      </c>
      <c r="W278" s="1">
        <v>41365</v>
      </c>
      <c r="X278">
        <f t="shared" ca="1" si="4"/>
        <v>3.9315068493150687</v>
      </c>
      <c r="Y278" t="s">
        <v>90</v>
      </c>
      <c r="Z278" t="s">
        <v>54</v>
      </c>
      <c r="AA278" t="s">
        <v>46</v>
      </c>
      <c r="AB278" t="s">
        <v>69</v>
      </c>
      <c r="AC278">
        <v>39</v>
      </c>
      <c r="AD278" t="s">
        <v>84</v>
      </c>
      <c r="AE278" t="s">
        <v>58</v>
      </c>
      <c r="AF278">
        <v>4.5</v>
      </c>
      <c r="AG278">
        <v>5</v>
      </c>
      <c r="AH278">
        <v>0</v>
      </c>
      <c r="AI278" s="1">
        <v>40954</v>
      </c>
      <c r="AJ278">
        <v>0</v>
      </c>
      <c r="AK278">
        <v>11</v>
      </c>
    </row>
    <row r="279" spans="1:37"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489</v>
      </c>
      <c r="R279" t="s">
        <v>52</v>
      </c>
      <c r="S279" t="s">
        <v>41</v>
      </c>
      <c r="T279" t="s">
        <v>42</v>
      </c>
      <c r="U279" t="s">
        <v>43</v>
      </c>
      <c r="V279" s="1">
        <v>40679</v>
      </c>
      <c r="W279" s="1">
        <v>42924</v>
      </c>
      <c r="X279">
        <f t="shared" ca="1" si="4"/>
        <v>6.1506849315068495</v>
      </c>
      <c r="Y279" t="s">
        <v>90</v>
      </c>
      <c r="Z279" t="s">
        <v>54</v>
      </c>
      <c r="AA279" t="s">
        <v>46</v>
      </c>
      <c r="AB279" t="s">
        <v>65</v>
      </c>
      <c r="AC279">
        <v>16</v>
      </c>
      <c r="AD279" t="s">
        <v>70</v>
      </c>
      <c r="AE279" t="s">
        <v>58</v>
      </c>
      <c r="AF279">
        <v>3.93</v>
      </c>
      <c r="AG279">
        <v>3</v>
      </c>
      <c r="AH279">
        <v>0</v>
      </c>
      <c r="AI279" s="1">
        <v>42843</v>
      </c>
      <c r="AJ279">
        <v>0</v>
      </c>
      <c r="AK279">
        <v>3</v>
      </c>
    </row>
    <row r="280" spans="1:37"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489</v>
      </c>
      <c r="R280" t="s">
        <v>40</v>
      </c>
      <c r="S280" t="s">
        <v>41</v>
      </c>
      <c r="T280" t="s">
        <v>42</v>
      </c>
      <c r="U280" t="s">
        <v>82</v>
      </c>
      <c r="V280" s="1">
        <v>41911</v>
      </c>
      <c r="X280">
        <f t="shared" ca="1" si="4"/>
        <v>8.8849315068493144</v>
      </c>
      <c r="Y280" t="s">
        <v>44</v>
      </c>
      <c r="Z280" t="s">
        <v>45</v>
      </c>
      <c r="AA280" t="s">
        <v>141</v>
      </c>
      <c r="AB280" t="s">
        <v>160</v>
      </c>
      <c r="AC280">
        <v>21</v>
      </c>
      <c r="AD280" t="s">
        <v>57</v>
      </c>
      <c r="AE280" t="s">
        <v>58</v>
      </c>
      <c r="AF280">
        <v>3.69</v>
      </c>
      <c r="AG280">
        <v>3</v>
      </c>
      <c r="AH280">
        <v>0</v>
      </c>
      <c r="AI280" s="1">
        <v>43493</v>
      </c>
      <c r="AJ280">
        <v>0</v>
      </c>
      <c r="AK280">
        <v>18</v>
      </c>
    </row>
    <row r="281" spans="1:37"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489</v>
      </c>
      <c r="R281" t="s">
        <v>40</v>
      </c>
      <c r="S281" t="s">
        <v>41</v>
      </c>
      <c r="T281" t="s">
        <v>42</v>
      </c>
      <c r="U281" t="s">
        <v>43</v>
      </c>
      <c r="V281" s="1">
        <v>40729</v>
      </c>
      <c r="W281" s="1">
        <v>42618</v>
      </c>
      <c r="X281">
        <f t="shared" ca="1" si="4"/>
        <v>5.1753424657534248</v>
      </c>
      <c r="Y281" t="s">
        <v>68</v>
      </c>
      <c r="Z281" t="s">
        <v>54</v>
      </c>
      <c r="AA281" t="s">
        <v>46</v>
      </c>
      <c r="AB281" t="s">
        <v>72</v>
      </c>
      <c r="AC281">
        <v>11</v>
      </c>
      <c r="AD281" t="s">
        <v>57</v>
      </c>
      <c r="AE281" t="s">
        <v>58</v>
      </c>
      <c r="AF281">
        <v>3.98</v>
      </c>
      <c r="AG281">
        <v>4</v>
      </c>
      <c r="AH281">
        <v>0</v>
      </c>
      <c r="AI281" s="1">
        <v>42431</v>
      </c>
      <c r="AJ281">
        <v>0</v>
      </c>
      <c r="AK281">
        <v>1</v>
      </c>
    </row>
    <row r="282" spans="1:37"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488</v>
      </c>
      <c r="R282" t="s">
        <v>78</v>
      </c>
      <c r="S282" t="s">
        <v>41</v>
      </c>
      <c r="T282" t="s">
        <v>42</v>
      </c>
      <c r="U282" t="s">
        <v>43</v>
      </c>
      <c r="V282" s="1">
        <v>39258</v>
      </c>
      <c r="W282" s="1">
        <v>40420</v>
      </c>
      <c r="X282">
        <f t="shared" ca="1" si="4"/>
        <v>3.1835616438356165</v>
      </c>
      <c r="Y282" t="s">
        <v>212</v>
      </c>
      <c r="Z282" t="s">
        <v>54</v>
      </c>
      <c r="AA282" t="s">
        <v>46</v>
      </c>
      <c r="AB282" t="s">
        <v>69</v>
      </c>
      <c r="AC282">
        <v>39</v>
      </c>
      <c r="AD282" t="s">
        <v>236</v>
      </c>
      <c r="AE282" t="s">
        <v>58</v>
      </c>
      <c r="AF282">
        <v>4.0999999999999996</v>
      </c>
      <c r="AG282">
        <v>4</v>
      </c>
      <c r="AH282">
        <v>0</v>
      </c>
      <c r="AI282" s="1">
        <v>40373</v>
      </c>
      <c r="AJ282">
        <v>0</v>
      </c>
      <c r="AK282">
        <v>15</v>
      </c>
    </row>
    <row r="283" spans="1:37"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489</v>
      </c>
      <c r="R283" t="s">
        <v>67</v>
      </c>
      <c r="S283" t="s">
        <v>41</v>
      </c>
      <c r="T283" t="s">
        <v>42</v>
      </c>
      <c r="U283" t="s">
        <v>82</v>
      </c>
      <c r="V283" s="1">
        <v>41323</v>
      </c>
      <c r="X283">
        <f t="shared" ca="1" si="4"/>
        <v>10.495890410958904</v>
      </c>
      <c r="Y283" t="s">
        <v>44</v>
      </c>
      <c r="Z283" t="s">
        <v>45</v>
      </c>
      <c r="AA283" t="s">
        <v>46</v>
      </c>
      <c r="AB283" t="s">
        <v>83</v>
      </c>
      <c r="AC283">
        <v>12</v>
      </c>
      <c r="AD283" t="s">
        <v>57</v>
      </c>
      <c r="AE283" t="s">
        <v>58</v>
      </c>
      <c r="AF283">
        <v>4.21</v>
      </c>
      <c r="AG283">
        <v>5</v>
      </c>
      <c r="AH283">
        <v>0</v>
      </c>
      <c r="AI283" s="1">
        <v>43479</v>
      </c>
      <c r="AJ283">
        <v>0</v>
      </c>
      <c r="AK283">
        <v>4</v>
      </c>
    </row>
    <row r="284" spans="1:37"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488</v>
      </c>
      <c r="R284" t="s">
        <v>137</v>
      </c>
      <c r="S284" t="s">
        <v>41</v>
      </c>
      <c r="T284" t="s">
        <v>42</v>
      </c>
      <c r="U284" t="s">
        <v>43</v>
      </c>
      <c r="V284" s="1">
        <v>38726</v>
      </c>
      <c r="X284">
        <f t="shared" ca="1" si="4"/>
        <v>17.610958904109587</v>
      </c>
      <c r="Y284" t="s">
        <v>44</v>
      </c>
      <c r="Z284" t="s">
        <v>45</v>
      </c>
      <c r="AA284" t="s">
        <v>141</v>
      </c>
      <c r="AB284" t="s">
        <v>160</v>
      </c>
      <c r="AC284">
        <v>21</v>
      </c>
      <c r="AD284" t="s">
        <v>57</v>
      </c>
      <c r="AE284" t="s">
        <v>49</v>
      </c>
      <c r="AF284">
        <v>4.0999999999999996</v>
      </c>
      <c r="AG284">
        <v>3</v>
      </c>
      <c r="AH284">
        <v>0</v>
      </c>
      <c r="AI284" s="1">
        <v>43469</v>
      </c>
      <c r="AJ284">
        <v>0</v>
      </c>
      <c r="AK284">
        <v>6</v>
      </c>
    </row>
    <row r="285" spans="1:37"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489</v>
      </c>
      <c r="R285" t="s">
        <v>40</v>
      </c>
      <c r="S285" t="s">
        <v>41</v>
      </c>
      <c r="T285" t="s">
        <v>42</v>
      </c>
      <c r="U285" t="s">
        <v>43</v>
      </c>
      <c r="V285" s="1">
        <v>41687</v>
      </c>
      <c r="X285">
        <f t="shared" ca="1" si="4"/>
        <v>9.4986301369863018</v>
      </c>
      <c r="Y285" t="s">
        <v>44</v>
      </c>
      <c r="Z285" t="s">
        <v>45</v>
      </c>
      <c r="AA285" t="s">
        <v>46</v>
      </c>
      <c r="AB285" t="s">
        <v>91</v>
      </c>
      <c r="AC285">
        <v>14</v>
      </c>
      <c r="AD285" t="s">
        <v>48</v>
      </c>
      <c r="AE285" t="s">
        <v>118</v>
      </c>
      <c r="AF285">
        <v>2.44</v>
      </c>
      <c r="AG285">
        <v>5</v>
      </c>
      <c r="AH285">
        <v>0</v>
      </c>
      <c r="AI285" s="1">
        <v>43507</v>
      </c>
      <c r="AJ285">
        <v>4</v>
      </c>
      <c r="AK285">
        <v>18</v>
      </c>
    </row>
    <row r="286" spans="1:37"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488</v>
      </c>
      <c r="R286" t="s">
        <v>52</v>
      </c>
      <c r="S286" t="s">
        <v>41</v>
      </c>
      <c r="T286" t="s">
        <v>42</v>
      </c>
      <c r="U286" t="s">
        <v>43</v>
      </c>
      <c r="V286" s="1">
        <v>42009</v>
      </c>
      <c r="W286" s="1">
        <v>42412</v>
      </c>
      <c r="X286">
        <f t="shared" ca="1" si="4"/>
        <v>1.1041095890410959</v>
      </c>
      <c r="Y286" t="s">
        <v>379</v>
      </c>
      <c r="Z286" t="s">
        <v>54</v>
      </c>
      <c r="AA286" t="s">
        <v>55</v>
      </c>
      <c r="AB286" t="s">
        <v>87</v>
      </c>
      <c r="AC286">
        <v>7</v>
      </c>
      <c r="AD286" t="s">
        <v>117</v>
      </c>
      <c r="AE286" t="s">
        <v>58</v>
      </c>
      <c r="AF286">
        <v>5</v>
      </c>
      <c r="AG286">
        <v>3</v>
      </c>
      <c r="AH286">
        <v>5</v>
      </c>
      <c r="AI286" s="1">
        <v>42109</v>
      </c>
      <c r="AJ286">
        <v>0</v>
      </c>
      <c r="AK286">
        <v>11</v>
      </c>
    </row>
    <row r="287" spans="1:37"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488</v>
      </c>
      <c r="R287" t="s">
        <v>40</v>
      </c>
      <c r="S287" t="s">
        <v>164</v>
      </c>
      <c r="T287" t="s">
        <v>42</v>
      </c>
      <c r="U287" t="s">
        <v>82</v>
      </c>
      <c r="V287" s="1">
        <v>41323</v>
      </c>
      <c r="W287" s="1">
        <v>43205</v>
      </c>
      <c r="X287">
        <f t="shared" ca="1" si="4"/>
        <v>5.1561643835616442</v>
      </c>
      <c r="Y287" t="s">
        <v>379</v>
      </c>
      <c r="Z287" t="s">
        <v>54</v>
      </c>
      <c r="AA287" t="s">
        <v>75</v>
      </c>
      <c r="AB287" t="s">
        <v>76</v>
      </c>
      <c r="AC287">
        <v>10</v>
      </c>
      <c r="AD287" t="s">
        <v>84</v>
      </c>
      <c r="AE287" t="s">
        <v>58</v>
      </c>
      <c r="AF287">
        <v>4.5999999999999996</v>
      </c>
      <c r="AG287">
        <v>3</v>
      </c>
      <c r="AH287">
        <v>4</v>
      </c>
      <c r="AI287" s="1">
        <v>42778</v>
      </c>
      <c r="AJ287">
        <v>0</v>
      </c>
      <c r="AK287">
        <v>9</v>
      </c>
    </row>
    <row r="288" spans="1:37"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489</v>
      </c>
      <c r="R288" t="s">
        <v>40</v>
      </c>
      <c r="S288" t="s">
        <v>41</v>
      </c>
      <c r="T288" t="s">
        <v>42</v>
      </c>
      <c r="U288" t="s">
        <v>43</v>
      </c>
      <c r="V288" s="1">
        <v>40553</v>
      </c>
      <c r="W288" s="1">
        <v>41822</v>
      </c>
      <c r="X288">
        <f t="shared" ca="1" si="4"/>
        <v>3.4767123287671233</v>
      </c>
      <c r="Y288" t="s">
        <v>93</v>
      </c>
      <c r="Z288" t="s">
        <v>54</v>
      </c>
      <c r="AA288" t="s">
        <v>46</v>
      </c>
      <c r="AB288" t="s">
        <v>72</v>
      </c>
      <c r="AC288">
        <v>11</v>
      </c>
      <c r="AD288" t="s">
        <v>48</v>
      </c>
      <c r="AE288" t="s">
        <v>58</v>
      </c>
      <c r="AF288">
        <v>4.4000000000000004</v>
      </c>
      <c r="AG288">
        <v>3</v>
      </c>
      <c r="AH288">
        <v>0</v>
      </c>
      <c r="AI288" s="1">
        <v>41644</v>
      </c>
      <c r="AJ288">
        <v>0</v>
      </c>
      <c r="AK288">
        <v>5</v>
      </c>
    </row>
    <row r="289" spans="1:37"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488</v>
      </c>
      <c r="R289" t="s">
        <v>52</v>
      </c>
      <c r="S289" t="s">
        <v>107</v>
      </c>
      <c r="T289" t="s">
        <v>42</v>
      </c>
      <c r="U289" t="s">
        <v>43</v>
      </c>
      <c r="V289" s="1">
        <v>42093</v>
      </c>
      <c r="X289">
        <f t="shared" ca="1" si="4"/>
        <v>8.3863013698630144</v>
      </c>
      <c r="Y289" t="s">
        <v>44</v>
      </c>
      <c r="Z289" t="s">
        <v>45</v>
      </c>
      <c r="AA289" t="s">
        <v>55</v>
      </c>
      <c r="AB289" t="s">
        <v>87</v>
      </c>
      <c r="AC289">
        <v>7</v>
      </c>
      <c r="AD289" t="s">
        <v>80</v>
      </c>
      <c r="AE289" t="s">
        <v>58</v>
      </c>
      <c r="AF289">
        <v>5</v>
      </c>
      <c r="AG289">
        <v>4</v>
      </c>
      <c r="AH289">
        <v>7</v>
      </c>
      <c r="AI289" s="1">
        <v>43479</v>
      </c>
      <c r="AJ289">
        <v>0</v>
      </c>
      <c r="AK289">
        <v>8</v>
      </c>
    </row>
    <row r="290" spans="1:37"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489</v>
      </c>
      <c r="R290" t="s">
        <v>52</v>
      </c>
      <c r="S290" t="s">
        <v>41</v>
      </c>
      <c r="T290" t="s">
        <v>42</v>
      </c>
      <c r="U290" t="s">
        <v>98</v>
      </c>
      <c r="V290" s="1">
        <v>40729</v>
      </c>
      <c r="X290">
        <f t="shared" ca="1" si="4"/>
        <v>12.123287671232877</v>
      </c>
      <c r="Y290" t="s">
        <v>44</v>
      </c>
      <c r="Z290" t="s">
        <v>45</v>
      </c>
      <c r="AA290" t="s">
        <v>141</v>
      </c>
      <c r="AB290" t="s">
        <v>142</v>
      </c>
      <c r="AC290">
        <v>17</v>
      </c>
      <c r="AD290" t="s">
        <v>57</v>
      </c>
      <c r="AE290" t="s">
        <v>58</v>
      </c>
      <c r="AF290">
        <v>2.81</v>
      </c>
      <c r="AG290">
        <v>3</v>
      </c>
      <c r="AH290">
        <v>0</v>
      </c>
      <c r="AI290" s="1">
        <v>43482</v>
      </c>
      <c r="AJ290">
        <v>0</v>
      </c>
      <c r="AK290">
        <v>16</v>
      </c>
    </row>
    <row r="291" spans="1:37"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488</v>
      </c>
      <c r="R291" t="s">
        <v>67</v>
      </c>
      <c r="S291" t="s">
        <v>41</v>
      </c>
      <c r="T291" t="s">
        <v>42</v>
      </c>
      <c r="U291" t="s">
        <v>43</v>
      </c>
      <c r="V291" s="1">
        <v>41134</v>
      </c>
      <c r="W291" s="1">
        <v>42405</v>
      </c>
      <c r="X291">
        <f t="shared" ca="1" si="4"/>
        <v>3.4821917808219176</v>
      </c>
      <c r="Y291" t="s">
        <v>296</v>
      </c>
      <c r="Z291" t="s">
        <v>54</v>
      </c>
      <c r="AA291" t="s">
        <v>46</v>
      </c>
      <c r="AB291" t="s">
        <v>63</v>
      </c>
      <c r="AC291">
        <v>20</v>
      </c>
      <c r="AD291" t="s">
        <v>48</v>
      </c>
      <c r="AE291" t="s">
        <v>49</v>
      </c>
      <c r="AF291">
        <v>4.5</v>
      </c>
      <c r="AG291">
        <v>5</v>
      </c>
      <c r="AH291">
        <v>0</v>
      </c>
      <c r="AI291" s="1">
        <v>42401</v>
      </c>
      <c r="AJ291">
        <v>0</v>
      </c>
      <c r="AK291">
        <v>15</v>
      </c>
    </row>
    <row r="292" spans="1:37"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488</v>
      </c>
      <c r="R292" t="s">
        <v>67</v>
      </c>
      <c r="S292" t="s">
        <v>41</v>
      </c>
      <c r="T292" t="s">
        <v>42</v>
      </c>
      <c r="U292" t="s">
        <v>43</v>
      </c>
      <c r="V292" s="1">
        <v>40756</v>
      </c>
      <c r="X292">
        <f t="shared" ca="1" si="4"/>
        <v>12.049315068493151</v>
      </c>
      <c r="Y292" t="s">
        <v>44</v>
      </c>
      <c r="Z292" t="s">
        <v>45</v>
      </c>
      <c r="AA292" t="s">
        <v>46</v>
      </c>
      <c r="AB292" t="s">
        <v>131</v>
      </c>
      <c r="AC292">
        <v>2</v>
      </c>
      <c r="AD292" t="s">
        <v>80</v>
      </c>
      <c r="AE292" t="s">
        <v>58</v>
      </c>
      <c r="AF292">
        <v>3.93</v>
      </c>
      <c r="AG292">
        <v>3</v>
      </c>
      <c r="AH292">
        <v>0</v>
      </c>
      <c r="AI292" s="1">
        <v>43523</v>
      </c>
      <c r="AJ292">
        <v>0</v>
      </c>
      <c r="AK292">
        <v>19</v>
      </c>
    </row>
    <row r="293" spans="1:37"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488</v>
      </c>
      <c r="R293" t="s">
        <v>40</v>
      </c>
      <c r="S293" t="s">
        <v>41</v>
      </c>
      <c r="T293" t="s">
        <v>42</v>
      </c>
      <c r="U293" t="s">
        <v>112</v>
      </c>
      <c r="V293" s="1">
        <v>40973</v>
      </c>
      <c r="X293">
        <f t="shared" ca="1" si="4"/>
        <v>11.454794520547946</v>
      </c>
      <c r="Y293" t="s">
        <v>44</v>
      </c>
      <c r="Z293" t="s">
        <v>45</v>
      </c>
      <c r="AA293" t="s">
        <v>141</v>
      </c>
      <c r="AB293" t="s">
        <v>142</v>
      </c>
      <c r="AC293">
        <v>17</v>
      </c>
      <c r="AD293" t="s">
        <v>201</v>
      </c>
      <c r="AE293" t="s">
        <v>58</v>
      </c>
      <c r="AF293">
        <v>4.5</v>
      </c>
      <c r="AG293">
        <v>4</v>
      </c>
      <c r="AH293">
        <v>0</v>
      </c>
      <c r="AI293" s="1">
        <v>43483</v>
      </c>
      <c r="AJ293">
        <v>0</v>
      </c>
      <c r="AK293">
        <v>11</v>
      </c>
    </row>
    <row r="294" spans="1:37"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488</v>
      </c>
      <c r="R294" t="s">
        <v>52</v>
      </c>
      <c r="S294" t="s">
        <v>41</v>
      </c>
      <c r="T294" t="s">
        <v>42</v>
      </c>
      <c r="U294" t="s">
        <v>82</v>
      </c>
      <c r="V294" s="1">
        <v>42051</v>
      </c>
      <c r="W294" s="1">
        <v>42788</v>
      </c>
      <c r="X294">
        <f t="shared" ca="1" si="4"/>
        <v>2.0191780821917806</v>
      </c>
      <c r="Y294" t="s">
        <v>218</v>
      </c>
      <c r="Z294" t="s">
        <v>104</v>
      </c>
      <c r="AA294" t="s">
        <v>55</v>
      </c>
      <c r="AB294" t="s">
        <v>56</v>
      </c>
      <c r="AC294">
        <v>4</v>
      </c>
      <c r="AD294" t="s">
        <v>80</v>
      </c>
      <c r="AE294" t="s">
        <v>58</v>
      </c>
      <c r="AF294">
        <v>4.33</v>
      </c>
      <c r="AG294">
        <v>3</v>
      </c>
      <c r="AH294">
        <v>7</v>
      </c>
      <c r="AI294" s="1">
        <v>42781</v>
      </c>
      <c r="AJ294">
        <v>0</v>
      </c>
      <c r="AK294">
        <v>9</v>
      </c>
    </row>
    <row r="295" spans="1:37"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489</v>
      </c>
      <c r="R295" t="s">
        <v>52</v>
      </c>
      <c r="S295" t="s">
        <v>41</v>
      </c>
      <c r="T295" t="s">
        <v>42</v>
      </c>
      <c r="U295" t="s">
        <v>43</v>
      </c>
      <c r="V295" s="1">
        <v>40812</v>
      </c>
      <c r="W295" s="1">
        <v>42408</v>
      </c>
      <c r="X295">
        <f t="shared" ca="1" si="4"/>
        <v>4.3726027397260276</v>
      </c>
      <c r="Y295" t="s">
        <v>469</v>
      </c>
      <c r="Z295" t="s">
        <v>104</v>
      </c>
      <c r="AA295" t="s">
        <v>46</v>
      </c>
      <c r="AB295" t="s">
        <v>99</v>
      </c>
      <c r="AC295">
        <v>18</v>
      </c>
      <c r="AD295" t="s">
        <v>70</v>
      </c>
      <c r="AE295" t="s">
        <v>49</v>
      </c>
      <c r="AF295">
        <v>4.3</v>
      </c>
      <c r="AG295">
        <v>5</v>
      </c>
      <c r="AH295">
        <v>0</v>
      </c>
      <c r="AI295" s="1">
        <v>42036</v>
      </c>
      <c r="AJ295">
        <v>0</v>
      </c>
      <c r="AK295">
        <v>18</v>
      </c>
    </row>
    <row r="296" spans="1:37"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489</v>
      </c>
      <c r="R296" t="s">
        <v>40</v>
      </c>
      <c r="S296" t="s">
        <v>41</v>
      </c>
      <c r="T296" t="s">
        <v>42</v>
      </c>
      <c r="U296" t="s">
        <v>43</v>
      </c>
      <c r="V296" s="1">
        <v>42190</v>
      </c>
      <c r="X296">
        <f t="shared" ca="1" si="4"/>
        <v>8.1205479452054803</v>
      </c>
      <c r="Y296" t="s">
        <v>44</v>
      </c>
      <c r="Z296" t="s">
        <v>45</v>
      </c>
      <c r="AA296" t="s">
        <v>46</v>
      </c>
      <c r="AB296" t="s">
        <v>47</v>
      </c>
      <c r="AC296">
        <v>22</v>
      </c>
      <c r="AD296" t="s">
        <v>48</v>
      </c>
      <c r="AE296" t="s">
        <v>58</v>
      </c>
      <c r="AF296">
        <v>3.21</v>
      </c>
      <c r="AG296">
        <v>3</v>
      </c>
      <c r="AH296">
        <v>0</v>
      </c>
      <c r="AI296" s="1">
        <v>43494</v>
      </c>
      <c r="AJ296">
        <v>0</v>
      </c>
      <c r="AK296">
        <v>7</v>
      </c>
    </row>
    <row r="297" spans="1:37"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488</v>
      </c>
      <c r="R297" t="s">
        <v>40</v>
      </c>
      <c r="S297" t="s">
        <v>41</v>
      </c>
      <c r="T297" t="s">
        <v>42</v>
      </c>
      <c r="U297" t="s">
        <v>82</v>
      </c>
      <c r="V297" s="1">
        <v>41869</v>
      </c>
      <c r="X297">
        <f t="shared" ca="1" si="4"/>
        <v>9</v>
      </c>
      <c r="Y297" t="s">
        <v>44</v>
      </c>
      <c r="Z297" t="s">
        <v>45</v>
      </c>
      <c r="AA297" t="s">
        <v>46</v>
      </c>
      <c r="AB297" t="s">
        <v>79</v>
      </c>
      <c r="AC297">
        <v>19</v>
      </c>
      <c r="AD297" t="s">
        <v>80</v>
      </c>
      <c r="AE297" t="s">
        <v>58</v>
      </c>
      <c r="AF297">
        <v>3.11</v>
      </c>
      <c r="AG297">
        <v>5</v>
      </c>
      <c r="AH297">
        <v>0</v>
      </c>
      <c r="AI297" s="1">
        <v>43508</v>
      </c>
      <c r="AJ297">
        <v>0</v>
      </c>
      <c r="AK297">
        <v>4</v>
      </c>
    </row>
    <row r="298" spans="1:37"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489</v>
      </c>
      <c r="R298" t="s">
        <v>52</v>
      </c>
      <c r="S298" t="s">
        <v>41</v>
      </c>
      <c r="T298" t="s">
        <v>42</v>
      </c>
      <c r="U298" t="s">
        <v>82</v>
      </c>
      <c r="V298" s="1">
        <v>40812</v>
      </c>
      <c r="W298" s="1">
        <v>40910</v>
      </c>
      <c r="X298">
        <f t="shared" ca="1" si="4"/>
        <v>0.26849315068493151</v>
      </c>
      <c r="Y298" t="s">
        <v>90</v>
      </c>
      <c r="Z298" t="s">
        <v>54</v>
      </c>
      <c r="AA298" t="s">
        <v>46</v>
      </c>
      <c r="AB298" t="s">
        <v>131</v>
      </c>
      <c r="AC298">
        <v>2</v>
      </c>
      <c r="AD298" t="s">
        <v>84</v>
      </c>
      <c r="AE298" t="s">
        <v>58</v>
      </c>
      <c r="AF298">
        <v>4.5</v>
      </c>
      <c r="AG298">
        <v>3</v>
      </c>
      <c r="AH298">
        <v>0</v>
      </c>
      <c r="AI298" s="1">
        <v>40910</v>
      </c>
      <c r="AJ298">
        <v>0</v>
      </c>
      <c r="AK298">
        <v>5</v>
      </c>
    </row>
    <row r="299" spans="1:37"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489</v>
      </c>
      <c r="R299" t="s">
        <v>40</v>
      </c>
      <c r="S299" t="s">
        <v>41</v>
      </c>
      <c r="T299" t="s">
        <v>42</v>
      </c>
      <c r="U299" t="s">
        <v>43</v>
      </c>
      <c r="V299" s="1">
        <v>41134</v>
      </c>
      <c r="W299" s="1">
        <v>42248</v>
      </c>
      <c r="X299">
        <f t="shared" ca="1" si="4"/>
        <v>3.0520547945205481</v>
      </c>
      <c r="Y299" t="s">
        <v>53</v>
      </c>
      <c r="Z299" t="s">
        <v>54</v>
      </c>
      <c r="AA299" t="s">
        <v>46</v>
      </c>
      <c r="AB299" t="s">
        <v>65</v>
      </c>
      <c r="AC299">
        <v>16</v>
      </c>
      <c r="AD299" t="s">
        <v>117</v>
      </c>
      <c r="AE299" t="s">
        <v>118</v>
      </c>
      <c r="AF299">
        <v>2.5</v>
      </c>
      <c r="AG299">
        <v>3</v>
      </c>
      <c r="AH299">
        <v>0</v>
      </c>
      <c r="AI299" s="1">
        <v>41887</v>
      </c>
      <c r="AJ299">
        <v>6</v>
      </c>
      <c r="AK299">
        <v>13</v>
      </c>
    </row>
    <row r="300" spans="1:37"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488</v>
      </c>
      <c r="R300" t="s">
        <v>40</v>
      </c>
      <c r="S300" t="s">
        <v>41</v>
      </c>
      <c r="T300" t="s">
        <v>42</v>
      </c>
      <c r="U300" t="s">
        <v>112</v>
      </c>
      <c r="V300" s="1">
        <v>42781</v>
      </c>
      <c r="X300">
        <f t="shared" ca="1" si="4"/>
        <v>6.5013698630136982</v>
      </c>
      <c r="Y300" t="s">
        <v>44</v>
      </c>
      <c r="Z300" t="s">
        <v>45</v>
      </c>
      <c r="AA300" t="s">
        <v>55</v>
      </c>
      <c r="AB300" t="s">
        <v>197</v>
      </c>
      <c r="AC300">
        <v>13</v>
      </c>
      <c r="AD300" t="s">
        <v>57</v>
      </c>
      <c r="AE300" t="s">
        <v>58</v>
      </c>
      <c r="AF300">
        <v>3.42</v>
      </c>
      <c r="AG300">
        <v>4</v>
      </c>
      <c r="AH300">
        <v>7</v>
      </c>
      <c r="AI300" s="1">
        <v>43469</v>
      </c>
      <c r="AJ300">
        <v>0</v>
      </c>
      <c r="AK300">
        <v>17</v>
      </c>
    </row>
    <row r="301" spans="1:37"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489</v>
      </c>
      <c r="R301" t="s">
        <v>78</v>
      </c>
      <c r="S301" t="s">
        <v>41</v>
      </c>
      <c r="T301" t="s">
        <v>42</v>
      </c>
      <c r="U301" t="s">
        <v>112</v>
      </c>
      <c r="V301" s="1">
        <v>42093</v>
      </c>
      <c r="X301">
        <f t="shared" ca="1" si="4"/>
        <v>8.3863013698630144</v>
      </c>
      <c r="Y301" t="s">
        <v>44</v>
      </c>
      <c r="Z301" t="s">
        <v>45</v>
      </c>
      <c r="AA301" t="s">
        <v>55</v>
      </c>
      <c r="AB301" t="s">
        <v>87</v>
      </c>
      <c r="AC301">
        <v>7</v>
      </c>
      <c r="AD301" t="s">
        <v>80</v>
      </c>
      <c r="AE301" t="s">
        <v>58</v>
      </c>
      <c r="AF301">
        <v>4.2</v>
      </c>
      <c r="AG301">
        <v>4</v>
      </c>
      <c r="AH301">
        <v>8</v>
      </c>
      <c r="AI301" s="1">
        <v>43501</v>
      </c>
      <c r="AJ301">
        <v>0</v>
      </c>
      <c r="AK301">
        <v>7</v>
      </c>
    </row>
    <row r="302" spans="1:37"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488</v>
      </c>
      <c r="R302" t="s">
        <v>40</v>
      </c>
      <c r="S302" t="s">
        <v>41</v>
      </c>
      <c r="T302" t="s">
        <v>89</v>
      </c>
      <c r="U302" t="s">
        <v>43</v>
      </c>
      <c r="V302" s="1">
        <v>40553</v>
      </c>
      <c r="W302" s="1">
        <v>41774</v>
      </c>
      <c r="X302">
        <f t="shared" ca="1" si="4"/>
        <v>3.3452054794520549</v>
      </c>
      <c r="Y302" t="s">
        <v>62</v>
      </c>
      <c r="Z302" t="s">
        <v>54</v>
      </c>
      <c r="AA302" t="s">
        <v>46</v>
      </c>
      <c r="AB302" t="s">
        <v>69</v>
      </c>
      <c r="AC302">
        <v>39</v>
      </c>
      <c r="AD302" t="s">
        <v>48</v>
      </c>
      <c r="AE302" t="s">
        <v>58</v>
      </c>
      <c r="AF302">
        <v>5</v>
      </c>
      <c r="AG302">
        <v>5</v>
      </c>
      <c r="AH302">
        <v>0</v>
      </c>
      <c r="AI302" s="1">
        <v>41774</v>
      </c>
      <c r="AJ302">
        <v>0</v>
      </c>
      <c r="AK302">
        <v>11</v>
      </c>
    </row>
    <row r="303" spans="1:37"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488</v>
      </c>
      <c r="R303" t="s">
        <v>52</v>
      </c>
      <c r="S303" t="s">
        <v>107</v>
      </c>
      <c r="T303" t="s">
        <v>42</v>
      </c>
      <c r="U303" t="s">
        <v>43</v>
      </c>
      <c r="V303" s="1">
        <v>40679</v>
      </c>
      <c r="W303" s="1">
        <v>42254</v>
      </c>
      <c r="X303">
        <f t="shared" ca="1" si="4"/>
        <v>4.3150684931506849</v>
      </c>
      <c r="Y303" t="s">
        <v>93</v>
      </c>
      <c r="Z303" t="s">
        <v>54</v>
      </c>
      <c r="AA303" t="s">
        <v>46</v>
      </c>
      <c r="AB303" t="s">
        <v>72</v>
      </c>
      <c r="AC303">
        <v>11</v>
      </c>
      <c r="AD303" t="s">
        <v>201</v>
      </c>
      <c r="AE303" t="s">
        <v>58</v>
      </c>
      <c r="AF303">
        <v>5</v>
      </c>
      <c r="AG303">
        <v>3</v>
      </c>
      <c r="AH303">
        <v>0</v>
      </c>
      <c r="AI303" s="1">
        <v>42050</v>
      </c>
      <c r="AJ303">
        <v>0</v>
      </c>
      <c r="AK303">
        <v>7</v>
      </c>
    </row>
    <row r="304" spans="1:37"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489</v>
      </c>
      <c r="R304" t="s">
        <v>67</v>
      </c>
      <c r="S304" t="s">
        <v>41</v>
      </c>
      <c r="T304" t="s">
        <v>42</v>
      </c>
      <c r="U304" t="s">
        <v>43</v>
      </c>
      <c r="V304" s="1">
        <v>40553</v>
      </c>
      <c r="W304" s="1">
        <v>41043</v>
      </c>
      <c r="X304">
        <f t="shared" ca="1" si="4"/>
        <v>1.3424657534246576</v>
      </c>
      <c r="Y304" t="s">
        <v>90</v>
      </c>
      <c r="Z304" t="s">
        <v>54</v>
      </c>
      <c r="AA304" t="s">
        <v>46</v>
      </c>
      <c r="AB304" t="s">
        <v>79</v>
      </c>
      <c r="AC304">
        <v>19</v>
      </c>
      <c r="AD304" t="s">
        <v>70</v>
      </c>
      <c r="AE304" t="s">
        <v>58</v>
      </c>
      <c r="AF304">
        <v>3.6</v>
      </c>
      <c r="AG304">
        <v>5</v>
      </c>
      <c r="AH304">
        <v>0</v>
      </c>
      <c r="AI304" s="1">
        <v>40580</v>
      </c>
      <c r="AJ304">
        <v>0</v>
      </c>
      <c r="AK304">
        <v>9</v>
      </c>
    </row>
    <row r="305" spans="1:37"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489</v>
      </c>
      <c r="R305" t="s">
        <v>40</v>
      </c>
      <c r="S305" t="s">
        <v>41</v>
      </c>
      <c r="T305" t="s">
        <v>89</v>
      </c>
      <c r="U305" t="s">
        <v>82</v>
      </c>
      <c r="V305" s="1">
        <v>40917</v>
      </c>
      <c r="W305" s="1">
        <v>42182</v>
      </c>
      <c r="X305">
        <f t="shared" ca="1" si="4"/>
        <v>3.4657534246575343</v>
      </c>
      <c r="Y305" t="s">
        <v>162</v>
      </c>
      <c r="Z305" t="s">
        <v>54</v>
      </c>
      <c r="AA305" t="s">
        <v>46</v>
      </c>
      <c r="AB305" t="s">
        <v>79</v>
      </c>
      <c r="AC305">
        <v>19</v>
      </c>
      <c r="AD305" t="s">
        <v>84</v>
      </c>
      <c r="AE305" t="s">
        <v>58</v>
      </c>
      <c r="AF305">
        <v>4.3</v>
      </c>
      <c r="AG305">
        <v>4</v>
      </c>
      <c r="AH305">
        <v>0</v>
      </c>
      <c r="AI305" s="1">
        <v>41792</v>
      </c>
      <c r="AJ305">
        <v>0</v>
      </c>
      <c r="AK305">
        <v>16</v>
      </c>
    </row>
    <row r="306" spans="1:37"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488</v>
      </c>
      <c r="R306" t="s">
        <v>40</v>
      </c>
      <c r="S306" t="s">
        <v>41</v>
      </c>
      <c r="T306" t="s">
        <v>42</v>
      </c>
      <c r="U306" t="s">
        <v>43</v>
      </c>
      <c r="V306" s="1">
        <v>41281</v>
      </c>
      <c r="W306" s="1">
        <v>42421</v>
      </c>
      <c r="X306">
        <f t="shared" ca="1" si="4"/>
        <v>3.1232876712328768</v>
      </c>
      <c r="Y306" t="s">
        <v>130</v>
      </c>
      <c r="Z306" t="s">
        <v>54</v>
      </c>
      <c r="AA306" t="s">
        <v>46</v>
      </c>
      <c r="AB306" t="s">
        <v>83</v>
      </c>
      <c r="AC306">
        <v>12</v>
      </c>
      <c r="AD306" t="s">
        <v>48</v>
      </c>
      <c r="AE306" t="s">
        <v>49</v>
      </c>
      <c r="AF306">
        <v>5</v>
      </c>
      <c r="AG306">
        <v>3</v>
      </c>
      <c r="AH306">
        <v>0</v>
      </c>
      <c r="AI306" s="1">
        <v>42388</v>
      </c>
      <c r="AJ306">
        <v>0</v>
      </c>
      <c r="AK306">
        <v>7</v>
      </c>
    </row>
    <row r="307" spans="1:37"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489</v>
      </c>
      <c r="R307" t="s">
        <v>40</v>
      </c>
      <c r="S307" t="s">
        <v>41</v>
      </c>
      <c r="T307" t="s">
        <v>42</v>
      </c>
      <c r="U307" t="s">
        <v>43</v>
      </c>
      <c r="V307" s="1">
        <v>41911</v>
      </c>
      <c r="X307">
        <f t="shared" ca="1" si="4"/>
        <v>8.8849315068493144</v>
      </c>
      <c r="Y307" t="s">
        <v>44</v>
      </c>
      <c r="Z307" t="s">
        <v>45</v>
      </c>
      <c r="AA307" t="s">
        <v>46</v>
      </c>
      <c r="AB307" t="s">
        <v>91</v>
      </c>
      <c r="AC307">
        <v>14</v>
      </c>
      <c r="AD307" t="s">
        <v>48</v>
      </c>
      <c r="AE307" t="s">
        <v>58</v>
      </c>
      <c r="AF307">
        <v>3.4</v>
      </c>
      <c r="AG307">
        <v>4</v>
      </c>
      <c r="AH307">
        <v>0</v>
      </c>
      <c r="AI307" s="1">
        <v>43517</v>
      </c>
      <c r="AJ307">
        <v>0</v>
      </c>
      <c r="AK307">
        <v>14</v>
      </c>
    </row>
    <row r="308" spans="1:37"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488</v>
      </c>
      <c r="R308" t="s">
        <v>40</v>
      </c>
      <c r="S308" t="s">
        <v>41</v>
      </c>
      <c r="T308" t="s">
        <v>42</v>
      </c>
      <c r="U308" t="s">
        <v>43</v>
      </c>
      <c r="V308" s="1">
        <v>41827</v>
      </c>
      <c r="X308">
        <f t="shared" ca="1" si="4"/>
        <v>9.1150684931506856</v>
      </c>
      <c r="Y308" t="s">
        <v>44</v>
      </c>
      <c r="Z308" t="s">
        <v>45</v>
      </c>
      <c r="AA308" t="s">
        <v>46</v>
      </c>
      <c r="AB308" t="s">
        <v>63</v>
      </c>
      <c r="AC308">
        <v>20</v>
      </c>
      <c r="AD308" t="s">
        <v>48</v>
      </c>
      <c r="AE308" t="s">
        <v>58</v>
      </c>
      <c r="AF308">
        <v>4.07</v>
      </c>
      <c r="AG308">
        <v>4</v>
      </c>
      <c r="AH308">
        <v>0</v>
      </c>
      <c r="AI308" s="1">
        <v>43524</v>
      </c>
      <c r="AJ308">
        <v>0</v>
      </c>
      <c r="AK308">
        <v>13</v>
      </c>
    </row>
    <row r="309" spans="1:37"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489</v>
      </c>
      <c r="R309" t="s">
        <v>40</v>
      </c>
      <c r="S309" t="s">
        <v>41</v>
      </c>
      <c r="T309" t="s">
        <v>42</v>
      </c>
      <c r="U309" t="s">
        <v>112</v>
      </c>
      <c r="V309" s="1">
        <v>39693</v>
      </c>
      <c r="W309" s="1">
        <v>42276</v>
      </c>
      <c r="X309">
        <f t="shared" ca="1" si="4"/>
        <v>7.0767123287671234</v>
      </c>
      <c r="Y309" t="s">
        <v>90</v>
      </c>
      <c r="Z309" t="s">
        <v>54</v>
      </c>
      <c r="AA309" t="s">
        <v>46</v>
      </c>
      <c r="AB309" t="s">
        <v>83</v>
      </c>
      <c r="AC309">
        <v>12</v>
      </c>
      <c r="AD309" t="s">
        <v>70</v>
      </c>
      <c r="AE309" t="s">
        <v>191</v>
      </c>
      <c r="AF309">
        <v>3.2</v>
      </c>
      <c r="AG309">
        <v>2</v>
      </c>
      <c r="AH309">
        <v>0</v>
      </c>
      <c r="AI309" s="1">
        <v>42249</v>
      </c>
      <c r="AJ309">
        <v>5</v>
      </c>
      <c r="AK309">
        <v>4</v>
      </c>
    </row>
    <row r="310" spans="1:37"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489</v>
      </c>
      <c r="R310" t="s">
        <v>40</v>
      </c>
      <c r="S310" t="s">
        <v>41</v>
      </c>
      <c r="T310" t="s">
        <v>42</v>
      </c>
      <c r="U310" t="s">
        <v>43</v>
      </c>
      <c r="V310" s="1">
        <v>40278</v>
      </c>
      <c r="X310">
        <f t="shared" ca="1" si="4"/>
        <v>13.358904109589041</v>
      </c>
      <c r="Y310" t="s">
        <v>44</v>
      </c>
      <c r="Z310" t="s">
        <v>45</v>
      </c>
      <c r="AA310" t="s">
        <v>55</v>
      </c>
      <c r="AB310" t="s">
        <v>131</v>
      </c>
      <c r="AC310">
        <v>2</v>
      </c>
      <c r="AD310" t="s">
        <v>80</v>
      </c>
      <c r="AE310" t="s">
        <v>49</v>
      </c>
      <c r="AF310">
        <v>4.5999999999999996</v>
      </c>
      <c r="AG310">
        <v>5</v>
      </c>
      <c r="AH310">
        <v>6</v>
      </c>
      <c r="AI310" s="1">
        <v>43517</v>
      </c>
      <c r="AJ310">
        <v>0</v>
      </c>
      <c r="AK310">
        <v>16</v>
      </c>
    </row>
    <row r="311" spans="1:37"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489</v>
      </c>
      <c r="R311" t="s">
        <v>40</v>
      </c>
      <c r="S311" t="s">
        <v>41</v>
      </c>
      <c r="T311" t="s">
        <v>42</v>
      </c>
      <c r="U311" t="s">
        <v>43</v>
      </c>
      <c r="V311" s="1">
        <v>42093</v>
      </c>
      <c r="X311">
        <f t="shared" ca="1" si="4"/>
        <v>8.3863013698630144</v>
      </c>
      <c r="Y311" t="s">
        <v>44</v>
      </c>
      <c r="Z311" t="s">
        <v>45</v>
      </c>
      <c r="AA311" t="s">
        <v>55</v>
      </c>
      <c r="AB311" t="s">
        <v>56</v>
      </c>
      <c r="AC311">
        <v>4</v>
      </c>
      <c r="AD311" t="s">
        <v>80</v>
      </c>
      <c r="AE311" t="s">
        <v>58</v>
      </c>
      <c r="AF311">
        <v>5</v>
      </c>
      <c r="AG311">
        <v>3</v>
      </c>
      <c r="AH311">
        <v>5</v>
      </c>
      <c r="AI311" s="1">
        <v>43497</v>
      </c>
      <c r="AJ311">
        <v>0</v>
      </c>
      <c r="AK311">
        <v>11</v>
      </c>
    </row>
    <row r="312" spans="1:37"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489</v>
      </c>
      <c r="R312" t="s">
        <v>78</v>
      </c>
      <c r="S312" t="s">
        <v>41</v>
      </c>
      <c r="T312" t="s">
        <v>42</v>
      </c>
      <c r="U312" t="s">
        <v>112</v>
      </c>
      <c r="V312" s="1">
        <v>41911</v>
      </c>
      <c r="X312">
        <f t="shared" ca="1" si="4"/>
        <v>8.8849315068493144</v>
      </c>
      <c r="Y312" t="s">
        <v>44</v>
      </c>
      <c r="Z312" t="s">
        <v>45</v>
      </c>
      <c r="AA312" t="s">
        <v>46</v>
      </c>
      <c r="AB312" t="s">
        <v>91</v>
      </c>
      <c r="AC312">
        <v>14</v>
      </c>
      <c r="AD312" t="s">
        <v>48</v>
      </c>
      <c r="AE312" t="s">
        <v>58</v>
      </c>
      <c r="AF312">
        <v>4.5</v>
      </c>
      <c r="AG312">
        <v>5</v>
      </c>
      <c r="AH312">
        <v>0</v>
      </c>
      <c r="AI312" s="1">
        <v>43495</v>
      </c>
      <c r="AJ312">
        <v>0</v>
      </c>
      <c r="AK312">
        <v>2</v>
      </c>
    </row>
  </sheetData>
  <autoFilter ref="A1:AK31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topLeftCell="A74" workbookViewId="0">
      <selection activeCell="B13" sqref="B13"/>
    </sheetView>
  </sheetViews>
  <sheetFormatPr defaultRowHeight="14.4" x14ac:dyDescent="0.3"/>
  <cols>
    <col min="1" max="1" width="28.21875" customWidth="1"/>
    <col min="2" max="2" width="14.44140625" customWidth="1"/>
    <col min="3" max="3" width="13.5546875" customWidth="1"/>
  </cols>
  <sheetData>
    <row r="1" spans="1:3" x14ac:dyDescent="0.3">
      <c r="A1" s="5" t="s">
        <v>24</v>
      </c>
      <c r="B1" t="s">
        <v>45</v>
      </c>
    </row>
    <row r="3" spans="1:3" x14ac:dyDescent="0.3">
      <c r="A3" s="5" t="s">
        <v>512</v>
      </c>
      <c r="B3" t="s">
        <v>511</v>
      </c>
      <c r="C3" t="s">
        <v>516</v>
      </c>
    </row>
    <row r="4" spans="1:3" x14ac:dyDescent="0.3">
      <c r="A4" s="6" t="s">
        <v>126</v>
      </c>
      <c r="B4" s="7">
        <v>541207</v>
      </c>
      <c r="C4" s="7">
        <v>77315.28571428571</v>
      </c>
    </row>
    <row r="5" spans="1:3" x14ac:dyDescent="0.3">
      <c r="A5" s="6" t="s">
        <v>302</v>
      </c>
      <c r="B5" s="7">
        <v>250000</v>
      </c>
      <c r="C5" s="7">
        <v>250000</v>
      </c>
    </row>
    <row r="6" spans="1:3" x14ac:dyDescent="0.3">
      <c r="A6" s="6" t="s">
        <v>55</v>
      </c>
      <c r="B6" s="7">
        <v>3780483</v>
      </c>
      <c r="C6" s="7">
        <v>94512.074999999997</v>
      </c>
    </row>
    <row r="7" spans="1:3" x14ac:dyDescent="0.3">
      <c r="A7" s="6" t="s">
        <v>46</v>
      </c>
      <c r="B7" s="7">
        <v>7612827</v>
      </c>
      <c r="C7" s="7">
        <v>60419.261904761908</v>
      </c>
    </row>
    <row r="8" spans="1:3" x14ac:dyDescent="0.3">
      <c r="A8" s="6" t="s">
        <v>141</v>
      </c>
      <c r="B8" s="7">
        <v>1796310</v>
      </c>
      <c r="C8" s="7">
        <v>69088.846153846156</v>
      </c>
    </row>
    <row r="9" spans="1:3" x14ac:dyDescent="0.3">
      <c r="A9" s="6" t="s">
        <v>75</v>
      </c>
      <c r="B9" s="7">
        <v>652838</v>
      </c>
      <c r="C9" s="7">
        <v>93262.571428571435</v>
      </c>
    </row>
    <row r="10" spans="1:3" x14ac:dyDescent="0.3">
      <c r="A10" s="6" t="s">
        <v>513</v>
      </c>
      <c r="B10" s="7">
        <v>14633665</v>
      </c>
      <c r="C10" s="7">
        <v>70694.033816425115</v>
      </c>
    </row>
    <row r="19" spans="1:2" x14ac:dyDescent="0.3">
      <c r="A19" s="5" t="s">
        <v>24</v>
      </c>
      <c r="B19" t="s">
        <v>45</v>
      </c>
    </row>
    <row r="21" spans="1:2" x14ac:dyDescent="0.3">
      <c r="A21" s="5" t="s">
        <v>512</v>
      </c>
      <c r="B21" t="s">
        <v>515</v>
      </c>
    </row>
    <row r="22" spans="1:2" x14ac:dyDescent="0.3">
      <c r="A22" s="6" t="s">
        <v>126</v>
      </c>
      <c r="B22" s="4">
        <v>7</v>
      </c>
    </row>
    <row r="23" spans="1:2" x14ac:dyDescent="0.3">
      <c r="A23" s="6" t="s">
        <v>302</v>
      </c>
      <c r="B23" s="4">
        <v>1</v>
      </c>
    </row>
    <row r="24" spans="1:2" x14ac:dyDescent="0.3">
      <c r="A24" s="6" t="s">
        <v>55</v>
      </c>
      <c r="B24" s="4">
        <v>40</v>
      </c>
    </row>
    <row r="25" spans="1:2" x14ac:dyDescent="0.3">
      <c r="A25" s="6" t="s">
        <v>46</v>
      </c>
      <c r="B25" s="4">
        <v>126</v>
      </c>
    </row>
    <row r="26" spans="1:2" x14ac:dyDescent="0.3">
      <c r="A26" s="6" t="s">
        <v>141</v>
      </c>
      <c r="B26" s="4">
        <v>26</v>
      </c>
    </row>
    <row r="27" spans="1:2" x14ac:dyDescent="0.3">
      <c r="A27" s="6" t="s">
        <v>75</v>
      </c>
      <c r="B27" s="4">
        <v>7</v>
      </c>
    </row>
    <row r="28" spans="1:2" x14ac:dyDescent="0.3">
      <c r="A28" s="6" t="s">
        <v>513</v>
      </c>
      <c r="B28" s="4">
        <v>207</v>
      </c>
    </row>
    <row r="37" spans="1:2" x14ac:dyDescent="0.3">
      <c r="A37" s="5" t="s">
        <v>512</v>
      </c>
      <c r="B37" t="s">
        <v>514</v>
      </c>
    </row>
    <row r="38" spans="1:2" x14ac:dyDescent="0.3">
      <c r="A38" s="6" t="s">
        <v>45</v>
      </c>
      <c r="B38" s="8">
        <v>9.9760439414995705</v>
      </c>
    </row>
    <row r="39" spans="1:2" x14ac:dyDescent="0.3">
      <c r="A39" s="6" t="s">
        <v>104</v>
      </c>
      <c r="B39" s="8">
        <v>3.3441780821917808</v>
      </c>
    </row>
    <row r="40" spans="1:2" x14ac:dyDescent="0.3">
      <c r="A40" s="6" t="s">
        <v>54</v>
      </c>
      <c r="B40" s="8">
        <v>3.4851805728518062</v>
      </c>
    </row>
    <row r="41" spans="1:2" x14ac:dyDescent="0.3">
      <c r="A41" s="6" t="s">
        <v>513</v>
      </c>
      <c r="B41" s="8">
        <v>7.7982116900850054</v>
      </c>
    </row>
    <row r="55" spans="1:2" x14ac:dyDescent="0.3">
      <c r="A55" s="5" t="s">
        <v>24</v>
      </c>
      <c r="B55" t="s">
        <v>45</v>
      </c>
    </row>
    <row r="57" spans="1:2" x14ac:dyDescent="0.3">
      <c r="A57" s="5" t="s">
        <v>512</v>
      </c>
      <c r="B57" t="s">
        <v>515</v>
      </c>
    </row>
    <row r="58" spans="1:2" x14ac:dyDescent="0.3">
      <c r="A58" s="6" t="s">
        <v>489</v>
      </c>
      <c r="B58" s="4">
        <v>116</v>
      </c>
    </row>
    <row r="59" spans="1:2" x14ac:dyDescent="0.3">
      <c r="A59" s="6" t="s">
        <v>488</v>
      </c>
      <c r="B59" s="4">
        <v>91</v>
      </c>
    </row>
    <row r="60" spans="1:2" x14ac:dyDescent="0.3">
      <c r="A60" s="6" t="s">
        <v>513</v>
      </c>
      <c r="B60" s="4">
        <v>207</v>
      </c>
    </row>
    <row r="70" spans="1:2" x14ac:dyDescent="0.3">
      <c r="A70" s="5" t="s">
        <v>24</v>
      </c>
      <c r="B70" t="s">
        <v>45</v>
      </c>
    </row>
    <row r="72" spans="1:2" x14ac:dyDescent="0.3">
      <c r="A72" s="5" t="s">
        <v>512</v>
      </c>
      <c r="B72" t="s">
        <v>515</v>
      </c>
    </row>
    <row r="73" spans="1:2" x14ac:dyDescent="0.3">
      <c r="A73" s="6" t="s">
        <v>345</v>
      </c>
      <c r="B73" s="4">
        <v>1</v>
      </c>
    </row>
    <row r="74" spans="1:2" x14ac:dyDescent="0.3">
      <c r="A74" s="6" t="s">
        <v>258</v>
      </c>
      <c r="B74" s="4">
        <v>3</v>
      </c>
    </row>
    <row r="75" spans="1:2" x14ac:dyDescent="0.3">
      <c r="A75" s="6" t="s">
        <v>98</v>
      </c>
      <c r="B75" s="4">
        <v>8</v>
      </c>
    </row>
    <row r="76" spans="1:2" x14ac:dyDescent="0.3">
      <c r="A76" s="6" t="s">
        <v>112</v>
      </c>
      <c r="B76" s="4">
        <v>20</v>
      </c>
    </row>
    <row r="77" spans="1:2" x14ac:dyDescent="0.3">
      <c r="A77" s="6" t="s">
        <v>82</v>
      </c>
      <c r="B77" s="4">
        <v>51</v>
      </c>
    </row>
    <row r="78" spans="1:2" x14ac:dyDescent="0.3">
      <c r="A78" s="6" t="s">
        <v>43</v>
      </c>
      <c r="B78" s="4">
        <v>124</v>
      </c>
    </row>
    <row r="79" spans="1:2" x14ac:dyDescent="0.3">
      <c r="A79" s="6" t="s">
        <v>513</v>
      </c>
      <c r="B79" s="4">
        <v>207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election activeCell="J37" sqref="J37"/>
    </sheetView>
  </sheetViews>
  <sheetFormatPr defaultRowHeight="14.4" x14ac:dyDescent="0.3"/>
  <sheetData>
    <row r="1" spans="1:15" x14ac:dyDescent="0.3">
      <c r="A1" s="2" t="s">
        <v>505</v>
      </c>
    </row>
    <row r="2" spans="1:15" x14ac:dyDescent="0.3">
      <c r="B2" s="10"/>
      <c r="C2" s="10" t="s">
        <v>491</v>
      </c>
      <c r="D2" s="10" t="s">
        <v>492</v>
      </c>
      <c r="E2" s="10" t="s">
        <v>493</v>
      </c>
      <c r="F2" s="10" t="s">
        <v>494</v>
      </c>
      <c r="G2" s="10" t="s">
        <v>495</v>
      </c>
      <c r="H2" s="10" t="s">
        <v>496</v>
      </c>
      <c r="I2" s="10" t="s">
        <v>497</v>
      </c>
      <c r="J2" s="10" t="s">
        <v>498</v>
      </c>
      <c r="K2" s="10" t="s">
        <v>499</v>
      </c>
      <c r="L2" s="10" t="s">
        <v>500</v>
      </c>
      <c r="M2" s="10" t="s">
        <v>501</v>
      </c>
      <c r="N2" s="10" t="s">
        <v>502</v>
      </c>
    </row>
    <row r="3" spans="1:15" x14ac:dyDescent="0.3">
      <c r="B3" s="10" t="s">
        <v>503</v>
      </c>
      <c r="C3" s="10">
        <f>COUNTIFS('Working Data'!$V:$V,"&lt;2/1/2018",'Working Data'!$W:$W,"&gt;1/31/2018")+COUNTIFS('Working Data'!$V:$V,"&lt;2/1/2018",'Working Data'!$W:$W,"")</f>
        <v>219</v>
      </c>
      <c r="D3" s="10">
        <f>COUNTIFS('Working Data'!$V:$V,"&lt;3/1/2018",'Working Data'!$W:$W,"&gt;2/22/2018")+COUNTIFS('Working Data'!$V:$V,"&lt;3/1/2018",'Working Data'!$W:$W,"")</f>
        <v>219</v>
      </c>
      <c r="E3" s="10">
        <f>COUNTIFS('Working Data'!$V:$V,"&lt;4/1/2018",'Working Data'!$W:$W,"&gt;3/31/2018")+COUNTIFS('Working Data'!$V:$V,"&lt;4/1/2018",'Working Data'!$W:$W,"")</f>
        <v>218</v>
      </c>
      <c r="F3" s="10">
        <f>COUNTIFS('Working Data'!$V:$V,"&lt;5/1/2018",'Working Data'!$W:$W,"&gt;4/30/2018")+COUNTIFS('Working Data'!$V:$V,"&lt;5/1/2018",'Working Data'!$W:$W,"")</f>
        <v>215</v>
      </c>
      <c r="G3" s="10">
        <f>COUNTIFS('Working Data'!$V:$V,"&lt;6/1/2018",'Working Data'!$W:$W,"&gt;5/31/2018")+COUNTIFS('Working Data'!$V:$V,"&lt;6/1/2018",'Working Data'!$W:$W,"")</f>
        <v>214</v>
      </c>
      <c r="H3" s="10">
        <f>COUNTIFS('Working Data'!$V:$V,"&lt;7/1/2018",'Working Data'!$W:$W,"&gt;6/30/2018")+COUNTIFS('Working Data'!$V:$V,"&lt;7/1/2018",'Working Data'!$W:$W,"")</f>
        <v>213</v>
      </c>
      <c r="I3" s="10">
        <f>COUNTIFS('Working Data'!$V:$V,"&lt;8/1/2018",'Working Data'!$W:$W,"&gt;7/31/2018")+COUNTIFS('Working Data'!$V:$V,"&lt;8/1/2018",'Working Data'!$W:$W,"")</f>
        <v>213</v>
      </c>
      <c r="J3" s="10">
        <f>COUNTIFS('Working Data'!$V:$V,"&lt;9/1/2018",'Working Data'!$W:$W,"&gt;8/31/2018")+COUNTIFS('Working Data'!$V:$V,"&lt;9/1/2018",'Working Data'!$W:$W,"")</f>
        <v>210</v>
      </c>
      <c r="K3" s="10">
        <f>COUNTIFS('Working Data'!$V:$V,"&lt;10/1/2018",'Working Data'!$W:$W,"&gt;/9/30/2018")+COUNTIFS('Working Data'!$V:$V,"&lt;10/1/2018",'Working Data'!$W:$W,"")</f>
        <v>207</v>
      </c>
      <c r="L3" s="10">
        <f>COUNTIFS('Working Data'!$V:$V,"&lt;11/1/2018",'Working Data'!$W:$W,"&gt;10/31/2018")+COUNTIFS('Working Data'!$V:$V,"&lt;11/1/2018",'Working Data'!$W:$W,"")</f>
        <v>208</v>
      </c>
      <c r="M3" s="10">
        <f>COUNTIFS('Working Data'!$V:$V,"&lt;12/1/2018",'Working Data'!$W:$W,"&gt;11/30/2018")+COUNTIFS('Working Data'!$V:$V,"&lt;12/1/2018",'Working Data'!$W:$W,"")</f>
        <v>207</v>
      </c>
      <c r="N3" s="10">
        <f>COUNTIFS('Working Data'!$V:$V,"&lt;1/1/2019",'Working Data'!$W:$W,"&gt;12/31/2018")+COUNTIFS('Working Data'!$V:$V,"&lt;1/1/2019",'Working Data'!$W:$W,"")</f>
        <v>207</v>
      </c>
    </row>
    <row r="4" spans="1:15" x14ac:dyDescent="0.3">
      <c r="B4" s="10" t="s">
        <v>504</v>
      </c>
      <c r="C4" s="10">
        <f>COUNTIFS('Working Data'!$W:$W,"&gt;12/31/2017",'Working Data'!$W:$W,"&lt;2/1/2018")</f>
        <v>0</v>
      </c>
      <c r="D4" s="10">
        <f>COUNTIFS('Working Data'!$W:$W,"&gt;1/31/2018",'Working Data'!$W:$W,"&lt;3/1/2018")</f>
        <v>1</v>
      </c>
      <c r="E4" s="10">
        <f>COUNTIFS('Working Data'!$W:$W,"&gt;2/28/2018",'Working Data'!$W:$W,"&lt;4/1/2018")</f>
        <v>0</v>
      </c>
      <c r="F4" s="10">
        <f>COUNTIFS('Working Data'!$W:$W,"&gt;3/31/2018",'Working Data'!$W:$W,"&lt;5/1/2018")</f>
        <v>3</v>
      </c>
      <c r="G4" s="10">
        <f>COUNTIFS('Working Data'!$W:$W,"&gt;4/30/2018",'Working Data'!$W:$W,"&lt;6/1/2018")</f>
        <v>1</v>
      </c>
      <c r="H4" s="10">
        <f>COUNTIFS('Working Data'!$W:$W,"&gt;5/31/2018",'Working Data'!$W:$W,"&lt;7/1/2018")</f>
        <v>1</v>
      </c>
      <c r="I4" s="10">
        <f>COUNTIFS('Working Data'!$W:$W,"&gt;6/30/2018",'Working Data'!$W:$W,"&lt;8/1/2018")</f>
        <v>1</v>
      </c>
      <c r="J4" s="10">
        <f>COUNTIFS('Working Data'!$W:$W,"&gt;7/31/2018",'Working Data'!$W:$W,"&lt;9/1/2018")</f>
        <v>3</v>
      </c>
      <c r="K4" s="10">
        <f>COUNTIFS('Working Data'!$W:$W,"&gt;8/31/2018",'Working Data'!$W:$W,"&lt;10/1/2018")</f>
        <v>2</v>
      </c>
      <c r="L4" s="10">
        <f>COUNTIFS('Working Data'!$W:$W,"&gt;9/30/2018",'Working Data'!$W:$W,"&lt;11/1/2018")</f>
        <v>0</v>
      </c>
      <c r="M4" s="10">
        <f>COUNTIFS('Working Data'!$W:$W,"&gt;10/31/2018",'Working Data'!$W:$W,"&lt;12/1/2018")</f>
        <v>1</v>
      </c>
      <c r="N4" s="10">
        <f>COUNTIFS('Working Data'!$W:$W,"&gt;11/30/2018",'Working Data'!$W:$W,"&lt;1/1/2019")</f>
        <v>0</v>
      </c>
    </row>
    <row r="5" spans="1:15" x14ac:dyDescent="0.3">
      <c r="B5" s="10" t="s">
        <v>522</v>
      </c>
      <c r="C5" s="10">
        <f>C4/C3</f>
        <v>0</v>
      </c>
      <c r="D5" s="10">
        <f t="shared" ref="D5:N5" si="0">D4/D3</f>
        <v>4.5662100456621002E-3</v>
      </c>
      <c r="E5" s="10">
        <f t="shared" si="0"/>
        <v>0</v>
      </c>
      <c r="F5" s="10">
        <f t="shared" si="0"/>
        <v>1.3953488372093023E-2</v>
      </c>
      <c r="G5" s="10">
        <f t="shared" si="0"/>
        <v>4.6728971962616819E-3</v>
      </c>
      <c r="H5" s="10">
        <f t="shared" si="0"/>
        <v>4.6948356807511738E-3</v>
      </c>
      <c r="I5" s="10">
        <f t="shared" si="0"/>
        <v>4.6948356807511738E-3</v>
      </c>
      <c r="J5" s="10">
        <f t="shared" si="0"/>
        <v>1.4285714285714285E-2</v>
      </c>
      <c r="K5" s="10">
        <f t="shared" si="0"/>
        <v>9.6618357487922701E-3</v>
      </c>
      <c r="L5" s="10">
        <f t="shared" si="0"/>
        <v>0</v>
      </c>
      <c r="M5" s="10">
        <f t="shared" si="0"/>
        <v>4.830917874396135E-3</v>
      </c>
      <c r="N5" s="10">
        <f t="shared" si="0"/>
        <v>0</v>
      </c>
    </row>
    <row r="14" spans="1:15" x14ac:dyDescent="0.3">
      <c r="A14" s="2" t="s">
        <v>508</v>
      </c>
    </row>
    <row r="15" spans="1:15" x14ac:dyDescent="0.3">
      <c r="B15" s="10"/>
      <c r="C15" s="10">
        <v>2006</v>
      </c>
      <c r="D15" s="10">
        <v>2007</v>
      </c>
      <c r="E15" s="10">
        <v>2008</v>
      </c>
      <c r="F15" s="10">
        <v>2009</v>
      </c>
      <c r="G15" s="10">
        <v>2010</v>
      </c>
      <c r="H15" s="10">
        <v>2011</v>
      </c>
      <c r="I15" s="10">
        <v>2012</v>
      </c>
      <c r="J15" s="10">
        <v>2013</v>
      </c>
      <c r="K15" s="10">
        <v>2014</v>
      </c>
      <c r="L15" s="10">
        <v>2015</v>
      </c>
      <c r="M15" s="10">
        <v>2016</v>
      </c>
      <c r="N15" s="10">
        <v>2017</v>
      </c>
      <c r="O15" s="10">
        <v>2018</v>
      </c>
    </row>
    <row r="16" spans="1:15" x14ac:dyDescent="0.3">
      <c r="B16" s="10" t="s">
        <v>503</v>
      </c>
      <c r="C16" s="10">
        <f>COUNTIFS('Working Data'!$V:$V,"&lt;1/1/2007",'Working Data'!$W:$W,"&gt;12/31/2006")+COUNTIFS('Working Data'!$V:$V,"&lt;1/1/2007",'Working Data'!$W:$W,"")</f>
        <v>1</v>
      </c>
      <c r="D16" s="10">
        <f>COUNTIFS('Working Data'!$V:$V,"&lt;1/1/2008",'Working Data'!$W:$W,"&gt;12/31/2007")+COUNTIFS('Working Data'!$V:$V,"&lt;1/1/2008",'Working Data'!$W:$W,"")</f>
        <v>3</v>
      </c>
      <c r="E16" s="10">
        <f>COUNTIFS('Working Data'!$V:$V,"&lt;1/1/2009",'Working Data'!$W:$W,"&gt;12/31/2008")+COUNTIFS('Working Data'!$V:$V,"&lt;1/1/2009",'Working Data'!$W:$W,"")</f>
        <v>6</v>
      </c>
      <c r="F16" s="10">
        <f>COUNTIFS('Working Data'!$V:$V,"&lt;1/1/2010",'Working Data'!$W:$W,"&gt;12/31/2009")+COUNTIFS('Working Data'!$V:$V,"&lt;1/1/2010",'Working Data'!$W:$W,"")</f>
        <v>13</v>
      </c>
      <c r="G16" s="10">
        <f>COUNTIFS('Working Data'!$V:$V,"&lt;1/1/2011",'Working Data'!$W:$W,"&gt;12/31/2009")+COUNTIFS('Working Data'!$V:$V,"&lt;1/1/2011",'Working Data'!$W:$W,"")</f>
        <v>22</v>
      </c>
      <c r="H16" s="10">
        <f>COUNTIFS('Working Data'!$V:$V,"&lt;1/1/2012",'Working Data'!$W:$W,"&gt;12/31/2011")+COUNTIFS('Working Data'!$V:$V,"&lt;1/1/2012",'Working Data'!$W:$W,"")</f>
        <v>101</v>
      </c>
      <c r="I16" s="10">
        <f>COUNTIFS('Working Data'!$V:$V,"&lt;1/1/2013",'Working Data'!$W:$W,"&gt;12/31/2012")+COUNTIFS('Working Data'!$V:$V,"&lt;1/1/2013",'Working Data'!$W:$W,"")</f>
        <v>138</v>
      </c>
      <c r="J16" s="10">
        <f>COUNTIFS('Working Data'!$V:$V,"&lt;1/1/2014",'Working Data'!$W:$W,"&gt;12/31/2013")+COUNTIFS('Working Data'!$V:$V,"&lt;1/1/2014",'Working Data'!$W:$W,"")</f>
        <v>169</v>
      </c>
      <c r="K16" s="10">
        <f>COUNTIFS('Working Data'!$V:$V,"&lt;1/1/2015",'Working Data'!$W:$W,"&gt;12/31/2014")+COUNTIFS('Working Data'!$V:$V,"&lt;1/1/2015",'Working Data'!$W:$W,"")</f>
        <v>216</v>
      </c>
      <c r="L16" s="10">
        <f>COUNTIFS('Working Data'!$V:$V,"&lt;1/1/2016",'Working Data'!$W:$W,"&gt;12/31/2015")+COUNTIFS('Working Data'!$V:$V,"&lt;1/1/2016",'Working Data'!$W:$W,"")</f>
        <v>229</v>
      </c>
      <c r="M16" s="10">
        <f>COUNTIFS('Working Data'!$V:$V,"&lt;1/1/2017",'Working Data'!$W:$W,"&gt;12/31/2016")+COUNTIFS('Working Data'!$V:$V,"&lt;1/1/2017",'Working Data'!$W:$W,"")</f>
        <v>221</v>
      </c>
      <c r="N16" s="10">
        <f>COUNTIFS('Working Data'!$V:$V,"&lt;1/1/2018",'Working Data'!$W:$W,"&gt;12/31/2017")+COUNTIFS('Working Data'!$V:$V,"&lt;1/1/2018",'Working Data'!$W:$W,"")</f>
        <v>219</v>
      </c>
      <c r="O16" s="10">
        <f>COUNTIFS('Working Data'!$V:$V,"&lt;1/1/2019",'Working Data'!$W:$W,"&gt;12/31/2018")+COUNTIFS('Working Data'!$V:$V,"&lt;1/1/2019",'Working Data'!$W:$W,"")</f>
        <v>207</v>
      </c>
    </row>
    <row r="17" spans="1:15" x14ac:dyDescent="0.3">
      <c r="B17" s="10" t="s">
        <v>504</v>
      </c>
      <c r="C17" s="10">
        <f>COUNTIFS('Working Data'!$W:$W,"&gt;12/31/2005",'Working Data'!$W:$W,"&lt;1/1/2007")</f>
        <v>0</v>
      </c>
      <c r="D17" s="10">
        <f>COUNTIFS('Working Data'!$W:$W,"&gt;12/31/2006",'Working Data'!$W:$W,"&lt;1/1/2008")</f>
        <v>0</v>
      </c>
      <c r="E17" s="10">
        <f>COUNTIFS('Working Data'!$W:$W,"&gt;12/31/2007",'Working Data'!$W:$W,"&lt;1/1/2009")</f>
        <v>0</v>
      </c>
      <c r="F17" s="10">
        <f>COUNTIFS('Working Data'!$W:$W,"&gt;12/31/2008",'Working Data'!$W:$W,"&lt;1/1/2010")</f>
        <v>0</v>
      </c>
      <c r="G17" s="10">
        <f>COUNTIFS('Working Data'!$W:$W,"&gt;12/31/2009",'Working Data'!$W:$W,"&lt;1/1/2011")</f>
        <v>1</v>
      </c>
      <c r="H17" s="10">
        <f>COUNTIFS('Working Data'!$W:$W,"&gt;12/31/2010",'Working Data'!$W:$W,"&lt;1/1/2012")</f>
        <v>3</v>
      </c>
      <c r="I17" s="10">
        <f>COUNTIFS('Working Data'!$W:$W,"&gt;12/31/2011",'Working Data'!$W:$W,"&lt;1/1/2013")</f>
        <v>8</v>
      </c>
      <c r="J17" s="10">
        <f>COUNTIFS('Working Data'!$W:$W,"&gt;12/31/2012",'Working Data'!$W:$W,"&lt;1/1/2014")</f>
        <v>13</v>
      </c>
      <c r="K17" s="10">
        <f>COUNTIFS('Working Data'!$W:$W,"&gt;12/31/2013",'Working Data'!$W:$W,"&lt;1/1/2015")</f>
        <v>13</v>
      </c>
      <c r="L17" s="10">
        <f>COUNTIFS('Working Data'!$W:$W,"&gt;12/31/2014",'Working Data'!$W:$W,"&lt;1/1/2016")</f>
        <v>23</v>
      </c>
      <c r="M17" s="10">
        <f>COUNTIFS('Working Data'!$W:$W,"&gt;12/31/2015",'Working Data'!$W:$W,"&lt;1/1/2017")</f>
        <v>22</v>
      </c>
      <c r="N17" s="10">
        <f>COUNTIFS('Working Data'!$W:$W,"&gt;12/31/2016",'Working Data'!$W:$W,"&lt;1/1/2018")</f>
        <v>8</v>
      </c>
      <c r="O17" s="10">
        <f>COUNTIFS('Working Data'!$W:$W,"&gt;12/31/2017",'Working Data'!$W:$W,"&lt;1/1/2019")</f>
        <v>13</v>
      </c>
    </row>
    <row r="18" spans="1:15" x14ac:dyDescent="0.3">
      <c r="B18" s="10" t="s">
        <v>522</v>
      </c>
      <c r="C18" s="10">
        <f>C17/C16</f>
        <v>0</v>
      </c>
      <c r="D18" s="10">
        <f>D17/((D16+C16)/2)</f>
        <v>0</v>
      </c>
      <c r="E18" s="10">
        <f t="shared" ref="E18:O18" si="1">E17/((E16+D16)/2)</f>
        <v>0</v>
      </c>
      <c r="F18" s="10">
        <f t="shared" si="1"/>
        <v>0</v>
      </c>
      <c r="G18" s="10">
        <f t="shared" si="1"/>
        <v>5.7142857142857141E-2</v>
      </c>
      <c r="H18" s="10">
        <f t="shared" si="1"/>
        <v>4.878048780487805E-2</v>
      </c>
      <c r="I18" s="10">
        <f t="shared" si="1"/>
        <v>6.6945606694560664E-2</v>
      </c>
      <c r="J18" s="10">
        <f t="shared" si="1"/>
        <v>8.4690553745928335E-2</v>
      </c>
      <c r="K18" s="10">
        <f t="shared" si="1"/>
        <v>6.7532467532467527E-2</v>
      </c>
      <c r="L18" s="10">
        <f t="shared" si="1"/>
        <v>0.10337078651685393</v>
      </c>
      <c r="M18" s="10">
        <f t="shared" si="1"/>
        <v>9.7777777777777783E-2</v>
      </c>
      <c r="N18" s="10">
        <f t="shared" si="1"/>
        <v>3.6363636363636362E-2</v>
      </c>
      <c r="O18" s="10">
        <f t="shared" si="1"/>
        <v>6.1032863849765258E-2</v>
      </c>
    </row>
    <row r="31" spans="1:15" x14ac:dyDescent="0.3">
      <c r="A31" s="2" t="s">
        <v>521</v>
      </c>
    </row>
    <row r="32" spans="1:15" x14ac:dyDescent="0.3">
      <c r="B32" s="10"/>
      <c r="C32" s="10">
        <v>2006</v>
      </c>
      <c r="D32" s="10">
        <v>2007</v>
      </c>
      <c r="E32" s="10">
        <v>2008</v>
      </c>
      <c r="F32" s="10">
        <v>2009</v>
      </c>
      <c r="G32" s="10">
        <v>2010</v>
      </c>
      <c r="H32" s="10">
        <v>2011</v>
      </c>
      <c r="I32" s="10">
        <v>2012</v>
      </c>
      <c r="J32" s="10">
        <v>2013</v>
      </c>
      <c r="K32" s="10">
        <v>2014</v>
      </c>
      <c r="L32" s="10">
        <v>2015</v>
      </c>
      <c r="M32" s="10">
        <v>2016</v>
      </c>
      <c r="N32" s="10">
        <v>2017</v>
      </c>
      <c r="O32" s="10">
        <v>2018</v>
      </c>
    </row>
    <row r="33" spans="2:15" x14ac:dyDescent="0.3">
      <c r="B33" s="10" t="s">
        <v>522</v>
      </c>
      <c r="C33" s="11">
        <v>0</v>
      </c>
      <c r="D33" s="11">
        <v>0</v>
      </c>
      <c r="E33" s="11">
        <v>0</v>
      </c>
      <c r="F33" s="11">
        <v>0</v>
      </c>
      <c r="G33" s="11">
        <v>5.7142857142857141E-2</v>
      </c>
      <c r="H33" s="11">
        <v>4.878048780487805E-2</v>
      </c>
      <c r="I33" s="11">
        <v>6.6945606694560664E-2</v>
      </c>
      <c r="J33" s="11">
        <v>8.4690553745928335E-2</v>
      </c>
      <c r="K33" s="11">
        <v>6.7532467532467527E-2</v>
      </c>
      <c r="L33" s="11">
        <v>0.10337078651685393</v>
      </c>
      <c r="M33" s="11">
        <v>9.7777777777777783E-2</v>
      </c>
      <c r="N33" s="11">
        <v>3.6363636363636362E-2</v>
      </c>
      <c r="O33" s="11">
        <v>6.1032863849765258E-2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2"/>
  <sheetViews>
    <sheetView workbookViewId="0">
      <selection sqref="A1:AJ312"/>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3">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3">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3">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3">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3">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3">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3">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3">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3">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3">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3">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3">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3">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3">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3">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3">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3">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3">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3">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3">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3">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3">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3">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3">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 Data</vt:lpstr>
      <vt:lpstr>Pivot Tables</vt:lpstr>
      <vt:lpstr>Other Tables</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2023-08-16T09:52:18Z</dcterms:modified>
</cp:coreProperties>
</file>