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13.xml" ContentType="application/vnd.openxmlformats-officedocument.drawingml.chart+xml"/>
  <Override PartName="/xl/charts/style1.xml" ContentType="application/vnd.ms-office.chartstyle+xml"/>
  <Override PartName="/xl/charts/colors1.xml" ContentType="application/vnd.ms-office.chartcolorstyle+xml"/>
  <Override PartName="/xl/charts/chart14.xml" ContentType="application/vnd.openxmlformats-officedocument.drawingml.chart+xml"/>
  <Override PartName="/xl/charts/style2.xml" ContentType="application/vnd.ms-office.chartstyle+xml"/>
  <Override PartName="/xl/charts/colors2.xml" ContentType="application/vnd.ms-office.chartcolorstyle+xml"/>
  <Override PartName="/xl/charts/chart15.xml" ContentType="application/vnd.openxmlformats-officedocument.drawingml.chart+xml"/>
  <Override PartName="/xl/charts/style3.xml" ContentType="application/vnd.ms-office.chartstyle+xml"/>
  <Override PartName="/xl/charts/colors3.xml" ContentType="application/vnd.ms-office.chartcolorstyle+xml"/>
  <Override PartName="/xl/charts/chart16.xml" ContentType="application/vnd.openxmlformats-officedocument.drawingml.chart+xml"/>
  <Override PartName="/xl/charts/style4.xml" ContentType="application/vnd.ms-office.chartstyle+xml"/>
  <Override PartName="/xl/charts/colors4.xml" ContentType="application/vnd.ms-office.chartcolorstyle+xml"/>
  <Override PartName="/xl/charts/chart17.xml" ContentType="application/vnd.openxmlformats-officedocument.drawingml.chart+xml"/>
  <Override PartName="/xl/charts/style5.xml" ContentType="application/vnd.ms-office.chartstyle+xml"/>
  <Override PartName="/xl/charts/colors5.xml" ContentType="application/vnd.ms-office.chartcolorstyle+xml"/>
  <Override PartName="/xl/charts/chart18.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tables/table4.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charts/chart19.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ivotCache/richPivotRecords1.xml" ContentType="application/vnd.openxmlformats-officedocument.spreadsheetml.richPivotRecord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INDIRA KIRANA\Downloads\"/>
    </mc:Choice>
  </mc:AlternateContent>
  <xr:revisionPtr revIDLastSave="0" documentId="13_ncr:1_{1E417C30-0491-4682-BCD9-59AF58CAB3F7}" xr6:coauthVersionLast="47" xr6:coauthVersionMax="47" xr10:uidLastSave="{00000000-0000-0000-0000-000000000000}"/>
  <bookViews>
    <workbookView xWindow="-108" yWindow="-108" windowWidth="23256" windowHeight="13896" firstSheet="1" activeTab="4" xr2:uid="{00000000-000D-0000-FFFF-FFFF00000000}"/>
  </bookViews>
  <sheets>
    <sheet name="Dashboard" sheetId="1" state="hidden" r:id="rId1"/>
    <sheet name="Dashboard_PSAIMS" sheetId="23" r:id="rId2"/>
    <sheet name="Pivot" sheetId="22" r:id="rId3"/>
    <sheet name="PSAIMS" sheetId="20" r:id="rId4"/>
    <sheet name="PSAIMS-AFT Juanda" sheetId="10" r:id="rId5"/>
    <sheet name="PSAIMS-IT Panjang" sheetId="12" state="hidden" r:id="rId6"/>
    <sheet name="Dropdown" sheetId="11" r:id="rId7"/>
    <sheet name="SBT (2)" sheetId="25" state="hidden" r:id="rId8"/>
    <sheet name="SPT (2)" sheetId="24" state="hidden" r:id="rId9"/>
    <sheet name="Template" sheetId="2" state="hidden" r:id="rId10"/>
    <sheet name="SPT" sheetId="3" state="hidden" r:id="rId11"/>
    <sheet name="SBT" sheetId="4" state="hidden" r:id="rId12"/>
    <sheet name="BA FU" sheetId="5" state="hidden" r:id="rId13"/>
    <sheet name="FORMAT KET BA-NON RELV" sheetId="6" state="hidden" r:id="rId14"/>
    <sheet name="Champion" sheetId="7" state="hidden" r:id="rId15"/>
    <sheet name="Copy of Champion" sheetId="8" state="hidden" r:id="rId16"/>
    <sheet name="Kriteria Realisasi" sheetId="9" state="hidden" r:id="rId17"/>
  </sheets>
  <definedNames>
    <definedName name="_xlnm._FilterDatabase" localSheetId="11" hidden="1">SBT!$B$7:$N$26</definedName>
    <definedName name="_xlnm._FilterDatabase" localSheetId="9" hidden="1">Template!$A$7:$X$115</definedName>
    <definedName name="_xlcn.WorksheetConnection_TindakLanjutRekomendasiPSAIMS.xlsmTable31" hidden="1">AFT_Juanda[]</definedName>
    <definedName name="_xlcn.WorksheetConnection_TindakLanjutRekomendasiPSAIMS.xlsmTable351" hidden="1">IT_Panjang[]</definedName>
    <definedName name="ExternalData_2" localSheetId="3" hidden="1">PSAIMS!$A$1:$P$69</definedName>
    <definedName name="_xlnm.Print_Area" localSheetId="8">'SPT (2)'!$B$2:$H$12</definedName>
    <definedName name="_xlnm.Print_Titles" localSheetId="7">'SBT (2)'!$2:$4</definedName>
    <definedName name="Slicer_Elemen">#N/A</definedName>
    <definedName name="Slicer_Name">#N/A</definedName>
  </definedNames>
  <calcPr calcId="191028"/>
  <pivotCaches>
    <pivotCache cacheId="0" r:id="rId18"/>
    <pivotCache cacheId="1" r:id="rId19"/>
  </pivotCaches>
  <extLs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35" name="Table35" connection="WorksheetConnection_Tindak Lanjut Rekomendasi PSAIMS.xlsm!Table35"/>
          <x15:modelTable id="Table3" name="Table3" connection="WorksheetConnection_Tindak Lanjut Rekomendasi PSAIMS.xlsm!Table3"/>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22" roundtripDataChecksum="ut0UlfyrWOmKezVtfIacezMoa/XDUnFI5qgnvdqAbX8="/>
    </ext>
  </extLst>
</workbook>
</file>

<file path=xl/calcChain.xml><?xml version="1.0" encoding="utf-8"?>
<calcChain xmlns="http://schemas.openxmlformats.org/spreadsheetml/2006/main">
  <c r="C34" i="10" l="1"/>
  <c r="C30" i="10"/>
  <c r="C25" i="10"/>
  <c r="C27" i="10"/>
  <c r="C26" i="10"/>
  <c r="C20" i="10"/>
  <c r="C9" i="10"/>
  <c r="C11" i="10"/>
  <c r="C12" i="10"/>
  <c r="C16" i="10"/>
  <c r="C8" i="10"/>
  <c r="C10" i="10"/>
  <c r="C13" i="10"/>
  <c r="C14" i="10"/>
  <c r="C15" i="10"/>
  <c r="C17" i="10"/>
  <c r="C18" i="10"/>
  <c r="C19" i="10"/>
  <c r="C21" i="10"/>
  <c r="C22" i="10"/>
  <c r="C23" i="10"/>
  <c r="C24" i="10"/>
  <c r="C28" i="10"/>
  <c r="C29" i="10"/>
  <c r="C31" i="10"/>
  <c r="C32" i="10"/>
  <c r="C33" i="10"/>
  <c r="C35" i="10"/>
  <c r="C36" i="10"/>
  <c r="C37" i="10"/>
  <c r="C38" i="10"/>
  <c r="C39" i="10"/>
  <c r="C40" i="10"/>
  <c r="C41" i="10"/>
  <c r="C42" i="10"/>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U5" i="23"/>
  <c r="B48" i="5" l="1"/>
  <c r="B47" i="5"/>
  <c r="B49" i="5" s="1"/>
  <c r="B46" i="5"/>
  <c r="F50" i="4"/>
  <c r="F39" i="5" s="1"/>
  <c r="E50" i="4"/>
  <c r="E39" i="5" s="1"/>
  <c r="D50" i="4"/>
  <c r="D39" i="5" s="1"/>
  <c r="F49" i="4"/>
  <c r="F38" i="5" s="1"/>
  <c r="E49" i="4"/>
  <c r="E38" i="5" s="1"/>
  <c r="D49" i="4"/>
  <c r="D38" i="5" s="1"/>
  <c r="F48" i="4"/>
  <c r="F37" i="5" s="1"/>
  <c r="E48" i="4"/>
  <c r="E37" i="5" s="1"/>
  <c r="D48" i="4"/>
  <c r="D37" i="5" s="1"/>
  <c r="F47" i="4"/>
  <c r="F36" i="5" s="1"/>
  <c r="E47" i="4"/>
  <c r="E36" i="5" s="1"/>
  <c r="D47" i="4"/>
  <c r="D36" i="5" s="1"/>
  <c r="F46" i="4"/>
  <c r="F35" i="5" s="1"/>
  <c r="E46" i="4"/>
  <c r="E35" i="5" s="1"/>
  <c r="E40" i="5" s="1"/>
  <c r="E48" i="5" s="1"/>
  <c r="D46" i="4"/>
  <c r="D35" i="5" s="1"/>
  <c r="F45" i="4"/>
  <c r="F51" i="4" s="1"/>
  <c r="E45" i="4"/>
  <c r="D51" i="4" s="1"/>
  <c r="D45" i="4"/>
  <c r="E51" i="4" s="1"/>
  <c r="D37" i="4"/>
  <c r="B39" i="5" s="1"/>
  <c r="D36" i="4"/>
  <c r="B38" i="5" s="1"/>
  <c r="D35" i="4"/>
  <c r="B37" i="5" s="1"/>
  <c r="D34" i="4"/>
  <c r="B36" i="5" s="1"/>
  <c r="D33" i="4"/>
  <c r="B35" i="5" s="1"/>
  <c r="B40" i="5" s="1"/>
  <c r="D32" i="4"/>
  <c r="D38" i="4" s="1"/>
  <c r="M28" i="4"/>
  <c r="D59" i="3"/>
  <c r="F58" i="3"/>
  <c r="F29" i="5" s="1"/>
  <c r="E58" i="3"/>
  <c r="E29" i="5" s="1"/>
  <c r="D58" i="3"/>
  <c r="D29" i="5" s="1"/>
  <c r="F57" i="3"/>
  <c r="F28" i="5" s="1"/>
  <c r="E57" i="3"/>
  <c r="E28" i="5" s="1"/>
  <c r="D57" i="3"/>
  <c r="D28" i="5" s="1"/>
  <c r="F56" i="3"/>
  <c r="F59" i="3" s="1"/>
  <c r="E56" i="3"/>
  <c r="E59" i="3" s="1"/>
  <c r="D56" i="3"/>
  <c r="D27" i="5" s="1"/>
  <c r="D49" i="3"/>
  <c r="B29" i="5" s="1"/>
  <c r="D48" i="3"/>
  <c r="B28" i="5" s="1"/>
  <c r="D47" i="3"/>
  <c r="D50" i="3" s="1"/>
  <c r="L43" i="3"/>
  <c r="D224" i="2"/>
  <c r="E223" i="2"/>
  <c r="D223" i="2"/>
  <c r="D222" i="2"/>
  <c r="C222" i="2"/>
  <c r="E213" i="2"/>
  <c r="C213" i="2"/>
  <c r="D212" i="2"/>
  <c r="D209" i="2"/>
  <c r="C209" i="2"/>
  <c r="E203" i="2"/>
  <c r="D203" i="2"/>
  <c r="C203" i="2"/>
  <c r="C198" i="2"/>
  <c r="E197" i="2"/>
  <c r="D197" i="2"/>
  <c r="C197" i="2"/>
  <c r="D192" i="2"/>
  <c r="C192" i="2"/>
  <c r="K181" i="2"/>
  <c r="E224" i="2" s="1"/>
  <c r="J181" i="2"/>
  <c r="I181" i="2"/>
  <c r="C224" i="2" s="1"/>
  <c r="H181" i="2"/>
  <c r="G181" i="2"/>
  <c r="F181" i="2"/>
  <c r="C223" i="2" s="1"/>
  <c r="E181" i="2"/>
  <c r="E222" i="2" s="1"/>
  <c r="D181" i="2"/>
  <c r="G20" i="5" s="1"/>
  <c r="C181" i="2"/>
  <c r="H20" i="5" s="1"/>
  <c r="K180" i="2"/>
  <c r="E219" i="2" s="1"/>
  <c r="J180" i="2"/>
  <c r="D219" i="2" s="1"/>
  <c r="I180" i="2"/>
  <c r="C219" i="2" s="1"/>
  <c r="H180" i="2"/>
  <c r="E218" i="2" s="1"/>
  <c r="G180" i="2"/>
  <c r="D218" i="2" s="1"/>
  <c r="F180" i="2"/>
  <c r="C218" i="2" s="1"/>
  <c r="E180" i="2"/>
  <c r="E217" i="2" s="1"/>
  <c r="D180" i="2"/>
  <c r="D217" i="2" s="1"/>
  <c r="C180" i="2"/>
  <c r="L180" i="2" s="1"/>
  <c r="B19" i="5" s="1"/>
  <c r="K179" i="2"/>
  <c r="E214" i="2" s="1"/>
  <c r="J179" i="2"/>
  <c r="D214" i="2" s="1"/>
  <c r="I179" i="2"/>
  <c r="C214" i="2" s="1"/>
  <c r="H179" i="2"/>
  <c r="G179" i="2"/>
  <c r="D213" i="2" s="1"/>
  <c r="F179" i="2"/>
  <c r="E179" i="2"/>
  <c r="I18" i="5" s="1"/>
  <c r="D179" i="2"/>
  <c r="G18" i="5" s="1"/>
  <c r="C179" i="2"/>
  <c r="L179" i="2" s="1"/>
  <c r="B18" i="5" s="1"/>
  <c r="L178" i="2"/>
  <c r="B17" i="5" s="1"/>
  <c r="K178" i="2"/>
  <c r="E209" i="2" s="1"/>
  <c r="J178" i="2"/>
  <c r="I178" i="2"/>
  <c r="H178" i="2"/>
  <c r="E208" i="2" s="1"/>
  <c r="G178" i="2"/>
  <c r="D208" i="2" s="1"/>
  <c r="F178" i="2"/>
  <c r="C208" i="2" s="1"/>
  <c r="E178" i="2"/>
  <c r="I17" i="5" s="1"/>
  <c r="D178" i="2"/>
  <c r="G17" i="5" s="1"/>
  <c r="C178" i="2"/>
  <c r="H17" i="5" s="1"/>
  <c r="K177" i="2"/>
  <c r="E204" i="2" s="1"/>
  <c r="J177" i="2"/>
  <c r="D204" i="2" s="1"/>
  <c r="I177" i="2"/>
  <c r="C204" i="2" s="1"/>
  <c r="H177" i="2"/>
  <c r="G177" i="2"/>
  <c r="F177" i="2"/>
  <c r="E177" i="2"/>
  <c r="E202" i="2" s="1"/>
  <c r="D177" i="2"/>
  <c r="D202" i="2" s="1"/>
  <c r="C177" i="2"/>
  <c r="C202" i="2" s="1"/>
  <c r="K176" i="2"/>
  <c r="E199" i="2" s="1"/>
  <c r="J176" i="2"/>
  <c r="D199" i="2" s="1"/>
  <c r="I176" i="2"/>
  <c r="H176" i="2"/>
  <c r="G176" i="2"/>
  <c r="D198" i="2" s="1"/>
  <c r="F176" i="2"/>
  <c r="E176" i="2"/>
  <c r="I15" i="5" s="1"/>
  <c r="D176" i="2"/>
  <c r="G15" i="5" s="1"/>
  <c r="C176" i="2"/>
  <c r="L176" i="2" s="1"/>
  <c r="B15" i="5" s="1"/>
  <c r="K175" i="2"/>
  <c r="E194" i="2" s="1"/>
  <c r="J175" i="2"/>
  <c r="D194" i="2" s="1"/>
  <c r="I175" i="2"/>
  <c r="C194" i="2" s="1"/>
  <c r="H175" i="2"/>
  <c r="E193" i="2" s="1"/>
  <c r="G175" i="2"/>
  <c r="D193" i="2" s="1"/>
  <c r="F175" i="2"/>
  <c r="C193" i="2" s="1"/>
  <c r="E175" i="2"/>
  <c r="I14" i="5" s="1"/>
  <c r="D175" i="2"/>
  <c r="G14" i="5" s="1"/>
  <c r="C175" i="2"/>
  <c r="H14" i="5" s="1"/>
  <c r="K174" i="2"/>
  <c r="K182" i="2" s="1"/>
  <c r="J174" i="2"/>
  <c r="J182" i="2" s="1"/>
  <c r="I174" i="2"/>
  <c r="C188" i="2" s="1"/>
  <c r="H174" i="2"/>
  <c r="E187" i="2" s="1"/>
  <c r="G174" i="2"/>
  <c r="D187" i="2" s="1"/>
  <c r="F174" i="2"/>
  <c r="F182" i="2" s="1"/>
  <c r="E174" i="2"/>
  <c r="I13" i="5" s="1"/>
  <c r="D174" i="2"/>
  <c r="D182" i="2" s="1"/>
  <c r="C174" i="2"/>
  <c r="F167" i="2"/>
  <c r="E20" i="5" s="1"/>
  <c r="E167" i="2"/>
  <c r="D20" i="5" s="1"/>
  <c r="D167" i="2"/>
  <c r="C20" i="5" s="1"/>
  <c r="F166" i="2"/>
  <c r="E19" i="5" s="1"/>
  <c r="E166" i="2"/>
  <c r="D19" i="5" s="1"/>
  <c r="D166" i="2"/>
  <c r="C19" i="5" s="1"/>
  <c r="F165" i="2"/>
  <c r="E18" i="5" s="1"/>
  <c r="E165" i="2"/>
  <c r="D18" i="5" s="1"/>
  <c r="D165" i="2"/>
  <c r="C18" i="5" s="1"/>
  <c r="C165" i="2"/>
  <c r="F164" i="2"/>
  <c r="E17" i="5" s="1"/>
  <c r="E164" i="2"/>
  <c r="D17" i="5" s="1"/>
  <c r="D164" i="2"/>
  <c r="C17" i="5" s="1"/>
  <c r="C164" i="2"/>
  <c r="F163" i="2"/>
  <c r="E16" i="5" s="1"/>
  <c r="E163" i="2"/>
  <c r="D16" i="5" s="1"/>
  <c r="D163" i="2"/>
  <c r="C16" i="5" s="1"/>
  <c r="C163" i="2"/>
  <c r="F162" i="2"/>
  <c r="E15" i="5" s="1"/>
  <c r="E162" i="2"/>
  <c r="D15" i="5" s="1"/>
  <c r="D162" i="2"/>
  <c r="C15" i="5" s="1"/>
  <c r="C162" i="2"/>
  <c r="F161" i="2"/>
  <c r="E14" i="5" s="1"/>
  <c r="E161" i="2"/>
  <c r="D14" i="5" s="1"/>
  <c r="D161" i="2"/>
  <c r="C14" i="5" s="1"/>
  <c r="C161" i="2"/>
  <c r="F160" i="2"/>
  <c r="F168" i="2" s="1"/>
  <c r="E160" i="2"/>
  <c r="E168" i="2" s="1"/>
  <c r="D160" i="2"/>
  <c r="D168" i="2" s="1"/>
  <c r="C160" i="2"/>
  <c r="F154" i="2"/>
  <c r="E154" i="2"/>
  <c r="D154" i="2"/>
  <c r="C154" i="2"/>
  <c r="F153" i="2"/>
  <c r="E153" i="2"/>
  <c r="D153" i="2"/>
  <c r="C153" i="2"/>
  <c r="F152" i="2"/>
  <c r="E152" i="2"/>
  <c r="D152" i="2"/>
  <c r="C152" i="2"/>
  <c r="F151" i="2"/>
  <c r="E151" i="2"/>
  <c r="D151" i="2"/>
  <c r="C151" i="2"/>
  <c r="F150" i="2"/>
  <c r="E150" i="2"/>
  <c r="D150" i="2"/>
  <c r="C150" i="2"/>
  <c r="F149" i="2"/>
  <c r="E149" i="2"/>
  <c r="D149" i="2"/>
  <c r="C149" i="2"/>
  <c r="F148" i="2"/>
  <c r="E148" i="2"/>
  <c r="D148" i="2"/>
  <c r="C148" i="2"/>
  <c r="F147" i="2"/>
  <c r="F155" i="2" s="1"/>
  <c r="E147" i="2"/>
  <c r="E155" i="2" s="1"/>
  <c r="D147" i="2"/>
  <c r="D155" i="2" s="1"/>
  <c r="U5" i="1"/>
  <c r="H13" i="5" l="1"/>
  <c r="H182" i="2"/>
  <c r="I182" i="2"/>
  <c r="D188" i="2"/>
  <c r="E188" i="2"/>
  <c r="F17" i="5"/>
  <c r="J17" i="5"/>
  <c r="I21" i="5"/>
  <c r="F46" i="5" s="1"/>
  <c r="F20" i="5"/>
  <c r="J20" i="5" s="1"/>
  <c r="C28" i="5"/>
  <c r="G28" i="5"/>
  <c r="F15" i="5"/>
  <c r="J15" i="5" s="1"/>
  <c r="C38" i="5"/>
  <c r="G38" i="5"/>
  <c r="F40" i="5"/>
  <c r="F48" i="5" s="1"/>
  <c r="C36" i="5"/>
  <c r="G36" i="5"/>
  <c r="C168" i="2"/>
  <c r="G29" i="5"/>
  <c r="C29" i="5"/>
  <c r="D40" i="5"/>
  <c r="D48" i="5" s="1"/>
  <c r="C35" i="5"/>
  <c r="C39" i="5"/>
  <c r="G39" i="5" s="1"/>
  <c r="D30" i="5"/>
  <c r="D47" i="5" s="1"/>
  <c r="C37" i="5"/>
  <c r="G37" i="5" s="1"/>
  <c r="J14" i="5"/>
  <c r="F14" i="5"/>
  <c r="C166" i="2"/>
  <c r="G182" i="2"/>
  <c r="C217" i="2"/>
  <c r="G16" i="5"/>
  <c r="H16" i="5"/>
  <c r="B27" i="5"/>
  <c r="B30" i="5" s="1"/>
  <c r="I16" i="5"/>
  <c r="I20" i="5"/>
  <c r="L177" i="2"/>
  <c r="B16" i="5" s="1"/>
  <c r="C212" i="2"/>
  <c r="G19" i="5"/>
  <c r="H15" i="5"/>
  <c r="H19" i="5"/>
  <c r="E27" i="5"/>
  <c r="E30" i="5" s="1"/>
  <c r="E47" i="5" s="1"/>
  <c r="C147" i="2"/>
  <c r="C155" i="2" s="1"/>
  <c r="E192" i="2"/>
  <c r="E198" i="2"/>
  <c r="E212" i="2"/>
  <c r="C13" i="5"/>
  <c r="C21" i="5" s="1"/>
  <c r="I19" i="5"/>
  <c r="F27" i="5"/>
  <c r="F30" i="5" s="1"/>
  <c r="F47" i="5" s="1"/>
  <c r="C186" i="2"/>
  <c r="C199" i="2"/>
  <c r="C207" i="2"/>
  <c r="D13" i="5"/>
  <c r="D21" i="5" s="1"/>
  <c r="C167" i="2"/>
  <c r="L175" i="2"/>
  <c r="B14" i="5" s="1"/>
  <c r="L181" i="2"/>
  <c r="B20" i="5" s="1"/>
  <c r="D186" i="2"/>
  <c r="D207" i="2"/>
  <c r="E13" i="5"/>
  <c r="E21" i="5" s="1"/>
  <c r="H18" i="5"/>
  <c r="H21" i="5" s="1"/>
  <c r="E46" i="5" s="1"/>
  <c r="E49" i="5" s="1"/>
  <c r="G13" i="5"/>
  <c r="C182" i="2"/>
  <c r="E186" i="2"/>
  <c r="E207" i="2"/>
  <c r="L174" i="2"/>
  <c r="C187" i="2"/>
  <c r="E182" i="2"/>
  <c r="G21" i="5" l="1"/>
  <c r="D46" i="5" s="1"/>
  <c r="F13" i="5"/>
  <c r="J13" i="5" s="1"/>
  <c r="F49" i="5"/>
  <c r="C27" i="5"/>
  <c r="F18" i="5"/>
  <c r="J18" i="5" s="1"/>
  <c r="C40" i="5"/>
  <c r="C48" i="5" s="1"/>
  <c r="G35" i="5"/>
  <c r="G40" i="5" s="1"/>
  <c r="L182" i="2"/>
  <c r="B13" i="5"/>
  <c r="B21" i="5" s="1"/>
  <c r="F16" i="5"/>
  <c r="J16" i="5" s="1"/>
  <c r="G48" i="5"/>
  <c r="F19" i="5"/>
  <c r="J19" i="5" s="1"/>
  <c r="J21" i="5" l="1"/>
  <c r="C30" i="5"/>
  <c r="C47" i="5" s="1"/>
  <c r="G47" i="5" s="1"/>
  <c r="G27" i="5"/>
  <c r="G30" i="5" s="1"/>
  <c r="F21" i="5"/>
  <c r="C46" i="5" s="1"/>
  <c r="C49" i="5" s="1"/>
  <c r="D49" i="5"/>
  <c r="G46"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INDIRA KIRANA</author>
  </authors>
  <commentList>
    <comment ref="J7" authorId="0" shapeId="0" xr:uid="{E5084D52-CD34-465A-A7D9-E637AB160175}">
      <text>
        <r>
          <rPr>
            <sz val="11"/>
            <color theme="1"/>
            <rFont val="Calibri"/>
            <family val="2"/>
            <scheme val="minor"/>
          </rPr>
          <t>======
ID#AAABbektHWk
    (2025-01-10 06:36:18)
Diisi output/
deliverables rencana
tindak lanjut
------
ID#AAABY07tWl0
ADMIN HSSE JATIMBALINUS    (2025-01-17 09:28:28)
akan dilakukan konsinyering bersama fungsi</t>
        </r>
      </text>
    </comment>
    <comment ref="K7" authorId="0" shapeId="0" xr:uid="{DADE716B-EF59-4A05-9602-B0AD8E424AA2}">
      <text>
        <r>
          <rPr>
            <sz val="11"/>
            <color theme="1"/>
            <rFont val="Calibri"/>
            <family val="2"/>
            <scheme val="minor"/>
          </rPr>
          <t>======
ID#AAABbektHYs
    (2025-01-10 06:36:18)
Misal : Sub Holding, Region, Zona, Unit Lokasi</t>
        </r>
      </text>
    </comment>
    <comment ref="M7" authorId="0" shapeId="0" xr:uid="{7CE9A0B9-5088-4789-AE46-FE38964025F7}">
      <text>
        <r>
          <rPr>
            <sz val="11"/>
            <color theme="1"/>
            <rFont val="Calibri"/>
            <family val="2"/>
            <scheme val="minor"/>
          </rPr>
          <t>======
ID#AAABbektHY0
    (2025-01-10 06:36:18)
Diisi deadline penyelesaian tindak lanjut sesuai due date rekomendasi</t>
        </r>
      </text>
    </comment>
    <comment ref="O7" authorId="0" shapeId="0" xr:uid="{0E087CFA-C802-4F1B-9463-0CF13C712062}">
      <text>
        <r>
          <rPr>
            <sz val="11"/>
            <color theme="1"/>
            <rFont val="Calibri"/>
            <family val="2"/>
            <scheme val="minor"/>
          </rPr>
          <t>======
ID#AAABbektHXE
    (2025-01-10 06:36:18)
Rekomendasi audit relevan / tidak relevan ?</t>
        </r>
      </text>
    </comment>
    <comment ref="L12" authorId="1" shapeId="0" xr:uid="{B43846E7-BC93-474A-858A-7DD98DCF03B3}">
      <text>
        <r>
          <rPr>
            <b/>
            <sz val="9"/>
            <color indexed="81"/>
            <rFont val="Tahoma"/>
            <charset val="1"/>
          </rPr>
          <t>INDIRA KIRANA:</t>
        </r>
        <r>
          <rPr>
            <sz val="9"/>
            <color indexed="81"/>
            <rFont val="Tahoma"/>
            <charset val="1"/>
          </rPr>
          <t xml:space="preserve">
HC &amp; COS</t>
        </r>
      </text>
    </comment>
    <comment ref="M14" authorId="1" shapeId="0" xr:uid="{DF5CDA3D-3B61-42DE-A284-5C3E88D80997}">
      <text>
        <r>
          <rPr>
            <b/>
            <sz val="9"/>
            <color indexed="81"/>
            <rFont val="Tahoma"/>
            <charset val="1"/>
          </rPr>
          <t>INDIRA KIRANA:</t>
        </r>
        <r>
          <rPr>
            <sz val="9"/>
            <color indexed="81"/>
            <rFont val="Tahoma"/>
            <charset val="1"/>
          </rPr>
          <t xml:space="preserve">
ganti 2027</t>
        </r>
      </text>
    </comment>
    <comment ref="M23" authorId="1" shapeId="0" xr:uid="{CE80ED24-42B8-42FE-B1C3-557E9266DBDB}">
      <text>
        <r>
          <rPr>
            <b/>
            <sz val="9"/>
            <color indexed="81"/>
            <rFont val="Tahoma"/>
            <charset val="1"/>
          </rPr>
          <t>INDIRA KIRANA:</t>
        </r>
        <r>
          <rPr>
            <sz val="9"/>
            <color indexed="81"/>
            <rFont val="Tahoma"/>
            <charset val="1"/>
          </rPr>
          <t xml:space="preserve">
</t>
        </r>
      </text>
    </comment>
    <comment ref="M37" authorId="1" shapeId="0" xr:uid="{2D72216E-D117-4B3E-B3A8-801A8887BD10}">
      <text>
        <r>
          <rPr>
            <b/>
            <sz val="9"/>
            <color indexed="81"/>
            <rFont val="Tahoma"/>
            <charset val="1"/>
          </rPr>
          <t>INDIRA KIRANA:</t>
        </r>
        <r>
          <rPr>
            <sz val="9"/>
            <color indexed="81"/>
            <rFont val="Tahoma"/>
            <charset val="1"/>
          </rPr>
          <t xml:space="preserve">
2026/2027</t>
        </r>
      </text>
    </comment>
    <comment ref="M38" authorId="1" shapeId="0" xr:uid="{043C2BDF-825F-48B7-B8D9-6AAEE032A04A}">
      <text>
        <r>
          <rPr>
            <b/>
            <sz val="9"/>
            <color indexed="81"/>
            <rFont val="Tahoma"/>
            <charset val="1"/>
          </rPr>
          <t>INDIRA KIRANA:</t>
        </r>
        <r>
          <rPr>
            <sz val="9"/>
            <color indexed="81"/>
            <rFont val="Tahoma"/>
            <charset val="1"/>
          </rPr>
          <t xml:space="preserve">
2027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J7" authorId="0" shapeId="0" xr:uid="{5B89D4BC-190B-4A0E-8252-AE83FBE73B66}">
      <text>
        <r>
          <rPr>
            <sz val="11"/>
            <color theme="1"/>
            <rFont val="Calibri"/>
            <family val="2"/>
            <scheme val="minor"/>
          </rPr>
          <t>======
ID#AAABbektHWk
    (2025-01-10 06:36:18)
Diisi output/
deliverables rencana
tindak lanjut
------
ID#AAABY07tWl0
ADMIN HSSE JATIMBALINUS    (2025-01-17 09:28:28)
akan dilakukan konsinyering bersama fungsi</t>
        </r>
      </text>
    </comment>
    <comment ref="K7" authorId="0" shapeId="0" xr:uid="{0684043B-39FF-49FC-A1BD-F7658D7B0E03}">
      <text>
        <r>
          <rPr>
            <sz val="11"/>
            <color theme="1"/>
            <rFont val="Calibri"/>
            <family val="2"/>
            <scheme val="minor"/>
          </rPr>
          <t>======
ID#AAABbektHYs
    (2025-01-10 06:36:18)
Misal : Sub Holding, Region, Zona, Unit Lokasi</t>
        </r>
      </text>
    </comment>
    <comment ref="M7" authorId="0" shapeId="0" xr:uid="{555FD374-DEB0-4EA3-B0DD-13374C72832C}">
      <text>
        <r>
          <rPr>
            <sz val="11"/>
            <color theme="1"/>
            <rFont val="Calibri"/>
            <family val="2"/>
            <scheme val="minor"/>
          </rPr>
          <t>======
ID#AAABbektHY0
    (2025-01-10 06:36:18)
Diisi deadline penyelesaian tindak lanjut sesuai due date rekomendasi</t>
        </r>
      </text>
    </comment>
    <comment ref="O7" authorId="0" shapeId="0" xr:uid="{4CC89DE2-9347-4F16-BFD4-431F1551AA16}">
      <text>
        <r>
          <rPr>
            <sz val="11"/>
            <color theme="1"/>
            <rFont val="Calibri"/>
            <family val="2"/>
            <scheme val="minor"/>
          </rPr>
          <t>======
ID#AAABbektHXE
    (2025-01-10 06:36:18)
Rekomendasi audit relevan / tidak relevan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H7" authorId="0" shapeId="0" xr:uid="{00000000-0006-0000-0100-000006000000}">
      <text>
        <r>
          <rPr>
            <sz val="11"/>
            <color theme="1"/>
            <rFont val="Calibri"/>
            <family val="2"/>
            <scheme val="minor"/>
          </rPr>
          <t>======
ID#AAABbektHWk
    (2025-01-10 06:36:18)
Diisi output/
deliverables rencana
tindak lanjut
------
ID#AAABY07tWl0
ADMIN HSSE JATIMBALINUS    (2025-01-17 09:28:28)
akan dilakukan konsinyering bersama fungsi</t>
        </r>
      </text>
    </comment>
    <comment ref="I7" authorId="0" shapeId="0" xr:uid="{00000000-0006-0000-0100-000003000000}">
      <text>
        <r>
          <rPr>
            <sz val="11"/>
            <color theme="1"/>
            <rFont val="Calibri"/>
            <family val="2"/>
            <scheme val="minor"/>
          </rPr>
          <t>======
ID#AAABbektHYs
    (2025-01-10 06:36:18)
Misal : Sub Holding, Region, Zona, Unit Lokasi</t>
        </r>
      </text>
    </comment>
    <comment ref="K7" authorId="0" shapeId="0" xr:uid="{00000000-0006-0000-0100-000002000000}">
      <text>
        <r>
          <rPr>
            <sz val="11"/>
            <color theme="1"/>
            <rFont val="Calibri"/>
            <family val="2"/>
            <scheme val="minor"/>
          </rPr>
          <t>======
ID#AAABbektHY0
    (2025-01-10 06:36:18)
Diisi deadline penyelesaian tindak lanjut sesuai due date rekomendasi</t>
        </r>
      </text>
    </comment>
    <comment ref="M7" authorId="0" shapeId="0" xr:uid="{00000000-0006-0000-0100-000005000000}">
      <text>
        <r>
          <rPr>
            <sz val="11"/>
            <color theme="1"/>
            <rFont val="Calibri"/>
            <family val="2"/>
            <scheme val="minor"/>
          </rPr>
          <t>======
ID#AAABbektHXE
    (2025-01-10 06:36:18)
Rekomendasi audit relevan / tidak relevan ?</t>
        </r>
      </text>
    </comment>
    <comment ref="G41" authorId="0" shapeId="0" xr:uid="{00000000-0006-0000-0100-000001000000}">
      <text>
        <r>
          <rPr>
            <sz val="11"/>
            <color theme="1"/>
            <rFont val="Calibri"/>
            <family val="2"/>
            <scheme val="minor"/>
          </rPr>
          <t>======
ID#AAABivGtS0A
ADMIN HSSE JATIMBALINUS    (2025-05-02 03:30:49)
Revisi Jadwal MOD (Bulan/BiWeekly)</t>
        </r>
      </text>
    </comment>
    <comment ref="A137" authorId="0" shapeId="0" xr:uid="{00000000-0006-0000-0100-000004000000}">
      <text>
        <r>
          <rPr>
            <sz val="11"/>
            <color theme="1"/>
            <rFont val="Calibri"/>
            <family val="2"/>
            <scheme val="minor"/>
          </rPr>
          <t>======
ID#AAABbektHXM
lenovo    (2025-01-10 06:36:18)
Penjelasan berbeda antara tabel dan rekomendasi bawah</t>
        </r>
      </text>
    </comment>
  </commentList>
  <extLst>
    <ext xmlns:r="http://schemas.openxmlformats.org/officeDocument/2006/relationships" uri="GoogleSheetsCustomDataVersion2">
      <go:sheetsCustomData xmlns:go="http://customooxmlschemas.google.com/" r:id="rId1" roundtripDataSignature="AMtx7mjxrbF3BZoaoQPnwg2Wx/3BHE87Rw=="/>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D7" authorId="0" shapeId="0" xr:uid="{00000000-0006-0000-0200-000005000000}">
      <text>
        <r>
          <rPr>
            <sz val="11"/>
            <color theme="1"/>
            <rFont val="Calibri"/>
            <family val="2"/>
            <scheme val="minor"/>
          </rPr>
          <t>======
ID#AAABbektHYY
    (2025-01-10 06:36:18)
Diisi uraian / foto terkait rekomendasi / temuan SPT</t>
        </r>
      </text>
    </comment>
    <comment ref="E7" authorId="0" shapeId="0" xr:uid="{00000000-0006-0000-0200-000009000000}">
      <text>
        <r>
          <rPr>
            <sz val="11"/>
            <color theme="1"/>
            <rFont val="Calibri"/>
            <family val="2"/>
            <scheme val="minor"/>
          </rPr>
          <t>======
ID#AAABbektHXk
    (2025-01-10 06:36:18)
Diisi klasifikasi = A / B / C</t>
        </r>
      </text>
    </comment>
    <comment ref="F7" authorId="0" shapeId="0" xr:uid="{00000000-0006-0000-0200-000006000000}">
      <text>
        <r>
          <rPr>
            <sz val="11"/>
            <color theme="1"/>
            <rFont val="Calibri"/>
            <family val="2"/>
            <scheme val="minor"/>
          </rPr>
          <t>======
ID#AAABbektHYQ
    (2025-01-10 06:36:18)
Diisi uraian rencana tindak lanjut oleh AP/ Unit Operasi untuk menindaklanjuti rekomendasi</t>
        </r>
      </text>
    </comment>
    <comment ref="G7" authorId="0" shapeId="0" xr:uid="{00000000-0006-0000-0200-000008000000}">
      <text>
        <r>
          <rPr>
            <sz val="11"/>
            <color theme="1"/>
            <rFont val="Calibri"/>
            <family val="2"/>
            <scheme val="minor"/>
          </rPr>
          <t>======
ID#AAABbektHYE
    (2025-01-10 06:36:18)
Diisi output/ deliverables rencana tindak lanjut</t>
        </r>
      </text>
    </comment>
    <comment ref="H7" authorId="0" shapeId="0" xr:uid="{00000000-0006-0000-0200-000002000000}">
      <text>
        <r>
          <rPr>
            <sz val="11"/>
            <color theme="1"/>
            <rFont val="Calibri"/>
            <family val="2"/>
            <scheme val="minor"/>
          </rPr>
          <t>======
ID#AAABbektHZI
    (2025-01-10 06:36:18)
Misal : Sub Holding, Region, Zona, Unit Lokasi</t>
        </r>
      </text>
    </comment>
    <comment ref="J7" authorId="0" shapeId="0" xr:uid="{00000000-0006-0000-0200-00000B000000}">
      <text>
        <r>
          <rPr>
            <sz val="11"/>
            <color theme="1"/>
            <rFont val="Calibri"/>
            <family val="2"/>
            <scheme val="minor"/>
          </rPr>
          <t>======
ID#AAABbektHXU
    (2025-01-10 06:36:18)
Diisi deadline penyelesaian tindak lanjut sesuai due date rekomendasi</t>
        </r>
      </text>
    </comment>
    <comment ref="L7" authorId="0" shapeId="0" xr:uid="{00000000-0006-0000-0200-000004000000}">
      <text>
        <r>
          <rPr>
            <sz val="11"/>
            <color theme="1"/>
            <rFont val="Calibri"/>
            <family val="2"/>
            <scheme val="minor"/>
          </rPr>
          <t>======
ID#AAABbektHYo
    (2025-01-10 06:36:18)
Diisi progress TL vs Workplan sesuai matrik scoring
(O%, 25%, 50%, 75%, 100%)</t>
        </r>
      </text>
    </comment>
    <comment ref="M7" authorId="0" shapeId="0" xr:uid="{00000000-0006-0000-0200-000001000000}">
      <text>
        <r>
          <rPr>
            <sz val="11"/>
            <color theme="1"/>
            <rFont val="Calibri"/>
            <family val="2"/>
            <scheme val="minor"/>
          </rPr>
          <t>======
ID#AAABbektHZQ
    (2025-01-10 06:36:18)
Rekomendasi SPT relevan / tidak relevan ?</t>
        </r>
      </text>
    </comment>
    <comment ref="B32" authorId="0" shapeId="0" xr:uid="{00000000-0006-0000-0200-000007000000}">
      <text>
        <r>
          <rPr>
            <sz val="11"/>
            <color theme="1"/>
            <rFont val="Calibri"/>
            <family val="2"/>
            <scheme val="minor"/>
          </rPr>
          <t>======
ID#AAABbektHYU
lenovo    (2025-01-10 06:36:18)
sama kayak atas (dobel)</t>
        </r>
      </text>
    </comment>
    <comment ref="B33" authorId="0" shapeId="0" xr:uid="{00000000-0006-0000-0200-000003000000}">
      <text>
        <r>
          <rPr>
            <sz val="11"/>
            <color theme="1"/>
            <rFont val="Calibri"/>
            <family val="2"/>
            <scheme val="minor"/>
          </rPr>
          <t>======
ID#AAABbektHZA
lenovo    (2025-01-10 06:36:18)
dobell</t>
        </r>
      </text>
    </comment>
    <comment ref="B34" authorId="0" shapeId="0" xr:uid="{00000000-0006-0000-0200-00000A000000}">
      <text>
        <r>
          <rPr>
            <sz val="11"/>
            <color theme="1"/>
            <rFont val="Calibri"/>
            <family val="2"/>
            <scheme val="minor"/>
          </rPr>
          <t>======
ID#AAABbektHXc
lenovo    (2025-01-10 06:36:18)
dobel</t>
        </r>
      </text>
    </comment>
  </commentList>
  <extLst>
    <ext xmlns:r="http://schemas.openxmlformats.org/officeDocument/2006/relationships" uri="GoogleSheetsCustomDataVersion2">
      <go:sheetsCustomData xmlns:go="http://customooxmlschemas.google.com/" r:id="rId1" roundtripDataSignature="AMtx7mipg+YlGgJNx3+/uwAfT10rrfUnF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D7" authorId="0" shapeId="0" xr:uid="{00000000-0006-0000-0300-000006000000}">
      <text>
        <r>
          <rPr>
            <sz val="11"/>
            <color theme="1"/>
            <rFont val="Calibri"/>
            <family val="2"/>
            <scheme val="minor"/>
          </rPr>
          <t>======
ID#AAABbektHX4
    (2025-01-10 06:36:18)
Diisi uraian / foto terkait rekomendasi / temuan SPT</t>
        </r>
      </text>
    </comment>
    <comment ref="E7" authorId="0" shapeId="0" xr:uid="{00000000-0006-0000-0300-000005000000}">
      <text>
        <r>
          <rPr>
            <sz val="11"/>
            <color theme="1"/>
            <rFont val="Calibri"/>
            <family val="2"/>
            <scheme val="minor"/>
          </rPr>
          <t>======
ID#AAABbektHYI
Diisi     (2025-01-10 06:36:18)
1) Prevention (pencegahan) Barrier yaitu barrier yang berfungsi untuk mencegah bahaya/ ancaman pada instalasi/ fasilitas operasi agar tidak menyebabkan insiden terkait Process Safety &amp; Asset Integrity (Process Safety/ Major Accident).
2) Detection (pendeteksi) Barrier yaitu barrier yang berfungsi untuk mendeteksi insiden terkait Process Safety &amp; Asset Integrity (Process Safety/ Major Accident) sehingga dapat dengan segera/ pada kesempatan pertama dilakukan upaya-upaya pengendalian untuk meminimalisir dampak dari insiden tersebut.
3) Control (pengendalian) Barrier adalah barrier yang berfungsi untuk mengendalikan insiden terkait Process Safety &amp; Asset Integrity (Process Safety/ Major Accident) dengan mengaktifkan peralatan/ instrument penanggulangan sehingga dampak dari insiden tersebut dapat diminimalisir.
4) Mitigation (mitigasi) Barrier adalah barrier yang berfungsi untuk mengurangi dampak yang dapat terjadi setelah Control Barrier diaktifkan terhadap insiden Process Safety &amp; Asset Integrity (Process Safety/ Major Accident).
5) Recovery (pemulihan) Barrier adalah barrier yang berfungsi untuk memulihkan dampak dari insiden Process Safety &amp; Asset Integrity (Process Safety/ Major Accident) yang terjadi.</t>
        </r>
      </text>
    </comment>
    <comment ref="F7" authorId="0" shapeId="0" xr:uid="{00000000-0006-0000-0300-00000C000000}">
      <text>
        <r>
          <rPr>
            <sz val="11"/>
            <color theme="1"/>
            <rFont val="Calibri"/>
            <family val="2"/>
            <scheme val="minor"/>
          </rPr>
          <t>======
ID#AAABbektHWo
    (2025-01-10 06:36:18)
Diisi uraian rencana tindak lanjut oleh AP/ Unit Operasi untuk menindaklanjuti rekomendasi</t>
        </r>
      </text>
    </comment>
    <comment ref="G7" authorId="0" shapeId="0" xr:uid="{00000000-0006-0000-0300-000008000000}">
      <text>
        <r>
          <rPr>
            <sz val="11"/>
            <color theme="1"/>
            <rFont val="Calibri"/>
            <family val="2"/>
            <scheme val="minor"/>
          </rPr>
          <t>======
ID#AAABbektHXY
    (2025-01-10 06:36:18)
Diisi output/ deliverables rencana tindak lanjut</t>
        </r>
      </text>
    </comment>
    <comment ref="H7" authorId="0" shapeId="0" xr:uid="{00000000-0006-0000-0300-00000A000000}">
      <text>
        <r>
          <rPr>
            <sz val="11"/>
            <color theme="1"/>
            <rFont val="Calibri"/>
            <family val="2"/>
            <scheme val="minor"/>
          </rPr>
          <t>======
ID#AAABbektHXQ
    (2025-01-10 06:36:18)
Misal : Sub Holding, Region, Zona, Unit Lokasi</t>
        </r>
      </text>
    </comment>
    <comment ref="J7" authorId="0" shapeId="0" xr:uid="{00000000-0006-0000-0300-00000B000000}">
      <text>
        <r>
          <rPr>
            <sz val="11"/>
            <color theme="1"/>
            <rFont val="Calibri"/>
            <family val="2"/>
            <scheme val="minor"/>
          </rPr>
          <t>======
ID#AAABbektHXI
    (2025-01-10 06:36:18)
Diisi deadline penyelesaian tindak lanjut sesuai due date rekomendasi</t>
        </r>
      </text>
    </comment>
    <comment ref="M7" authorId="0" shapeId="0" xr:uid="{00000000-0006-0000-0300-000003000000}">
      <text>
        <r>
          <rPr>
            <sz val="11"/>
            <color theme="1"/>
            <rFont val="Calibri"/>
            <family val="2"/>
            <scheme val="minor"/>
          </rPr>
          <t>======
ID#AAABbektHYc
    (2025-01-10 06:36:18)
Diisi progress TL vs Workplan sesuai matrik scoring
(O%, 25%, 50%, 75%, 100%)</t>
        </r>
      </text>
    </comment>
    <comment ref="N7" authorId="0" shapeId="0" xr:uid="{00000000-0006-0000-0300-000004000000}">
      <text>
        <r>
          <rPr>
            <sz val="11"/>
            <color theme="1"/>
            <rFont val="Calibri"/>
            <family val="2"/>
            <scheme val="minor"/>
          </rPr>
          <t>======
ID#AAABbektHYM
    (2025-01-10 06:36:18)
Rekomendasi SPT relevan / tidak relevan ?</t>
        </r>
      </text>
    </comment>
    <comment ref="E8" authorId="0" shapeId="0" xr:uid="{00000000-0006-0000-0300-000009000000}">
      <text>
        <r>
          <rPr>
            <sz val="11"/>
            <color theme="1"/>
            <rFont val="Calibri"/>
            <family val="2"/>
            <scheme val="minor"/>
          </rPr>
          <t>======
ID#AAABbektHXo
lenovo    (2025-01-10 06:36:18)
Inherent Safety</t>
        </r>
      </text>
    </comment>
    <comment ref="B19" authorId="0" shapeId="0" xr:uid="{00000000-0006-0000-0300-000001000000}">
      <text>
        <r>
          <rPr>
            <sz val="11"/>
            <color theme="1"/>
            <rFont val="Calibri"/>
            <family val="2"/>
            <scheme val="minor"/>
          </rPr>
          <t>======
ID#AAABbektHYw
lenovo    (2025-01-10 06:36:18)
gaata lokasi depotnya</t>
        </r>
      </text>
    </comment>
    <comment ref="B20" authorId="0" shapeId="0" xr:uid="{00000000-0006-0000-0300-000007000000}">
      <text>
        <r>
          <rPr>
            <sz val="11"/>
            <color theme="1"/>
            <rFont val="Calibri"/>
            <family val="2"/>
            <scheme val="minor"/>
          </rPr>
          <t>======
ID#AAABbektHXs
lenovo    (2025-01-10 06:36:18)
tidak ada lokasi depot</t>
        </r>
      </text>
    </comment>
    <comment ref="B21" authorId="0" shapeId="0" xr:uid="{00000000-0006-0000-0300-000002000000}">
      <text>
        <r>
          <rPr>
            <sz val="11"/>
            <color theme="1"/>
            <rFont val="Calibri"/>
            <family val="2"/>
            <scheme val="minor"/>
          </rPr>
          <t>======
ID#AAABbektHYg
lenovo    (2025-01-10 06:36:18)
tidak ada lokasi depot</t>
        </r>
      </text>
    </comment>
  </commentList>
  <extLst>
    <ext xmlns:r="http://schemas.openxmlformats.org/officeDocument/2006/relationships" uri="GoogleSheetsCustomDataVersion2">
      <go:sheetsCustomData xmlns:go="http://customooxmlschemas.google.com/" r:id="rId1" roundtripDataSignature="AMtx7mj846wJ1z1mn9ihNuRgth6uUMaLLg=="/>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500-000004000000}">
      <text>
        <r>
          <rPr>
            <sz val="11"/>
            <color theme="1"/>
            <rFont val="Calibri"/>
            <family val="2"/>
            <scheme val="minor"/>
          </rPr>
          <t>======
ID#AAABbektHWw
    (2025-01-10 06:36:18)
Diisi Nomor
rekomendasi sesuai
laporan audit</t>
        </r>
      </text>
    </comment>
    <comment ref="E9" authorId="0" shapeId="0" xr:uid="{00000000-0006-0000-0500-000005000000}">
      <text>
        <r>
          <rPr>
            <sz val="11"/>
            <color theme="1"/>
            <rFont val="Calibri"/>
            <family val="2"/>
            <scheme val="minor"/>
          </rPr>
          <t>======
ID#AAABbektHW0
    (2025-01-10 06:36:18)
Diisi Referensi Proses yang menjadi rekomendasi</t>
        </r>
      </text>
    </comment>
    <comment ref="F9" authorId="0" shapeId="0" xr:uid="{00000000-0006-0000-0500-000003000000}">
      <text>
        <r>
          <rPr>
            <sz val="11"/>
            <color theme="1"/>
            <rFont val="Calibri"/>
            <family val="2"/>
            <scheme val="minor"/>
          </rPr>
          <t>======
ID#AAABbektHX0
    (2025-01-10 06:36:18)
Diisi tingkatan Rekomendasi = I, II, III</t>
        </r>
      </text>
    </comment>
    <comment ref="G9" authorId="0" shapeId="0" xr:uid="{00000000-0006-0000-0500-000001000000}">
      <text>
        <r>
          <rPr>
            <sz val="11"/>
            <color theme="1"/>
            <rFont val="Calibri"/>
            <family val="2"/>
            <scheme val="minor"/>
          </rPr>
          <t>======
ID#AAABbektHZE
    (2025-01-10 06:36:18)
SUP: Diisi uraian rekomendasi sesuai nomor rekomendasi
di laporan audit</t>
        </r>
      </text>
    </comment>
    <comment ref="H9" authorId="0" shapeId="0" xr:uid="{00000000-0006-0000-0500-000002000000}">
      <text>
        <r>
          <rPr>
            <sz val="11"/>
            <color theme="1"/>
            <rFont val="Calibri"/>
            <family val="2"/>
            <scheme val="minor"/>
          </rPr>
          <t>======
ID#AAABbektHX8
    (2025-01-10 06:36:18)
Diisi Justifikasi Mengapa temuan menjadi tidak relevan</t>
        </r>
      </text>
    </comment>
  </commentList>
  <extLst>
    <ext xmlns:r="http://schemas.openxmlformats.org/officeDocument/2006/relationships" uri="GoogleSheetsCustomDataVersion2">
      <go:sheetsCustomData xmlns:go="http://customooxmlschemas.google.com/" r:id="rId1" roundtripDataSignature="AMtx7mg+vao2EjOBgV2nawIgM/7dPjK28g=="/>
    </ext>
  </extL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79657F8-A067-4EEC-99E9-D4F9A17C4D74}" keepAlive="1" name="Query - Query1" description="Connection to the 'Query1' query in the workbook." type="5" refreshedVersion="0" background="1" saveData="1">
    <dbPr connection="Provider=Microsoft.Mashup.OleDb.1;Data Source=$Workbook$;Location=Query1;Extended Properties=&quot;&quot;" command="SELECT * FROM [Query1]"/>
  </connection>
  <connection id="2" xr16:uid="{CDC16AAB-6EBA-48E1-A44D-356DFC74542E}" keepAlive="1" name="Query - Query2" description="Connection to the 'Query2' query in the workbook." type="5" refreshedVersion="8" background="1" saveData="1">
    <dbPr connection="Provider=Microsoft.Mashup.OleDb.1;Data Source=$Workbook$;Location=Query2;Extended Properties=&quot;&quot;" command="SELECT * FROM [Query2]"/>
  </connection>
  <connection id="3" xr16:uid="{C0BECD82-1CE6-48A4-939F-CAB6BA67FF98}" keepAlive="1" name="Query - Query2 (2)" description="Connection to the 'Query2 (2)' query in the workbook." type="5" refreshedVersion="0" background="1">
    <dbPr connection="Provider=Microsoft.Mashup.OleDb.1;Data Source=$Workbook$;Location=&quot;Query2 (2)&quot;;Extended Properties=&quot;&quot;" command="SELECT * FROM [Query2 (2)]"/>
  </connection>
  <connection id="4" xr16:uid="{DA4DE41A-FA78-4CBB-B007-9C7C7F23F2A5}" keepAlive="1" interval="60" name="Query - Query2 (2)1" description="Connection to the 'Query2 (2)' query in the workbook." type="5" refreshedVersion="7" background="1" refreshOnLoad="1" saveData="1">
    <dbPr connection="Provider=Microsoft.Mashup.OleDb.1;Data Source=$Workbook$;Location=&quot;Query2 (2)&quot;;Extended Properties=&quot;&quot;" command="SELECT * FROM [Query2 (2)]"/>
  </connection>
  <connection id="5" xr16:uid="{FE2D6876-3CA1-48A3-8277-F5090E3C2ED8}" keepAlive="1" name="Query - Query3" description="Connection to the 'Query3' query in the workbook." type="5" refreshedVersion="0" background="1" saveData="1">
    <dbPr connection="Provider=Microsoft.Mashup.OleDb.1;Data Source=$Workbook$;Location=Query3;Extended Properties=&quot;&quot;" command="SELECT * FROM [Query3]"/>
  </connection>
  <connection id="6" xr16:uid="{3415D723-09A7-4C46-A73A-B02400B5BC9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D9CCD618-1598-4063-9227-8A34BB28F4CD}" name="WorksheetConnection_Tindak Lanjut Rekomendasi PSAIMS.xlsm!Table3" type="102" refreshedVersion="8" minRefreshableVersion="5">
    <extLst>
      <ext xmlns:x15="http://schemas.microsoft.com/office/spreadsheetml/2010/11/main" uri="{DE250136-89BD-433C-8126-D09CA5730AF9}">
        <x15:connection id="Table3">
          <x15:rangePr sourceName="_xlcn.WorksheetConnection_TindakLanjutRekomendasiPSAIMS.xlsmTable31"/>
        </x15:connection>
      </ext>
    </extLst>
  </connection>
  <connection id="8" xr16:uid="{E24900F0-E1E7-452F-98CC-D83C9117C903}" name="WorksheetConnection_Tindak Lanjut Rekomendasi PSAIMS.xlsm!Table35" type="102" refreshedVersion="8" minRefreshableVersion="5">
    <extLst>
      <ext xmlns:x15="http://schemas.microsoft.com/office/spreadsheetml/2010/11/main" uri="{DE250136-89BD-433C-8126-D09CA5730AF9}">
        <x15:connection id="Table35" autoDelete="1">
          <x15:rangePr sourceName="_xlcn.WorksheetConnection_TindakLanjutRekomendasiPSAIMS.xlsmTable351"/>
        </x15:connection>
      </ext>
    </extLst>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3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futureMetadata>
  <valueMetadata count="32">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valueMetadata>
</metadata>
</file>

<file path=xl/sharedStrings.xml><?xml version="1.0" encoding="utf-8"?>
<sst xmlns="http://schemas.openxmlformats.org/spreadsheetml/2006/main" count="4110" uniqueCount="1270">
  <si>
    <t>DAHSBOARD MONITORING TINDAKLANJUT AUDIT SUPREME REGIONAL JATIMBALINUS TAHUN 2024</t>
  </si>
  <si>
    <t>Update</t>
  </si>
  <si>
    <t>SITE PHYSICAL TOUR &amp; SITE BARRIER TOUR</t>
  </si>
  <si>
    <t>DASHBOARD MONITORING TINDAK LANJUT AUDIT PSAIMS</t>
  </si>
  <si>
    <t>Row Labels</t>
  </si>
  <si>
    <t>Jumlah Rekomendasi</t>
  </si>
  <si>
    <t>Action Plan Suggested</t>
  </si>
  <si>
    <t>III. Organisasi, Tanggung Jawab, Sumber Daya, dan Informasi Terdokumentasi</t>
  </si>
  <si>
    <t>I</t>
  </si>
  <si>
    <t>IV. Manajemen Risiko</t>
  </si>
  <si>
    <t>II</t>
  </si>
  <si>
    <t>V. Perencanaan dan Prosedur</t>
  </si>
  <si>
    <t>III</t>
  </si>
  <si>
    <t>VI. Implementasi dan Pengendalian Operasional</t>
  </si>
  <si>
    <t>Grand Total</t>
  </si>
  <si>
    <t>VII. Pemantauan dan Pengukuran Audit</t>
  </si>
  <si>
    <t>Count of Deliverables</t>
  </si>
  <si>
    <t>Jumlah Action Plan</t>
  </si>
  <si>
    <t>Column Labels</t>
  </si>
  <si>
    <t>4. Kompetensi dan Manajemen Pengetahuan</t>
  </si>
  <si>
    <t>AFT_Juanda</t>
  </si>
  <si>
    <t>6. Informasi Keselamatan Proses</t>
  </si>
  <si>
    <t>Lokasi</t>
  </si>
  <si>
    <t>7. Process Hazard Analysis (PHA)</t>
  </si>
  <si>
    <t>Region</t>
  </si>
  <si>
    <t>8. Prosedur Operasi</t>
  </si>
  <si>
    <t>Subholding</t>
  </si>
  <si>
    <t>9. Operational Readiness/Pre-Startup Safety review</t>
  </si>
  <si>
    <t>Region, Lokasi</t>
  </si>
  <si>
    <t>10. Asset Integrity</t>
  </si>
  <si>
    <t>Subholding, Region</t>
  </si>
  <si>
    <t>11. Management of Change</t>
  </si>
  <si>
    <t>Subholding, Region, Lokasi</t>
  </si>
  <si>
    <t>12. Safe Work Practice</t>
  </si>
  <si>
    <t>13. Rencana Tanggap Darurat</t>
  </si>
  <si>
    <t>14. Pelaksanaan Operasi</t>
  </si>
  <si>
    <t xml:space="preserve"> </t>
  </si>
  <si>
    <t>Count of Status</t>
  </si>
  <si>
    <t>16. Learning from Event</t>
  </si>
  <si>
    <t>Open</t>
  </si>
  <si>
    <t>Count of Kategori</t>
  </si>
  <si>
    <t xml:space="preserve">
Prevention Barrier</t>
  </si>
  <si>
    <t>Detect / Control Barrier</t>
  </si>
  <si>
    <t>Emergency  Response Barrier</t>
  </si>
  <si>
    <t>Prevention Barrier</t>
  </si>
  <si>
    <t>No.</t>
  </si>
  <si>
    <t>Proses</t>
  </si>
  <si>
    <t>Elemen</t>
  </si>
  <si>
    <t>No. Rekomendasi</t>
  </si>
  <si>
    <t>Referensi Proses</t>
  </si>
  <si>
    <t>Tingkatan Rekomendasi</t>
  </si>
  <si>
    <t>Uraian Rekomendasi</t>
  </si>
  <si>
    <t>Action Plan</t>
  </si>
  <si>
    <t>Deliverables</t>
  </si>
  <si>
    <t>Responsible Parties</t>
  </si>
  <si>
    <t>PIC</t>
  </si>
  <si>
    <t>Due Date</t>
  </si>
  <si>
    <t>Status</t>
  </si>
  <si>
    <t>Relevansi (Y/N)</t>
  </si>
  <si>
    <t>Keterangan</t>
  </si>
  <si>
    <t>Name</t>
  </si>
  <si>
    <t>R-03-01</t>
  </si>
  <si>
    <t>Menetapkan proses pengelolaan informasi terdokumentasi yang terpusat dan terstruktur (Dokumentasi MoC, laporan investigasi, laporan kegiatan pemeliharaan, dokumen dokumen PSI)</t>
  </si>
  <si>
    <t xml:space="preserve">1. Membuat STK pengelolaan PSI yang terpusat dan terintegrasi
</t>
  </si>
  <si>
    <t xml:space="preserve">1. STK Pengelolaan PSI
</t>
  </si>
  <si>
    <t xml:space="preserve">1. HSSE CNT
</t>
  </si>
  <si>
    <t>2. Membuat sistem dokumentasi untuk pengelolaan sistem PSI terpusat, accessible dan mudah telusur</t>
  </si>
  <si>
    <t>2. Sarana Sistem Dokumentasi(Onedrive/Sistem dokumentasi lain)</t>
  </si>
  <si>
    <t>2. HSSE Jatimbalinus</t>
  </si>
  <si>
    <t>R-03-02</t>
  </si>
  <si>
    <t xml:space="preserve">Menetapkan proses penjaminan kompetensi operator, baik karyawan organik maupun TAD </t>
  </si>
  <si>
    <t>Pembuatan Flow Assurance untuk kompetensi</t>
  </si>
  <si>
    <t xml:space="preserve">1. Competency Development Building Block
</t>
  </si>
  <si>
    <t xml:space="preserve">1. HSSE C&amp;T
</t>
  </si>
  <si>
    <t>Pemenuhan Kompetensi tidak harus 100&amp; Selesai, minimal target pelatihan dan pengembangan kompetensi tiap pekerja</t>
  </si>
  <si>
    <t>2. Competency Matrix/TNA dari AFT Juanda</t>
  </si>
  <si>
    <t>2. HSSE Jatimbalinus &amp; HC &amp; COS</t>
  </si>
  <si>
    <t>3. Pemenuhan kompetensi dari Jatimbalinus</t>
  </si>
  <si>
    <t>3. HSSE Jatimbalinus &amp; HC &amp; COS</t>
  </si>
  <si>
    <t>R-04-01</t>
  </si>
  <si>
    <t>Perlu disusun sistem penomoran dan pengkodean dokumen dan sistem update yang sistematis.</t>
  </si>
  <si>
    <t>Berkoordinasi dengan Subholding/Pusat untuk mengembangkan sistem terkait menggunakan dokumen sequencing</t>
  </si>
  <si>
    <t xml:space="preserve">1. STK Pengelolaan Dokumen PSI
</t>
  </si>
  <si>
    <t>1. HSSE CNT
2. HSSE Jatimbalinus dan AFT Juanda</t>
  </si>
  <si>
    <t>Mulai dari pemusnahan, replacement, dan renewal dokumen PSI (bisa 2027-2028)
Hingga penomoran
Due date penomoran di 31 dec 2026</t>
  </si>
  <si>
    <t>R-04-02</t>
  </si>
  <si>
    <t xml:space="preserve">Drawing P&amp;ID dan Plot Plan masing-masing perlu disajikan dalam masing-masing dokumen yang terpisah sesuai sistem penomoran dan pengkodean dokumen. Demikian juga dengan dokumen-dokumen lainnya. </t>
  </si>
  <si>
    <t>Implementasi Sistem pengelolaan dokumen PSI</t>
  </si>
  <si>
    <t>HSSE Jatimbalinus dan AFT Juanda</t>
  </si>
  <si>
    <t>R-04-03</t>
  </si>
  <si>
    <t>Perlu dilakukan QRA dan LOPA/SIL</t>
  </si>
  <si>
    <t>Menyusun jadwal rencana studi QRA dan LOPA/SIL</t>
  </si>
  <si>
    <t xml:space="preserve">1. timeline QRA (2026)
</t>
  </si>
  <si>
    <t>HSSE Jatimbalinus</t>
  </si>
  <si>
    <t>Target ada 7 Terminal, Juanda belum masuk pada timeline studi</t>
  </si>
  <si>
    <t>2. Implementasi QRA sesuai Timeline (sesuai timeline)</t>
  </si>
  <si>
    <t>2027/Sesuai Timeline</t>
  </si>
  <si>
    <t>R-05-01</t>
  </si>
  <si>
    <t>Perlu ditambahkan identifikasi perlunya dilakukan PSSR terhadap startup pada Overhaul/Turn Arround, Operational shutdown/emergency shutdown/maintenance shutdown, dan Unit idle lebih dari 3 bulan (penentuan batas waktu dapat ditentukan berdasarkan pada kajian risiko yang telah mempertimbangkan preservation mothballing dan potensi terjadinya kerusakan fasilitas selama idle).</t>
  </si>
  <si>
    <t>Menyusun prosedur/tahapan ketika ada unit idle/post-shutdown untuk dilakukan PSSR</t>
  </si>
  <si>
    <t>Sistem identifikasi shutdown unit yang disertai dengan
Kategorisasi unit yang memerlukan PSSR ataupun tidak berdasarkan kajian risiko</t>
  </si>
  <si>
    <t>IMP</t>
  </si>
  <si>
    <t>R-05-02</t>
  </si>
  <si>
    <t>Menambahkan jenis-jenis izin kerja pekerjaan non-rutin (izin kerja induk dan pendukung) dan mengacu kepada Pertamina Standar PS-S 008-440- 2021 CLSR Elemen 3 – Permit to Work dan atau perubahannya.</t>
  </si>
  <si>
    <t>Melakukan identifikasi pekerjaan non rutin yang relasional antar pekerjaan untuk ditambahkan pada TKO/TKI</t>
  </si>
  <si>
    <t>1. Pedoman SIKA terbaru</t>
  </si>
  <si>
    <t>HSSE CNT</t>
  </si>
  <si>
    <t>Pedoman under review</t>
  </si>
  <si>
    <t>R-05-03</t>
  </si>
  <si>
    <t>Melakukan kajian MAH (Major Accident Hazard) di AFT Juanda.</t>
  </si>
  <si>
    <t>Mengusulkan pengadaan untuk kajian MAH</t>
  </si>
  <si>
    <t>1. Workshop MAH</t>
  </si>
  <si>
    <t>Dokumen Kajian 2027, Pelaksanaan 2026</t>
  </si>
  <si>
    <t>2. Dokumen Kajian MAH</t>
  </si>
  <si>
    <t>R-05-04</t>
  </si>
  <si>
    <t>Menambahkan beberapa dokumen dalam ruang Puskodal seperti P&amp;ID dan ESD logic diagram.</t>
  </si>
  <si>
    <t>Menyusun/Menambahkan P&amp;ID atau ESD logic diagram di ruang puskodal</t>
  </si>
  <si>
    <t>1. Menempatkan P&amp;ID dan ESD di Puskodal AFT Juanda</t>
  </si>
  <si>
    <t>AFT Juanda</t>
  </si>
  <si>
    <t>R-05-05</t>
  </si>
  <si>
    <t>Melakukan pembaruan terhadap TKO PERTAMINA Standar Operasi dan Pengendalian Mutu Pertamina Aviation (POMPAV) Buku 1 hingga Buku 4, mengingat revisi terakhir yang tersedia adalah Revisi 0 tahun 2019.</t>
  </si>
  <si>
    <t>Berkoordinasi untuk revisi Standar Opersi dan POMPAV</t>
  </si>
  <si>
    <t>1. Update dokumen POMPAV buku 1 hingga buku 4</t>
  </si>
  <si>
    <t>AFB</t>
  </si>
  <si>
    <t>R-05-06</t>
  </si>
  <si>
    <t xml:space="preserve">Melakukan formalisasi terhadap TKI (Tata Kerja Individu) untuk Prosedur Operasi yang diturunkan dari POMPAV Buku 3, dengan memastikan bahwa TKI tersebut mencakup informasi sebagai berikut:
1. Prosedur Operasi Normal
2. Prosedur penghentian operasi 
secara normal (normal 
shutdown) 
3. Prosedur penghentian darurat 
(emergency shutdown) 
4. Panduan troubleshooting 
operasi 
5. Prosedur isolasi terhadap/dari 
proses operasi 
6. Pengelolaan sistem 
pembuangan (disposal system) 
7. Prosedur decommissioning 
8. Penetapan Safe Operating 
Envelope 
9. Informasi mengenai 
konsekuensi apabila terjadi 
penyimpangan/deviasi terhadap 
batas parameter proses yang 
telah ditetapkan 
Penjabaran tugas dan tanggung 
jawab pihak yang melaksanakan 
operasi </t>
  </si>
  <si>
    <t>Melakukan koordinasi dengan Subholding/Region untuk pengesahan prosedur yang diturunkan dari POMPAV buku 3</t>
  </si>
  <si>
    <t>Timeline untuk membuat STK</t>
  </si>
  <si>
    <t>AFB &amp; COS</t>
  </si>
  <si>
    <t>Pengecekan apakah POMPAV sudah mengakomodir prosedur tersebut, atau ada prosedur terpisah
Timeline due 2026, Implementasi menyusul sesuai timeline</t>
  </si>
  <si>
    <t>R-05-07</t>
  </si>
  <si>
    <t>Melakukan formalisasi STK terkait Asset Integrity yaitu 
 Pedoman Pengelolaan Integritas Aset (AIM) (A52.01)
 Reliability Centered Maintenance (RCM) 
 Risk Based Inspection (RBI) dan Corossion Management System 
 Asset Register 
 Maintenance Deferral 
 Material / Spare-part Management 
 Pengelolaan instalasi/peralatan yang tidak digunakan (Preservation Maintenance)
 Temporary Repair Aging Facility and Late Life Assessment</t>
  </si>
  <si>
    <t xml:space="preserve">1. Identifikasi ketersediaan STK terkait Asset Integrity
</t>
  </si>
  <si>
    <t>Timeline untuk pengesahan STK AIM terkait</t>
  </si>
  <si>
    <t>AIM</t>
  </si>
  <si>
    <t>Timeline due 2026
Implementasi menyusul sesuai timeline</t>
  </si>
  <si>
    <t>2. Analisa kebutuhan STK dan resource manpower expert untuk pembuatan STK</t>
  </si>
  <si>
    <t>Gap Kebutuhan STK</t>
  </si>
  <si>
    <t>3. Penyusunan STK terkait AI yang belum tersedia</t>
  </si>
  <si>
    <t>STK AIM</t>
  </si>
  <si>
    <t>4. Pengesahan STK terkait AI yang berlaku di SH</t>
  </si>
  <si>
    <t>R-05-08</t>
  </si>
  <si>
    <t>Menetapkan peralatan SECE berdasarkan studi MAH melalui workshop dengan merujuk kepada TKO PENGELOLAAN SECE Dok No B6.3-02/PNA400000/2025-S9 dan membuat SECE Register.</t>
  </si>
  <si>
    <t xml:space="preserve">Menyusun SECE register </t>
  </si>
  <si>
    <t>1. Dokumen SECE Register</t>
  </si>
  <si>
    <t>HSSE jatimbalinus</t>
  </si>
  <si>
    <t>Menunggu kajian MAH</t>
  </si>
  <si>
    <t>R-05-09</t>
  </si>
  <si>
    <t>Membuat Performance Standard untuk setiap peralatan SECE dengan menggunakan metode FARSI sesuai dengan TKO PENGELOLAAN SECE</t>
  </si>
  <si>
    <t>1. Identifikasi substansi Performance Standard untuk maintenance SECE
2. Penyusunan Draft Standard
3. Pengesahan standard terkait</t>
  </si>
  <si>
    <t>Timeline untuk penyusunan draft Peformance standard</t>
  </si>
  <si>
    <t>Penyusunan Performance Standard</t>
  </si>
  <si>
    <t>R-05-10</t>
  </si>
  <si>
    <t>Menetapkan program kegiatan pemeliharaan (Maintenance) yang meliputi inspeksi, pengujian, dan preventive maintenance (ITPM) untuk seluruh peralatan SECE, dengan mengacu pada Performance Standard yang telah ditetapkan. Seluruh program ITPM tersebut selanjutnya diintegrasikan dan didokumentasikan secara sistematis dalam sistem manajemen terkomputerisasi MySAP guna memastikan pelaksanaan, pengendalian, serta monitoring yang efektif dan efisien.</t>
  </si>
  <si>
    <t>Melakukan Program ITPM pada SECE dan peralatan kritikal yang belum pernah dilakukan</t>
  </si>
  <si>
    <t xml:space="preserve">1. Implementasi program ITPM untuk peralatan SECE mengacu pada dokumen Performance Standard
</t>
  </si>
  <si>
    <t>Menunggu penetapan PS</t>
  </si>
  <si>
    <t>R-05-11</t>
  </si>
  <si>
    <t>Melaksanakan sistem manajemen material untuk peralatan SECE, termasuk didalamnya adalah identifikasi secara menyeluruh dan sistematis terhadap kebutuhan spare-part untuk seluruh peralatan SECE, serta menyusun daftar inventarisasi yang memuat jenis dan jumlah spare-part yang diperlukan guna mendukung kelancaran operasional dan pemeliharaan peralatan tersebut.</t>
  </si>
  <si>
    <t>Membuat SECE register yang mencakup kebutuhan material/sparepart dan inventarisasi SECE</t>
  </si>
  <si>
    <t>1. Terdapat sistem manajemen material untuk peralatan SECE</t>
  </si>
  <si>
    <t>R-06-01</t>
  </si>
  <si>
    <t>Menyusun dan menerapkan prosedur formal untuk pembuatan dan pemeliharaan Variance Approval Register yang mencakup seluruh deviasi operasional dan teknis, termasuk identifikasi dan pencatatan potensi Major Integrity Threat (MIT). Register ini sebaiknya dikelola secara sistematis untuk mendukung analisis risiko dan perbaikan berkelanjutan terhadap integritas aset dan proses operasi.</t>
  </si>
  <si>
    <t>Menyusun register deviasi dan anomali, menetapkan parameter/threshold serta mekanisme pengawasan pada peralatan SECE sub standard</t>
  </si>
  <si>
    <t>1. Register untuk deferral/downgrade yang berpotensi menyebabkan MIT</t>
  </si>
  <si>
    <t>Tahap II
Menyusun exception request untuk peralatan yang sudah deferral</t>
  </si>
  <si>
    <t>R-06-02</t>
  </si>
  <si>
    <t>Melakukan optimalisasi penggunaan MySAP dengan memastikan seluruh aktivitas Corrective Maintenance (CM) tercatat dalam sistem. Diperlukan juga sosialisasi dan pelatihan lanjutan kepada seluruh personel terkait, serta penetapan prosedur wajib pencatatan kegiatan pemeliharaan ke dalam SAP.</t>
  </si>
  <si>
    <t>Mengembangkan MySAP untuk dapat mengakomodir data CM maupun sosialisasi dan pelatihan
Atau membuat sistem pencatatan baru diluar mySAP</t>
  </si>
  <si>
    <t>Utilisasi mySAP untuk CM</t>
  </si>
  <si>
    <t>R-06-03</t>
  </si>
  <si>
    <t>Menyelenggarakan pelatihan Root Cause Analysis (RCA) bagi personel yang ditunjuk agar memiliki kompetensi dalam melakukan analisis akar penyebab kegagalan. Setiap kali terjadi kegagalan pada peralatan, dilakukan proses RCA secara sistematis dan hasilnya didokumentasikan dalam bentuk laporan sebagai bagian dari pengelolaan pengetahuan (knowledge management) dan upaya perbaikan berkelanjutan (continuous improvement).</t>
  </si>
  <si>
    <t>Berkoordinasi dengan tim HC untuk menyelanggarakan pelatihan terkait RCA</t>
  </si>
  <si>
    <t>Pelatihan terkait RCA untuk spesialis RCA</t>
  </si>
  <si>
    <t>R-06-04</t>
  </si>
  <si>
    <t>Perlu disusun dan diterapkan sistem pelatihan yang terstruktur guna menjamin kompetensi operator Control Room, khususnya bagi personel yang baru direkrut atau dipindahkan. Saat ini, belum terdapat sistem formal yang secara sistematis memastikan tingkat kompetensi operator. Pengetahuan dan keterampilan yang dibutuhkan dalam menjalankan tugas di Control Room masih bergantung pada pengalaman individu atau personel senior, dan belum didukung oleh sistem pelatihan maupun pengelolaan pengetahuan yang terdokumentasi dan terintegrasi.</t>
  </si>
  <si>
    <t>1. Menyusun prosedur untuk Asesmen kompetensi operator Control Room
2. Implementasi formal Asesmen Kompetensi</t>
  </si>
  <si>
    <t>1. Pelaksaanaan Induksi Operator Control Room</t>
  </si>
  <si>
    <t>R-06-05</t>
  </si>
  <si>
    <t>Memastikan setiap MoC terdokumentasi dengan baik satu siklus penuh, dari pengajuan hingga penutupan.</t>
  </si>
  <si>
    <t>Membuat sistem pencatatan end-to-end untuk MoC</t>
  </si>
  <si>
    <t>1. Sistem monitoring dokumen MoC berbasis digital dan implementasi sesuai timeline</t>
  </si>
  <si>
    <t>2026 timeline
2027 benchmark
2028 Implementasi</t>
  </si>
  <si>
    <t>R-06-06</t>
  </si>
  <si>
    <t>Memperbarui TKO tahun 2021: Merevisi Form MoC karena belum menunjukkan langkah close-out dengan jelas, dan/atau memastikannya dalam sistem MoC online.</t>
  </si>
  <si>
    <t>Melakukan Revisi form MoC untuk mengakomodir langkah close-out</t>
  </si>
  <si>
    <t>sudah diakomodir pada TKO MOC terbaru</t>
  </si>
  <si>
    <t>R-06-07</t>
  </si>
  <si>
    <t>Melakukan penyesuaian antara desain tampilan HMI (Human Machine Interface) di Control Room dengan kondisi operasi aktual saat ini guna memastikan kesesuaian dan keakuratan informasi yang ditampilkan serta keselamatan operasi.</t>
  </si>
  <si>
    <t>1. Melakukan pengaturan tata letak panel kontrol MOV dan HMI untuk mengoptimalkan koordinasi operator</t>
  </si>
  <si>
    <t>R-06-08</t>
  </si>
  <si>
    <t>Ditemukan perubahan batas operasi aman tanpa melalui prosedur MoC. Perubahan terhadap batas operasi aman (safe operating limit) maupun perubahan setting parameter proses harus dipastikan melalui proses Management of Change (MoC), agar seluruh perubahan tersebut terdokumentasi secara sistematis dan terkontrol dengan baik sesuai dengan prosedur yang berlaku</t>
  </si>
  <si>
    <t>Pencatatan terkait perubahan Safe Operating Limit ataupun parameter proses pada form MoC dan mengikuti proses MoC yang berlaku</t>
  </si>
  <si>
    <t>Implementasi sesuai Timeline/benchmarking untuk perubahan Safe Operating Limit dituangkan pada MMoC</t>
  </si>
  <si>
    <t>R-07-01</t>
  </si>
  <si>
    <t>Membangun sistem pelacakan tindakan (misalnya tindak lanjut investigasi &amp; MoC) yang saat ini masih mengandalkan manusia</t>
  </si>
  <si>
    <t>Implementasi HIMS secara menyeluruh</t>
  </si>
  <si>
    <t>Implementasi sesuai Timeline/benchmarking dan pelacakan tindakan MoC</t>
  </si>
  <si>
    <t>I. Kepemimpinan dan Akuntabilitas</t>
  </si>
  <si>
    <t>1. Praktik Budaya Berkelanjutan</t>
  </si>
  <si>
    <t>R-01-01</t>
  </si>
  <si>
    <t>Mencegah terbentuknya budaya normalisasi deviasi (misalnya: penonaktifan FGDS &amp; perubahan setting alarm tanpa MoC, bypass yang tidak dicatat/dilacak, uji ESDV tidak dilakukan).</t>
  </si>
  <si>
    <t>Melakukan campaign atau sosialisasi terkait budaya kepatuhan dan hal terkait HSSE kepada seluruh pekerja</t>
  </si>
  <si>
    <t>IT_Panjang</t>
  </si>
  <si>
    <t>R-01-02</t>
  </si>
  <si>
    <t>Memperpendek siklus pengadaan, khususnya untuk program coating/painting guna memerangi korosi di sarfas.</t>
  </si>
  <si>
    <t>1. Melakukan pengadaan coating secara periodik dan kontrak TAD Asset Survey and Protection
2. Kontrak payung maintenance asset</t>
  </si>
  <si>
    <t>Menetapkan proses penjaminan kompetensi operator, baik karyawan organik maupun TAD</t>
  </si>
  <si>
    <t>1. Membuat Prosedur untuk pemastian kompetensi melalui assessment yang relevan</t>
  </si>
  <si>
    <t xml:space="preserve">Membentuk kompetensi pada karyawan-terkait di RPD (Region) dan MPS (Terminal) dalam subjek: • Corrosion awareness (mekanisme korosi &amp; teknik menghambatnya) • Inspeksi visual kondisi integritas aset, terutama painting/coating (e.g., API 510, AMPP/NACE coating 
inspector)  </t>
  </si>
  <si>
    <t>Memberikan pelatihan terkait asset integrity dan preventive maintenance kepada pekerja/karyawan</t>
  </si>
  <si>
    <t>Perlu dilakukan QRA dan LOPA/SIL.</t>
  </si>
  <si>
    <t>Perlu ditambahkan identifikasi atas perlunya dilakukan PSSR terhadap startup pada Overhaul/Turn Around, Operational shutdown/emergency shutdown/maintenance shutdown, dan unit idle lebih dari 3 bulan (penentuan batas waktu dapat ditentukan berdasarkan pada kajian risiko yang telah mempertimbangkan preservation mothballing dan potensi terjadinya kerusakan fasilitas selama idle).</t>
  </si>
  <si>
    <t>Membuat jalur rute evakuasi yang lengkap dari semua area ke arah Muster Point dan menlengkapi semua penunjuk arahnya.</t>
  </si>
  <si>
    <t>Identifikasi rute evakuasi dari seluruh area yang menuju ke muster point dan melakukan pengadaan peta evakuasi menggunakan hasil analisa</t>
  </si>
  <si>
    <t xml:space="preserve">Menghilangkan atau memperbaiki petunjuk arah evakuasi di kantor yang berlawanan arah dg Muster Point dan menuju pintu tertutup. </t>
  </si>
  <si>
    <t>Menghilangkan petunjuk arah evakuasi yang salah</t>
  </si>
  <si>
    <t>Membuat TKI (Tata Kerja Individu) untuk Prosedur Operasi yang bisa diturunkan dari TKO yang diterbitkan oleh Sub Holding yang berkaitan dengan kegiatan operasi. TKI tersebut mencakup informasi sebagai berikut: - Prosedur operasi normal - Prosedur penghentian operasi secara normal (normal shutdown) - Prosedur penghentian darurat (emergency shutdown) - Panduan troubleshooting operasi - Prosedur isolasi terhadap/dari proses operasi - Pengelolaan sistem pembuangan (disposal system) - Prosedur decommissioning - Penetapan Safe Operating Envelope - Informasi mengenai konsekuensi apabila terjadi penyimpangan/deviasi terhadap batas parameter proses yang telah ditetapkan Penjabaran tugas dan tanggung jawab pihak yang melaksanakan operasi</t>
  </si>
  <si>
    <t>1. Identifikasi sumber daya/resource dalam penyusunan TKI
2. Prioritisasi TKI yang akan dibuat
3. Pembuatan TKI</t>
  </si>
  <si>
    <t>Melakukan revisi terhadap TKI Prosedur Operasi yang telah ada, agar lebih komprehensif dan sesuai dengan informasi yang disebutkan di atas.</t>
  </si>
  <si>
    <t>1. Pembuatan draft revisi terkait penambahan substansi
2. Pengesahan Revisi TKI Prosedur Operasi</t>
  </si>
  <si>
    <t xml:space="preserve">Melakukan formalisasi STK terkait Asset Integrity yaitu - Pedoman Pengelolaan Integritas Aset (AIM) - Reliability Centered Maintenance (RCM) - Risk Based Inspection (RBI) dan Corrosion Integrity Management System - Asset Register - Maintenance Deferral - Material / Spare-part Management - Pengelolaan instalasi/peralatan yang tidak digunakan (Preservation Maintenance) dan penggunaan kembali instalasi / peralatan bekas - Temporary Repair Aging Facility dan Late Life 
Assessment </t>
  </si>
  <si>
    <t>1. Identifikasi ketersediaan STK terkait Asset Integrity
2. Analisa kebutuhan STK dan resource manpower expert untuk pembuatan STK
3. Penyusunan STK terkait AI yang belum tersedia
4. Pengesahan STK terkait AI yang berlaku di SH</t>
  </si>
  <si>
    <t>Membuat Performance Standard untuk setiap peralatan SECE dengan menggunakan metode FARSI (Functionality, Availability, Reliability, Survivability dan Intercation) sesuai dengan TKO PENGELOLAAN SECE</t>
  </si>
  <si>
    <t>Melakukan peninjauan ulang program pemeliharaan menggunakan metodologi yang umum di industri minyak dan gas bumi seperti RCM dan RBI. Memastikan bahwa program maintenance mencakup semua peralatan yang sebelumnya belum memiliki program, seperti: Fire and Gas Detection System, sistem kontrol seperti PLC/DCS, beberapa Shutdown Valve (SDV), Instrument Air Compressor</t>
  </si>
  <si>
    <t>Menjadwalkan Inspeksi dan Preventive Maintenance untuk alat alat krusial di lokasi</t>
  </si>
  <si>
    <t>Menetapkan program kegiatan pemeliharaan (Maintenance) yang meliputi inspeksi, pengujian, dan preventive maintenance (ITPM) untuk seluruh peralatan SECE, dengan mengacu pada Performance Standard yang telah ditetapkan</t>
  </si>
  <si>
    <t>R-05-12</t>
  </si>
  <si>
    <t>Membuat sistem manajemen material untuk peralatan SECE</t>
  </si>
  <si>
    <t>Berkoordinasi dengan Subholding/Pusat dan Procurement untuk menyusun sistem manajemen material untuk SECE</t>
  </si>
  <si>
    <t>R-05-13</t>
  </si>
  <si>
    <t>Membuat SECE Register yang merujuk ke Dokumen No A4.5 01/S00000/2023-S9 “Pedoman Process Safety &amp; Asset Integrity Management Systems (PSAIMS)” dan TKO PENGELOLAAN SECE Dok No B6.3-02/PNA400000/2025 S9.</t>
  </si>
  <si>
    <t>Menyusun draft SECE Register berdasar TKO</t>
  </si>
  <si>
    <t>R-05-14</t>
  </si>
  <si>
    <t>Melaksanakan analisis penggantian peralatan (Replacement Analysis) untuk menentukan interval penggantian yang optimum.</t>
  </si>
  <si>
    <t>Menjadwalkan dan identifikasi resource untuk analisa penggantian, melakukan penjadwalan maintenance sesuai hasil identifikasi</t>
  </si>
  <si>
    <t>R-05-15</t>
  </si>
  <si>
    <t xml:space="preserve">Melakukan formalisasi dan menyempurnakan STK terkait General Specification / Design &amp; Engineering Practices yaitu - Menformalkan Dokumen Laporan No. 039/R1030/2019 S0 ”Desain Tangki Penimbun Tangki Vertikal - Tangki Horizontal” yang dibuat oleh PERTAMINA TRAINING CONSULTANT menjadi dokumen resmi sebagai bagian dari STK General Specification / Desing Engineering Practices - Memastikan dokumen nomor STD-OT-003-2020 “Desain dan Pemasangan ATG TBBM &amp; LPG” menjadi bagian dari STK General Specification, serta melakukan pembaruan terhadap dokumen tersebut mengingat revisi terakhir dilakukan pada tahun 2020. - Memastikan dokumen-dokumen yang ada lainnya menjadi bagian dari STK General Specification seperti misalnya: o Panduan Penyusunan Isometric Drawing o Panduan Penyusunan P&amp;ID o Panduan Penyusunan PFD o Panduan Penyusunan CED o Panduan Penyusunan SLD - Melengkapi STK General Specification untuk disiplin lainnya seperti Electrical, Instrumentasi dan Kontrol, Civil and Structural Design, Telecommunication Systems, Fire Protection &amp; Safety Systems,STK General Specification ini harus 
berlaku di semua entitas PPN yang terlibat dalam design, engineering, manufacturing, installation, 
acceptance, atau secara umum dalam aktivitas apa pun yang berkaitan dengan pelaksanaan proyek-proyek di PPN. </t>
  </si>
  <si>
    <t>Menyusun STK terkait General Specification/Design &amp; Engineering Practices</t>
  </si>
  <si>
    <t>Mengimplementasikan rekomendasi studi RLA terkait pelaksanaan function test untuk Shutdown Valve (SDV), Instrument System, dan Fire &amp; Gas Detection System (FGDS) secara berkala, minimal setiap enam bulan sesuai dengan rekomendasi hasil studi RLA.</t>
  </si>
  <si>
    <t>Menyusun jadwal untuk melakukan RLA (Remaining Life Assessment) pada SECE</t>
  </si>
  <si>
    <t>Menjalankan Program ITPM pada peralatan kritikal dan SECE yang selama ini belum dilakukan seperti misalnya ESDV, PLC, Instrument Air Compressor FGDS dan sebagainya. Memastikan adanya bukti pelaksanaan function test dan pemeliharaan lainnya yang terdokumentasi dengan baik</t>
  </si>
  <si>
    <t>Melakukan perbaikan atau penggantian pada peralatan tidak berfungsi seperti memperbaiki atau mengganti Flame Detector yang tidak berfungsi di area LPG serta pastikan semua ESDV terhubung secara optimal ke Human Machine Interface (HMI) di control room dan berfungsi dengan baik</t>
  </si>
  <si>
    <t>Melakukan proses pengadaan baik perbaikan ataupun penggantian flame detector di area LPG</t>
  </si>
  <si>
    <t>Melakukan pengadaan dan pemasangan sistem FGDS di Terminal Bahan Bakar Minyak (TBBM) sesuai dengan standar keselamatan dan peraturan yang berlaku, serta pastikan sistem tersebut terintegrasi ke dalam sistem pengawasan dan pemeliharaan yang ada</t>
  </si>
  <si>
    <t>Melakukan pengajuan PR untuk pengadaan sistem FGDS</t>
  </si>
  <si>
    <t>Menerapkan pengelolaan deviasi dan anomali pada peralatan SECE sesuai dengan TKO Pengecualian terhadap Prosedur HSSE, Dokumen No. B5009/PNA400000/2021-S9</t>
  </si>
  <si>
    <t>Identifikasi deviasi dan anomali pada peralatan SECE, lalu melakukan perbaikan agar peralatan berfungsi optimal</t>
  </si>
  <si>
    <t>Membuat daftar atau register deviasi atau anomali untuk pemantauan dan pengontrolan. Mengimplementasikan manajemen Major Integrity Threat (MIT) dengan menetapkan kriteria dan mekanisme pengawasan khusus terhadap penurunan kinerja peralatan SECE yang tidak memenuhi performance standard dan tidak memiliki backup barrier</t>
  </si>
  <si>
    <t>Melakukan optimalisasi penggunaan MySAP dengan memastikan seluruh aktivitas Corrective Maintenance (CM) tercatat dalam sistem. Diperlukan juga sosialisasi dan pelatihan lanjutan kepada seluruh personel terkait, serta penetapan prosedur wajib pencatatan kegiatan pemeliharaan ke dalam MySAP</t>
  </si>
  <si>
    <t>Perlu disusun dan diterapkan sistem pelatihan yang terstruktur guna menjamin kompetensi operator Control Room, khususnya bagi personel yang baru direkrut atau dipindahkan. Saat ini, belum terdapat sistem formal yang secara sistematis memastikan tingkat kompetensi operator. Pengetahuan dan keterampilan yang dibutuhkan dalam menjalankan tugas di Control Room masih bergantung pada pengalaman individu atau personel senior, dan belum didukung oleh sistem pelatihan maupun pengelolaan pengetahuan yang terdokumentasi dan terintegrasi</t>
  </si>
  <si>
    <t>R-06-09</t>
  </si>
  <si>
    <t xml:space="preserve">Perubahan terhadap batas operasi aman (safe operating limit) maupun perubahan setting parameter proses harus dipastikan melalui proses Management of Change (MoC), agar seluruh perubahan tersebut terdokumentasi secara sistematis dan terkontrol dengan baik sesuai dengan prosedur yang berlaku </t>
  </si>
  <si>
    <t>R-06-10</t>
  </si>
  <si>
    <t>Melakukan kajian terkait pemindahan atau menyusun ulang tata letak panel kontrol MOV dan posisi Human Machine Interface (HMI) agar keduanya berada dalam ruang atau area yang sama tanpa penghalang fisik, sehingga meminimalisasi risiko kesalahan pengoperasian dan meningkatkan koordinasi operator</t>
  </si>
  <si>
    <t>R-06-11</t>
  </si>
  <si>
    <t>Memastikan bahwa semua prosedur yang ditempel atau tersedia di control room adalah prosedur resmi yang terkini serta memastikan prosedur tersebut tersimpan dan diakses dengan cara yang terkontrol dan terdokumentasi dengan baik</t>
  </si>
  <si>
    <t>Crosscheck prosedur yang terpasang pada control room dengan database
Update prosedur yang terpasang pada control room</t>
  </si>
  <si>
    <t>Menyempurnakan prosedur investigasi agar lebih menggali akar penyebab (misalnya dengan teknik 5-Whys)</t>
  </si>
  <si>
    <t>Prosedur investigasi diperkaya dengan berbagai teknik investigasi, tidak hanya fishbone/SCAT, bila diperlukan dapat menggunakan B-SCAT (Barrier SCAT) yang menggabungkan BowTie dengan SCAT</t>
  </si>
  <si>
    <t>FOLLOW-UP REKOMENDASI PSAIMS 2025 - ELEMEN 1 s/d ELEMEN 8</t>
  </si>
  <si>
    <t>Unit Operasi / Anak Perusahaan : PT Pertamina Patra Niaga - AFT Juanda</t>
  </si>
  <si>
    <t>Sub Holding : Commercial &amp; Trading (C&amp;T)</t>
  </si>
  <si>
    <t>Elemen Number</t>
  </si>
  <si>
    <r>
      <t xml:space="preserve">Membuat sistem pencatatan </t>
    </r>
    <r>
      <rPr>
        <i/>
        <sz val="11"/>
        <color theme="1"/>
        <rFont val="Calibri"/>
        <family val="2"/>
        <scheme val="minor"/>
      </rPr>
      <t>end-to-end</t>
    </r>
    <r>
      <rPr>
        <sz val="11"/>
        <color theme="1"/>
        <rFont val="Calibri"/>
        <family val="2"/>
        <scheme val="minor"/>
      </rPr>
      <t xml:space="preserve"> untuk MoC</t>
    </r>
  </si>
  <si>
    <t>Unit Operasi / Anak Perusahaan : PT Pertamina Patra Niaga - IT Panjang</t>
  </si>
  <si>
    <t>1. Menyusun jadwal replacement SECE</t>
  </si>
  <si>
    <t>Tingkat Rekomendasi</t>
  </si>
  <si>
    <t>II. Kebijakan dan Kepatuhan</t>
  </si>
  <si>
    <t>2. Kebijakan PSAIMS</t>
  </si>
  <si>
    <t>3. Kepatuhan terhadap Regulasi, Standar, Kode, Praktik, dan Lisensi Operasi</t>
  </si>
  <si>
    <t>5. Keselamatan Kontraktor</t>
  </si>
  <si>
    <t>Subholding, Lokasi</t>
  </si>
  <si>
    <t>VIII. Tinjauan</t>
  </si>
  <si>
    <t>15. Manajemen Kinerja Keselamatan Proses</t>
  </si>
  <si>
    <t>17. Audit</t>
  </si>
  <si>
    <t>18. Tinjauan</t>
  </si>
  <si>
    <t>Temuan PSAIMS Audit - SBT
AFT Juanda
14 - 17 April 2025</t>
  </si>
  <si>
    <t>No</t>
  </si>
  <si>
    <t>Kategori</t>
  </si>
  <si>
    <t>Temuan</t>
  </si>
  <si>
    <t>Area</t>
  </si>
  <si>
    <t>Gambar</t>
  </si>
  <si>
    <t>Gambar2</t>
  </si>
  <si>
    <t>Rekomendasi</t>
  </si>
  <si>
    <t>Prioritas Kerja</t>
  </si>
  <si>
    <t>Korosi pada bagian antara bagian bawah pipa dan pipe support</t>
  </si>
  <si>
    <t>Rekomendasi #1</t>
  </si>
  <si>
    <t>Pipe support dalam kondisi korosi bagian bawah. Korosi diakibatkan kerusakan cat pelingdung</t>
  </si>
  <si>
    <t>Rekomendasi #2</t>
  </si>
  <si>
    <t>Korosi pada small bore pipe pada Hydrant Filter Separator F-101 F. Korosi diakibatkan kerusakan cat pelingdung</t>
  </si>
  <si>
    <t>Rekomendasi #3</t>
  </si>
  <si>
    <t>1. Test Point untuk pengecekan sistem katodik dalam kondisi tidak berfungsi 
2. Tidak terdapat informasi data output tegangan dan arus dari inspeksi sebelumnya. 3.  Tidak terdapat informasi ouput tegangan dan arus dari inspeksi terakhir.
4. Tidak Terdapat pengujian  terhadap kondisi insulation joint.
5. Tidak terdapat program untuk melakukan inteference Testing</t>
  </si>
  <si>
    <t>Rekomendasi #4</t>
  </si>
  <si>
    <t xml:space="preserve">Tidak ditemukan stiker Thickness Measurement Location (TML) </t>
  </si>
  <si>
    <t>Rekomendasi #5</t>
  </si>
  <si>
    <t xml:space="preserve">
Korosi pada Flanges yang terjadi dikarenakan kerusakan cat sebagai pelindung.
 </t>
  </si>
  <si>
    <t xml:space="preserve">
AFT Juanda</t>
  </si>
  <si>
    <t>Rekomendasi #6</t>
  </si>
  <si>
    <t>Tagging PSV tidak ditemukan sehingga tidak bisa diketahui kapan terakhir dilakukan sertifikasi</t>
  </si>
  <si>
    <t>Rekomendasi #7</t>
  </si>
  <si>
    <t>Posisi pipa berdekatan dengan tanah didalam parit, berpotensi tergenang pada saat hujan.</t>
  </si>
  <si>
    <t>Rekomendasi #8</t>
  </si>
  <si>
    <t>Valve dalam kondisi bocor</t>
  </si>
  <si>
    <t>Rekomendasi #9</t>
  </si>
  <si>
    <t>Tidak ditemukan program pengukuran bakteri dan analisa air (kadar Fe dan pH) di sistem PMK</t>
  </si>
  <si>
    <t>Rekomendasi #10</t>
  </si>
  <si>
    <t>Lampu Emergency tidak dalam kondisi terpasang dengan baik</t>
  </si>
  <si>
    <t>Rekomendasi #11 :</t>
  </si>
  <si>
    <t>Temuan PSAIMS Audit - SPT
AFT Juanda
14 - 17 April 2025</t>
  </si>
  <si>
    <t xml:space="preserve">Tempat dengan segragasi sampah jarang ditemukan </t>
  </si>
  <si>
    <r>
      <t xml:space="preserve">
</t>
    </r>
    <r>
      <rPr>
        <b/>
        <sz val="11"/>
        <color theme="1"/>
        <rFont val="Calibri"/>
        <family val="2"/>
        <scheme val="minor"/>
      </rPr>
      <t>Rekomendasi :</t>
    </r>
    <r>
      <rPr>
        <sz val="11"/>
        <color theme="1"/>
        <rFont val="Calibri"/>
        <family val="2"/>
        <scheme val="minor"/>
      </rPr>
      <t xml:space="preserve">
1. Dilakukan penggantian kotak sampah dengan sistem segragasi sampah. </t>
    </r>
  </si>
  <si>
    <t>Kondisi gudang project yang tidak rapih</t>
  </si>
  <si>
    <r>
      <rPr>
        <b/>
        <sz val="11"/>
        <color theme="1"/>
        <rFont val="Calibri"/>
        <family val="2"/>
        <scheme val="minor"/>
      </rPr>
      <t>Rekomendasi :</t>
    </r>
    <r>
      <rPr>
        <sz val="11"/>
        <color theme="1"/>
        <rFont val="Calibri"/>
        <family val="2"/>
        <scheme val="minor"/>
      </rPr>
      <t xml:space="preserve">
1. Dilakukan penataan tata letak material didalam dan diluar gudang.
2. Memindahkan material yang tidak terpakai ke tempat pembuangan.
3. Meminta vendor untuk mengambil material yang dimiliki, jika memang masih ada tersimpan dan sudah tidak terpakai.
4. Meminta vendor untuk menjaga kerapihan material proyek yang dititipkan kedalam gudang, jika ada proyek yang masih berlangsung.</t>
    </r>
  </si>
  <si>
    <t>Kondisi workshop yang tidak rapih</t>
  </si>
  <si>
    <r>
      <rPr>
        <b/>
        <sz val="11"/>
        <color theme="1"/>
        <rFont val="Calibri"/>
        <family val="2"/>
        <scheme val="minor"/>
      </rPr>
      <t>Rekomendasi :</t>
    </r>
    <r>
      <rPr>
        <sz val="11"/>
        <color theme="1"/>
        <rFont val="Calibri"/>
        <family val="2"/>
        <scheme val="minor"/>
      </rPr>
      <t xml:space="preserve">
1. Dilakukan penataan tata letak material didalam workshop
2. Memindahkan material yang tidak terpakai ke tempat pembuangan
3. identifikasi dengan label untuk material yang tersusun pada rak atau boks</t>
    </r>
  </si>
  <si>
    <t>Tidak ditemukan board sign Piping Color Code</t>
  </si>
  <si>
    <r>
      <rPr>
        <b/>
        <sz val="11"/>
        <color theme="1"/>
        <rFont val="Calibri"/>
        <family val="2"/>
        <scheme val="minor"/>
      </rPr>
      <t>Rekomendasi :</t>
    </r>
    <r>
      <rPr>
        <sz val="11"/>
        <color theme="1"/>
        <rFont val="Calibri"/>
        <family val="2"/>
        <scheme val="minor"/>
      </rPr>
      <t xml:space="preserve">
1. Memasang sign board yang berisi informasi piping color code di tempat strategis.</t>
    </r>
  </si>
  <si>
    <t xml:space="preserve"> Tidak ditemukan label OPEN / CLOSED pada manual valve</t>
  </si>
  <si>
    <r>
      <rPr>
        <b/>
        <sz val="11"/>
        <color theme="1"/>
        <rFont val="Calibri"/>
        <family val="2"/>
        <scheme val="minor"/>
      </rPr>
      <t>Rekomendasi :</t>
    </r>
    <r>
      <rPr>
        <sz val="11"/>
        <color theme="1"/>
        <rFont val="Calibri"/>
        <family val="2"/>
        <scheme val="minor"/>
      </rPr>
      <t xml:space="preserve">
1. Melakukan pemasangan label OPEN / CLOSED pada manual valve di pipa utama Avtur dan PMK</t>
    </r>
  </si>
  <si>
    <t>FOLLOW-UP REKOMENDASI AUDIT SUPREME 2024 - PROSES 1 s/d PROSES 8</t>
  </si>
  <si>
    <t>Unit Operasi / Anak Perusahaan : PT Pertamina Patra Niaga</t>
  </si>
  <si>
    <t>Proses 1 - Kepemimpinan dan Akuntabilitas</t>
  </si>
  <si>
    <t>1.1.1</t>
  </si>
  <si>
    <t>Agar organisasi menegaskan implementasi dan pemberlakuan tata nilai dalam bentuk SK 
dari pimpinan tertinggi ke seluruh pekerja di organisasi.</t>
  </si>
  <si>
    <t>Surat Resmi (SK EGM)Pemberlakuan Tata Nilai di Organisasi seluruh pekerja</t>
  </si>
  <si>
    <r>
      <rPr>
        <u/>
        <sz val="11"/>
        <color rgb="FF1155CC"/>
        <rFont val="Calibri"/>
        <family val="2"/>
      </rPr>
      <t>R-01-01</t>
    </r>
  </si>
  <si>
    <t xml:space="preserve">Regional </t>
  </si>
  <si>
    <t>HC</t>
  </si>
  <si>
    <t>Meningkatkan pelaksanaan komunikasi terutama untuk visi misi organisasi dan tata nilai melalui rapat di berbagai level secara dua arah serta didokumentasikan melalui notulen/MOM. Memperbanyak media komunikasi secara jenis dan kuantitas. Serta melaksanakan survey visi misi perusahaan.</t>
  </si>
  <si>
    <t>1. Pembahasan visi misi dan tata nilai dalam rapat kordinasi manajement rutin yang disertai dengan notulen rapat, daftar hadir dan dokumentasi
2. menambah media komunikasi tata nilai dan visi misi melalui broadcast, surat resmi (NOTADINAS), penyampaian ketika 
rapat.
3. Pelaksanaan Survey visi misi</t>
  </si>
  <si>
    <r>
      <rPr>
        <u/>
        <sz val="11"/>
        <color rgb="FF1155CC"/>
        <rFont val="Calibri"/>
        <family val="2"/>
      </rPr>
      <t>R-01-02</t>
    </r>
  </si>
  <si>
    <t>R-01-03</t>
  </si>
  <si>
    <t>1.1.2</t>
  </si>
  <si>
    <t>Agar dokumen-dokumen STK yang mendekati jatuh tempo untuk pembaharuan dapat segera dilakukan review/pemutakhiran.</t>
  </si>
  <si>
    <t>Agar dokumen-dokumen STK yang mendekati jatuh tempo untuk pembaharuan dapat segera
dilakukan review/pemutakhiran.</t>
  </si>
  <si>
    <r>
      <rPr>
        <u/>
        <sz val="11"/>
        <color rgb="FF1155CC"/>
        <rFont val="Calibri"/>
        <family val="2"/>
      </rPr>
      <t>R-01-03</t>
    </r>
  </si>
  <si>
    <t>Regional, Subholding</t>
  </si>
  <si>
    <t>R-01-04</t>
  </si>
  <si>
    <t>1.1.3</t>
  </si>
  <si>
    <t>Melakukan diskusi aspek kepemimpinan untuk jabatan-jabatan non HSSE serta melakukan pembaruan sebagaimana mestinya.</t>
  </si>
  <si>
    <t>Melakukan review dan diskusi terkait dengan aspek kepemimpinan pada UTP/UPJ</t>
  </si>
  <si>
    <r>
      <rPr>
        <u/>
        <sz val="11"/>
        <color rgb="FF1155CC"/>
        <rFont val="Calibri"/>
        <family val="2"/>
      </rPr>
      <t>R-01-04</t>
    </r>
  </si>
  <si>
    <t>R-01-05</t>
  </si>
  <si>
    <t>Agar organisasi segera menyelesaikan update/perubahan utk uraian jabatan lainnya sebagai dampak dari perubahan organisasi.</t>
  </si>
  <si>
    <t xml:space="preserve">Melakukan update untuk uraian jabatan </t>
  </si>
  <si>
    <r>
      <rPr>
        <u/>
        <sz val="11"/>
        <color rgb="FF1155CC"/>
        <rFont val="Calibri"/>
        <family val="2"/>
      </rPr>
      <t>R-01-05</t>
    </r>
  </si>
  <si>
    <t>R-01-06</t>
  </si>
  <si>
    <t>1.2.1</t>
  </si>
  <si>
    <t xml:space="preserve">Agar memastikan keterlibatan pimpinan tertinggi secara konsisten dalam rapat peninjauan dan rapat komite HSSE serta memastikan ketersediaan dokumentasi berupa notulen/MOM untuk keperluan tindak lanjut. </t>
  </si>
  <si>
    <t>Ketersediaan notulen,daftar hadir dan dokumentasi kegiatan rapat tinjauan manajemen dan rapat komite HSSE yang dihadiri pimpinan tertinggi (EGM/GHO)</t>
  </si>
  <si>
    <r>
      <rPr>
        <u/>
        <sz val="11"/>
        <color rgb="FF1155CC"/>
        <rFont val="Calibri"/>
        <family val="2"/>
      </rPr>
      <t>R-01-06</t>
    </r>
  </si>
  <si>
    <t>HC, HSSE</t>
  </si>
  <si>
    <t>R-01-07</t>
  </si>
  <si>
    <t>Agar melakukan pembaruan terhadap pedoman Pelaksanaan 
Rapat Komite HSSE/P2K3 nomer B5-005/PNA400000/2021-S9. 
Notulen rapat agar ditanda tangani oleh ketua komite.</t>
  </si>
  <si>
    <t>1. Melakukan update untuk pedoman pelaksanaan Rapat Komite HSSE/P2K3
2. Melengkapi notulen rapat P2K3 dengan di TTD oleh ketua Komite (EGM)</t>
  </si>
  <si>
    <r>
      <rPr>
        <u/>
        <sz val="11"/>
        <color rgb="FF1155CC"/>
        <rFont val="Calibri"/>
        <family val="2"/>
      </rPr>
      <t>R-01-07</t>
    </r>
  </si>
  <si>
    <t>HSSE</t>
  </si>
  <si>
    <t>R-01-08</t>
  </si>
  <si>
    <t xml:space="preserve">Agar pimpinan tertinggi terlibat dalam review laporan investigasi major/HIPO dengan memberi tanda tangan/approval serta memantau dan memastikan pemenuhan tindak lanjut 
rekomendasi. </t>
  </si>
  <si>
    <t>Penyampaian draft laporan investigasi kepada pimpinan tertinggi (GHO/EGM) sebelum diterbitkan laporan.</t>
  </si>
  <si>
    <r>
      <rPr>
        <u/>
        <sz val="11"/>
        <color rgb="FF1155CC"/>
        <rFont val="Calibri"/>
        <family val="2"/>
      </rPr>
      <t>R-01-08</t>
    </r>
  </si>
  <si>
    <t>R-01-09</t>
  </si>
  <si>
    <t xml:space="preserve">Agar progres tindak lanjut audit dimasukkan ke dalam materi meeting P2K3 sehingga dapat 
didiskusikan dengan pimpinan tertinggi. </t>
  </si>
  <si>
    <t>Melakukan perbaikan terhadap materi P2K3 untuk memasukkan TL Audit</t>
  </si>
  <si>
    <r>
      <rPr>
        <u/>
        <sz val="11"/>
        <color rgb="FF1155CC"/>
        <rFont val="Calibri"/>
        <family val="2"/>
      </rPr>
      <t>R-01-09</t>
    </r>
  </si>
  <si>
    <t>Closed</t>
  </si>
  <si>
    <t>Y</t>
  </si>
  <si>
    <t>R-01-10</t>
  </si>
  <si>
    <t>1.2.3</t>
  </si>
  <si>
    <t>Agar training matrix dilengkapi dengan timeline/schedule pelaksanaan serta dialignkan 
dengan kompetensi yang dicantumkan didalam dokumen uraian jabatan pekerja.</t>
  </si>
  <si>
    <t>Melakukan perbaikan terhadap training matrix yang dilengkapi dengan timeline/schedule  pelaksanaan serta dialignkan 
dengan kompetensi yang dicantumkan didalam dokumen uraian jabatan pekerja.</t>
  </si>
  <si>
    <r>
      <rPr>
        <u/>
        <sz val="11"/>
        <color rgb="FF1155CC"/>
        <rFont val="Calibri"/>
        <family val="2"/>
      </rPr>
      <t>R-01-10</t>
    </r>
  </si>
  <si>
    <t>R-01-11</t>
  </si>
  <si>
    <t>Agar mengembangkan lebih lanjut kebutuhan pelatihan HSSE lainnya untuk level EGM dan dialignkan dengan kompetensi di uraian jabatan.</t>
  </si>
  <si>
    <t xml:space="preserve">Agar mengembangkan lebih lanjut kebutuhan pelatihan HSSE lainnya untuk level EGM dan dialignkan dengan kompetensi di uraian jabatan (Refreshment Pelatihan HSSE Leadership, Behavior Based Safety).
</t>
  </si>
  <si>
    <r>
      <rPr>
        <u/>
        <sz val="11"/>
        <color rgb="FF1155CC"/>
        <rFont val="Calibri"/>
        <family val="2"/>
      </rPr>
      <t>R-01-11</t>
    </r>
  </si>
  <si>
    <t>R-01-12</t>
  </si>
  <si>
    <t>1.2.4</t>
  </si>
  <si>
    <t xml:space="preserve">Agar menyusun rencana tindak lanjut untuk aspek GCG serta menyelaraskannya dengan
dokumen RJPP organisasi. Dokumen regional action plan perlu di konsolidasi untuk seluruh
lokasi operasi perusahaan.
</t>
  </si>
  <si>
    <t>1. Laporan Pencapaian GCG TW I / TW II 2025 
2. Penerbitan Nota Dinas kepada setiap fungsi untuk pemberitahuan dan upaya pemenuhan pelaksanaan GCG</t>
  </si>
  <si>
    <r>
      <rPr>
        <u/>
        <sz val="11"/>
        <color rgb="FF1155CC"/>
        <rFont val="Calibri"/>
        <family val="2"/>
      </rPr>
      <t>R-01-12</t>
    </r>
  </si>
  <si>
    <t>Regional</t>
  </si>
  <si>
    <t>Legal</t>
  </si>
  <si>
    <t>R-01-13</t>
  </si>
  <si>
    <t>1.2.5</t>
  </si>
  <si>
    <t>Agar melakukan review terhadap dokumen pengelolaan stakeholder
yang dalam waktu dekat perlu dilakukan revisi/pemutakhiran.</t>
  </si>
  <si>
    <t>Melakukan update Stakeholder Mapping khusus untuk Regional Jatimbalinus</t>
  </si>
  <si>
    <r>
      <rPr>
        <u/>
        <sz val="11"/>
        <color rgb="FF1155CC"/>
        <rFont val="Calibri"/>
        <family val="2"/>
      </rPr>
      <t>R-01-13</t>
    </r>
  </si>
  <si>
    <t>COMMREL</t>
  </si>
  <si>
    <t>R-01-14</t>
  </si>
  <si>
    <t>1.3.1</t>
  </si>
  <si>
    <t>Agar melakukan penyusunan berupa ceklis atau handbook sehingga pelaksanaan MWT lebih terarah dan fit for purpose sesuai ekspektasi HSSE.</t>
  </si>
  <si>
    <t xml:space="preserve">Agar melakukan penyusunan berupa ceklis atau handbook sehingga pelaksanaan MWT lebih terarah dan fit for purpose sesuai ekspektasi HSSE. </t>
  </si>
  <si>
    <r>
      <rPr>
        <u/>
        <sz val="11"/>
        <color rgb="FF1155CC"/>
        <rFont val="Calibri"/>
        <family val="2"/>
      </rPr>
      <t>R-01-14</t>
    </r>
  </si>
  <si>
    <t>R-01-15</t>
  </si>
  <si>
    <t>Agar melakukan koreksi terhadap dokumen schedule MWT tahun 2024 serta membuat system
yang bagus untuk melakukan pemantauan tindak lanjut temuan MWT</t>
  </si>
  <si>
    <t xml:space="preserve">1. Nota Dinas Jadwal MWT 2025
2. Update berkala terkait dengan perubahan jadwal MWT setiap bulan
3. Update Pelaksanaan MWT dan Temuan MWT pada sistem action tracking
</t>
  </si>
  <si>
    <r>
      <rPr>
        <u/>
        <sz val="11"/>
        <color rgb="FF1155CC"/>
        <rFont val="Calibri"/>
        <family val="2"/>
      </rPr>
      <t>R-01-15</t>
    </r>
  </si>
  <si>
    <t>R-01-16</t>
  </si>
  <si>
    <t>1.3.2</t>
  </si>
  <si>
    <t>Agar meningkatkan keterlibatan pimpinan tertinggi dalam kegiatan-kegiatan aspek HSSE
dengan pihak eksternal. Mencakup keterlibatan sebagai peserta dan pemateri/narasumber.
Bentuk keterlibatan/partisipasi dapat berupa management tour ke unit lain, pelatihan,
observasi tugas/ tingkah laku, pemberian penghargaan/ mentoring, seminar dan workshop
dengan kontraktor dan asosiasi industri, investigasi kejadian, audit/ penilaian, kegiatan
pengembangan masyarakat, dll. Serta pastikan dokumentasi yang baik untuk setiap kegiatan</t>
  </si>
  <si>
    <t>1. Pelaksanaan Stakeholder Engagement SPBU
2. Seminar/Workshop HSSE  untuk Community Development dengan keterlibatan EGM</t>
  </si>
  <si>
    <r>
      <rPr>
        <u/>
        <sz val="11"/>
        <color rgb="FF1155CC"/>
        <rFont val="Calibri"/>
        <family val="2"/>
      </rPr>
      <t>R-01-16</t>
    </r>
  </si>
  <si>
    <t>R-01-17</t>
  </si>
  <si>
    <t>1.3.4</t>
  </si>
  <si>
    <t>Agar proses persetujuan RKAP/RJPP dari regional ke subholding telah melalui proses review
dan challenge session dengan pimpinan tertinggi. Pimpinan tertinggi dapat
mendokumentasikan review/approvalnya dalam bentuk tanda tangan</t>
  </si>
  <si>
    <t>1. RKAP sign off 2025 semua fungsi di regional Jatimbalinus (Finance)
2. Undangann Challenge Session RKAP di regional Jatimbalinus (Finance)</t>
  </si>
  <si>
    <r>
      <rPr>
        <u/>
        <sz val="11"/>
        <color rgb="FF1155CC"/>
        <rFont val="Calibri"/>
        <family val="2"/>
      </rPr>
      <t>R-01-17</t>
    </r>
  </si>
  <si>
    <t>Finance</t>
  </si>
  <si>
    <t>R-01-18</t>
  </si>
  <si>
    <t>1.3.6</t>
  </si>
  <si>
    <t>Agar organisasi memastikan pelaksanaan FGD atau sejenis
internal review untuk mendiskusikan, mereview, melakukan analisa terhadap hasil survey budaya HSSE kemudian menindak lanjuti hasil/rekomendasi.</t>
  </si>
  <si>
    <t>1. Agenda Pemaparan Hasil Survei Budaya 2024 ke Manajemen dan Pekerja (Arrange by HC, HSSE Penyampaian Materi</t>
  </si>
  <si>
    <r>
      <rPr>
        <u/>
        <sz val="11"/>
        <color rgb="FF1155CC"/>
        <rFont val="Calibri"/>
        <family val="2"/>
      </rPr>
      <t>R-01-18</t>
    </r>
  </si>
  <si>
    <t>R-01-19</t>
  </si>
  <si>
    <t>1.4.1</t>
  </si>
  <si>
    <t>Agar organisasi membuat program yang spesifik untuk melakukan sharing/mengkomunikasikan KPI HSSE dan Aset kepada pekerja dan
kontraktor.</t>
  </si>
  <si>
    <t>1. Melakukan sosialisasi Juknis KPI HSSE MS EXCELLENT dan Asset Integrity 2025 kepada pekerja (rapat komite) dan kontraktor (vendor day)</t>
  </si>
  <si>
    <r>
      <rPr>
        <u/>
        <sz val="11"/>
        <color rgb="FF1155CC"/>
        <rFont val="Calibri"/>
        <family val="2"/>
      </rPr>
      <t>R-01-19</t>
    </r>
  </si>
  <si>
    <t>R-01-20</t>
  </si>
  <si>
    <t>1.4.3</t>
  </si>
  <si>
    <t>Agar menyusun STK pengelolaan rewards &amp; consequence sehingga lebih spesifik dengan program dan kegiatan di subholding/region.</t>
  </si>
  <si>
    <t>Agar menyusun STK (TKO) pengelolaan rewards &amp; consequence disesuaikan dengan kebutuhan masing-masing fungsi dengan detail beberapa hal : 1) Siapa yang menerima, 2) Kategori Reward, dll</t>
  </si>
  <si>
    <r>
      <rPr>
        <u/>
        <sz val="11"/>
        <color rgb="FF1155CC"/>
        <rFont val="Calibri"/>
        <family val="2"/>
      </rPr>
      <t>R-01-20</t>
    </r>
  </si>
  <si>
    <t>R-01-21</t>
  </si>
  <si>
    <t>1.5.1</t>
  </si>
  <si>
    <t>Agar pelaksanaan MWT dan rapat P2K3 juga dimonitor sebagaimana pemantauan MOD dilaksanakan. Agar P2K3 dapat dihadiri secara konsisten oleh level manager serta para 
pemimpin agar dapat meningkatkan partisipasinya dalam kegiatan/program terutama aspek HSSE sehingga menempatkan dirinya sebagai role model.</t>
  </si>
  <si>
    <t>Melakukan monitor terhadap MWT dan P2K3.  Serta secara konsisten diikuti oleh para pemimpin</t>
  </si>
  <si>
    <r>
      <rPr>
        <u/>
        <sz val="11"/>
        <color rgb="FF1155CC"/>
        <rFont val="Calibri"/>
        <family val="2"/>
      </rPr>
      <t>R-01-21</t>
    </r>
  </si>
  <si>
    <t>R-01-22</t>
  </si>
  <si>
    <t>Agar memastikan konsistensi keterlibatan pimpinan tertinggi dalam program MWT dan HSSE 
komite meeting. Konsistensi dalam menghadiri opening dan/atau closing kegiatan audit, konsistensi dalam implementasi reward &amp; consequences HSSE beserta dengan dokumentasinya, serta terlibat aktif dalam pelaksanaan investigasi berupa review, approval dan monitoring tindak lanjut rekomendasi investigasi.</t>
  </si>
  <si>
    <t>Konsistensi keterlibatan pimpinan tertinggi Program MWT dan HSSE Meeting</t>
  </si>
  <si>
    <r>
      <rPr>
        <u/>
        <sz val="11"/>
        <color rgb="FF1155CC"/>
        <rFont val="Calibri"/>
        <family val="2"/>
      </rPr>
      <t>R-01-22</t>
    </r>
  </si>
  <si>
    <t>R-01-23</t>
  </si>
  <si>
    <t>1.5.2</t>
  </si>
  <si>
    <t>Agar memastikan kecukupan aspek HSSE dalam KPI organisasi serta memastikan review dan approval pimpinan tertinggi yang terdokumentasi dengan baik.</t>
  </si>
  <si>
    <t>1. PMS Online
2. Meminta TTD Manual di kertas kerja KPI semua manager  (karena Item NOA tidak muncul di PMS Online)</t>
  </si>
  <si>
    <r>
      <rPr>
        <u/>
        <sz val="11"/>
        <color rgb="FF1155CC"/>
        <rFont val="Calibri"/>
        <family val="2"/>
      </rPr>
      <t>R-01-23</t>
    </r>
  </si>
  <si>
    <t>R-01-24</t>
  </si>
  <si>
    <t>Agar memastikan program kerja 
HSSE telah melewati proses review oleh pimpinan tertinggi serta mendokumentasikan dengan baik approval pimpinan tertinggi untuk memastikan komitmen dan support 
dari jajaran direksi dan manajemen organisasi.</t>
  </si>
  <si>
    <t>Program Kerja HSSE  (COE) mendapatkan approval/TTD pimpinan tertinggi (GHO dan EGM)</t>
  </si>
  <si>
    <r>
      <rPr>
        <u/>
        <sz val="11"/>
        <color rgb="FF1155CC"/>
        <rFont val="Calibri"/>
        <family val="2"/>
      </rPr>
      <t>R-01-24</t>
    </r>
  </si>
  <si>
    <t>R-01-25</t>
  </si>
  <si>
    <t>1.5.3</t>
  </si>
  <si>
    <t>Agar organisasi melengkapi 
dokumen peraturan perundangan dengan daftar kode dan standar industri yang berlaku dan sesuai dengan proses bisnis dan operasional organisasi. Selanjutnya untuk dipastikan agar daftar senantiasa update dan mutakhir.</t>
  </si>
  <si>
    <t>1. Menambahkan code dan Standar (NFPA, ASME, dll) pada dokumen pemenuhan peraturan  perundangan</t>
  </si>
  <si>
    <r>
      <rPr>
        <u/>
        <sz val="11"/>
        <color rgb="FF1155CC"/>
        <rFont val="Calibri"/>
        <family val="2"/>
      </rPr>
      <t>R-01-25</t>
    </r>
  </si>
  <si>
    <t>R-01-26</t>
  </si>
  <si>
    <t xml:space="preserve">Agar segera menyelesaikan proses approval daftar perundangan dan melakukan sosialisasi dan distribusi. Selanjutnya agar melengkapi sosialisasi dengan pengukuran efektifitas. 
</t>
  </si>
  <si>
    <t>Melakukan penyelesaian terhadap approval daftar perundangan</t>
  </si>
  <si>
    <r>
      <rPr>
        <u/>
        <sz val="11"/>
        <color rgb="FF1155CC"/>
        <rFont val="Calibri"/>
        <family val="2"/>
      </rPr>
      <t>R-01-26</t>
    </r>
  </si>
  <si>
    <t>R-01-27</t>
  </si>
  <si>
    <t>Agar menyusun dan menetapkan PIC untuk masing-masing peraturan serta menyusun matrix RASCI sebagai informasi peran fungsi fungsi yang terlibat.</t>
  </si>
  <si>
    <t xml:space="preserve">Pada daftar peraturan yg ada ditambahkan lampiran Matrix RASCI </t>
  </si>
  <si>
    <r>
      <rPr>
        <u/>
        <sz val="11"/>
        <color rgb="FF1155CC"/>
        <rFont val="Calibri"/>
        <family val="2"/>
      </rPr>
      <t>R-01-27</t>
    </r>
  </si>
  <si>
    <t>R-01-28</t>
  </si>
  <si>
    <t>1.5.5</t>
  </si>
  <si>
    <t>Agar organisasi mengembangkan data hasil survey penerapan AKHLAK lalu menindak lanjuti nya dengan action plan yang sesuai dan 
penyusunan program-program 
sebagai tindakan perbaikan.</t>
  </si>
  <si>
    <t>Melakukan analisa terhadap survei terhadap tata nilai Akhlak</t>
  </si>
  <si>
    <r>
      <rPr>
        <u/>
        <sz val="11"/>
        <color rgb="FF1155CC"/>
        <rFont val="Calibri"/>
        <family val="2"/>
      </rPr>
      <t>R-01-28</t>
    </r>
  </si>
  <si>
    <t>R-01-29</t>
  </si>
  <si>
    <t>Penetapan program kerja agar 
disetujui oleh pimpinan tertinggi. Pastikan agar aspirasi dari pekerja menjadi salah satu acuan penyusunan program kerja.</t>
  </si>
  <si>
    <t>Approval COE oleh Pimpinan Tertinggi</t>
  </si>
  <si>
    <r>
      <rPr>
        <u/>
        <sz val="11"/>
        <color rgb="FF1155CC"/>
        <rFont val="Calibri"/>
        <family val="2"/>
      </rPr>
      <t>R-01-29</t>
    </r>
  </si>
  <si>
    <t>R-01-30</t>
  </si>
  <si>
    <t>1.5.6</t>
  </si>
  <si>
    <t>Agar segera melakukan update 
terhadap dokumen uraian jabatan fungsi-fungsi non HSSE sehingga memiliki aspek HSSE.</t>
  </si>
  <si>
    <t>Melakukan update terhadap dokumen uraian jabatan agar dicantumkan seluruh aspek HSSE</t>
  </si>
  <si>
    <r>
      <rPr>
        <u/>
        <sz val="11"/>
        <color rgb="FF1155CC"/>
        <rFont val="Calibri"/>
        <family val="2"/>
      </rPr>
      <t>R-01-30</t>
    </r>
  </si>
  <si>
    <t>R-01-31</t>
  </si>
  <si>
    <t>1.5.7</t>
  </si>
  <si>
    <t xml:space="preserve">Tindak lanjut rekomendasi audit SUPREME 2022 agar dapat segera di close out secara 
penuh. Dan juga rekomendasi tahun 2024 yang baru diterima dimonitor secara rutin dan 
konsisten. Implementasi SUPREME di organisasi agar dipastikan berjalan dengan baik dan terencana. </t>
  </si>
  <si>
    <t>Pemimpin harus terlibat dan melibatkan semua pekerja dalam
pengembangan, pelaksanaan, pemeliharaan, dan perbaikan berkelanjutan Sistem
Manajemen HSSE (SUPREME).</t>
  </si>
  <si>
    <r>
      <rPr>
        <u/>
        <sz val="11"/>
        <color rgb="FF1155CC"/>
        <rFont val="Calibri"/>
        <family val="2"/>
      </rPr>
      <t>R-01-31</t>
    </r>
  </si>
  <si>
    <t>R-01-32</t>
  </si>
  <si>
    <t>1.5.8</t>
  </si>
  <si>
    <t>Agar TKO Pengamatan Aturan Utama HSSE (PATUH) no. B5-
004/PNA400000/2021-S9 dapat segera diperbarui. Program-program yang telah organisasi susun agar disetujui oleh pimpinan tertinggi dan didokumentasikan dengan bukti tanda tangan.</t>
  </si>
  <si>
    <t xml:space="preserve">Agar TKO Pengamatan Aturan Utama HSSE (PATUH) no. B5-004/PNA400000/2021-S9
dapat segera diperbarui. Program-program yang telah organisasi susun agar disetujui oleh
pimpinan tertinggi dan didokumentasikan dengan bukti tanda tangan. </t>
  </si>
  <si>
    <r>
      <rPr>
        <u/>
        <sz val="11"/>
        <color rgb="FF1155CC"/>
        <rFont val="Calibri"/>
        <family val="2"/>
      </rPr>
      <t>R-01-32</t>
    </r>
  </si>
  <si>
    <t>R-01-33</t>
  </si>
  <si>
    <t>Agar organisasi menggunakan tool untuk memonitor keterlibatan masing-masing pimpinan dalam program PEKA atau sejenisnya.</t>
  </si>
  <si>
    <t>Melakukan update terhadap sistem monitoring MOD</t>
  </si>
  <si>
    <r>
      <rPr>
        <u/>
        <sz val="11"/>
        <color rgb="FF1155CC"/>
        <rFont val="Calibri"/>
        <family val="2"/>
      </rPr>
      <t>R-01-33</t>
    </r>
  </si>
  <si>
    <t>R-01-34</t>
  </si>
  <si>
    <t>Agar organisasi lebih meningkatkan implementasi dan konsistensi pemberian penghargaan dari level leadership sebagai bentuk positive reinforcement. Agar dipersiapkan tool untuk membantu memonitor kebutuhan tersebut serta didokumentasikan dengan baik.</t>
  </si>
  <si>
    <t>Melakukan peningkatan terhadap pemberian reward/penghargaan untuk level leadership</t>
  </si>
  <si>
    <r>
      <rPr>
        <u/>
        <sz val="11"/>
        <color rgb="FF1155CC"/>
        <rFont val="Calibri"/>
        <family val="2"/>
      </rPr>
      <t>R-01-34</t>
    </r>
  </si>
  <si>
    <t>Evaluasi pelatihan assessment TOPS</t>
  </si>
  <si>
    <t>R-01-35</t>
  </si>
  <si>
    <t>1.5.9</t>
  </si>
  <si>
    <t>Jenis kegiatan/program terkait Golden Rules perlu ditingkatkan, agar para pemimpin secara konsisten terlibat dengan aktif serta memastikan tindak lanjut perbaikan temuan observasi.</t>
  </si>
  <si>
    <t>Pelaksanaan PATUH 4.0 yang telah dilaksanakan oleh Fuel Terminal Manager (List Daftar Observer FTM)</t>
  </si>
  <si>
    <r>
      <rPr>
        <u/>
        <sz val="11"/>
        <color rgb="FF1155CC"/>
        <rFont val="Calibri"/>
        <family val="2"/>
      </rPr>
      <t>R-01-35</t>
    </r>
  </si>
  <si>
    <t>R-01-36</t>
  </si>
  <si>
    <t>Agar menyusun agenda training /workshop aspek HSSE agar memastikan pelaksanaan yang konsisten. Untuk survey pemahaman CLSR yang telah dilaksanakan, agar dilakukan analisa sehingga dapat diidentifikasi aspek-aspek yang butuh perbaikan.</t>
  </si>
  <si>
    <t>1.Workshop bisa disampaikan ketika BIMTEK
2. Pelaksanaan Survei Pemahaamn CLSR (dibuat 2 series, dan diberikan reward)
3. Melakukan analisa terhadap hasil survey</t>
  </si>
  <si>
    <r>
      <rPr>
        <u/>
        <sz val="11"/>
        <color rgb="FF1155CC"/>
        <rFont val="Calibri"/>
        <family val="2"/>
      </rPr>
      <t>R-01-36</t>
    </r>
  </si>
  <si>
    <t>R-01-37</t>
  </si>
  <si>
    <t xml:space="preserve">Agar menetapkan pelaksanaan pengukuran efektifitas implementasi CLSR, audit 
implementasi CLSR dan evaluasi PEKA terhadap keterkaitannya dengan aspek CLSR. Kegiatan ini agar dimasukkan kedalam COE, sehingga dapat dipastikan pelaksanaannya. </t>
  </si>
  <si>
    <t>Menambahkan item survei CLSR dan sebagainya ke dalam COE</t>
  </si>
  <si>
    <r>
      <rPr>
        <u/>
        <sz val="11"/>
        <color rgb="FF1155CC"/>
        <rFont val="Calibri"/>
        <family val="2"/>
      </rPr>
      <t>R-01-37</t>
    </r>
  </si>
  <si>
    <t>R-01-38</t>
  </si>
  <si>
    <t>1.5.10</t>
  </si>
  <si>
    <t>Agar para pemimpin memberikan penegasan /arahan dalam penerapan HSSE kepada para pekerja secara lisan maupun tertulis, serta melakukan pendokumentasian dengan baik.</t>
  </si>
  <si>
    <t>Nota dinas penegasan komitmen HSSE</t>
  </si>
  <si>
    <r>
      <rPr>
        <u/>
        <sz val="11"/>
        <color rgb="FF1155CC"/>
        <rFont val="Calibri"/>
        <family val="2"/>
      </rPr>
      <t>R-01-38</t>
    </r>
  </si>
  <si>
    <t>R-01-39</t>
  </si>
  <si>
    <t>Agar menyusun STK pengelolaan rewards &amp; consequence sehingga lebih spesifik dengan 
program dan kegiatan di subholding/region.</t>
  </si>
  <si>
    <t>Melakukan penyusunan STK Reward &amp; Consequences</t>
  </si>
  <si>
    <r>
      <rPr>
        <u/>
        <sz val="11"/>
        <color rgb="FF1155CC"/>
        <rFont val="Calibri"/>
        <family val="2"/>
      </rPr>
      <t>R-01-39</t>
    </r>
  </si>
  <si>
    <t>R-01-40</t>
  </si>
  <si>
    <t>1.5.11</t>
  </si>
  <si>
    <t>Agar melakukan review terhadap dokumen matriks RASCI lalu melengkapi dengan para pihak 
terkait masing-masing stakeholder dan melengkapi dengan korelasi antar proses bisnis.</t>
  </si>
  <si>
    <t>Matriks RASCI Probis Update 2024</t>
  </si>
  <si>
    <r>
      <rPr>
        <u/>
        <sz val="11"/>
        <color rgb="FF1155CC"/>
        <rFont val="Calibri"/>
        <family val="2"/>
      </rPr>
      <t>R-01-40</t>
    </r>
  </si>
  <si>
    <t>R-01-41</t>
  </si>
  <si>
    <t xml:space="preserve">Agar organisasi melakukan tinjauan untuk memutakhirkan proses bisnis pengelolaan stakeholder sesuai yang telah ditetapkan dalam STK. </t>
  </si>
  <si>
    <t>Update STK Pengelolaan Stakeholder</t>
  </si>
  <si>
    <r>
      <rPr>
        <u/>
        <sz val="11"/>
        <color rgb="FF1155CC"/>
        <rFont val="Calibri"/>
        <family val="2"/>
      </rPr>
      <t>R-01-41</t>
    </r>
  </si>
  <si>
    <t>R-01-42</t>
  </si>
  <si>
    <t>1.5.12</t>
  </si>
  <si>
    <t>Agar menyusun dokumen business impact analysis dengan  menggunakan risk register yang 
telah dimiliki.</t>
  </si>
  <si>
    <t>Menyusun dokumen businees impact analysis menggunakan risk register</t>
  </si>
  <si>
    <r>
      <rPr>
        <u/>
        <sz val="11"/>
        <color rgb="FF1155CC"/>
        <rFont val="Calibri"/>
        <family val="2"/>
      </rPr>
      <t>R-01-42</t>
    </r>
  </si>
  <si>
    <t>Risk Management</t>
  </si>
  <si>
    <t>Proses 2 - Kebijakan dan Sasaran</t>
  </si>
  <si>
    <t>R-02-01</t>
  </si>
  <si>
    <t>2.1.2.1</t>
  </si>
  <si>
    <t>Agar memasukkan laporan kegiatan yang terkait dengan reputasi atau citra Jatimbalinus ke dalam kebijakan QHSSE dan atau turunannya di Jatimbalinus.</t>
  </si>
  <si>
    <t>Revisi kebijakan ditambahkan item Reputasi kedalam dokumen Kebijakan</t>
  </si>
  <si>
    <r>
      <rPr>
        <u/>
        <sz val="11"/>
        <color rgb="FF1155CC"/>
        <rFont val="Calibri"/>
        <family val="2"/>
      </rPr>
      <t>R-02-01</t>
    </r>
  </si>
  <si>
    <t>R-02-02</t>
  </si>
  <si>
    <t>2.1.2.2</t>
  </si>
  <si>
    <t>Program sosialisasi yg belum terjadwal
dan konsisten seperti morning meeting di awal memulai pekerjaan Belum ada perencanaan untuk menkomunikasikan komitmen tersebut
dalam program sosialisasi.tidak masuk dalam COE 2024 dan masih bersifat sporadis</t>
  </si>
  <si>
    <t>Program sosialisasi komitmen untuk pelaksanaan komunikasi pengelolaan Good Housekeeping</t>
  </si>
  <si>
    <r>
      <rPr>
        <u/>
        <sz val="11"/>
        <color rgb="FF1155CC"/>
        <rFont val="Calibri"/>
        <family val="2"/>
      </rPr>
      <t>R-02-02</t>
    </r>
  </si>
  <si>
    <t>R-02-03</t>
  </si>
  <si>
    <t>2.1.2.3</t>
  </si>
  <si>
    <t>Perlu penguatan dalam menetapkan komitmen secara spesifik terkait pengelolaan Safety Barrier, misalkan dilakukan Sosialisasi melalui banner atau gambar, juga dalam rapat, atau dimasukkan dalam materi training, induction dll.</t>
  </si>
  <si>
    <t>Program Campaign PSF, Lesson Learn PSF, dan Onsite Clinic</t>
  </si>
  <si>
    <r>
      <rPr>
        <u/>
        <sz val="11"/>
        <color rgb="FF1155CC"/>
        <rFont val="Calibri"/>
        <family val="2"/>
      </rPr>
      <t>R-02-03</t>
    </r>
  </si>
  <si>
    <t>R-02-04</t>
  </si>
  <si>
    <t>2.1.3.1</t>
  </si>
  <si>
    <t xml:space="preserve"> Perlu dilakukan sistem pengendalian terhadap dokumen Kebijakan QHSSE Regional Jatimbalinus misalnya dengan pemberian kode /identifikasi, penomoran, kode revisi, dan terdapat dalam list daftar induk dokummen untuk memudahkan treaceability dan mengetahui perubahan isi dari Kebijakan QHSSE.</t>
  </si>
  <si>
    <t>Menggunakan dokumen catatan perubahan dokumen</t>
  </si>
  <si>
    <r>
      <rPr>
        <u/>
        <sz val="11"/>
        <color rgb="FF1155CC"/>
        <rFont val="Calibri"/>
        <family val="2"/>
      </rPr>
      <t>R-02-04</t>
    </r>
  </si>
  <si>
    <t>R-02-05</t>
  </si>
  <si>
    <t>2.1.4.1</t>
  </si>
  <si>
    <t>Penguatan komunikasi dan monitoring sosialisasi kebijakan QHSSE pada lokasi pekerjaan dan melalui media kepada mitra kerja atau kontraktor seperti awak mobil tangki dan SPBU, juga penguatan dalam tindak lanjut hasil survey pemahaman 
kebijakan QHSSE untuk melihat efektifitas dr komunikasi kebijakan QHSSE tersebut.</t>
  </si>
  <si>
    <t xml:space="preserve">Melakukan sosialisasi kebijakan QHSSE pada lokasi pekerjaan dan media kepada mitra kerja, kontraktor AMT, SPBU) </t>
  </si>
  <si>
    <r>
      <rPr>
        <u/>
        <sz val="11"/>
        <color rgb="FF1155CC"/>
        <rFont val="Calibri"/>
        <family val="2"/>
      </rPr>
      <t>R-02-05</t>
    </r>
  </si>
  <si>
    <t>R-02-06</t>
  </si>
  <si>
    <t>2.2.1.1</t>
  </si>
  <si>
    <t>Penguatan komitmen untuk memenuhi atau melampaui (beyond compliance) terkait peraturan hukum dan standar internasional, best practice yang berlaku di Jatimbalinus yang sesuai dengan prinsip keberlanjutan kebijakan QHSSE, misalnya perlunya validasi dari fungsi terkait yang mengelola peraturan dan perundangan dan standar internasional.</t>
  </si>
  <si>
    <t>Revisi Komitmen : poin 2 ditambahkan dengan narasi peraturan hukum, standar internasional dan best practice</t>
  </si>
  <si>
    <r>
      <rPr>
        <u/>
        <sz val="11"/>
        <color rgb="FF1155CC"/>
        <rFont val="Calibri"/>
        <family val="2"/>
      </rPr>
      <t>R-02-06</t>
    </r>
  </si>
  <si>
    <t>R-02-07</t>
  </si>
  <si>
    <t>2.3.1.4</t>
  </si>
  <si>
    <t>Perlu adanya aturan pengelolaan pelaksanaan Performance Dialogue dalam bentuk TKO Pelaksaaan Performance Dialog yang dilaksanakan secara berkala sesuai dengan prosedur yang merupakan turunan dari Pedoman Pedoman Sistem Pengelolaan kinerja (Performance Management System) A1.5-05/G100000/2023-S9 yang dimiliki oleh Jatimbalinus.</t>
  </si>
  <si>
    <t>Penyusunan TKO Performance Dialogue, Ratifikasi Pedoman Pedoman Sistem Pengelolaan Kinerja dari C&amp;T</t>
  </si>
  <si>
    <r>
      <rPr>
        <u/>
        <sz val="11"/>
        <color rgb="FF1155CC"/>
        <rFont val="Calibri"/>
        <family val="2"/>
      </rPr>
      <t>R-02-07</t>
    </r>
  </si>
  <si>
    <t>R-02-08</t>
  </si>
  <si>
    <t>2.3.1.5</t>
  </si>
  <si>
    <t xml:space="preserve">Penguatan terhadap Program survei pemahaman kebijakan QHSSE yang dilaksanakan pada 16 Mei 2024 dengan membuat timeline program survei tersebut dalam COE serta partisipan yang mewakili seluruh responden dan tidak melakukan absensi yang berganda. Termasuk juga penguatan pelaksanaan evaluasi tindak lanjut hasil survei imlementasi kebijakan QHSSE berupa program tindak lanjutnya.
</t>
  </si>
  <si>
    <t>Memasukkan timeline Survei pemahaman kebijakan QHSSE pada COE</t>
  </si>
  <si>
    <r>
      <rPr>
        <u/>
        <sz val="11"/>
        <color rgb="FF1155CC"/>
        <rFont val="Calibri"/>
        <family val="2"/>
      </rPr>
      <t>R-02-08</t>
    </r>
  </si>
  <si>
    <t>Proses 3 - Organisasi, Tanggung Jawab, Sumber Daya, Standar dan Dokumen</t>
  </si>
  <si>
    <t>3.2.1.1</t>
  </si>
  <si>
    <t xml:space="preserve">PT PPN Jatim balinus harus membuat STK yang Mengatur rapat management, rapat operasi/pemeliharaan dan rapat fungsi.
</t>
  </si>
  <si>
    <t>Melakukan penyusunan STK terkait dengan rapat management, rapat operasi dan rapat fungsi</t>
  </si>
  <si>
    <r>
      <rPr>
        <u/>
        <sz val="11"/>
        <color rgb="FF1155CC"/>
        <rFont val="Calibri"/>
        <family val="2"/>
      </rPr>
      <t>R-03-01</t>
    </r>
  </si>
  <si>
    <t>3.2.1.2</t>
  </si>
  <si>
    <t>PT PPN Jatimbalinus konsisten melaksanakan rapat2 sesuai dengan STK yang sudah ada dan yang akan disusun.</t>
  </si>
  <si>
    <t>Mengacu pada STK rapat yang akan disusun</t>
  </si>
  <si>
    <r>
      <rPr>
        <u/>
        <sz val="11"/>
        <color rgb="FF1155CC"/>
        <rFont val="Calibri"/>
        <family val="2"/>
      </rPr>
      <t>R-03-02</t>
    </r>
  </si>
  <si>
    <t>R-03-03</t>
  </si>
  <si>
    <t>3.2.1.7</t>
  </si>
  <si>
    <t>Setiap rapat yang dilaksanakan seharusnya dilakukan penilaian 
keefektifan rapat tersebut (OME).</t>
  </si>
  <si>
    <t>Membuat OME setiap rapat</t>
  </si>
  <si>
    <r>
      <rPr>
        <u/>
        <sz val="11"/>
        <color rgb="FF1155CC"/>
        <rFont val="Calibri"/>
        <family val="2"/>
      </rPr>
      <t>R-03-03</t>
    </r>
  </si>
  <si>
    <t>R-03-04</t>
  </si>
  <si>
    <t>3.2.2.5</t>
  </si>
  <si>
    <t>Dalam rapat HSSE komite harus membahas juga bagaimana 
pemenuhan terhadap peraturan perundangan, dan hasil-hasil audit.</t>
  </si>
  <si>
    <t>Melakukan perbaikan terhadap materi di rapat komite</t>
  </si>
  <si>
    <r>
      <rPr>
        <u/>
        <sz val="11"/>
        <color rgb="FF1155CC"/>
        <rFont val="Calibri"/>
        <family val="2"/>
      </rPr>
      <t>R-03-04</t>
    </r>
  </si>
  <si>
    <t>R-03-05</t>
  </si>
  <si>
    <t>3.2.2.6</t>
  </si>
  <si>
    <t>Hasil rapat komite perlu disosialisasikan dan di lakukan survey pemahaman kepada para pekerja.</t>
  </si>
  <si>
    <t>Penambahan item pertanyaan pada absensi mengenai pemahaman materi yang disampaikan (pemahaman dan tingkat kepuasan keseluruhan rapat (likert) dan feedback pelaksanaan rapat(text))</t>
  </si>
  <si>
    <r>
      <rPr>
        <u/>
        <sz val="11"/>
        <color rgb="FF1155CC"/>
        <rFont val="Calibri"/>
        <family val="2"/>
      </rPr>
      <t>R-03-05</t>
    </r>
  </si>
  <si>
    <t>R-03-06</t>
  </si>
  <si>
    <t>3.4.1.1</t>
  </si>
  <si>
    <t>Setiap uraian tugas jabatan harus memasukkan aspek HSSE.</t>
  </si>
  <si>
    <t>Melakukan perbaikan terhadap uraian jabatan agar memasukkan aspek HSSE</t>
  </si>
  <si>
    <r>
      <rPr>
        <u/>
        <sz val="11"/>
        <color rgb="FF1155CC"/>
        <rFont val="Calibri"/>
        <family val="2"/>
      </rPr>
      <t>R-03-06</t>
    </r>
  </si>
  <si>
    <t>R-03-07</t>
  </si>
  <si>
    <t>3.5.1.1</t>
  </si>
  <si>
    <t xml:space="preserve"> PT PPN Jatimbalinus harus memiliki RJPP sebagai Gambaran strategi ke depannya, dokumen yang ada saat ini masih direktorat marketing yang sudah tidak ada fungsinya.</t>
  </si>
  <si>
    <t>Membuat dokumen RJPP PT PPN Jatimbalinus</t>
  </si>
  <si>
    <r>
      <rPr>
        <u/>
        <sz val="11"/>
        <color rgb="FF1155CC"/>
        <rFont val="Calibri"/>
        <family val="2"/>
      </rPr>
      <t>R-03-07</t>
    </r>
  </si>
  <si>
    <t>R-03-08</t>
  </si>
  <si>
    <t>3.5.3.2</t>
  </si>
  <si>
    <t xml:space="preserve">Risiko yang diidentifikasi pada saat proyek investasi, harus dilaporkan mitigasinya dan terdokumentasi.
</t>
  </si>
  <si>
    <t>Hasil laporan mitigasi risiko pada saat proyek investasi :
1. Hasil WIP harus inline dengan rencana mitigasi
2. Laporan Bulanan
3. Dokumen SIKA</t>
  </si>
  <si>
    <r>
      <rPr>
        <u/>
        <sz val="11"/>
        <color rgb="FF1155CC"/>
        <rFont val="Calibri"/>
        <family val="2"/>
      </rPr>
      <t>R-03-08</t>
    </r>
  </si>
  <si>
    <t>RPD</t>
  </si>
  <si>
    <t>R-03-09</t>
  </si>
  <si>
    <t>3.5.4.1</t>
  </si>
  <si>
    <t>Perencanaan alokasi waktu terhadap pekerjaan harus mempertimbangkan Analisa HSSE dengan menggunakan metode yang tepat.</t>
  </si>
  <si>
    <t>Berita acara survei lapangan</t>
  </si>
  <si>
    <r>
      <rPr>
        <u/>
        <sz val="11"/>
        <color rgb="FF1155CC"/>
        <rFont val="Calibri"/>
        <family val="2"/>
      </rPr>
      <t>R-03-09</t>
    </r>
  </si>
  <si>
    <t>R-03-10</t>
  </si>
  <si>
    <t>3.6.1</t>
  </si>
  <si>
    <t>Perlu dilakukan Analisa kompetensi terhadap kontraktor temasuk aspek HSSE nya.</t>
  </si>
  <si>
    <t>Contoh RKS untuk project ABI / ABO Region</t>
  </si>
  <si>
    <r>
      <rPr>
        <u/>
        <sz val="11"/>
        <color rgb="FF1155CC"/>
        <rFont val="Calibri"/>
        <family val="2"/>
      </rPr>
      <t>R-03-10</t>
    </r>
  </si>
  <si>
    <t>R-03-11</t>
  </si>
  <si>
    <t>3.6.2</t>
  </si>
  <si>
    <t xml:space="preserve"> PT PPN Jatimbalinus harus melakukan penilaian kompetensi terhadap seluruh pekerja sesuai dengan tugas dan jabatannya.</t>
  </si>
  <si>
    <t xml:space="preserve">Menggunakan data dari aplikasi PDH </t>
  </si>
  <si>
    <r>
      <rPr>
        <u/>
        <sz val="11"/>
        <color rgb="FF1155CC"/>
        <rFont val="Calibri"/>
        <family val="2"/>
      </rPr>
      <t>R-03-11</t>
    </r>
  </si>
  <si>
    <t>R-03-12</t>
  </si>
  <si>
    <t>3.6.3.1</t>
  </si>
  <si>
    <t>PT Pertamina Patra Niaga SH C&amp;T dan/atau Region JBN agar 
membuat STK/TKO tentang pemeriksaan kesehatan pekerja (MCU) Pekerja atau TAD 
mengacu kepada STK/CLSR Fit To Work dari PT Pertamina (Persero) dan memastikan pelaksanaannya di lapangan, termasuk pelaksanaan MCU semua di MCU Provider yang 
ditunjuk sebagai MCU Provider di Region JBN.</t>
  </si>
  <si>
    <t>Menyusun STK / Ratifikasi pedoman Holding terkait dengan pemeriksaan kesehatan pekerja (MCU) pekerja atau TAD mengacu STK/CLSR Fit To Work</t>
  </si>
  <si>
    <r>
      <rPr>
        <u/>
        <sz val="11"/>
        <color rgb="FF1155CC"/>
        <rFont val="Calibri"/>
        <family val="2"/>
      </rPr>
      <t>R-03-12</t>
    </r>
  </si>
  <si>
    <t>Medical, HC</t>
  </si>
  <si>
    <t>R-03-13</t>
  </si>
  <si>
    <t>3.6.3.5</t>
  </si>
  <si>
    <t>Region JBN agar memastikan rekomendasi hasil MCU &amp; DCU 
pekerja/TAD yang UNFIT dimonitor tindaklanjutnya sampai dilakukan penyesuaian 
pekerjaan.</t>
  </si>
  <si>
    <t>1. Rekapitulasi hasil evaluasi MCU pekerja dan TAD
2. Monitoring tindak lanjut yang unfit</t>
  </si>
  <si>
    <r>
      <rPr>
        <u/>
        <sz val="11"/>
        <color rgb="FF1155CC"/>
        <rFont val="Calibri"/>
        <family val="2"/>
      </rPr>
      <t>R-03-13</t>
    </r>
  </si>
  <si>
    <t>Medical</t>
  </si>
  <si>
    <t>R-03-14</t>
  </si>
  <si>
    <t>3.7.1.2 &amp; 3</t>
  </si>
  <si>
    <t>Agar dilakukan analisa kebutuhan pelatihan (termasuk HSSE) untuk semua pimpinan, pekerja, mitra kerja dan dipastikan secara formal ditinjau/diperbaharui ketika pekerja/mitra kerja menempati posisi baru atau adanya pengangkatan pekerja/mitra 
kerja yang baru.</t>
  </si>
  <si>
    <t>Menyusun TNA untuk kebutuhan pelatihan termasuk pelatihan HSSE</t>
  </si>
  <si>
    <r>
      <rPr>
        <u/>
        <sz val="11"/>
        <color rgb="FF1155CC"/>
        <rFont val="Calibri"/>
        <family val="2"/>
      </rPr>
      <t>R-03-14</t>
    </r>
  </si>
  <si>
    <t>R-03-15</t>
  </si>
  <si>
    <t>3.7.1.9</t>
  </si>
  <si>
    <t>Agar dilakukan evaluasi terhadap training yang dilakukan.</t>
  </si>
  <si>
    <t xml:space="preserve">Melakukan evaluasi terhadap seluruh training yang akan dilakukan </t>
  </si>
  <si>
    <r>
      <rPr>
        <u/>
        <sz val="11"/>
        <color rgb="FF1155CC"/>
        <rFont val="Calibri"/>
        <family val="2"/>
      </rPr>
      <t>R-03-15</t>
    </r>
  </si>
  <si>
    <t>R-03-16</t>
  </si>
  <si>
    <t>3.9.1</t>
  </si>
  <si>
    <t>Agar disusun STK pengendalian dokumen dan rekaman untuk level PT PPN Jatimbalinus dan dilaksanakan secara konsisten.</t>
  </si>
  <si>
    <t>Melakukan penyusunan STK Pengendalian Dokumen dan Rekaman</t>
  </si>
  <si>
    <r>
      <rPr>
        <u/>
        <sz val="11"/>
        <color rgb="FF1155CC"/>
        <rFont val="Calibri"/>
        <family val="2"/>
      </rPr>
      <t>R-03-16</t>
    </r>
  </si>
  <si>
    <t>R-03-17</t>
  </si>
  <si>
    <t>3.10.1.5</t>
  </si>
  <si>
    <t>Agar dilakukan pengelolan komunikasi dengan stakeholder dan mengukur keefektifan dari komunikasi tersebut.</t>
  </si>
  <si>
    <t>Melakukan pengelolaan komunikasi dengan stakeholder dan mengukur keefektifan dari komunikasi tersebut</t>
  </si>
  <si>
    <r>
      <rPr>
        <u/>
        <sz val="11"/>
        <color rgb="FF1155CC"/>
        <rFont val="Calibri"/>
        <family val="2"/>
      </rPr>
      <t>R-03-17</t>
    </r>
  </si>
  <si>
    <t>Commrel</t>
  </si>
  <si>
    <t>R-03-18</t>
  </si>
  <si>
    <t>3.10.2.2</t>
  </si>
  <si>
    <t>Agar memiliki system untuk menangani keluhan dari pihak internal.</t>
  </si>
  <si>
    <t>Membuat/menyusun system untuk menangani keluhan dari pihak internal</t>
  </si>
  <si>
    <r>
      <rPr>
        <u/>
        <sz val="11"/>
        <color rgb="FF1155CC"/>
        <rFont val="Calibri"/>
        <family val="2"/>
      </rPr>
      <t>R-03-18</t>
    </r>
  </si>
  <si>
    <t>R-03-19</t>
  </si>
  <si>
    <t>3.10.2.3</t>
  </si>
  <si>
    <t xml:space="preserve"> Agar setiap keluhan yang masuk ditindak lanjuti dengan baik,  termasuk internal.</t>
  </si>
  <si>
    <t>rekapitulasi/sistem tracking untuk menangani keluhan dari stakeholder</t>
  </si>
  <si>
    <r>
      <rPr>
        <u/>
        <sz val="11"/>
        <color rgb="FF1155CC"/>
        <rFont val="Calibri"/>
        <family val="2"/>
      </rPr>
      <t>R-03-19</t>
    </r>
  </si>
  <si>
    <t>Proses 4 - Manajemen Risiko</t>
  </si>
  <si>
    <t xml:space="preserve">R-04-01 </t>
  </si>
  <si>
    <t>4.1.1.2</t>
  </si>
  <si>
    <t>Agar dapat diupdate TKO B-002/CT03100/2021-S9 Pengelolaan risiko operasional 
aspek Health, Safety, Security &amp; Environment (HSSE) dengan memasukkan dokumen terkait seperti STK Fungsi ERM.</t>
  </si>
  <si>
    <t>Melakukan update TKO B-002-CT03100/2021-S9 terkait dengan pengelolaan risiko operasional aspek health, safety, security &amp; enviro.</t>
  </si>
  <si>
    <r>
      <rPr>
        <u/>
        <sz val="11"/>
        <color rgb="FF1155CC"/>
        <rFont val="Calibri"/>
        <family val="2"/>
      </rPr>
      <t>R-04-01</t>
    </r>
  </si>
  <si>
    <t>4.1.1.1</t>
  </si>
  <si>
    <t>Didalam ekspektasi SUPREME mencantumkan aspek sosial, sedangkan di dalam STK 
TKO B-002/CT03100/2021-S9 tercantum psikosial, agar dapat ditambahkan definisi psikosial dan sosial dan kaitan cakupannya dalam pengelolaan manajemen risiko (Identifikasi, evaluasi, dst).</t>
  </si>
  <si>
    <r>
      <rPr>
        <u/>
        <sz val="11"/>
        <color rgb="FF1155CC"/>
        <rFont val="Calibri"/>
        <family val="2"/>
      </rPr>
      <t>R-04-02</t>
    </r>
  </si>
  <si>
    <t>4.1.3</t>
  </si>
  <si>
    <t>Agar dapat dikembangkan alat bantu terkait training management untuk pengelolaan 
training dari mulai perencanaan dalam bentuk TNA, Training Matriks, monitoring pelaksanaan hingga monitoring realisasi. Namun tidak terbatas kepada training terkait Manajemen Risiko (ERMS, Hazid, Hazop dll).</t>
  </si>
  <si>
    <t>Melakukan penyusunan TNA, Training Matrix</t>
  </si>
  <si>
    <r>
      <rPr>
        <u/>
        <sz val="11"/>
        <color rgb="FF1155CC"/>
        <rFont val="Calibri"/>
        <family val="2"/>
      </rPr>
      <t>R-04-03</t>
    </r>
  </si>
  <si>
    <t>R-04-04</t>
  </si>
  <si>
    <t>4.2.1.3</t>
  </si>
  <si>
    <t>Dalam identifikasi bahaya aspek keselamatan agar dapat ditambahkan kategori bahaya 
keselamatan penyerangan oleh manusia, serangan hewan, mengingat wilayah kerja SH 
C&amp;T berada di wilayah yang dekat dengan masyarakat dan pinggiran hutan.</t>
  </si>
  <si>
    <t>Menambahkan aspek kategori bahaya keselamatan penyerangan oleh manusia, serangan hewan</t>
  </si>
  <si>
    <r>
      <rPr>
        <u/>
        <sz val="11"/>
        <color rgb="FF1155CC"/>
        <rFont val="Calibri"/>
        <family val="2"/>
      </rPr>
      <t>R-04-04</t>
    </r>
  </si>
  <si>
    <t>R-04-05</t>
  </si>
  <si>
    <t>4.2.1.5</t>
  </si>
  <si>
    <t>Agar dapat dilakukan latihan rutin bersama masyarakat dan aparat untuk memastikan 
keamanan dalam penanganan tanggap darurat mengacu kepada Nota dinas VP S&amp;D 
Operation No. 383/PNE100000/2024-S0 tgl 10 Mei 2024 tentang Undangan sosialisasi Program Improvement Emergency Drill bulanan.</t>
  </si>
  <si>
    <t>Melakukan Emergency Drill dengan melibatkan Masyarakat dan Aparat  (IT Surabaya)</t>
  </si>
  <si>
    <r>
      <rPr>
        <u/>
        <sz val="11"/>
        <color rgb="FF1155CC"/>
        <rFont val="Calibri"/>
        <family val="2"/>
      </rPr>
      <t>R-04-05</t>
    </r>
  </si>
  <si>
    <t>R-04-06</t>
  </si>
  <si>
    <t>4.3.1</t>
  </si>
  <si>
    <t xml:space="preserve">Agar tools dalam bentuk dokumen HIRADC, dan identifikasi skenario MAH &amp; Integrity SECE dapat di sinkornisasi dalam STK (Pedoman atau TKO).
</t>
  </si>
  <si>
    <t>Menyusun STK terkait dengan HIRADC, Skenario MAH &amp; SECE (TKI Pelaksanaan HIRADC sudah ada)</t>
  </si>
  <si>
    <r>
      <rPr>
        <u/>
        <sz val="11"/>
        <color rgb="FF1155CC"/>
        <rFont val="Calibri"/>
        <family val="2"/>
      </rPr>
      <t>R-04-06</t>
    </r>
  </si>
  <si>
    <t>R-04-07</t>
  </si>
  <si>
    <t>4.4.2.3</t>
  </si>
  <si>
    <t>Agar dapat diperkaya pertimbangan persyaratan Standar industri nasional dan 
internasional dimasukan dalam penetapan pengendalian risiko.</t>
  </si>
  <si>
    <t>Melengkapi dokumen HIRADC dengan menambahkan persyaratan Standar industri nasional dan 
internasional dikolom mitigasi risiko</t>
  </si>
  <si>
    <r>
      <rPr>
        <u/>
        <sz val="11"/>
        <color rgb="FF1155CC"/>
        <rFont val="Calibri"/>
        <family val="2"/>
      </rPr>
      <t>R-04-07</t>
    </r>
  </si>
  <si>
    <t>R-04-08</t>
  </si>
  <si>
    <t>4.4.3.2</t>
  </si>
  <si>
    <t>SECE yang sudah teridentifikasi agar dimasukan semua/ disinkronkan didalam aplikas 
IPMS Ver. 4.1.1.</t>
  </si>
  <si>
    <t>Memasukan identifikasi SECE agar dimasukkan dan disinkronkan kedalam aplikasi IPMS Ver 4.1.1</t>
  </si>
  <si>
    <r>
      <rPr>
        <u/>
        <sz val="11"/>
        <color rgb="FF1155CC"/>
        <rFont val="Calibri"/>
        <family val="2"/>
      </rPr>
      <t>R-04-08</t>
    </r>
  </si>
  <si>
    <t>R-04-09</t>
  </si>
  <si>
    <t>4.4.3.3</t>
  </si>
  <si>
    <t>Agar IPMS dapat di integrasikan dengan RK sehingga KPI performancennya dapat 
dimonitor realisasinya termasuk Monev Asset Integrity bulanan.</t>
  </si>
  <si>
    <t>Melakukan integrasi IPMS dengan RK</t>
  </si>
  <si>
    <r>
      <rPr>
        <u/>
        <sz val="11"/>
        <color rgb="FF1155CC"/>
        <rFont val="Calibri"/>
        <family val="2"/>
      </rPr>
      <t>R-04-09</t>
    </r>
  </si>
  <si>
    <t>R-04-10</t>
  </si>
  <si>
    <t>4.4.4.1</t>
  </si>
  <si>
    <t>Tindakan untuk menurunkan tingkat risiko major hingga ke level ALARP mulai dari tahapan inisiasi sampai dengan decomissioning agar dapat dilaksanakan secara 
konsisten untuk setiap project yang akan dilakukan sesuai dengan kaidah pengelolaan 
risiko.</t>
  </si>
  <si>
    <t>Dokumen CSMS-WIP dan FE Pekerjaan Ketiga</t>
  </si>
  <si>
    <r>
      <rPr>
        <u/>
        <sz val="11"/>
        <color rgb="FF1155CC"/>
        <rFont val="Calibri"/>
        <family val="2"/>
      </rPr>
      <t>R-04-10</t>
    </r>
  </si>
  <si>
    <t>R-04-11</t>
  </si>
  <si>
    <t>4.4.5.1</t>
  </si>
  <si>
    <t>Agar dilakukan evaluasi dan monitoring terhadap mitigasi major risk yang dilakukan 
secara konsisten.</t>
  </si>
  <si>
    <t>Melakukan evaluasi dan monitoring terhadap mitigasi major risk yang dilakukan secara konsisten</t>
  </si>
  <si>
    <r>
      <rPr>
        <u/>
        <sz val="11"/>
        <color rgb="FF1155CC"/>
        <rFont val="Calibri"/>
        <family val="2"/>
      </rPr>
      <t>R-04-11</t>
    </r>
  </si>
  <si>
    <t>R-04-12</t>
  </si>
  <si>
    <t>4.4.7.1</t>
  </si>
  <si>
    <t>Agar NR rapat tersebut (NR No. 016/PNE330000/2024-S5) dapat ditindaklanjuti mengingat batas waktu Follow up untuk prioritas pertama berakhir di bulan Juni 2024.</t>
  </si>
  <si>
    <t>Melakukan tindak lanjut terhadap NR tersebut</t>
  </si>
  <si>
    <r>
      <rPr>
        <u/>
        <sz val="11"/>
        <color rgb="FF1155CC"/>
        <rFont val="Calibri"/>
        <family val="2"/>
      </rPr>
      <t>R-04-12</t>
    </r>
  </si>
  <si>
    <t>S&amp;D</t>
  </si>
  <si>
    <t>R-04-13</t>
  </si>
  <si>
    <t>4.5.1.1
 4.5.1.2</t>
  </si>
  <si>
    <t>Agar dapat di bridging dalam satu dokumen antara dokumen ketiga pilar. Bridging bisa di capture dalam dokumen HSSE MS Dokumen Pedoman No, A7-001/R00200/2019-S9 
(30 Sep 2019) terkait Sistem Manajemen HSSE.</t>
  </si>
  <si>
    <t>melakukan bridging dalam satu dokumen antara dokumen ketiga pilar. (risko bisnis, risiko operasi, risiko proses)  Bridging bisa
di capture dalam dokumen HSSE MS Dokumen Pedoman No, A7-001/R00200/2019-S9
(30 Sep 2019) terkait Sistem Manajemen HSSE</t>
  </si>
  <si>
    <r>
      <rPr>
        <u/>
        <sz val="11"/>
        <color rgb="FF1155CC"/>
        <rFont val="Calibri"/>
        <family val="2"/>
      </rPr>
      <t>R-04-13</t>
    </r>
  </si>
  <si>
    <t>R-04-14</t>
  </si>
  <si>
    <t>4.5.1.4</t>
  </si>
  <si>
    <t>Hasil pemantauan dan pengukuran yang dituangkan dalam Notulen Rapat. No. 
064/PND840000/2024-S3 terkait NR Monthly Maintenance Meeting telah ditindaklanjuti 
dengan mencantumkan PIC dan due date, serta dimonitoring secara berkala (dimasukan 
di dalam action tracking).</t>
  </si>
  <si>
    <t>Notulen Rapat dilengkapi dengan PIC dan Due Date, dan dilaporkan secara berkala dan dimasukkan di dalam action tracking</t>
  </si>
  <si>
    <r>
      <rPr>
        <u/>
        <sz val="11"/>
        <color rgb="FF1155CC"/>
        <rFont val="Calibri"/>
        <family val="2"/>
      </rPr>
      <t>R-04-14</t>
    </r>
  </si>
  <si>
    <t>R-04-15</t>
  </si>
  <si>
    <t>4.6.2.2</t>
  </si>
  <si>
    <t>Agar dapat diutilisasi aplikasi digital untuk memantau progress pelaksanaan rekomendasi pengendalian sisa risiko seperti action tracking system secara digital sebagai contoh : HIMMS (HSSE Integrated Management System), P-HORSE.</t>
  </si>
  <si>
    <t>Melakukan utilisasi aplikasi digital untuk memantau progress pelaksanaan rekomendasi pengendalian sisa risiko seperti action tracking (Action Tracking HSSE)</t>
  </si>
  <si>
    <r>
      <rPr>
        <u/>
        <sz val="11"/>
        <color rgb="FF1155CC"/>
        <rFont val="Calibri"/>
        <family val="2"/>
      </rPr>
      <t>R-04-15</t>
    </r>
  </si>
  <si>
    <t>R-04-16</t>
  </si>
  <si>
    <t>4.7.1.1</t>
  </si>
  <si>
    <t xml:space="preserve">Agar dapat dipastikan konsistensi utilisasi dari sharing folder tersebut untuk keberlanjutan monitoring dokumen risiko.
</t>
  </si>
  <si>
    <t>Mengacu pada R-04-15</t>
  </si>
  <si>
    <r>
      <rPr>
        <u/>
        <sz val="11"/>
        <color rgb="FF1155CC"/>
        <rFont val="Calibri"/>
        <family val="2"/>
      </rPr>
      <t>R-04-16</t>
    </r>
  </si>
  <si>
    <t>R-04-17</t>
  </si>
  <si>
    <t>4.7.2.1</t>
  </si>
  <si>
    <t>Agar monitoring terkait aspek peralatan kritikal yang tercantum di dalam dokumen 
kontrak kerja sama di masukkan ke dalam tools monitoring yang sudah tersedia di Jatimbalinus (CEA, Monev).</t>
  </si>
  <si>
    <t>Monitoring peralatan SECE didalam rapat rutin bulanan AIMS</t>
  </si>
  <si>
    <r>
      <rPr>
        <u/>
        <sz val="11"/>
        <color rgb="FF1155CC"/>
        <rFont val="Calibri"/>
        <family val="2"/>
      </rPr>
      <t>R-04-17</t>
    </r>
  </si>
  <si>
    <t>RPD, S&amp;D, COS, HSSE</t>
  </si>
  <si>
    <t>R-04-18</t>
  </si>
  <si>
    <t>4.7.5.2</t>
  </si>
  <si>
    <t>Agar sistem yang telah ditetapkan saat pengelolaan (Satu siklus manajemen risiko) 
kegiatan operasi &amp; instalasi yang kritikal dapat diterapkan untuk seluruh lokasi di Jatimbalinus (Saat ini baru 18 lokasi dari 26 lokasi).</t>
  </si>
  <si>
    <t>Materi rapat bulanan AIMS</t>
  </si>
  <si>
    <r>
      <rPr>
        <u/>
        <sz val="11"/>
        <color rgb="FF1155CC"/>
        <rFont val="Calibri"/>
        <family val="2"/>
      </rPr>
      <t>R-04-18</t>
    </r>
  </si>
  <si>
    <t>R-04-19</t>
  </si>
  <si>
    <t>Agar evaluasi jumlah kontrak yang telah di-bridging versus jumlah kontrak kegiatan 
operasi &amp; instalasi kritikal yang tersedia, untuk mengetahui apakah semua kontrak yang 
dibridging sudah dievaluasi atau belum dan tindak lanjut rekomendasi hasil evaluasinya.</t>
  </si>
  <si>
    <t>Menyusun evaluasi jumlah kontrak yang telah di bridging versus jumlah kontrak kegiatan operasi &amp; instalasi kritikal yang tersedia</t>
  </si>
  <si>
    <r>
      <rPr>
        <u/>
        <sz val="11"/>
        <color rgb="FF1155CC"/>
        <rFont val="Calibri"/>
        <family val="2"/>
      </rPr>
      <t>R-04-19</t>
    </r>
  </si>
  <si>
    <t>R-04-20</t>
  </si>
  <si>
    <t>4.7.5</t>
  </si>
  <si>
    <t>Dalam upaya untuk pemantauan risiko pengelolaan Depot LPG Sekotong yang saat ini pengelolaan operasionalnya masih dikelola oleh PT Citra Abadi Bersama, agar dipastikan ekspektasi program yang dilakukan di internal Jatimbalinus dapat diaplikasikan juga kepada PT Citra Abadi Bersama seperti program PSAIM, manajemen risiko pemantauan critical equipment didalam CEA yang dibahas dalam monitoring evaluasi bulanan sebagai bentuk reminder atau action tracking, meskipun saat ini kegiatan pengoperasian, maintenancenya menjadi tanggung jawab mitra.</t>
  </si>
  <si>
    <t>Memasukan monitoring peralatan kritikal yang ada didepot LPG Lombok kedalam tools IPMS dan masuk ke dalam pembahasan materi monitoring evalution bulan
note : dokumen kontrak kerja sama PPN dengan PT Citra Abadi Bersama (ruang lingkup asset integrity)</t>
  </si>
  <si>
    <r>
      <rPr>
        <u/>
        <sz val="11"/>
        <color rgb="FF1155CC"/>
        <rFont val="Calibri"/>
        <family val="2"/>
      </rPr>
      <t>R-04-20</t>
    </r>
  </si>
  <si>
    <t>Proses 5 - Perencanaan dan Prosedur</t>
  </si>
  <si>
    <t>5.1.7</t>
  </si>
  <si>
    <t>PT Pertamina Patra Niaga Regional Jatimbalinus dalam penentuan PIC baik personil maupun bagian yang terlibat dapat menggunkan metode RASCI.</t>
  </si>
  <si>
    <t>Mencantumkan PIC pada COE</t>
  </si>
  <si>
    <r>
      <rPr>
        <u/>
        <sz val="11"/>
        <color rgb="FF1155CC"/>
        <rFont val="Calibri"/>
        <family val="2"/>
      </rPr>
      <t>R-05-01</t>
    </r>
  </si>
  <si>
    <t xml:space="preserve"> R-05-02</t>
  </si>
  <si>
    <t>5.2.1</t>
  </si>
  <si>
    <t>* PT Pertamina Patra Niaga Regional Jatimbalinus agar membuat prosedur / STK SIKA panas dan SIKA dingin.
* PT Pertamina Patra Niaga Regional Jatimbalinus agar menambahkan prosedur / instruksi kerja saat kondisi abnormal/emergency dalam prosedur operasional.</t>
  </si>
  <si>
    <t>Menyusun STK terkait dengan SIKA Panas dan Dingin, menambahan prosedur/IK saat kondisi abnormal/emergency dalam prosedur operasional (Pada dokumen TKI Operasional)</t>
  </si>
  <si>
    <r>
      <rPr>
        <u/>
        <sz val="11"/>
        <color rgb="FF1155CC"/>
        <rFont val="Calibri"/>
        <family val="2"/>
      </rPr>
      <t>R-05-02</t>
    </r>
  </si>
  <si>
    <t>5.3.2</t>
  </si>
  <si>
    <t>* Melengkapi STK sistem pengelolaan perubahan (MOC) yang mencakup aturan revalidasi jika terdapat ketidaksesuaian dari hasil monitoring dan review implementasi MOC; 
* Melengkapi STK sistem pengelolaan perubahan (MOC) yang mencakup aturan jika diperlukan perpanjangan durasi untuk temporary MOC.</t>
  </si>
  <si>
    <t>Melengkapi STK sistem pengelolaan MOC</t>
  </si>
  <si>
    <r>
      <rPr>
        <u/>
        <sz val="11"/>
        <color rgb="FF1155CC"/>
        <rFont val="Calibri"/>
        <family val="2"/>
      </rPr>
      <t>R-05-03</t>
    </r>
  </si>
  <si>
    <t>S&amp;D, COS, HSSE</t>
  </si>
  <si>
    <t>PT Pertamina Patra Niaga Regional Jatimbalinus agar membuat
prosedur untuk mengidentifikasi kegiatan-kegiatan yang terkait dengan kegiatan kritikal dan
kegiatan pendukung.</t>
  </si>
  <si>
    <t>Update TKO PATUH 4.0</t>
  </si>
  <si>
    <r>
      <rPr>
        <u/>
        <sz val="11"/>
        <color rgb="FF1155CC"/>
        <rFont val="Calibri"/>
        <family val="2"/>
      </rPr>
      <t>R-05-04</t>
    </r>
  </si>
  <si>
    <t>HC &amp; HSSE</t>
  </si>
  <si>
    <t>5.3.3</t>
  </si>
  <si>
    <t>• Melengkapi dokumentasi rekaman MOC yang memiki status Closed.
• Membuat database dalam bentuk sharefolder dan disosialisasikan kepada pihak 
berkepentingan agar dapat dengan mudah menelusuri rekaman MOC jika diperlukan.</t>
  </si>
  <si>
    <t>Membuat data base MOC</t>
  </si>
  <si>
    <r>
      <rPr>
        <u/>
        <sz val="11"/>
        <color rgb="FF1155CC"/>
        <rFont val="Calibri"/>
        <family val="2"/>
      </rPr>
      <t>R-05-05</t>
    </r>
  </si>
  <si>
    <t>5.4.1</t>
  </si>
  <si>
    <t>Membentuk Organisasi PSAIMS disertai dengan RASCI-nya yang 
bertanggung jawab untuk melaksanakan, mengawasi dan memastikan pengelolaan PSAIMS.</t>
  </si>
  <si>
    <t>Menyusun organisasi PSAIMS yang disertai dengan RASCI</t>
  </si>
  <si>
    <r>
      <rPr>
        <u/>
        <sz val="11"/>
        <color rgb="FF1155CC"/>
        <rFont val="Calibri"/>
        <family val="2"/>
      </rPr>
      <t>R-05-06</t>
    </r>
  </si>
  <si>
    <t>5.4.4</t>
  </si>
  <si>
    <t>Melakukan identifikasi Major Integrity Threat (MIT) menyesuaikan deskripsi yang didapat dari STK PSAIMS yang berlaku.</t>
  </si>
  <si>
    <t>Melakukan identifikasi MIT</t>
  </si>
  <si>
    <r>
      <rPr>
        <u/>
        <sz val="11"/>
        <color rgb="FF1155CC"/>
        <rFont val="Calibri"/>
        <family val="2"/>
      </rPr>
      <t>R-05-07</t>
    </r>
  </si>
  <si>
    <t>5.4.7</t>
  </si>
  <si>
    <t>Membuat sistem pengelolaan terhadap insiden keselamatan proses yang dikategorikan sebagai Major Accident Hazard (MAH) yang dapat terjadi dikarenakan kegagalan dari SECE.</t>
  </si>
  <si>
    <t xml:space="preserve">Melakukan update dokumen dashboard LKP dengan mencantumkan kategori MAH </t>
  </si>
  <si>
    <r>
      <rPr>
        <u/>
        <sz val="11"/>
        <color rgb="FF1155CC"/>
        <rFont val="Calibri"/>
        <family val="2"/>
      </rPr>
      <t>R-05-08</t>
    </r>
  </si>
  <si>
    <t>5.4.8</t>
  </si>
  <si>
    <t>Membuat sistem Audit PSAIMS yang mencakup tim audit yang 
independen dan kompeten serta hasilnya direview oleh pimpinan dan manajemen secara berkala.</t>
  </si>
  <si>
    <t>Membuat sistem audit PSAIMS</t>
  </si>
  <si>
    <r>
      <rPr>
        <u/>
        <sz val="11"/>
        <color rgb="FF1155CC"/>
        <rFont val="Calibri"/>
        <family val="2"/>
      </rPr>
      <t>R-05-09</t>
    </r>
  </si>
  <si>
    <t xml:space="preserve"> R-05-10</t>
  </si>
  <si>
    <t>5.7.1</t>
  </si>
  <si>
    <t xml:space="preserve">Membuat sistem manajemen proyek perihal identifikasi process safety study / asset integrity yang dibutuhkan untuk setiap siklus tahap proyek dan menyesuaikan jenis proyek-nya.
</t>
  </si>
  <si>
    <t>Menyusun sistem manajemen proyek perihal identifikasi process safety study untuk setiap siklus tahap proyek dan menyesuaiakn jenis proyek</t>
  </si>
  <si>
    <r>
      <rPr>
        <u/>
        <sz val="11"/>
        <color rgb="FF1155CC"/>
        <rFont val="Calibri"/>
        <family val="2"/>
      </rPr>
      <t>R-05-10</t>
    </r>
  </si>
  <si>
    <t>Proses 6 - Implementasi dan Pengendalian Operasional</t>
  </si>
  <si>
    <t>6.5.1</t>
  </si>
  <si>
    <t>PT Pertamina Patra Niaga Regional Jatimbalinus agar menambahkan item kritikal pada isian lapiran SIKA panas karena SIKA panas terkait dengan pekerjaan welding yang mensyaratkan adanya planning harian yang jelas, kualifikasi welder (sertifikat) dan kondisi kesehatan yang prima (surat sehat).</t>
  </si>
  <si>
    <t>Dokumen sika panas yang mencantumkan item kritikal pada lampiran</t>
  </si>
  <si>
    <r>
      <rPr>
        <u/>
        <sz val="11"/>
        <color rgb="FF1155CC"/>
        <rFont val="Calibri"/>
        <family val="2"/>
      </rPr>
      <t>R-06-01</t>
    </r>
  </si>
  <si>
    <t>6.3.4</t>
  </si>
  <si>
    <t>• Menentukan fungsi/personil sebagai MOC Controller dengan tanggung jawab sesuai dengan STK MOC yg berlaku.
• Melakukan sosialisasi akses untuk meng-upload Rekaman MOC agar proses upload
dapat dilakukan secara mandiri oleh MOC Initiator.</t>
  </si>
  <si>
    <t>Menentukan fungsi / personil sebagai MOC Controller</t>
  </si>
  <si>
    <r>
      <rPr>
        <u/>
        <sz val="11"/>
        <color rgb="FF1155CC"/>
        <rFont val="Calibri"/>
        <family val="2"/>
      </rPr>
      <t>R-06-02</t>
    </r>
  </si>
  <si>
    <t>Melakukan pemantauan kinerja dan verifikasi sesuai dengan sistem manajemen perubahan pada bagian proses pemantauan di Tahap Implementasi.</t>
  </si>
  <si>
    <t>Dokumen monitoring MOC</t>
  </si>
  <si>
    <r>
      <rPr>
        <u/>
        <sz val="11"/>
        <color rgb="FF1155CC"/>
        <rFont val="Calibri"/>
        <family val="2"/>
      </rPr>
      <t>R-06-03</t>
    </r>
  </si>
  <si>
    <t>6.3.6</t>
  </si>
  <si>
    <t>Melengkapi dokumen perubahan yang dikarenakan MOC, misalnya dokumen As-Built yang direvalidasi seperti P&amp;ID, Equipment Layout, dll., sebagai bagian dari proses penutupan MOC.</t>
  </si>
  <si>
    <t>Melengkapi dokumen perubahan yang dikarenakan MOC</t>
  </si>
  <si>
    <r>
      <rPr>
        <u/>
        <sz val="11"/>
        <color rgb="FF1155CC"/>
        <rFont val="Calibri"/>
        <family val="2"/>
      </rPr>
      <t>R-06-04</t>
    </r>
  </si>
  <si>
    <t>6.3.10</t>
  </si>
  <si>
    <t xml:space="preserve"> Membuat sasaran dan target atau KPI terkait manajemen perubahan dan dilakukan peninjauan secara berkala.</t>
  </si>
  <si>
    <t>Menyusun sasaran dan target atau KPI terkait manajemen perubahan</t>
  </si>
  <si>
    <r>
      <rPr>
        <u/>
        <sz val="11"/>
        <color rgb="FF1155CC"/>
        <rFont val="Calibri"/>
        <family val="2"/>
      </rPr>
      <t>R-06-05</t>
    </r>
  </si>
  <si>
    <t>6.4.1</t>
  </si>
  <si>
    <t>• Membuat Sistem pengelolaan PHA, identifikasi MAH, dan identifikasi SECE.
• Melakukan allignment antara PHA-MAH-SECE, termasuk memastikan kesesuaian 
antara jumlah SECE yang teridentifikasi dan yang teregister di SAP.
• Melakukan risk assessment menyeluruh, seperti QRA untuk mendapatkan risk profile
pekerja dan komunitas di sekitar fasilitas operasi Pertamina Patra Niaga Jatimbalinus.</t>
  </si>
  <si>
    <t xml:space="preserve">Dokumen PHA, MAH SECE- Dokumen Rapat AIMS, Dokumen QRA IT Manggis </t>
  </si>
  <si>
    <r>
      <rPr>
        <u/>
        <sz val="11"/>
        <color rgb="FF1155CC"/>
        <rFont val="Calibri"/>
        <family val="2"/>
      </rPr>
      <t>R-06-06</t>
    </r>
  </si>
  <si>
    <t>6.4.2</t>
  </si>
  <si>
    <t>Membuat sistem pengelolaan SECE beserta Performance Standarduntuk digunakan sebagai standar kinerja dalam pemenuhan performance requirement atau means of assurance pada saat fasa desain, konstuksi dan operasi.</t>
  </si>
  <si>
    <t>Dokumen STK Pengelolaan SECE</t>
  </si>
  <si>
    <r>
      <rPr>
        <u/>
        <sz val="11"/>
        <color rgb="FF1155CC"/>
        <rFont val="Calibri"/>
        <family val="2"/>
      </rPr>
      <t>R-06-07</t>
    </r>
  </si>
  <si>
    <t>6.4.4</t>
  </si>
  <si>
    <t>Melakukan implementasi dari sistem pengelolaan pengecualian untuk inoperative safety equipment di fasiltas operasi Pertamina Patra Niaga Jatimbalinus, misalnya Jockey Pump di AFT Ngurah Rai yang saat ini sedang diinhibit sehingga tidak digunakan sebagaimana design intent-nya untuk firewater line.</t>
  </si>
  <si>
    <t>Dokumen Downgrade Situation (MOC, Exemption Request)</t>
  </si>
  <si>
    <r>
      <rPr>
        <u/>
        <sz val="11"/>
        <color rgb="FF1155CC"/>
        <rFont val="Calibri"/>
        <family val="2"/>
      </rPr>
      <t>R-06-08</t>
    </r>
  </si>
  <si>
    <t>RPD, HSSE</t>
  </si>
  <si>
    <t>6.4.5</t>
  </si>
  <si>
    <t>Melakukan risk asssessment untuk setiap MOC terkait dengan SECE dengan menggunakan metode yang tepat, misalnya HAZOP.</t>
  </si>
  <si>
    <t>Dokumen risk assesment untuk pekerjaan perbaikan sarfas yang termasuk dalam SECE</t>
  </si>
  <si>
    <r>
      <rPr>
        <u/>
        <sz val="11"/>
        <color rgb="FF1155CC"/>
        <rFont val="Calibri"/>
        <family val="2"/>
      </rPr>
      <t>R-06-09</t>
    </r>
  </si>
  <si>
    <t>6.7.1</t>
  </si>
  <si>
    <t xml:space="preserve">Melengkapi PSSR dengan membuat Berita Acara Persetujuan Pelaksanaan Start-up untuk memastikan closing-out setiap rekomendasi/punchlist dari PSSR.
</t>
  </si>
  <si>
    <t>Melengkapi PSSR dengan berita acara persetujuan pelaksanaan start up  (AFT Juanda)</t>
  </si>
  <si>
    <r>
      <rPr>
        <u/>
        <sz val="11"/>
        <color rgb="FF1155CC"/>
        <rFont val="Calibri"/>
        <family val="2"/>
      </rPr>
      <t>R-06-10</t>
    </r>
  </si>
  <si>
    <t>Proses 7 - Jaminan : Pemantauan, Pengukuran, dan Audit</t>
  </si>
  <si>
    <t>7.1.1.1</t>
  </si>
  <si>
    <t>Agar disusun daftar kondisi (peralatan, bahan dan lingkungan) yang akan diinspeksi sesuai dengan STK, STK pemeriksaan bahan perlu disusun.</t>
  </si>
  <si>
    <t xml:space="preserve">Menyusun daftar kondisi bahan dan peralatan Menggunakan data AIMS, dan daftar bahan / MSDS
</t>
  </si>
  <si>
    <r>
      <rPr>
        <u/>
        <sz val="11"/>
        <color rgb="FF1155CC"/>
        <rFont val="Calibri"/>
        <family val="2"/>
      </rPr>
      <t>R-07-01</t>
    </r>
  </si>
  <si>
    <t>HSSE, S&amp;D, COS</t>
  </si>
  <si>
    <t>R-07-02</t>
  </si>
  <si>
    <t>7.1.3.1</t>
  </si>
  <si>
    <t>Agar dilakukan pemantauan kinerja pekerja telah dilaksanakan mempertimbangkan aspek HSSE dan Major Accident Hazard/MAH yang relevan.</t>
  </si>
  <si>
    <t>Dokumen KPI HSSE (PSAIMS)</t>
  </si>
  <si>
    <r>
      <rPr>
        <u/>
        <sz val="11"/>
        <color rgb="FF1155CC"/>
        <rFont val="Calibri"/>
        <family val="2"/>
      </rPr>
      <t>R-07-02</t>
    </r>
  </si>
  <si>
    <t>R-07-03</t>
  </si>
  <si>
    <t>7.1.3.2</t>
  </si>
  <si>
    <t>Agar apresiasi kinerja pekerja telah dilaksanakan mempertimbangkan 
Major Accident Hazard/MAH yang relevan.</t>
  </si>
  <si>
    <t>Dokumen reward pada bulan K3</t>
  </si>
  <si>
    <r>
      <rPr>
        <u/>
        <sz val="11"/>
        <color rgb="FF1155CC"/>
        <rFont val="Calibri"/>
        <family val="2"/>
      </rPr>
      <t>R-07-03</t>
    </r>
  </si>
  <si>
    <t>R-07-04</t>
  </si>
  <si>
    <t>7.2.1</t>
  </si>
  <si>
    <t>Agar tindakan perbaikan (corrective action) terhadap ketidaksesuaian yang memiliki risiko tinggi telah menjadi prioritas untuk dilakukan perbaikan dan juga dibuat STK secara Regional, tidak hanya per fungsi.</t>
  </si>
  <si>
    <t>Perlu disusun STK Tindakan Perbaikan  terhadap Ketidaksesuaian yang memiliki risiko tinggi (STK PTPP)</t>
  </si>
  <si>
    <r>
      <rPr>
        <u/>
        <sz val="11"/>
        <color rgb="FF1155CC"/>
        <rFont val="Calibri"/>
        <family val="2"/>
      </rPr>
      <t>R-07-04</t>
    </r>
  </si>
  <si>
    <t>S&amp;D, COS</t>
  </si>
  <si>
    <t>R-07-05</t>
  </si>
  <si>
    <t>7.2.2</t>
  </si>
  <si>
    <t>Agar tindakan Pencegahan (Preventive action) terhadap 
ketidaksesuaian yang memiliki risiko tinggi telah menjadi prioritas untuk dilakukan perbaikan dan juga dibuat STK secara Regional, tidak hanya per fungsi.</t>
  </si>
  <si>
    <t>Mengacu R-07-04 dan risiko tinggi dijadikan prioritas</t>
  </si>
  <si>
    <r>
      <rPr>
        <u/>
        <sz val="11"/>
        <color rgb="FF1155CC"/>
        <rFont val="Calibri"/>
        <family val="2"/>
      </rPr>
      <t>R-07-05</t>
    </r>
  </si>
  <si>
    <t>R-07-06</t>
  </si>
  <si>
    <t>7.2.3</t>
  </si>
  <si>
    <t>Agar pimpinan memastikan pemantauan dan evaluasi terhadap tindak perbaikan dan pencegahan dari ketidaksesuaian sesuai dengan STK yang berlaku.</t>
  </si>
  <si>
    <t>Dokumen PTPP yang telah disetujui</t>
  </si>
  <si>
    <r>
      <rPr>
        <u/>
        <sz val="11"/>
        <color rgb="FF1155CC"/>
        <rFont val="Calibri"/>
        <family val="2"/>
      </rPr>
      <t>R-07-06</t>
    </r>
  </si>
  <si>
    <t>R-07-07</t>
  </si>
  <si>
    <t>7.3.5</t>
  </si>
  <si>
    <t>Agar pemimpin mereview/ menilai efektivitas langkah-langkah investigasi terhadap ketidaksesuaian dan memastikan tindakkanjutnya telah selesai dilaksanakan.</t>
  </si>
  <si>
    <t>Laporan Investigasi yang telah ditanda tangani oleh pemimpin sesuai dengan sprint yang telah diterbitkan</t>
  </si>
  <si>
    <r>
      <rPr>
        <u/>
        <sz val="11"/>
        <color rgb="FF1155CC"/>
        <rFont val="Calibri"/>
        <family val="2"/>
      </rPr>
      <t>R-07-07</t>
    </r>
  </si>
  <si>
    <t>R-07-08</t>
  </si>
  <si>
    <t>7.3.19</t>
  </si>
  <si>
    <t xml:space="preserve"> Agar incident investigation yang dilaksanakan dapat dihubungkan dengan daftar MAH yang sudah dimiliki, hal ini tedapat dalam kesimpulannya, ada hubungan atau tidaknya.</t>
  </si>
  <si>
    <t>melakukan revisi Dokumen dashboard LKP dengan menambahkan item MAH</t>
  </si>
  <si>
    <r>
      <rPr>
        <u/>
        <sz val="11"/>
        <color rgb="FF1155CC"/>
        <rFont val="Calibri"/>
        <family val="2"/>
      </rPr>
      <t>R-07-08</t>
    </r>
  </si>
  <si>
    <t>R-07-09</t>
  </si>
  <si>
    <t>7.4.1.3</t>
  </si>
  <si>
    <t>Agar dibuat tim audit internal yang lengkap dengan tugas dan tanggung
jawabnya baik audit proses bisnis, operasi maupuan HSSE R-07-10– SUPREME (7.4.1.4):
Pemimpin harus membuat perencanaan penggunaan tenaga kerja yang kompeten termasuk
penggunaan kontraktor untuk melaksanakan strategi bisnis.</t>
  </si>
  <si>
    <t>Menyusun tim audit internal yang lengkap dengan tugas dan tanggung jawab baik proses bisnis dan operasi</t>
  </si>
  <si>
    <r>
      <rPr>
        <u/>
        <sz val="11"/>
        <color rgb="FF1155CC"/>
        <rFont val="Calibri"/>
        <family val="2"/>
      </rPr>
      <t>R-07-09</t>
    </r>
  </si>
  <si>
    <t>HSSE, S&amp;D, COS, LEGAL, FINANCE, HC, DLL (ALL FUNGSI)</t>
  </si>
  <si>
    <t>R-07-10</t>
  </si>
  <si>
    <t>7.4.1.4</t>
  </si>
  <si>
    <t xml:space="preserve">Agar disusun program audit bisnis, operasi, HSSE dan societal serta dievaluasi pelaksanaannya.
</t>
  </si>
  <si>
    <t>Menyusun program audit bisnis, operasi, HSSE dan societal dan melakukan evaluasi pelaksanaannya</t>
  </si>
  <si>
    <r>
      <rPr>
        <u/>
        <sz val="11"/>
        <color rgb="FF1155CC"/>
        <rFont val="Calibri"/>
        <family val="2"/>
      </rPr>
      <t>R-07-10</t>
    </r>
  </si>
  <si>
    <t>R-07-11</t>
  </si>
  <si>
    <t>7.4.1.6</t>
  </si>
  <si>
    <t>Agar hasil audit housekeeping telah ditindaklanjuti rekomendasinya secara efektif.</t>
  </si>
  <si>
    <t>Melakukan tindak lanjut audit housekeeping (jadwal audit goodhousekeeping hingga realisasi dan tindak lanjutnya)</t>
  </si>
  <si>
    <r>
      <rPr>
        <u/>
        <sz val="11"/>
        <color rgb="FF1155CC"/>
        <rFont val="Calibri"/>
        <family val="2"/>
      </rPr>
      <t>R-07-11</t>
    </r>
  </si>
  <si>
    <t>R-07-12</t>
  </si>
  <si>
    <t>7.4.2.5</t>
  </si>
  <si>
    <t>Agar tim audit dapat di berikan pelatihan dan sertifikasi yang sesuai dengan audit yang dilaksanakan.</t>
  </si>
  <si>
    <t>Memastikan tim audit memiliki pelatihan dan sertifikasi yang sesuai dengan audit yang dilaksanakan</t>
  </si>
  <si>
    <r>
      <rPr>
        <u/>
        <sz val="11"/>
        <color rgb="FF1155CC"/>
        <rFont val="Calibri"/>
        <family val="2"/>
      </rPr>
      <t>R-07-12</t>
    </r>
  </si>
  <si>
    <t>R-07-13</t>
  </si>
  <si>
    <t>7.4.2.7</t>
  </si>
  <si>
    <t xml:space="preserve">Hasil audit HSSE agar ditindaklanjuti dan dimonitor secara sistematis
sehingga akan dilihat mana yang overdue maupun yang tidak dapat diselesaikan.
</t>
  </si>
  <si>
    <t>Melakukan diskusi dan tindaklanjut temuan audit 2022</t>
  </si>
  <si>
    <r>
      <rPr>
        <u/>
        <sz val="11"/>
        <color rgb="FF1155CC"/>
        <rFont val="Calibri"/>
        <family val="2"/>
      </rPr>
      <t>R-07-13</t>
    </r>
  </si>
  <si>
    <t>R-07-14</t>
  </si>
  <si>
    <t>7.4.2.10</t>
  </si>
  <si>
    <t xml:space="preserve">Dalam melaksanakan MWT, agar management juga membahas proses
safety barrier.
</t>
  </si>
  <si>
    <t>Perlu membahas proses safety barrier pada pelaksanaan MWT</t>
  </si>
  <si>
    <r>
      <rPr>
        <u/>
        <sz val="11"/>
        <color rgb="FF1155CC"/>
        <rFont val="Calibri"/>
        <family val="2"/>
      </rPr>
      <t>R-07-14</t>
    </r>
  </si>
  <si>
    <t>Proses 8 - Tinjauan</t>
  </si>
  <si>
    <t>R-08-01</t>
  </si>
  <si>
    <t>8.1.2.1</t>
  </si>
  <si>
    <t>Perlu penambahan laporan yang terkait Emergency respon plan ke dalam TKO Pelaksanaan Tinjauan Manajemen B.5-010/PNA-400000/2021-S9 yang mengatur pelaksanaan Tinjauan Manajemen</t>
  </si>
  <si>
    <t>Revisi pada TKO terkait</t>
  </si>
  <si>
    <r>
      <rPr>
        <u/>
        <sz val="11"/>
        <color rgb="FF1155CC"/>
        <rFont val="Calibri"/>
        <family val="2"/>
      </rPr>
      <t>R-08-01</t>
    </r>
  </si>
  <si>
    <t>R-08-02</t>
  </si>
  <si>
    <t>8.1.3.2</t>
  </si>
  <si>
    <t>Perlu di buat sistem berupa action tracking yang robust agar dapat dilakukan monitoring tindaklanjut Rapat Tinjauan Manajemen secara berkala dengan menentukan PIC dan tenggat waktu yang ditentukan untuk memudahkan monitoring dan hasilnya disampaikan kepada GM.</t>
  </si>
  <si>
    <t>Membuat sistem action tracking untuk TL Rapat Tinjauan Manajemen</t>
  </si>
  <si>
    <r>
      <rPr>
        <u/>
        <sz val="11"/>
        <color rgb="FF1155CC"/>
        <rFont val="Calibri"/>
        <family val="2"/>
      </rPr>
      <t>R-08-02</t>
    </r>
  </si>
  <si>
    <t>R-08-03</t>
  </si>
  <si>
    <t>8.1.3.3</t>
  </si>
  <si>
    <t xml:space="preserve">Penguatan terhadap monitoring aspek pencapaian Housekeeping yang
dimasukkan dalam agenda Rapat Tinjauan Manajemen sehingga aspek Housekeeping yang
tidak tercapai dapat dimonitor dan ditindaklanjuti implemetasinya agar dapat berjalan dengan
efektif.
</t>
  </si>
  <si>
    <t>Monitoring pencapaian housekeeping dalam Rapat Tinjauan Manajemen / melakukan Rapat Tinjauan Manajemen dan disesuaikan dengan rekomendasi yang diberikan</t>
  </si>
  <si>
    <r>
      <rPr>
        <u/>
        <sz val="11"/>
        <color rgb="FF1155CC"/>
        <rFont val="Calibri"/>
        <family val="2"/>
      </rPr>
      <t>R-08-03</t>
    </r>
  </si>
  <si>
    <t>R-08-04</t>
  </si>
  <si>
    <t>8.1.6.1</t>
  </si>
  <si>
    <t>Menambah agenda pembahasan aspek pencapaian Proses Safety
Barrier ke dalam Rapat Tinjauan Manajemen dan upaya yang dilakukan apabila target tidak
tercapai, bagaimana rencana tindak lanjutnya serta menentukan PIC dan tenggat waktu
penyelesaian yang sudah disepakati untuk melihat efektifitas pencapaiannya.</t>
  </si>
  <si>
    <t>Menambahkan aspek pencapaian Proses Safety Barrier dalam Rapat Tinjauan Manajemen / melakukan Rapat Tinjauan Manajemen dan disesuaikan dengan rekomendasi yang diberikan</t>
  </si>
  <si>
    <r>
      <rPr>
        <u/>
        <sz val="11"/>
        <color rgb="FF1155CC"/>
        <rFont val="Calibri"/>
        <family val="2"/>
      </rPr>
      <t>R-08-04</t>
    </r>
  </si>
  <si>
    <t>HC,</t>
  </si>
  <si>
    <t>R-08-05</t>
  </si>
  <si>
    <t>8.1.8.1</t>
  </si>
  <si>
    <t>Perlu memasukkan agenda terkait strategi secara keseluruhan dalam
pelaksanaan Rapat Tinjauan Manajemen dan agenda terkait analisa trend hasil bisnis 5 tahun
terakhir untuk perbandingan hasil bisnis.</t>
  </si>
  <si>
    <t>Memasukkan agenda strategi dalam pelaksanaan Rapat Tinjauan Manajemen / melakukan Rapat Tinjauan Manajemen dan disesuaikan dengan rekomendasi yang diberikan</t>
  </si>
  <si>
    <r>
      <rPr>
        <u/>
        <sz val="11"/>
        <color rgb="FF1155CC"/>
        <rFont val="Calibri"/>
        <family val="2"/>
      </rPr>
      <t>R-08-05</t>
    </r>
  </si>
  <si>
    <t>HC, Risk Management</t>
  </si>
  <si>
    <t>R-08-06</t>
  </si>
  <si>
    <t>8.1.9.1</t>
  </si>
  <si>
    <t>Memasukkan agenda dalam Rapat Tinjauan Manajemen terkait evaluasi
rencana perbaikan yang harus dilakukan dan tindak lanjut dari hasil pemantauan, dapat berupa
program atau kegiatan.</t>
  </si>
  <si>
    <t>melakukan Rapat Tinjauan Manajemen dan disesuaikan dengan rekomendasi yang diberikan</t>
  </si>
  <si>
    <r>
      <rPr>
        <u/>
        <sz val="11"/>
        <color rgb="FF1155CC"/>
        <rFont val="Calibri"/>
        <family val="2"/>
      </rPr>
      <t>R-08-06</t>
    </r>
  </si>
  <si>
    <t>R-08-07</t>
  </si>
  <si>
    <t>8.1.11.1</t>
  </si>
  <si>
    <t xml:space="preserve">Memasukkan agenda dalam Rapat TInjauan Manajemen terkait
pembahasan perubahan eksternal termasuk peraturan hukum dan perturan hukum yang apdet,
peraturan pemerintah yang apdet dan persyaratan lainnya (kode, standard dan best practice).
Perlu memasukan item peraturan perundangan dan standar atau best practice di RTM 2023
Perlu memasukkan item standar atau best practice di RTM 2024.
</t>
  </si>
  <si>
    <t>Menambahkan best practice eksternal (internasional) pada notulen rtm</t>
  </si>
  <si>
    <r>
      <rPr>
        <u/>
        <sz val="11"/>
        <color rgb="FF1155CC"/>
        <rFont val="Calibri"/>
        <family val="2"/>
      </rPr>
      <t>R-08-07</t>
    </r>
  </si>
  <si>
    <t>R-08-08</t>
  </si>
  <si>
    <t>8.2.1.1</t>
  </si>
  <si>
    <t>Menindaklanjuti hasil tinjauan manajemen dengan mengoptimalkan sistem action tracking ke P Horse yg merupakan transisi dr Action Tracking Jatimbalinus untuk memastikan pelacakan dan memonitoring tindak lanjut Rapat Tinjauan Manajemen secara berkala, dan hasilnya dilaporkan ke EGM.</t>
  </si>
  <si>
    <t>Menginput hasil Rapat Tinjauan Manajemen ke P-Horse</t>
  </si>
  <si>
    <r>
      <rPr>
        <u/>
        <sz val="11"/>
        <color rgb="FF1155CC"/>
        <rFont val="Calibri"/>
        <family val="2"/>
      </rPr>
      <t>R-08-08</t>
    </r>
  </si>
  <si>
    <t>R-08-09</t>
  </si>
  <si>
    <t>8.2.2.1</t>
  </si>
  <si>
    <t>Penguatan dalam Rapat TInjauan Manajemen terkait hasil yang sudah didistribusi dan dikomunikasikan agar menindaklanjuti secara keseluruhan hasil rapat 
tinjauan manajemen baik RTM thn 2023 tgl 30 Jan 2023 dan RTM 2024 tgl 26 Juli 2024.</t>
  </si>
  <si>
    <t>Tindak lanjut dari Rapat Tinjauan Manajemen yang disampaikan (nota dinas / email yang didistribusikan)</t>
  </si>
  <si>
    <r>
      <rPr>
        <u/>
        <sz val="11"/>
        <color rgb="FF1155CC"/>
        <rFont val="Calibri"/>
        <family val="2"/>
      </rPr>
      <t>R-08-09</t>
    </r>
  </si>
  <si>
    <t>R-08-10</t>
  </si>
  <si>
    <t>8.2.2.2</t>
  </si>
  <si>
    <t>Agar melakukan tinjauan manajemen yang melaksanakan prinsip perbaikan berkelanjutan melalui Identifikasi akar penyebab masalah, penetapan faktor dominan dari akar masalah, identifikasi kekuatan dan kelemahan dari sistem manajemen serta rencana perbaikan yangn berkelanjutan.</t>
  </si>
  <si>
    <t>Mengacu pada notulen RTM (terdapat kolom pokok bahasan, permasalahan, rencana tindaklanjut, PIC dan Due Date)</t>
  </si>
  <si>
    <r>
      <rPr>
        <u/>
        <sz val="11"/>
        <color rgb="FF1155CC"/>
        <rFont val="Calibri"/>
        <family val="2"/>
      </rPr>
      <t>R-08-10</t>
    </r>
  </si>
  <si>
    <t>R-08-11</t>
  </si>
  <si>
    <t>8.2.3.1</t>
  </si>
  <si>
    <t>Melakukan evaluasi terhadap efektifitas proses tinjauan manajemen dengan menindak lanjuti hasil temuan Rapat Tinjauan Manajemen dari tinjauan manajemen sebelumnya Serta melakukan penelusuran penyelesaian tindak lanjut Tinjauan Manajemen penyelesai dan yang berdampak positif terhadap bisnis.</t>
  </si>
  <si>
    <t>Menyusun OME pada RTM</t>
  </si>
  <si>
    <r>
      <rPr>
        <u/>
        <sz val="11"/>
        <color rgb="FF1155CC"/>
        <rFont val="Calibri"/>
        <family val="2"/>
      </rPr>
      <t>R-08-11</t>
    </r>
  </si>
  <si>
    <t>Average Pencapaian Follow Up Rekomendasi Proses</t>
  </si>
  <si>
    <t>Overdue</t>
  </si>
  <si>
    <t>Telah dilakukan validasi oleh Tim Subholding (Nama Subholding)</t>
  </si>
  <si>
    <t>Proses 1</t>
  </si>
  <si>
    <t>Jakarta, xx mmmm 2023</t>
  </si>
  <si>
    <t>Proses 2</t>
  </si>
  <si>
    <t>Proses 3</t>
  </si>
  <si>
    <t>Susunan Tim</t>
  </si>
  <si>
    <t>Proses 4</t>
  </si>
  <si>
    <t>1. Nama</t>
  </si>
  <si>
    <t>Proses 5</t>
  </si>
  <si>
    <t>2. Nama</t>
  </si>
  <si>
    <t>Proses 6</t>
  </si>
  <si>
    <t>3. Nama</t>
  </si>
  <si>
    <t>Proses 7</t>
  </si>
  <si>
    <t>4. Nama</t>
  </si>
  <si>
    <t>Proses 8</t>
  </si>
  <si>
    <t>Total</t>
  </si>
  <si>
    <t>Rekomendasi I</t>
  </si>
  <si>
    <t>Rekomendasi II</t>
  </si>
  <si>
    <t>Rekomendasi III</t>
  </si>
  <si>
    <t xml:space="preserve">Open </t>
  </si>
  <si>
    <t xml:space="preserve">Closed </t>
  </si>
  <si>
    <t>FOLLOW-UP REKOMENDASI AUDIT SUPREME 2024 - SITE PHYSICAL TOUR</t>
  </si>
  <si>
    <t>Unit Operasi / Anak Perusahaan : PT Pertamina Patra Niaga Regional Jatimbalinus</t>
  </si>
  <si>
    <t>Sub Holding : C&amp;T</t>
  </si>
  <si>
    <t>Rekomendasi / Temuan</t>
  </si>
  <si>
    <t>Klasifikasi Temuan</t>
  </si>
  <si>
    <t>% Realisasi</t>
  </si>
  <si>
    <t>IT Manggis</t>
  </si>
  <si>
    <t>Banyak terdapat valve peralatan fire yang aksesnya membahayakan petugas secara personal safety, agar dapat dibuat access/work way yang menuju fasilitas tersebut.</t>
  </si>
  <si>
    <t>A</t>
  </si>
  <si>
    <t xml:space="preserve">Pemasangan Work Way pada setiap sarana dan fasilitas fire </t>
  </si>
  <si>
    <t xml:space="preserve">
Terpasangnya Walk Way pada setiap Sarana dan Fasilitas Fire guna memudahkan Petugas dalam melaksanakan tugasnya </t>
  </si>
  <si>
    <t>30.06.2025</t>
  </si>
  <si>
    <t>* Foam Hose Box, foam kosong dalam kotaknya, dan juga tidak ada list
* Fire Hose Box, kotak sudah berkarat, tidak ada list, sebaiknya dibuat list peralatan yang ada di kotak tersebut.</t>
  </si>
  <si>
    <t>B</t>
  </si>
  <si>
    <t xml:space="preserve">Penambahan isi box Foam berikut Ceklistnya </t>
  </si>
  <si>
    <t xml:space="preserve">
Telah ditambahkan isi box foam berikut dengan ceklistnya</t>
  </si>
  <si>
    <t xml:space="preserve">* Foam Hose Box, foam kosong dalam kotaknya, dan juga tidak ada list
* Fire Hose Box, kotak sudah berkarat, tidak ada list, sebaiknya dibuat list peralatan yang ada di kotak tersebut.
</t>
  </si>
  <si>
    <t>sama dengan diatas</t>
  </si>
  <si>
    <t>*Pagar keliling agar dapat disesuaikan dengan standard, minimal tinggi 3 meter dengan ketentuan ada kawat diatasnya
*Pagar depan kantor juga kurang dari standard tinggi obvitnas</t>
  </si>
  <si>
    <t xml:space="preserve">1. Tinggi dari area IT Manggis untuk area belakang 2,5 meter namun ketinggian dari luar area IT Manggis mencapai 4,5 Meter
2. Penambahan kawat berduri diatas pagar </t>
  </si>
  <si>
    <t xml:space="preserve">
Penambahan kawat berduri diatas pagar</t>
  </si>
  <si>
    <t>31.12.2025</t>
  </si>
  <si>
    <t>FT Sanggaran</t>
  </si>
  <si>
    <t>Terdapat hydran dan valve yang sudah diakses oleh operator, perlu di buat kan walkway</t>
  </si>
  <si>
    <t>akan dilakukan perbaikan akses untuk operator agar mempermudah dalam pengoperasian hydrant &amp; valve</t>
  </si>
  <si>
    <t xml:space="preserve">
Telah dilakukan perbaikan akses untuk operator agar mempermudah dalam pengoperasian hydrant &amp; valve</t>
  </si>
  <si>
    <t>* Kotak foam box kosong, harus diisi karena ini merupakan sarana emergency.
* Perlu disesuaikan lagi aspek electrical sesuai dengan zona bahayanya.</t>
  </si>
  <si>
    <t>Akan melakukan pengisian foam monitor dan perbaikan electrical instrument</t>
  </si>
  <si>
    <t xml:space="preserve">
- Foam Monitor sudah diisi foam liquid
- akan dilakukan perbaikan electrical instrument yang ada di rumah genset</t>
  </si>
  <si>
    <t>Ditemukan tembok yang retak karena pepohonan, agar dapat dilakukan assessment, saran adalah pohon besar ditebang jika merusak fasilitas pelindung utama (tembok)</t>
  </si>
  <si>
    <t>- akan dilakukan perompesan pohon yang berdampak pada dinding</t>
  </si>
  <si>
    <t xml:space="preserve">
Telah dilakukan pemotongan pohon yang berdampak pada dinding , dan dilakukan perbaikan serta pemasangan kawat berduri baru untuk titik yang terdampak</t>
  </si>
  <si>
    <t>31.05.2025</t>
  </si>
  <si>
    <t xml:space="preserve"> Housekeeping dan Penempatan material dengan baik</t>
  </si>
  <si>
    <t>Akan dilakukan pembersihan dan penyimpanan alat lab</t>
  </si>
  <si>
    <t xml:space="preserve">
- dilakukan pembersihan dan penyimpanan alat alat lab dengan baik dan sesuai
- dilakukan perapian gudang material dan untuk drum yang berisi cairan disimpan dengan baik dan sesuai</t>
  </si>
  <si>
    <t>AFT Ngurah Rai</t>
  </si>
  <si>
    <t>Tidak ada access way terhadap peralatan yang dioperasikan, kemudian perlu dilakukan assessment terhadap fatality zone dan injury zone terhadap penempatan peralatan ini, apakah perlu fire wall atau tidak</t>
  </si>
  <si>
    <t>Dilakukan pembangunan akses way menuju fire dan foam header serta dilakukan kajian fatality atau injury zone  di area ini sebagai dasar pembangunan fire wall</t>
  </si>
  <si>
    <t>1. Terdapat akses way pada fire dan foam header
2. Terdapat laporan kajian fatality atau injury zone pada area fire dan foam header sebagai dasar pembangunan fire wall</t>
  </si>
  <si>
    <t>Seluruh crane (alat angkat dan angkut) agar dilakukan sertifikasi, diberikan tagging SWL dan ada operator yang disertifikasi juga. Di Ngurah Rai juga mempunyai forklift yang belum tersertifikasi</t>
  </si>
  <si>
    <t>Dilakukan inspeksi dan sertifikasi pada crane dan forklift serta man power sebagai operator crane maupun forkliftnya. Selain itu, pada crane dilakukan pemasangan taging SWL.</t>
  </si>
  <si>
    <t>1. Tersertifikasinya crane dan forklift
2. Mengirimkan usulan sertifikasi operator crane dan forklift
3. Terpasangnya taging SWL pada crane</t>
  </si>
  <si>
    <t>30.10.2025</t>
  </si>
  <si>
    <t>Post Security BIL</t>
  </si>
  <si>
    <t>Inkonsistensi penyimpanan peralatan kebersihan di area Post Security, walaupun sudah ada tempat penyimpanan yang ditentukan.</t>
  </si>
  <si>
    <t>Dilakukan sterilisasi peralatan kebersihan di area pos sekurity, dan menempatkan pada tempat yang telah disediakan</t>
  </si>
  <si>
    <t xml:space="preserve">
Telah dilakukan pembersihan area pos sekurity dari peralatan kebersihan dan ditempatkan di tempatnya
</t>
  </si>
  <si>
    <t>AFT BIL</t>
  </si>
  <si>
    <t>Informasi penting desa terdekat tidak dilengkapi dengan nomor telefon yang dapat dihubungi jika terjadi insiden</t>
  </si>
  <si>
    <t>C</t>
  </si>
  <si>
    <t xml:space="preserve">Melengkapi nomor kepada desa ring 1 </t>
  </si>
  <si>
    <t xml:space="preserve">
Telah dilengkapi nomor telepon penting dan nomor kepala desa terdekat</t>
  </si>
  <si>
    <t>Toilet post security tidak terawat dengan baik</t>
  </si>
  <si>
    <t>Merenovasi toliet pos sekurity</t>
  </si>
  <si>
    <t xml:space="preserve">
Telah dilakukan perbaikan pos sekurity </t>
  </si>
  <si>
    <t>Control Room BIL</t>
  </si>
  <si>
    <t>Terdapat STK-STK yang sudah obsolete tersedia di beberapa area kerja</t>
  </si>
  <si>
    <t>Telah dilakukan pembaruan STK yang sudah obsolete</t>
  </si>
  <si>
    <t xml:space="preserve">
Telah dilakukan update pembaruan dan diletakkan di rak</t>
  </si>
  <si>
    <t>LPG Tank Sekotong</t>
  </si>
  <si>
    <t>Desain tangga yang tidak ergonomis/tidak sesuai standar</t>
  </si>
  <si>
    <t>Tangga telah diperbaiki sesuai standar dan ergonomi untuk meningkatkan keselamatan. Monitoring dan sosialisasi dilakukan untuk memastikan penggunaannya aman.</t>
  </si>
  <si>
    <t>Tangga telah diperbaiki sesuai standar dan ergonomi untuk mendukung keselamatan pekerja di lapangan.</t>
  </si>
  <si>
    <t>IT Ampenan</t>
  </si>
  <si>
    <t>Safety Signage kurang memadai untuk memberi peringatan kepada pekerja terhadap risiko di lingkungan kerja</t>
  </si>
  <si>
    <t>Akan dipasang safety sign di area kerja berisiko untuk mendukung keselamatan dan kewaspadaan kerja.</t>
  </si>
  <si>
    <t xml:space="preserve">Safety sign telah dipasang di area kerja untuk memperingatkan pekerja terhadap potensi risiko dan mendukung keselamatan kerja.
</t>
  </si>
  <si>
    <t>Banyak APAR yang melewati periode inspeksi rutin bulanan.</t>
  </si>
  <si>
    <t>Pemeriksaan dan pembaruan data APAR di seluruh area IT Ampenan telah dilakukan untuk memastikan kesiapan dan keselamatan dalam kondisi darurat.</t>
  </si>
  <si>
    <t xml:space="preserve">
Sudah di lakukan  pengecekan dan update untuk pemeriksaan Apar di semua area lokasi IT Ampenan</t>
  </si>
  <si>
    <t>Penyimpanan drum foam tidak proper</t>
  </si>
  <si>
    <t>Foam telah berhasil dipindahkan ke tangki baru, dan area shelter kini tertata rapi serta memenuhi standar penyimpanan yang berlaku.</t>
  </si>
  <si>
    <t>Foam yang sebelumnya berada di shelter telah dipindahkan ke tangki foam yang baru. Saat ini, kondisi shelter telah tertata dengan baik dan sesuai dengan standar penyimpanan yang berlaku.</t>
  </si>
  <si>
    <t>Ditemukan dokumen-dokumen STK obsolete tersedia di area post security</t>
  </si>
  <si>
    <t>Dokumen STK di area security telah diperbarui sesuai prosedur terbaru guna memastikan standar kerja yang lebih efektif, tertib, dan sesuai dengan ketentuan yang berlaku.</t>
  </si>
  <si>
    <t>Dokumen STK yang ada di area security sudah di update atau di perbarui</t>
  </si>
  <si>
    <t>Penataan kabel untuk peralatan IT yang tidak baik di area gate keeper.</t>
  </si>
  <si>
    <t>Sudah di lakukan pemasangan panel khusus untuk kabel LAN di area gate keeper guna meningkatkan kerapihan instalasi dan keamanan jaringan komunikasi.</t>
  </si>
  <si>
    <t>Tindak lanjut telah dilakukan terkait temuan kabel yang tergantung tidak rapi. Panel telah dipasang untuk melindungi kabel tersebut agar terlihat lebih rapi dan aman.</t>
  </si>
  <si>
    <t>31.10.2025</t>
  </si>
  <si>
    <t>Pekerja gate keeper agar menggunakan masker.</t>
  </si>
  <si>
    <t xml:space="preserve">Penggunaan masker oleh pekerja di area gate keeper telah diterapkan sebagai langkah preventif terhadap paparan uap berbahaya, guna mendukung keselamatan dan kesehatan kerja secara berkelanjutan.
</t>
  </si>
  <si>
    <t>Pekerja di area gate keeper telah menggunakan Alat Pelindung Diri (APD) berupa masker guna menghindari paparan langsung terhadap uap (vapor release) demi memastikan keselamatan dan kesehatan kerja.</t>
  </si>
  <si>
    <t>Terdapat grating sebagai anak tangga yang missing di area foam tank.</t>
  </si>
  <si>
    <t>Akan di lakukan perbaikan Grating tangga di area pompa PMK di TW3</t>
  </si>
  <si>
    <t>Untuk pengukuran level di water tank menggunakan selang non industry</t>
  </si>
  <si>
    <t>Perbaikan sistem pengukuran level water tank dengan penambahan pipa besi</t>
  </si>
  <si>
    <t xml:space="preserve">
Telah dilakukan perbaikan sistem pengukuran level pada water tank dengan penambahan pipa besi, sehingga alat ukur menjadi lebih kuat, tahan lama, dan berfungsi dengan baik.</t>
  </si>
  <si>
    <t>Penyimpanan barang-barang /housekeeping yang tidak tertata dengan baik.</t>
  </si>
  <si>
    <t>Housekeeping telah dilaksanakan di area penyimpanan, barang ditata sesuai peruntukannya</t>
  </si>
  <si>
    <t>Housekeeping telah dilakukan di area penyimpanan, dan barang telah ditata rapi sesuai peruntukannya.</t>
  </si>
  <si>
    <t>Bandara Internasional Lombok</t>
  </si>
  <si>
    <t xml:space="preserve">
Telah dilengkapi nomor telepon penting dan nomor kepala desa terdekat</t>
  </si>
  <si>
    <t>Drum berisi foam tidak disimpan dilokasi dan kondisi yang proper. Serta tidak dilengkapi dengan dokumen MSDS.</t>
  </si>
  <si>
    <t>Diletakkan pada secondary containment dan telah dilengkapi dengan MSDS</t>
  </si>
  <si>
    <t xml:space="preserve">
Telah diletakkan pada secondary containment dan sudah dilengkapi dengan dokumen MSDS</t>
  </si>
  <si>
    <t>Terdapat organization chart untuk management HSSE on duty dalam kondisi kosong, Harus diisi dengan informasi yang akurat.</t>
  </si>
  <si>
    <t xml:space="preserve">Organisasi management HSSE on duty telah diisi dan selalu update </t>
  </si>
  <si>
    <t xml:space="preserve">
Telah dilakukan pengisian struktur organisasi management HSSE On Duty  dan dilakukan update sesuai shift</t>
  </si>
  <si>
    <t>Depot LPG Lombok</t>
  </si>
  <si>
    <t xml:space="preserve">• Disain tangga yang tidak ergonomis / 
tidak sesuai standar.
• Safety signage kurang memadai untuk 
memberi peringatan kepada pekerja 
terhadap risiko di lingkungan kerja. </t>
  </si>
  <si>
    <t xml:space="preserve">Telah dilakukan perbaikan ergonomis pada tangga dan pemasangan safety sign sesuai standar di area berisiko. </t>
  </si>
  <si>
    <t>Safety sign dan tangga yang tidak sesuai standar telah ditindaklanjuti dengan perbaikan ergonomis dan pemasangan di area berisiko.</t>
  </si>
  <si>
    <t>30.05.2025</t>
  </si>
  <si>
    <t xml:space="preserve">Drum Mercaptan tidak dilengkapi 
dengas dokumen MSDS. </t>
  </si>
  <si>
    <t>Dokumen MSDS untuk drum Mercaptan telah dilengkapi, ditempatkan di area sesuai standar, dan disosialisasikan kepada petugas terkait.</t>
  </si>
  <si>
    <t>Tindak lanjut terhadap kelengkapan dokumen MSDS di area drum Mercaptan telah dilakukan, dan dokumen tersebut kini telah tersedia sesuai standar keselamatan kerja.</t>
  </si>
  <si>
    <t xml:space="preserve">Kondisi LPG tank dalam kondisi kurang 
bersih, dengan menggunakan jenis cat 
yang sesuai untuk peruntukan gas tank. </t>
  </si>
  <si>
    <t>Pengecatan ulang tangki LPG telah selesai dilakukan sesuai standar, didokumentasikan, dan akan dimonitor secara berkala sebagai bagian dari perawatan preventif.</t>
  </si>
  <si>
    <t xml:space="preserve">Pengecatan ulang pada tangki LPG telah dilakukan dengan jenis cat yang sesuai standar untuk menjaga keselamatan dan keandalan peralatan.
</t>
  </si>
  <si>
    <t>31.06.2025</t>
  </si>
  <si>
    <t xml:space="preserve">Banyak instrument yang labeling/tagging sudah pudar. </t>
  </si>
  <si>
    <t>Stiker label baru telah dipasang pada Hydrant Box sesuai standar, diverifikasi, dan didokumentasikan sebagai bagian dari perbaikan identifikasi sarana keselamatan.</t>
  </si>
  <si>
    <t xml:space="preserve">Stiker label baru telah dipasang pada Hydrant Box guna memastikan identifikasi yang jelas dan sesuai standar.
</t>
  </si>
  <si>
    <t>Average Pencapaian Follow Up Rekomendasi SPT</t>
  </si>
  <si>
    <t>Klasifikasi Temuan SPT</t>
  </si>
  <si>
    <t>Jumlah Temuan</t>
  </si>
  <si>
    <t>Jakarta, xx mmmm 2025</t>
  </si>
  <si>
    <t>Paraf</t>
  </si>
  <si>
    <t>FOLLOW-UP REKOMENDASI AUDIT SUPREME 2024 - SITE BARRIER TOUR</t>
  </si>
  <si>
    <t>Area Tangki LPG - IT Manggis</t>
  </si>
  <si>
    <r>
      <rPr>
        <b/>
        <sz val="11"/>
        <color theme="1"/>
        <rFont val="Calibri"/>
        <family val="2"/>
      </rPr>
      <t>Tata Letak :</t>
    </r>
    <r>
      <rPr>
        <sz val="11"/>
        <color theme="1"/>
        <rFont val="Calibri"/>
        <family val="2"/>
      </rPr>
      <t xml:space="preserve">
Jarak antara Firewater Pump dengan tangki LPG yang dekat
</t>
    </r>
    <r>
      <rPr>
        <b/>
        <sz val="11"/>
        <color theme="1"/>
        <rFont val="Calibri"/>
        <family val="2"/>
      </rPr>
      <t xml:space="preserve">Peralatan Kritikal:
</t>
    </r>
    <r>
      <rPr>
        <sz val="11"/>
        <color theme="1"/>
        <rFont val="Calibri"/>
        <family val="2"/>
      </rPr>
      <t>*Aktivasi deluge valve secara manual dan terletak sangat dekat dengan tangki LPG
*Lampu penerangan jalan yang belum ex-Rated</t>
    </r>
  </si>
  <si>
    <t>Inherent Safety</t>
  </si>
  <si>
    <t>1. Total Pompa PMK kita terdapat 8 Unit dengan 3 Titik tempat yang berbeda. Lokasi pompa PMK yang dimaksud tersebut digunakan untuk skenario Tangki Timbun BBM
2. Pelaksanaan Operasional Pompa PMK diwajibkan di Operate oleh HSSE Posko mempertimbangkan Kondisi dilapangan pada saat emergancy. Dipastikan tidak ada Vapour yang terjebak di rumah Pompa PMK dengan cara menggunakan Gas Detector 
3. Melakukan Kajian QRA
4. Melakukan penggantian lampu penerangan jalan Ex-Rated</t>
  </si>
  <si>
    <t>1. Sosialisasi kepada Pekerja terkait keadaan emergancy dan pengaktifan Pompa PMK</t>
  </si>
  <si>
    <t xml:space="preserve">IT Manggis </t>
  </si>
  <si>
    <t>Area Tangki BBM - IT Manggis</t>
  </si>
  <si>
    <r>
      <rPr>
        <b/>
        <sz val="11"/>
        <color theme="1"/>
        <rFont val="Calibri"/>
        <family val="2"/>
      </rPr>
      <t xml:space="preserve">Deteksi Api dan Gas </t>
    </r>
    <r>
      <rPr>
        <sz val="11"/>
        <color theme="1"/>
        <rFont val="Calibri"/>
        <family val="2"/>
      </rPr>
      <t>- tidak ada F&amp;G detection system di sekitar area tangki BBM</t>
    </r>
  </si>
  <si>
    <t>Detection</t>
  </si>
  <si>
    <t xml:space="preserve">Sudah diimplementasikan </t>
  </si>
  <si>
    <r>
      <rPr>
        <sz val="11"/>
        <color theme="1"/>
        <rFont val="Calibri"/>
        <family val="2"/>
      </rPr>
      <t xml:space="preserve">1. </t>
    </r>
    <r>
      <rPr>
        <b/>
        <sz val="11"/>
        <color theme="1"/>
        <rFont val="Calibri"/>
        <family val="2"/>
      </rPr>
      <t xml:space="preserve">Sistem Pemadan Kebakaran Aktif (Pompa Pemadam) - </t>
    </r>
    <r>
      <rPr>
        <sz val="11"/>
        <color theme="1"/>
        <rFont val="Calibri"/>
        <family val="2"/>
      </rPr>
      <t xml:space="preserve">Aktivasi FW Pump secara manual (ketergantungan terhadap fire fighter
2. </t>
    </r>
    <r>
      <rPr>
        <b/>
        <sz val="11"/>
        <color theme="1"/>
        <rFont val="Calibri"/>
        <family val="2"/>
      </rPr>
      <t xml:space="preserve">Sistem Pemadam Kebakaran Aktif (Deluge System) - </t>
    </r>
    <r>
      <rPr>
        <sz val="11"/>
        <color theme="1"/>
        <rFont val="Calibri"/>
        <family val="2"/>
      </rPr>
      <t>tidak ada firewater system (ring) untuk tangki BBM  (penyelimutan dinding tangki oleh firewater tidak menyeluruh).</t>
    </r>
  </si>
  <si>
    <t>Mitigation</t>
  </si>
  <si>
    <t>1. Kajian melakukan perubahan wet system
2. Proses pemasangan pada T.9 &amp; T.13 dan akan dilanjutkan pada Tangki Timbun cleaning</t>
  </si>
  <si>
    <t>Control Room - IT Manggis</t>
  </si>
  <si>
    <r>
      <rPr>
        <sz val="11"/>
        <color theme="1"/>
        <rFont val="Calibri"/>
        <family val="2"/>
      </rPr>
      <t xml:space="preserve">1. </t>
    </r>
    <r>
      <rPr>
        <b/>
        <sz val="11"/>
        <color theme="1"/>
        <rFont val="Calibri"/>
        <family val="2"/>
      </rPr>
      <t xml:space="preserve">Informasi keselamatan proses - </t>
    </r>
    <r>
      <rPr>
        <sz val="11"/>
        <color theme="1"/>
        <rFont val="Calibri"/>
        <family val="2"/>
      </rPr>
      <t xml:space="preserve">tidak ada P&amp;ID As Built
2. </t>
    </r>
    <r>
      <rPr>
        <b/>
        <sz val="11"/>
        <color theme="1"/>
        <rFont val="Calibri"/>
        <family val="2"/>
      </rPr>
      <t xml:space="preserve">Set Point Level Alarm - </t>
    </r>
    <r>
      <rPr>
        <sz val="11"/>
        <color theme="1"/>
        <rFont val="Calibri"/>
        <family val="2"/>
      </rPr>
      <t>Tidak ada study untuk safe operating limit (set point) di tangki BBM. Terlihat set point yang terlalu dekat antar high level dan high high level untuk salah satu tangki.</t>
    </r>
  </si>
  <si>
    <t xml:space="preserve">1. Sudah dilakukan pembuatan P&amp;ID terbaru 
2. Set Point diperhitungkan dengan mengansumsikan Pekerja dapat berkomunikasi dengan Pihak Kapal dan Petugas tiba ke lokasi Tangki Timbun </t>
  </si>
  <si>
    <t xml:space="preserve">
1. Sudah dilakukan pembuatan P&amp;ID </t>
  </si>
  <si>
    <t>Panel Room - IT Manggis</t>
  </si>
  <si>
    <t>1. Unclasified equipment di dalam zona merah
2. Tidak ada positive pressure untuk ruang panel
3. Tidak ada double door protection untuk ruang panel.</t>
  </si>
  <si>
    <t>1. Melakukan kajian QRA untuk melihat dampak dari sebuah kejadian major accident
2. Melakukan instalasi fire suppression</t>
  </si>
  <si>
    <t xml:space="preserve">Sudah dipasang Fire Suppression pada tiap panel di ruang Genset </t>
  </si>
  <si>
    <t>Area Tangki FT Sanggaran</t>
  </si>
  <si>
    <r>
      <rPr>
        <b/>
        <sz val="11"/>
        <color theme="1"/>
        <rFont val="Calibri"/>
        <family val="2"/>
      </rPr>
      <t>Sistem Pemadam Kebakaran Aktif</t>
    </r>
    <r>
      <rPr>
        <sz val="11"/>
        <color theme="1"/>
        <rFont val="Calibri"/>
        <family val="2"/>
      </rPr>
      <t xml:space="preserve">
1. Firewater monitor yang peruntukannya untuk fire fighting di tangki terhalang oleh pohon.
2. Tidak ada open sprinkler (ring) di tangki, hanya ada satu (1) --&gt; penyelimutan dinding tangki oleh firewater tidak menyeluruh.
3. Manual valve foam tidak tercover oleh dinding pelindung.</t>
    </r>
  </si>
  <si>
    <t>- akan dilakukan pemindahan firewater monitor ke tempat yang tidak terhalang
- akan diusulkan pemasangan sprinkler (ring) untuk 11 tangki yang masih berbentuk leher angsa
- akan dilakukan peninggian dan pelebaran dinding pelindung agar mengcover area valve foam (butuh ukuran standar minimalnya)</t>
  </si>
  <si>
    <t>Control Room - FT Sanggaran</t>
  </si>
  <si>
    <r>
      <rPr>
        <sz val="11"/>
        <color theme="1"/>
        <rFont val="Calibri"/>
        <family val="2"/>
      </rPr>
      <t xml:space="preserve">1. </t>
    </r>
    <r>
      <rPr>
        <b/>
        <sz val="11"/>
        <color theme="1"/>
        <rFont val="Calibri"/>
        <family val="2"/>
      </rPr>
      <t xml:space="preserve">Informasi keselamatan proses - </t>
    </r>
    <r>
      <rPr>
        <sz val="11"/>
        <color theme="1"/>
        <rFont val="Calibri"/>
        <family val="2"/>
      </rPr>
      <t xml:space="preserve">tidak ada P&amp;ID As Built
2. </t>
    </r>
    <r>
      <rPr>
        <b/>
        <sz val="11"/>
        <color theme="1"/>
        <rFont val="Calibri"/>
        <family val="2"/>
      </rPr>
      <t xml:space="preserve">Set Point Level Alarm - </t>
    </r>
    <r>
      <rPr>
        <sz val="11"/>
        <color theme="1"/>
        <rFont val="Calibri"/>
        <family val="2"/>
      </rPr>
      <t>Tidak ada study untuk safe operating limit (set point) di tangki BBM. Tidak ada settingan alarm untuk ATG.</t>
    </r>
  </si>
  <si>
    <t>- P&amp;ID proses updating sesuai review HSSE Region
- Perbaikan level alarm ATG</t>
  </si>
  <si>
    <t>Panel Room - FT Sanggaran</t>
  </si>
  <si>
    <t>- akan dilakukan penyesuaian untuk ruangan control panel di rumah genset</t>
  </si>
  <si>
    <t>Area Tangki Phase 2 - AFT Ngurah Rai</t>
  </si>
  <si>
    <r>
      <rPr>
        <b/>
        <sz val="11"/>
        <color theme="1"/>
        <rFont val="Calibri"/>
        <family val="2"/>
      </rPr>
      <t xml:space="preserve">Sistem Pemadam Kebakaran Aktif - </t>
    </r>
    <r>
      <rPr>
        <sz val="11"/>
        <color theme="1"/>
        <rFont val="Calibri"/>
        <family val="2"/>
      </rPr>
      <t>ada kebocoran di pipa open sprinkler.</t>
    </r>
  </si>
  <si>
    <t>Dilakukan perbaikan pada pipa springkel T-251 yang bocor</t>
  </si>
  <si>
    <t>Pipa springkel pada T-251 tidak ada kebocoran</t>
  </si>
  <si>
    <t>Rumah FW Pump - AFT Ngurah Rai</t>
  </si>
  <si>
    <t>Jockey Pump dideaktivasi tanpa mengikuti prosedur downgraded situation dan MOC.</t>
  </si>
  <si>
    <t>Dilakukan perbaikan sistem otomasi pada fire pump</t>
  </si>
  <si>
    <t>Sistem otomasi pada pompa pemadam kembali berfungsi</t>
  </si>
  <si>
    <t>Filling Shed - BIL</t>
  </si>
  <si>
    <t>Di area LDP 01 dijumpai bounding kabel terputus</t>
  </si>
  <si>
    <t>Prevention</t>
  </si>
  <si>
    <t>Melakukan penggantian bounding cable yang terputus di area LDP 01</t>
  </si>
  <si>
    <t xml:space="preserve">
Telah dilakukan penggantian bounding cable yang terputus di Area LDP 01</t>
  </si>
  <si>
    <t>Area Injeksi Mercaptan -LPG Sekotong</t>
  </si>
  <si>
    <t>Di sekitar area injeksi mercaptan tidak dijumpai safety sign bahaya Mercaptan, safety sign penggunaan APD dan isntruksi penyelamatan jika terpapar mercaptance.</t>
  </si>
  <si>
    <t>sudah dipasang safety sign untuk di area injeksi mercaptant terkait bahaya mercaptant dan penggunaan APD untuk area injeksi mercaptan dan gudang mercaptant</t>
  </si>
  <si>
    <t>IT AMPENAN</t>
  </si>
  <si>
    <t>Dermaga - LPG Sekotong</t>
  </si>
  <si>
    <t>Sign untuk tombol ESD di area filling shed tank dan dermaga tidak terbaca</t>
  </si>
  <si>
    <t xml:space="preserve">sudah dilakukan penggantian untuk sign tombol ESD button </t>
  </si>
  <si>
    <t>Titik Grounding - LPG Sekotong</t>
  </si>
  <si>
    <t>Belum tersedia nilai tahanan grounding di area grounding cable.</t>
  </si>
  <si>
    <t>sudhah terpasang stiker nilai tahanan di setiap grounding cable</t>
  </si>
  <si>
    <t>Sekeliling Depot LPG - LPG Sekotong</t>
  </si>
  <si>
    <t>Penomoran hydrant dan hose box sudah buram serta belum ada check list pemeriksaan rutin kondisi box hydrant dan isi box hydrant.</t>
  </si>
  <si>
    <t>sudah dilakukukan pemasangan nomor setiap hydrant serta cheklist pemeriksaan</t>
  </si>
  <si>
    <t>LPG Sekotong</t>
  </si>
  <si>
    <t>Terdapat 1 (satu) fix gas detection system (FGDS) di area filling shed yang error (pembacaan fault), perlu segara diganti atau diperbaiki dan dipastikan seluruh unit FGDS rutin dikalibrasi.</t>
  </si>
  <si>
    <t>sudah dilakukan penggantian fix gasdetector untuk di area filling shed bay 2 dan sudah dilakukan kalibrasi</t>
  </si>
  <si>
    <t>Seluruh hydrant box belum dilengkapi dengan ceklist peralatan dan nomor atau identitas box. Agar dapat disediakan ceklist peralatan dan identitas, lalu masukkan ke dalam materi layout peralatan.</t>
  </si>
  <si>
    <t>sudah dilengkapi dengan chekclist peralatan dan nomor identitas disetiap hose box</t>
  </si>
  <si>
    <t>Filling Shed - IT Ampenan</t>
  </si>
  <si>
    <t>Di lokasi filling shed tidak dijumpai adanya ESDB  (emergency shut down button)</t>
  </si>
  <si>
    <t>Pemasangan ESDV di Filling Shed akan dilakukan pada TW 4 2025 untuk meningkatkan sistem pengamanan operasional dan keselamatan kerja.</t>
  </si>
  <si>
    <t>Akan di lakukan pemasangan ESDV di area Filling Shed TW 4 2025</t>
  </si>
  <si>
    <t>Jarak IT Ampenan antara tangki dan pemukiman di sebelah utara yang berjarak 30,5 meter. Saat ini sedang proses pembangunan water wall. Agar dapat dilakukan simulasi latihan tanggap darurat secara rutin bersama masyarakat dan stakeholder lainnya untuk melatih kesiap siagaan tanggap darurat.</t>
  </si>
  <si>
    <t>- Akan dilakukan pemasangan sarana fasilitas water wall
 - Akan melakukan simulasi tanggap darurat secara rutin bersama dengan masyarakat dan stakeholder untuk melatih kesiapsiagaan</t>
  </si>
  <si>
    <t xml:space="preserve">
Telah dilakukan pemasangan sarana fasilitas water wall sebagai bagian dari upaya peningkatan keselamatan. Selain itu, telah dilaksanakan simulasi Operasi Keadaan Darurat (OKD) bersama stakeholder dan masyarakat sekitar untuk memastikan kesiapsiagaan dan koordinasi dalam menghadapi potensi keadaan darurat.</t>
  </si>
  <si>
    <t>Average Pencapaian Follow Up Rekomendasi SBT</t>
  </si>
  <si>
    <t>Control</t>
  </si>
  <si>
    <t>Recovery</t>
  </si>
  <si>
    <t>BERITA ACARA HASIL EVALUASI DAN VALIDASI REKOMENDASI SUPREME TAHUN 2024</t>
  </si>
  <si>
    <t>BAGIAN 1 : PERSETUJUAN REKOMENDASI YANG BERSIFAT RELEVAN</t>
  </si>
  <si>
    <t>Sebagai tindaklanjut dari kegiatan Audit SUPREME tahun 2024 maka pada Hari ini dddd, dd mmmm yyyy (secara offline / melalui media Ms. Teams)* telah dilakukan validasi bersama antara (Lokasi) dan (Sub Holding) dengan hasil sebagai berikut:</t>
  </si>
  <si>
    <t>PROSES SUPREME</t>
  </si>
  <si>
    <t>Action Plan*</t>
  </si>
  <si>
    <t>% Follow-Up Proses</t>
  </si>
  <si>
    <t>Total Rekomendasi</t>
  </si>
  <si>
    <t>Kategori I</t>
  </si>
  <si>
    <t>Kategori II</t>
  </si>
  <si>
    <t>Kategori III</t>
  </si>
  <si>
    <t>Total Action Plan</t>
  </si>
  <si>
    <t>Proses - 1</t>
  </si>
  <si>
    <t>Proses - 2</t>
  </si>
  <si>
    <t>Proses - 3</t>
  </si>
  <si>
    <t>Proses - 4</t>
  </si>
  <si>
    <t>Proses - 5</t>
  </si>
  <si>
    <t>Proses - 6</t>
  </si>
  <si>
    <t>Proses - 7</t>
  </si>
  <si>
    <t>Proses - 8</t>
  </si>
  <si>
    <t>SITE PHYSICAL TOUR</t>
  </si>
  <si>
    <t>% Follow-Up SPT</t>
  </si>
  <si>
    <t>Kategori Rekomendasi A</t>
  </si>
  <si>
    <t>Kategori Rekomendasi B</t>
  </si>
  <si>
    <t>Kategori Rekomendasi C</t>
  </si>
  <si>
    <t>SITE BARRIER TOUR</t>
  </si>
  <si>
    <t>% Follow-Up SBT</t>
  </si>
  <si>
    <t>Prevent</t>
  </si>
  <si>
    <t>Detect</t>
  </si>
  <si>
    <t>Mitigate</t>
  </si>
  <si>
    <t>SUMMARY FOLLOW-UP REKOMENDASI</t>
  </si>
  <si>
    <t>Rencana Tindak Lanjut Rekomendasi</t>
  </si>
  <si>
    <t>%Average Realisasi Rekomendasi</t>
  </si>
  <si>
    <t>Status Closed</t>
  </si>
  <si>
    <t>Status Open</t>
  </si>
  <si>
    <t>Status Overdue</t>
  </si>
  <si>
    <t>Pencapaian Proses</t>
  </si>
  <si>
    <t>Pencapaian SPT</t>
  </si>
  <si>
    <t>Pencapaian SBT</t>
  </si>
  <si>
    <t>5,48%</t>
  </si>
  <si>
    <t>*) Cut-Off date 30 November 2025</t>
  </si>
  <si>
    <t>Adapun untuk dokumen selanjutnya akan diserahkan kepada HSSE Holding PT. Pertamina (Persero) untuk dapat ditindaklanjuti sesuai dengan tata cara dan mekanisme yang berlaku.</t>
  </si>
  <si>
    <t>Demikian lembar persetujuan ini dibuat dengan sebenarnya dan akan dipergunakan untuk tahapan selanjutnya.</t>
  </si>
  <si>
    <t>Disiapkan Oleh,</t>
  </si>
  <si>
    <t>Disetujui Oleh</t>
  </si>
  <si>
    <t>(Pimpinan Tertinggi Lokasi)</t>
  </si>
  <si>
    <t>(Perwakilan Sub Holding)</t>
  </si>
  <si>
    <t>BERITA ACARA HASIL EVALUASI DAN VALIDASI REKOMENDASI SUPREME TAHUN 2022</t>
  </si>
  <si>
    <t xml:space="preserve">BAGIAN 2 : PERSETUJUAN REKOMENDASI YANG BERSIFAT TIDAK RELEVAN </t>
  </si>
  <si>
    <t>Justifikasi Tidak Relevan</t>
  </si>
  <si>
    <t>Diverifikasi Oleh,</t>
  </si>
  <si>
    <t>(VP HSSE Sub Holding)</t>
  </si>
  <si>
    <t>TIM COUNTERPART TINDAKLANJUT AUDIT SUPREME TAHUN 2024 REGIONAL JATIMBALINUS</t>
  </si>
  <si>
    <t>Nomor Rekomendasi</t>
  </si>
  <si>
    <t>Fungsi</t>
  </si>
  <si>
    <t>Nama</t>
  </si>
  <si>
    <t xml:space="preserve">KONFIRMASI KEHADIRAN KONSINYERING SUPREME </t>
  </si>
  <si>
    <t>Yulia Mawarshanti</t>
  </si>
  <si>
    <t>Hening</t>
  </si>
  <si>
    <t>Tidak menyusun rencana tindaklanjut temuan (Action Plan) terkait dan tidak ada realisasi perbaikan yang dilaksanakan</t>
  </si>
  <si>
    <t>Rencana tindaklanjut (Action Plan) terkait sudah disusun namun belum ada realisasi perbaikan yang sudah dilaksanakan berdasarkan rekomendasi terkait</t>
  </si>
  <si>
    <t>Sebagian kecil rencana tindaklanjut rekomendasi terkait sudah dilaksanakan sesuai dengan Action Plan realisasi 50% dari rencana yang ditetapkan</t>
  </si>
  <si>
    <t>Sebagian besar rencana tindaklanjut rekomendasi terkait sudah dilaksanakan sesuai dengan Action Plan realisasi antara 50% s/d 90% dari rencana yang ditetapkan</t>
  </si>
  <si>
    <t>Seluruh rencana tindaklanjut rekomendasi perbaikan terkait sudah dilaksanakan sesuai dengan Work Plan realisasi 90% dari rencana yang ditetapkan</t>
  </si>
  <si>
    <t>Memisahkan drawing P&amp;ID dan Plot Plan lalu dibuat penomoran sesuai dengan jenisnya dan dengan sequence</t>
  </si>
  <si>
    <t>#REVISI 2027</t>
  </si>
  <si>
    <t>#AKAN DITAMBAHKAN DALAM BENTUK QR UNTUK DIGITAL DOKUMEN</t>
  </si>
  <si>
    <t>-</t>
  </si>
  <si>
    <t>memakai TKO VA</t>
  </si>
  <si>
    <t>melakukan refreshment terkait pengoperasian sistem otomasi (shutdown,startup)</t>
  </si>
  <si>
    <t>clearkan PIC untuk sistem ini</t>
  </si>
  <si>
    <t>Kolom1</t>
  </si>
  <si>
    <t>harusnya sudah close karna sistem MOC sudah diperbarui</t>
  </si>
  <si>
    <t>N</t>
  </si>
  <si>
    <t>akan dipastikan ke lapangan</t>
  </si>
  <si>
    <t xml:space="preserve">dipastikan ke region, mau limit mana yang diukur dan dicatat dalam MOC </t>
  </si>
  <si>
    <t xml:space="preserve">moc di sistemkan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</si>
</sst>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m\ d"/>
    <numFmt numFmtId="165" formatCode="mmmm\ d"/>
    <numFmt numFmtId="166" formatCode="[$-409]d\-mmm\-yy;@"/>
  </numFmts>
  <fonts count="41"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b/>
      <sz val="34"/>
      <color rgb="FFFFFFFF"/>
      <name val="Calibri"/>
      <family val="2"/>
      <scheme val="minor"/>
    </font>
    <font>
      <b/>
      <sz val="11"/>
      <color rgb="FFFFFFFF"/>
      <name val="Calibri"/>
      <family val="2"/>
      <scheme val="minor"/>
    </font>
    <font>
      <sz val="11"/>
      <color rgb="FFFFFFFF"/>
      <name val="Calibri"/>
      <family val="2"/>
      <scheme val="minor"/>
    </font>
    <font>
      <sz val="13"/>
      <color theme="1"/>
      <name val="Calibri"/>
      <family val="2"/>
      <scheme val="minor"/>
    </font>
    <font>
      <b/>
      <sz val="11"/>
      <color theme="1"/>
      <name val="Calibri"/>
      <family val="2"/>
      <scheme val="minor"/>
    </font>
    <font>
      <sz val="11"/>
      <color theme="1"/>
      <name val="Calibri"/>
      <family val="2"/>
    </font>
    <font>
      <b/>
      <sz val="20"/>
      <color theme="1"/>
      <name val="Calibri"/>
      <family val="2"/>
    </font>
    <font>
      <b/>
      <sz val="11"/>
      <color theme="1"/>
      <name val="Calibri"/>
      <family val="2"/>
    </font>
    <font>
      <b/>
      <sz val="12"/>
      <color rgb="FFFFFFFF"/>
      <name val="Calibri"/>
      <family val="2"/>
    </font>
    <font>
      <b/>
      <sz val="12"/>
      <color theme="0"/>
      <name val="Calibri"/>
      <family val="2"/>
    </font>
    <font>
      <sz val="12"/>
      <color rgb="FF000000"/>
      <name val="Calibri"/>
      <family val="2"/>
    </font>
    <font>
      <sz val="11"/>
      <color rgb="FF000000"/>
      <name val="Calibri"/>
      <family val="2"/>
    </font>
    <font>
      <sz val="12"/>
      <color theme="1"/>
      <name val="Calibri"/>
      <family val="2"/>
    </font>
    <font>
      <u/>
      <sz val="11"/>
      <color rgb="FF0000FF"/>
      <name val="Calibri"/>
      <family val="2"/>
    </font>
    <font>
      <b/>
      <sz val="12"/>
      <color rgb="FF000000"/>
      <name val="Calibri"/>
      <family val="2"/>
    </font>
    <font>
      <sz val="11"/>
      <name val="Calibri"/>
      <family val="2"/>
    </font>
    <font>
      <b/>
      <sz val="12"/>
      <color theme="1"/>
      <name val="Calibri"/>
      <family val="2"/>
    </font>
    <font>
      <b/>
      <sz val="11"/>
      <color rgb="FF000000"/>
      <name val="Calibri"/>
      <family val="2"/>
    </font>
    <font>
      <sz val="11"/>
      <color rgb="FFFFFFFF"/>
      <name val="Calibri"/>
      <family val="2"/>
    </font>
    <font>
      <b/>
      <sz val="11"/>
      <color theme="0"/>
      <name val="Calibri"/>
      <family val="2"/>
    </font>
    <font>
      <b/>
      <sz val="11"/>
      <color rgb="FFFFFFFF"/>
      <name val="Calibri"/>
      <family val="2"/>
    </font>
    <font>
      <b/>
      <sz val="11"/>
      <color rgb="FF000000"/>
      <name val="Arial"/>
      <family val="2"/>
    </font>
    <font>
      <b/>
      <i/>
      <sz val="13"/>
      <color theme="1"/>
      <name val="Calibri"/>
      <family val="2"/>
    </font>
    <font>
      <sz val="11"/>
      <color rgb="FF000000"/>
      <name val="Arial"/>
      <family val="2"/>
    </font>
    <font>
      <b/>
      <sz val="11"/>
      <color theme="1"/>
      <name val="Arial"/>
      <family val="2"/>
    </font>
    <font>
      <b/>
      <sz val="11"/>
      <color rgb="FFFFFFFF"/>
      <name val="Arial"/>
      <family val="2"/>
    </font>
    <font>
      <i/>
      <sz val="11"/>
      <color rgb="FF000000"/>
      <name val="Arial"/>
      <family val="2"/>
    </font>
    <font>
      <b/>
      <sz val="13"/>
      <color theme="1"/>
      <name val="Calibri"/>
      <family val="2"/>
    </font>
    <font>
      <b/>
      <sz val="13"/>
      <color rgb="FF000000"/>
      <name val="Calibri"/>
      <family val="2"/>
    </font>
    <font>
      <b/>
      <sz val="10"/>
      <color theme="1"/>
      <name val="Arial"/>
      <family val="2"/>
    </font>
    <font>
      <u/>
      <sz val="11"/>
      <color rgb="FF1155CC"/>
      <name val="Calibri"/>
      <family val="2"/>
    </font>
    <font>
      <b/>
      <sz val="11"/>
      <color theme="0"/>
      <name val="Calibri"/>
      <family val="2"/>
      <scheme val="minor"/>
    </font>
    <font>
      <sz val="8"/>
      <name val="Calibri"/>
      <family val="2"/>
      <scheme val="minor"/>
    </font>
    <font>
      <i/>
      <sz val="11"/>
      <color theme="1"/>
      <name val="Calibri"/>
      <family val="2"/>
      <scheme val="minor"/>
    </font>
    <font>
      <b/>
      <sz val="12"/>
      <color theme="1"/>
      <name val="Calibri"/>
      <family val="2"/>
      <scheme val="minor"/>
    </font>
    <font>
      <sz val="9"/>
      <color indexed="81"/>
      <name val="Tahoma"/>
      <charset val="1"/>
    </font>
    <font>
      <b/>
      <sz val="9"/>
      <color indexed="81"/>
      <name val="Tahoma"/>
      <charset val="1"/>
    </font>
  </fonts>
  <fills count="28">
    <fill>
      <patternFill patternType="none"/>
    </fill>
    <fill>
      <patternFill patternType="gray125"/>
    </fill>
    <fill>
      <patternFill patternType="solid">
        <fgColor rgb="FF1C4587"/>
        <bgColor rgb="FF1C4587"/>
      </patternFill>
    </fill>
    <fill>
      <patternFill patternType="solid">
        <fgColor rgb="FFF1C232"/>
        <bgColor rgb="FFF1C232"/>
      </patternFill>
    </fill>
    <fill>
      <patternFill patternType="solid">
        <fgColor rgb="FFFFFFFF"/>
        <bgColor rgb="FFFFFFFF"/>
      </patternFill>
    </fill>
    <fill>
      <patternFill patternType="solid">
        <fgColor rgb="FF1E4E79"/>
        <bgColor rgb="FF1E4E79"/>
      </patternFill>
    </fill>
    <fill>
      <patternFill patternType="solid">
        <fgColor rgb="FFF4CCCC"/>
        <bgColor rgb="FFF4CCCC"/>
      </patternFill>
    </fill>
    <fill>
      <patternFill patternType="solid">
        <fgColor rgb="FFFFFF00"/>
        <bgColor rgb="FFFFFF00"/>
      </patternFill>
    </fill>
    <fill>
      <patternFill patternType="solid">
        <fgColor rgb="FF92D050"/>
        <bgColor rgb="FF92D050"/>
      </patternFill>
    </fill>
    <fill>
      <patternFill patternType="solid">
        <fgColor rgb="FFBDD7EE"/>
        <bgColor rgb="FFBDD7EE"/>
      </patternFill>
    </fill>
    <fill>
      <patternFill patternType="solid">
        <fgColor rgb="FFD9D9D9"/>
        <bgColor rgb="FFD9D9D9"/>
      </patternFill>
    </fill>
    <fill>
      <patternFill patternType="solid">
        <fgColor rgb="FFBDD6EE"/>
        <bgColor rgb="FFBDD6EE"/>
      </patternFill>
    </fill>
    <fill>
      <patternFill patternType="solid">
        <fgColor rgb="FF305496"/>
        <bgColor rgb="FF305496"/>
      </patternFill>
    </fill>
    <fill>
      <patternFill patternType="solid">
        <fgColor rgb="FFFF0000"/>
        <bgColor rgb="FFFF0000"/>
      </patternFill>
    </fill>
    <fill>
      <patternFill patternType="solid">
        <fgColor rgb="FFFFC000"/>
        <bgColor rgb="FFFFC000"/>
      </patternFill>
    </fill>
    <fill>
      <patternFill patternType="solid">
        <fgColor theme="1"/>
        <bgColor theme="1"/>
      </patternFill>
    </fill>
    <fill>
      <patternFill patternType="solid">
        <fgColor rgb="FFB4C6E7"/>
        <bgColor rgb="FFB4C6E7"/>
      </patternFill>
    </fill>
    <fill>
      <patternFill patternType="solid">
        <fgColor rgb="FFFFE699"/>
        <bgColor rgb="FFFFE699"/>
      </patternFill>
    </fill>
    <fill>
      <patternFill patternType="solid">
        <fgColor rgb="FF000000"/>
        <bgColor rgb="FF000000"/>
      </patternFill>
    </fill>
    <fill>
      <patternFill patternType="solid">
        <fgColor theme="4"/>
        <bgColor indexed="64"/>
      </patternFill>
    </fill>
    <fill>
      <patternFill patternType="solid">
        <fgColor rgb="FF0070C0"/>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9"/>
        <bgColor indexed="64"/>
      </patternFill>
    </fill>
    <fill>
      <patternFill patternType="solid">
        <fgColor theme="3" tint="4.9989318521683403E-2"/>
        <bgColor indexed="64"/>
      </patternFill>
    </fill>
  </fills>
  <borders count="3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bottom/>
      <diagonal/>
    </border>
    <border>
      <left/>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style="thin">
        <color rgb="FF000000"/>
      </left>
      <right/>
      <top style="thin">
        <color rgb="FF000000"/>
      </top>
      <bottom/>
      <diagonal/>
    </border>
    <border>
      <left/>
      <right/>
      <top/>
      <bottom style="thin">
        <color rgb="FF000000"/>
      </bottom>
      <diagonal/>
    </border>
    <border>
      <left/>
      <right style="thin">
        <color rgb="FF000000"/>
      </right>
      <top/>
      <bottom/>
      <diagonal/>
    </border>
    <border>
      <left style="medium">
        <color rgb="FF000000"/>
      </left>
      <right style="medium">
        <color rgb="FFFFFFFF"/>
      </right>
      <top style="medium">
        <color rgb="FF000000"/>
      </top>
      <bottom/>
      <diagonal/>
    </border>
    <border>
      <left style="medium">
        <color rgb="FFFFFFFF"/>
      </left>
      <right style="medium">
        <color rgb="FFFFFFFF"/>
      </right>
      <top style="medium">
        <color rgb="FF000000"/>
      </top>
      <bottom style="medium">
        <color rgb="FF000000"/>
      </bottom>
      <diagonal/>
    </border>
    <border>
      <left style="medium">
        <color rgb="FFFFFFFF"/>
      </left>
      <right style="medium">
        <color rgb="FF000000"/>
      </right>
      <top style="medium">
        <color rgb="FF000000"/>
      </top>
      <bottom style="medium">
        <color rgb="FF000000"/>
      </bottom>
      <diagonal/>
    </border>
    <border>
      <left/>
      <right/>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rgb="FF000000"/>
      </bottom>
      <diagonal/>
    </border>
  </borders>
  <cellStyleXfs count="2">
    <xf numFmtId="0" fontId="0" fillId="0" borderId="0"/>
    <xf numFmtId="0" fontId="3" fillId="0" borderId="17"/>
  </cellStyleXfs>
  <cellXfs count="348">
    <xf numFmtId="0" fontId="0" fillId="0" borderId="0" xfId="0"/>
    <xf numFmtId="0" fontId="5" fillId="2" borderId="0" xfId="0" applyFont="1" applyFill="1" applyAlignment="1">
      <alignment vertical="center"/>
    </xf>
    <xf numFmtId="0" fontId="7" fillId="2" borderId="0" xfId="0" applyFont="1" applyFill="1"/>
    <xf numFmtId="0" fontId="8" fillId="2" borderId="0" xfId="0" applyFont="1" applyFill="1"/>
    <xf numFmtId="0" fontId="8" fillId="2" borderId="0" xfId="0" applyFont="1" applyFill="1" applyAlignment="1">
      <alignment horizontal="center"/>
    </xf>
    <xf numFmtId="0" fontId="9" fillId="4" borderId="0" xfId="0" applyFont="1" applyFill="1" applyAlignment="1">
      <alignment vertical="top" wrapText="1"/>
    </xf>
    <xf numFmtId="0" fontId="9" fillId="0" borderId="0" xfId="0" applyFont="1" applyAlignment="1">
      <alignment vertical="top" wrapText="1"/>
    </xf>
    <xf numFmtId="0" fontId="9" fillId="0" borderId="0" xfId="0" applyFont="1" applyAlignment="1">
      <alignment vertical="center" wrapText="1"/>
    </xf>
    <xf numFmtId="0" fontId="9" fillId="0" borderId="0" xfId="0" applyFont="1" applyAlignment="1">
      <alignment horizontal="center" vertical="center" wrapText="1"/>
    </xf>
    <xf numFmtId="0" fontId="9" fillId="0" borderId="0" xfId="0" applyFont="1" applyAlignment="1">
      <alignment horizontal="left" vertical="top" wrapText="1"/>
    </xf>
    <xf numFmtId="0" fontId="9" fillId="0" borderId="0" xfId="0" applyFont="1" applyAlignment="1">
      <alignment horizontal="center" vertical="top"/>
    </xf>
    <xf numFmtId="0" fontId="10" fillId="4" borderId="0" xfId="0" applyFont="1" applyFill="1" applyAlignment="1">
      <alignment vertical="center"/>
    </xf>
    <xf numFmtId="0" fontId="10" fillId="0" borderId="0" xfId="0" applyFont="1" applyAlignment="1">
      <alignment vertical="center" wrapText="1"/>
    </xf>
    <xf numFmtId="0" fontId="10" fillId="0" borderId="0" xfId="0" applyFont="1" applyAlignment="1">
      <alignment vertical="center"/>
    </xf>
    <xf numFmtId="0" fontId="10" fillId="0" borderId="0" xfId="0" applyFont="1" applyAlignment="1">
      <alignment horizontal="center" vertical="center" wrapText="1"/>
    </xf>
    <xf numFmtId="0" fontId="10" fillId="0" borderId="0" xfId="0" applyFont="1" applyAlignment="1">
      <alignment horizontal="center" vertical="center"/>
    </xf>
    <xf numFmtId="0" fontId="11" fillId="4" borderId="0" xfId="0" applyFont="1" applyFill="1" applyAlignment="1">
      <alignment vertical="center"/>
    </xf>
    <xf numFmtId="0" fontId="11" fillId="0" borderId="0" xfId="0" applyFont="1" applyAlignment="1">
      <alignment vertical="center" wrapText="1"/>
    </xf>
    <xf numFmtId="0" fontId="11" fillId="0" borderId="0" xfId="0" applyFont="1" applyAlignment="1">
      <alignment vertical="center"/>
    </xf>
    <xf numFmtId="0" fontId="11" fillId="0" borderId="0" xfId="0" applyFont="1" applyAlignment="1">
      <alignment horizontal="center" vertical="center" wrapText="1"/>
    </xf>
    <xf numFmtId="0" fontId="11" fillId="0" borderId="0" xfId="0" applyFont="1" applyAlignment="1">
      <alignment horizontal="center" vertical="center"/>
    </xf>
    <xf numFmtId="0" fontId="11" fillId="4" borderId="0" xfId="0" applyFont="1" applyFill="1"/>
    <xf numFmtId="0" fontId="12" fillId="5" borderId="1" xfId="0" applyFont="1" applyFill="1" applyBorder="1" applyAlignment="1">
      <alignment horizontal="center" vertical="center"/>
    </xf>
    <xf numFmtId="0" fontId="12" fillId="5" borderId="1" xfId="0" applyFont="1" applyFill="1" applyBorder="1" applyAlignment="1">
      <alignment horizontal="center" vertical="center" wrapText="1"/>
    </xf>
    <xf numFmtId="0" fontId="13" fillId="5" borderId="1" xfId="0" applyFont="1" applyFill="1" applyBorder="1" applyAlignment="1">
      <alignment horizontal="center" vertical="center"/>
    </xf>
    <xf numFmtId="0" fontId="13" fillId="5" borderId="1" xfId="0" applyFont="1" applyFill="1" applyBorder="1" applyAlignment="1">
      <alignment horizontal="center" vertical="center" wrapText="1"/>
    </xf>
    <xf numFmtId="0" fontId="9" fillId="0" borderId="0" xfId="0" applyFont="1" applyAlignment="1">
      <alignment horizontal="center" vertical="center"/>
    </xf>
    <xf numFmtId="0" fontId="9" fillId="4" borderId="1" xfId="0" applyFont="1" applyFill="1" applyBorder="1" applyAlignment="1">
      <alignment horizontal="center" vertical="center"/>
    </xf>
    <xf numFmtId="0" fontId="9" fillId="4" borderId="1" xfId="0" applyFont="1" applyFill="1" applyBorder="1" applyAlignment="1">
      <alignment horizontal="left" vertical="center" wrapText="1"/>
    </xf>
    <xf numFmtId="0" fontId="14" fillId="0" borderId="1" xfId="0" applyFont="1" applyBorder="1" applyAlignment="1">
      <alignment horizontal="center" vertical="center" wrapText="1"/>
    </xf>
    <xf numFmtId="0" fontId="15" fillId="0" borderId="1" xfId="0" applyFont="1" applyBorder="1" applyAlignment="1">
      <alignment horizontal="center" vertical="center"/>
    </xf>
    <xf numFmtId="0" fontId="9" fillId="0" borderId="1" xfId="0" applyFont="1" applyBorder="1" applyAlignment="1">
      <alignment horizontal="center" vertical="center"/>
    </xf>
    <xf numFmtId="0" fontId="16" fillId="0" borderId="1" xfId="0" applyFont="1" applyBorder="1" applyAlignment="1">
      <alignment horizontal="left" vertical="center" wrapText="1"/>
    </xf>
    <xf numFmtId="0" fontId="9" fillId="0" borderId="1" xfId="0" applyFont="1" applyBorder="1" applyAlignment="1">
      <alignment vertical="center" wrapText="1"/>
    </xf>
    <xf numFmtId="0" fontId="17" fillId="0" borderId="1" xfId="0" applyFont="1" applyBorder="1" applyAlignment="1">
      <alignment horizontal="center" vertical="center"/>
    </xf>
    <xf numFmtId="0" fontId="9" fillId="0" borderId="1" xfId="0" applyFont="1" applyBorder="1" applyAlignment="1">
      <alignment horizontal="center" vertical="center" wrapText="1"/>
    </xf>
    <xf numFmtId="164" fontId="9" fillId="0" borderId="1" xfId="0" applyNumberFormat="1" applyFont="1" applyBorder="1" applyAlignment="1">
      <alignment horizontal="center" vertical="center" wrapText="1"/>
    </xf>
    <xf numFmtId="0" fontId="9" fillId="0" borderId="0" xfId="0" applyFont="1" applyAlignment="1">
      <alignment vertical="top"/>
    </xf>
    <xf numFmtId="0" fontId="14" fillId="0" borderId="2" xfId="0" applyFont="1" applyBorder="1" applyAlignment="1">
      <alignment horizontal="center" vertical="center" wrapText="1"/>
    </xf>
    <xf numFmtId="0" fontId="16" fillId="0" borderId="2" xfId="0" applyFont="1" applyBorder="1" applyAlignment="1">
      <alignment horizontal="left" vertical="center" wrapText="1"/>
    </xf>
    <xf numFmtId="0" fontId="9" fillId="4" borderId="1" xfId="0" applyFont="1" applyFill="1" applyBorder="1" applyAlignment="1">
      <alignment vertical="center" wrapText="1"/>
    </xf>
    <xf numFmtId="0" fontId="9" fillId="4" borderId="1" xfId="0" applyFont="1" applyFill="1" applyBorder="1" applyAlignment="1">
      <alignment horizontal="center" vertical="center" wrapText="1"/>
    </xf>
    <xf numFmtId="164" fontId="9" fillId="4" borderId="1" xfId="0" applyNumberFormat="1" applyFont="1" applyFill="1" applyBorder="1" applyAlignment="1">
      <alignment horizontal="center" vertical="center" wrapText="1"/>
    </xf>
    <xf numFmtId="0" fontId="9" fillId="4" borderId="0" xfId="0" applyFont="1" applyFill="1" applyAlignment="1">
      <alignment vertical="top"/>
    </xf>
    <xf numFmtId="165" fontId="9" fillId="0" borderId="1" xfId="0" applyNumberFormat="1" applyFont="1" applyBorder="1" applyAlignment="1">
      <alignment horizontal="center" vertical="center" wrapText="1"/>
    </xf>
    <xf numFmtId="0" fontId="9" fillId="6" borderId="1" xfId="0" applyFont="1" applyFill="1" applyBorder="1" applyAlignment="1">
      <alignment horizontal="left" vertical="center" wrapText="1"/>
    </xf>
    <xf numFmtId="0" fontId="9" fillId="6" borderId="1" xfId="0" applyFont="1" applyFill="1" applyBorder="1" applyAlignment="1">
      <alignment horizontal="center" vertical="center"/>
    </xf>
    <xf numFmtId="0" fontId="9" fillId="6" borderId="1" xfId="0" applyFont="1" applyFill="1" applyBorder="1" applyAlignment="1">
      <alignment vertical="center" wrapText="1"/>
    </xf>
    <xf numFmtId="0" fontId="9" fillId="6" borderId="1" xfId="0" applyFont="1" applyFill="1" applyBorder="1" applyAlignment="1">
      <alignment horizontal="center" vertical="center" wrapText="1"/>
    </xf>
    <xf numFmtId="164" fontId="9" fillId="6" borderId="1" xfId="0" applyNumberFormat="1" applyFont="1" applyFill="1" applyBorder="1" applyAlignment="1">
      <alignment horizontal="center" vertical="center" wrapText="1"/>
    </xf>
    <xf numFmtId="0" fontId="9" fillId="6" borderId="0" xfId="0" applyFont="1" applyFill="1" applyAlignment="1">
      <alignment vertical="top"/>
    </xf>
    <xf numFmtId="0" fontId="14" fillId="7" borderId="3" xfId="0" applyFont="1" applyFill="1" applyBorder="1" applyAlignment="1">
      <alignment horizontal="center" vertical="center" wrapText="1"/>
    </xf>
    <xf numFmtId="0" fontId="9" fillId="4" borderId="4" xfId="0" applyFont="1" applyFill="1" applyBorder="1" applyAlignment="1">
      <alignment horizontal="left" vertical="center" wrapText="1"/>
    </xf>
    <xf numFmtId="0" fontId="9" fillId="0" borderId="4" xfId="0" applyFont="1" applyBorder="1" applyAlignment="1">
      <alignment horizontal="center" vertical="center"/>
    </xf>
    <xf numFmtId="0" fontId="16" fillId="0" borderId="5" xfId="0" applyFont="1" applyBorder="1" applyAlignment="1">
      <alignment horizontal="left" vertical="center" wrapText="1"/>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9" fillId="4" borderId="0" xfId="0" applyFont="1" applyFill="1" applyAlignment="1">
      <alignment horizontal="center" vertical="top"/>
    </xf>
    <xf numFmtId="0" fontId="18" fillId="9" borderId="7" xfId="0" applyFont="1" applyFill="1" applyBorder="1" applyAlignment="1">
      <alignment horizontal="center"/>
    </xf>
    <xf numFmtId="0" fontId="20" fillId="9" borderId="7" xfId="0" applyFont="1" applyFill="1" applyBorder="1" applyAlignment="1">
      <alignment horizontal="center"/>
    </xf>
    <xf numFmtId="0" fontId="16" fillId="0" borderId="0" xfId="0" applyFont="1" applyAlignment="1">
      <alignment horizontal="center" vertical="center" wrapText="1"/>
    </xf>
    <xf numFmtId="0" fontId="16" fillId="0" borderId="0" xfId="0" applyFont="1"/>
    <xf numFmtId="0" fontId="15" fillId="0" borderId="7" xfId="0" applyFont="1" applyBorder="1" applyAlignment="1">
      <alignment horizontal="center"/>
    </xf>
    <xf numFmtId="0" fontId="15" fillId="0" borderId="7" xfId="0" applyFont="1" applyBorder="1" applyAlignment="1">
      <alignment horizontal="center" vertical="top"/>
    </xf>
    <xf numFmtId="0" fontId="16" fillId="0" borderId="0" xfId="0" applyFont="1" applyAlignment="1">
      <alignment vertical="center" wrapText="1"/>
    </xf>
    <xf numFmtId="0" fontId="16" fillId="0" borderId="0" xfId="0" applyFont="1" applyAlignment="1">
      <alignment horizontal="left" vertical="top" wrapText="1"/>
    </xf>
    <xf numFmtId="0" fontId="16" fillId="0" borderId="0" xfId="0" applyFont="1" applyAlignment="1">
      <alignment horizontal="center" vertical="top"/>
    </xf>
    <xf numFmtId="0" fontId="20" fillId="0" borderId="0" xfId="0" applyFont="1" applyAlignment="1">
      <alignment horizontal="center" vertical="center" wrapText="1"/>
    </xf>
    <xf numFmtId="0" fontId="9" fillId="0" borderId="0" xfId="0" applyFont="1" applyAlignment="1">
      <alignment vertical="center"/>
    </xf>
    <xf numFmtId="0" fontId="15" fillId="0" borderId="1" xfId="0" applyFont="1" applyBorder="1" applyAlignment="1">
      <alignment horizontal="center" vertical="top"/>
    </xf>
    <xf numFmtId="0" fontId="21" fillId="10" borderId="7" xfId="0" applyFont="1" applyFill="1" applyBorder="1" applyAlignment="1">
      <alignment horizontal="center" vertical="top"/>
    </xf>
    <xf numFmtId="0" fontId="15" fillId="10" borderId="1" xfId="0" applyFont="1" applyFill="1" applyBorder="1" applyAlignment="1">
      <alignment horizontal="center" vertical="top"/>
    </xf>
    <xf numFmtId="0" fontId="11" fillId="11" borderId="1" xfId="0" applyFont="1" applyFill="1" applyBorder="1" applyAlignment="1">
      <alignment horizontal="center" vertical="top" wrapText="1"/>
    </xf>
    <xf numFmtId="0" fontId="9" fillId="0" borderId="1" xfId="0" applyFont="1" applyBorder="1" applyAlignment="1">
      <alignment horizontal="center" vertical="top" wrapText="1"/>
    </xf>
    <xf numFmtId="0" fontId="9" fillId="0" borderId="1" xfId="0" applyFont="1" applyBorder="1" applyAlignment="1">
      <alignment horizontal="center" vertical="top"/>
    </xf>
    <xf numFmtId="0" fontId="9" fillId="11" borderId="1" xfId="0" applyFont="1" applyFill="1" applyBorder="1" applyAlignment="1">
      <alignment horizontal="center" vertical="center" wrapText="1"/>
    </xf>
    <xf numFmtId="0" fontId="22" fillId="12" borderId="1" xfId="0" applyFont="1" applyFill="1" applyBorder="1" applyAlignment="1">
      <alignment horizontal="center" vertical="top"/>
    </xf>
    <xf numFmtId="0" fontId="9" fillId="11" borderId="1" xfId="0" applyFont="1" applyFill="1" applyBorder="1" applyAlignment="1">
      <alignment vertical="top" wrapText="1"/>
    </xf>
    <xf numFmtId="0" fontId="9" fillId="11" borderId="1" xfId="0" applyFont="1" applyFill="1" applyBorder="1" applyAlignment="1">
      <alignment horizontal="center" vertical="top" wrapText="1"/>
    </xf>
    <xf numFmtId="0" fontId="9" fillId="0" borderId="1" xfId="0" applyFont="1" applyBorder="1" applyAlignment="1">
      <alignment vertical="top" wrapText="1"/>
    </xf>
    <xf numFmtId="0" fontId="11" fillId="11" borderId="1" xfId="0" applyFont="1" applyFill="1" applyBorder="1" applyAlignment="1">
      <alignment vertical="top" wrapText="1"/>
    </xf>
    <xf numFmtId="0" fontId="11" fillId="0" borderId="1" xfId="0" applyFont="1" applyBorder="1" applyAlignment="1">
      <alignment vertical="top" wrapText="1"/>
    </xf>
    <xf numFmtId="0" fontId="11" fillId="0" borderId="1" xfId="0" applyFont="1" applyBorder="1" applyAlignment="1">
      <alignment horizontal="center" vertical="top" wrapText="1"/>
    </xf>
    <xf numFmtId="0" fontId="9" fillId="0" borderId="0" xfId="0" applyFont="1" applyAlignment="1">
      <alignment wrapText="1"/>
    </xf>
    <xf numFmtId="0" fontId="9" fillId="0" borderId="0" xfId="0" applyFont="1"/>
    <xf numFmtId="0" fontId="9" fillId="0" borderId="0" xfId="0" applyFont="1" applyAlignment="1">
      <alignment horizontal="left" vertical="center" wrapText="1"/>
    </xf>
    <xf numFmtId="0" fontId="11" fillId="0" borderId="0" xfId="0" applyFont="1"/>
    <xf numFmtId="0" fontId="13" fillId="5" borderId="1" xfId="0" applyFont="1" applyFill="1" applyBorder="1" applyAlignment="1">
      <alignment horizontal="center" vertical="top" wrapText="1"/>
    </xf>
    <xf numFmtId="0" fontId="9" fillId="13" borderId="1" xfId="0" applyFont="1" applyFill="1" applyBorder="1" applyAlignment="1">
      <alignment horizontal="center" vertical="center"/>
    </xf>
    <xf numFmtId="0" fontId="9" fillId="8" borderId="1" xfId="0" applyFont="1" applyFill="1" applyBorder="1" applyAlignment="1">
      <alignment horizontal="center" vertical="center" wrapText="1"/>
    </xf>
    <xf numFmtId="9" fontId="9" fillId="0" borderId="1" xfId="0" applyNumberFormat="1" applyFont="1" applyBorder="1" applyAlignment="1">
      <alignment horizontal="center" vertical="center"/>
    </xf>
    <xf numFmtId="0" fontId="9" fillId="7" borderId="1" xfId="0" applyFont="1" applyFill="1" applyBorder="1" applyAlignment="1">
      <alignment horizontal="center" vertical="center"/>
    </xf>
    <xf numFmtId="0" fontId="9" fillId="0" borderId="1" xfId="0" applyFont="1" applyBorder="1" applyAlignment="1">
      <alignment horizontal="center" wrapText="1"/>
    </xf>
    <xf numFmtId="0" fontId="9" fillId="14" borderId="1" xfId="0" applyFont="1" applyFill="1" applyBorder="1" applyAlignment="1">
      <alignment horizontal="center" vertical="center"/>
    </xf>
    <xf numFmtId="0" fontId="9" fillId="0" borderId="1" xfId="0" applyFont="1" applyBorder="1" applyAlignment="1">
      <alignment horizontal="left" vertical="top" wrapText="1"/>
    </xf>
    <xf numFmtId="0" fontId="9" fillId="7" borderId="1" xfId="0" applyFont="1" applyFill="1" applyBorder="1" applyAlignment="1">
      <alignment horizontal="center" vertical="top"/>
    </xf>
    <xf numFmtId="0" fontId="9" fillId="8" borderId="1" xfId="0" applyFont="1" applyFill="1" applyBorder="1" applyAlignment="1">
      <alignment vertical="center" wrapText="1"/>
    </xf>
    <xf numFmtId="0" fontId="9" fillId="0" borderId="4" xfId="0" applyFont="1" applyBorder="1" applyAlignment="1">
      <alignment horizontal="left" vertical="center" wrapText="1"/>
    </xf>
    <xf numFmtId="10" fontId="23" fillId="15" borderId="9" xfId="0" applyNumberFormat="1" applyFont="1" applyFill="1" applyBorder="1" applyAlignment="1">
      <alignment horizontal="center" vertical="center"/>
    </xf>
    <xf numFmtId="0" fontId="11" fillId="11" borderId="1" xfId="0" applyFont="1" applyFill="1" applyBorder="1" applyAlignment="1">
      <alignment horizontal="center" vertical="center" wrapText="1"/>
    </xf>
    <xf numFmtId="0" fontId="16" fillId="0" borderId="0" xfId="0" applyFont="1" applyAlignment="1">
      <alignment vertical="center"/>
    </xf>
    <xf numFmtId="0" fontId="16" fillId="0" borderId="0" xfId="0" applyFont="1" applyAlignment="1">
      <alignment horizontal="left" vertical="center" wrapText="1"/>
    </xf>
    <xf numFmtId="0" fontId="16" fillId="0" borderId="0" xfId="0" applyFont="1" applyAlignment="1">
      <alignment horizontal="center" vertical="center"/>
    </xf>
    <xf numFmtId="0" fontId="20" fillId="0" borderId="0" xfId="0" applyFont="1" applyAlignment="1">
      <alignment vertical="center"/>
    </xf>
    <xf numFmtId="0" fontId="20" fillId="0" borderId="1" xfId="0" applyFont="1" applyBorder="1" applyAlignment="1">
      <alignment horizontal="center" vertical="center"/>
    </xf>
    <xf numFmtId="0" fontId="16" fillId="0" borderId="1" xfId="0" applyFont="1" applyBorder="1" applyAlignment="1">
      <alignment horizontal="center" vertical="center"/>
    </xf>
    <xf numFmtId="0" fontId="9" fillId="4" borderId="0" xfId="0" applyFont="1" applyFill="1" applyAlignment="1">
      <alignment vertical="center" wrapText="1"/>
    </xf>
    <xf numFmtId="0" fontId="9" fillId="11" borderId="1" xfId="0" applyFont="1" applyFill="1" applyBorder="1" applyAlignment="1">
      <alignment horizontal="center" vertical="top"/>
    </xf>
    <xf numFmtId="0" fontId="24" fillId="5" borderId="1" xfId="0" applyFont="1" applyFill="1" applyBorder="1" applyAlignment="1">
      <alignment horizontal="center" vertical="center" wrapText="1"/>
    </xf>
    <xf numFmtId="0" fontId="9" fillId="4" borderId="1" xfId="0" applyFont="1" applyFill="1" applyBorder="1" applyAlignment="1">
      <alignment vertical="top" wrapText="1"/>
    </xf>
    <xf numFmtId="0" fontId="9" fillId="4" borderId="1" xfId="0" quotePrefix="1" applyFont="1" applyFill="1" applyBorder="1" applyAlignment="1">
      <alignment vertical="center" wrapText="1"/>
    </xf>
    <xf numFmtId="0" fontId="9" fillId="0" borderId="0" xfId="0" applyFont="1" applyAlignment="1">
      <alignment horizontal="center" vertical="top" wrapText="1"/>
    </xf>
    <xf numFmtId="0" fontId="9" fillId="0" borderId="4" xfId="0" applyFont="1" applyBorder="1" applyAlignment="1">
      <alignment horizontal="left" vertical="top" wrapText="1"/>
    </xf>
    <xf numFmtId="0" fontId="9" fillId="0" borderId="4" xfId="0" applyFont="1" applyBorder="1" applyAlignment="1">
      <alignment horizontal="center" vertical="top"/>
    </xf>
    <xf numFmtId="10" fontId="23" fillId="15" borderId="9" xfId="0" applyNumberFormat="1" applyFont="1" applyFill="1" applyBorder="1" applyAlignment="1">
      <alignment horizontal="center" vertical="top"/>
    </xf>
    <xf numFmtId="0" fontId="16" fillId="0" borderId="0" xfId="0" applyFont="1" applyAlignment="1">
      <alignment wrapText="1"/>
    </xf>
    <xf numFmtId="0" fontId="16" fillId="0" borderId="1" xfId="0" applyFont="1" applyBorder="1" applyAlignment="1">
      <alignment horizontal="center" vertical="top"/>
    </xf>
    <xf numFmtId="0" fontId="11" fillId="11" borderId="1" xfId="0" applyFont="1" applyFill="1" applyBorder="1" applyAlignment="1">
      <alignment horizontal="center" wrapText="1"/>
    </xf>
    <xf numFmtId="0" fontId="25" fillId="0" borderId="0" xfId="0" applyFont="1" applyAlignment="1">
      <alignment horizontal="center"/>
    </xf>
    <xf numFmtId="0" fontId="28" fillId="16" borderId="7" xfId="0" applyFont="1" applyFill="1" applyBorder="1" applyAlignment="1">
      <alignment horizontal="center" vertical="center" wrapText="1"/>
    </xf>
    <xf numFmtId="0" fontId="28" fillId="16" borderId="7" xfId="0" applyFont="1" applyFill="1" applyBorder="1" applyAlignment="1">
      <alignment horizontal="center" vertical="center"/>
    </xf>
    <xf numFmtId="0" fontId="25" fillId="16" borderId="7" xfId="0" applyFont="1" applyFill="1" applyBorder="1" applyAlignment="1">
      <alignment horizontal="center" vertical="center"/>
    </xf>
    <xf numFmtId="0" fontId="27" fillId="0" borderId="7" xfId="0" applyFont="1" applyBorder="1" applyAlignment="1">
      <alignment horizontal="center"/>
    </xf>
    <xf numFmtId="9" fontId="27" fillId="0" borderId="7" xfId="0" applyNumberFormat="1" applyFont="1" applyBorder="1" applyAlignment="1">
      <alignment horizontal="center"/>
    </xf>
    <xf numFmtId="0" fontId="28" fillId="0" borderId="7" xfId="0" applyFont="1" applyBorder="1" applyAlignment="1">
      <alignment horizontal="center"/>
    </xf>
    <xf numFmtId="9" fontId="29" fillId="12" borderId="7" xfId="0" applyNumberFormat="1" applyFont="1" applyFill="1" applyBorder="1" applyAlignment="1">
      <alignment horizontal="center"/>
    </xf>
    <xf numFmtId="0" fontId="28" fillId="16" borderId="7" xfId="0" applyFont="1" applyFill="1" applyBorder="1" applyAlignment="1">
      <alignment horizontal="center"/>
    </xf>
    <xf numFmtId="0" fontId="25" fillId="16" borderId="7" xfId="0" applyFont="1" applyFill="1" applyBorder="1" applyAlignment="1">
      <alignment horizontal="center"/>
    </xf>
    <xf numFmtId="10" fontId="27" fillId="0" borderId="7" xfId="0" applyNumberFormat="1" applyFont="1" applyBorder="1" applyAlignment="1">
      <alignment horizontal="center"/>
    </xf>
    <xf numFmtId="0" fontId="25" fillId="0" borderId="7" xfId="0" applyFont="1" applyBorder="1" applyAlignment="1">
      <alignment horizontal="center"/>
    </xf>
    <xf numFmtId="10" fontId="29" fillId="12" borderId="7" xfId="0" applyNumberFormat="1" applyFont="1" applyFill="1" applyBorder="1" applyAlignment="1">
      <alignment horizontal="center"/>
    </xf>
    <xf numFmtId="0" fontId="29" fillId="12" borderId="7" xfId="0" applyFont="1" applyFill="1" applyBorder="1" applyAlignment="1">
      <alignment horizontal="center"/>
    </xf>
    <xf numFmtId="0" fontId="27" fillId="0" borderId="0" xfId="0" applyFont="1"/>
    <xf numFmtId="0" fontId="29" fillId="12" borderId="13" xfId="0" applyFont="1" applyFill="1" applyBorder="1" applyAlignment="1">
      <alignment horizontal="center"/>
    </xf>
    <xf numFmtId="0" fontId="29" fillId="12" borderId="0" xfId="0" applyFont="1" applyFill="1" applyAlignment="1">
      <alignment horizontal="center"/>
    </xf>
    <xf numFmtId="0" fontId="25" fillId="17" borderId="7" xfId="0" applyFont="1" applyFill="1" applyBorder="1" applyAlignment="1">
      <alignment horizontal="center"/>
    </xf>
    <xf numFmtId="0" fontId="29" fillId="18" borderId="7" xfId="0" applyFont="1" applyFill="1" applyBorder="1" applyAlignment="1">
      <alignment horizontal="center"/>
    </xf>
    <xf numFmtId="0" fontId="27" fillId="0" borderId="0" xfId="0" applyFont="1" applyAlignment="1">
      <alignment horizontal="left"/>
    </xf>
    <xf numFmtId="0" fontId="11" fillId="16" borderId="14" xfId="0" applyFont="1" applyFill="1" applyBorder="1" applyAlignment="1">
      <alignment horizontal="center" vertical="center" wrapText="1" readingOrder="1"/>
    </xf>
    <xf numFmtId="0" fontId="11" fillId="16" borderId="15" xfId="0" applyFont="1" applyFill="1" applyBorder="1" applyAlignment="1">
      <alignment horizontal="center" vertical="center" wrapText="1" readingOrder="1"/>
    </xf>
    <xf numFmtId="0" fontId="11" fillId="16" borderId="16" xfId="0" applyFont="1" applyFill="1" applyBorder="1" applyAlignment="1">
      <alignment horizontal="center" vertical="center" wrapText="1" readingOrder="1"/>
    </xf>
    <xf numFmtId="0" fontId="9" fillId="0" borderId="1" xfId="0" applyFont="1" applyBorder="1" applyAlignment="1">
      <alignment horizontal="left" vertical="center" wrapText="1"/>
    </xf>
    <xf numFmtId="0" fontId="9" fillId="0" borderId="0" xfId="0" applyFont="1" applyAlignment="1">
      <alignment horizontal="left" vertical="top"/>
    </xf>
    <xf numFmtId="0" fontId="21" fillId="9" borderId="1" xfId="0" applyFont="1" applyFill="1" applyBorder="1" applyAlignment="1">
      <alignment horizontal="center" vertical="center"/>
    </xf>
    <xf numFmtId="0" fontId="21" fillId="9" borderId="18" xfId="0" applyFont="1" applyFill="1" applyBorder="1" applyAlignment="1">
      <alignment horizontal="center" vertical="center"/>
    </xf>
    <xf numFmtId="0" fontId="14" fillId="0" borderId="8" xfId="0" applyFont="1" applyBorder="1" applyAlignment="1">
      <alignment horizontal="center" vertical="center" wrapText="1"/>
    </xf>
    <xf numFmtId="0" fontId="9" fillId="0" borderId="1" xfId="0" applyFont="1" applyBorder="1"/>
    <xf numFmtId="0" fontId="9" fillId="4" borderId="1" xfId="0" applyFont="1" applyFill="1" applyBorder="1"/>
    <xf numFmtId="0" fontId="14" fillId="4" borderId="1" xfId="0" applyFont="1" applyFill="1" applyBorder="1" applyAlignment="1">
      <alignment horizontal="center" vertical="center"/>
    </xf>
    <xf numFmtId="0" fontId="14" fillId="0" borderId="5" xfId="0" applyFont="1" applyBorder="1" applyAlignment="1">
      <alignment horizontal="center" vertical="center" wrapText="1"/>
    </xf>
    <xf numFmtId="0" fontId="14" fillId="7" borderId="19" xfId="0" applyFont="1" applyFill="1" applyBorder="1" applyAlignment="1">
      <alignment horizontal="center" vertical="center" wrapText="1"/>
    </xf>
    <xf numFmtId="0" fontId="9" fillId="7" borderId="1" xfId="0" applyFont="1" applyFill="1" applyBorder="1" applyAlignment="1">
      <alignment horizontal="center" vertical="center" wrapText="1"/>
    </xf>
    <xf numFmtId="0" fontId="33" fillId="11" borderId="1" xfId="0" applyFont="1" applyFill="1" applyBorder="1" applyAlignment="1">
      <alignment horizontal="center" vertical="center"/>
    </xf>
    <xf numFmtId="0" fontId="0" fillId="0" borderId="0" xfId="0" applyAlignment="1">
      <alignment wrapText="1"/>
    </xf>
    <xf numFmtId="0" fontId="35" fillId="19" borderId="20" xfId="0" applyFont="1" applyFill="1" applyBorder="1" applyAlignment="1">
      <alignment wrapText="1"/>
    </xf>
    <xf numFmtId="0" fontId="0" fillId="0" borderId="20" xfId="0" applyBorder="1" applyAlignment="1">
      <alignment wrapText="1"/>
    </xf>
    <xf numFmtId="0" fontId="12" fillId="5" borderId="3" xfId="0" applyFont="1" applyFill="1" applyBorder="1" applyAlignment="1">
      <alignment horizontal="center" vertical="center"/>
    </xf>
    <xf numFmtId="0" fontId="12" fillId="5" borderId="3" xfId="0" applyFont="1" applyFill="1" applyBorder="1" applyAlignment="1">
      <alignment horizontal="center" vertical="center" wrapText="1"/>
    </xf>
    <xf numFmtId="0" fontId="13" fillId="5" borderId="3" xfId="0" applyFont="1" applyFill="1" applyBorder="1" applyAlignment="1">
      <alignment horizontal="center" vertical="center"/>
    </xf>
    <xf numFmtId="0" fontId="13" fillId="5" borderId="3" xfId="0" applyFont="1" applyFill="1" applyBorder="1" applyAlignment="1">
      <alignment horizontal="center" vertical="center" wrapText="1"/>
    </xf>
    <xf numFmtId="0" fontId="0" fillId="0" borderId="0" xfId="0" pivotButton="1"/>
    <xf numFmtId="0" fontId="0" fillId="0" borderId="0" xfId="0" applyAlignment="1">
      <alignment horizontal="left"/>
    </xf>
    <xf numFmtId="10" fontId="0" fillId="0" borderId="0" xfId="0" applyNumberFormat="1"/>
    <xf numFmtId="0" fontId="0" fillId="0" borderId="17" xfId="0" applyBorder="1"/>
    <xf numFmtId="0" fontId="35" fillId="20" borderId="20" xfId="0" applyFont="1" applyFill="1" applyBorder="1"/>
    <xf numFmtId="0" fontId="0" fillId="0" borderId="17" xfId="0" applyBorder="1" applyAlignment="1">
      <alignment wrapText="1"/>
    </xf>
    <xf numFmtId="14" fontId="0" fillId="0" borderId="0" xfId="0" applyNumberFormat="1"/>
    <xf numFmtId="0" fontId="3" fillId="0" borderId="17" xfId="1" applyAlignment="1">
      <alignment vertical="center"/>
    </xf>
    <xf numFmtId="0" fontId="3" fillId="0" borderId="17" xfId="1" applyAlignment="1">
      <alignment horizontal="left" vertical="center" indent="1"/>
    </xf>
    <xf numFmtId="0" fontId="3" fillId="0" borderId="17" xfId="1" applyAlignment="1">
      <alignment horizontal="center" vertical="center"/>
    </xf>
    <xf numFmtId="0" fontId="3" fillId="21" borderId="20" xfId="1" applyFill="1" applyBorder="1" applyAlignment="1">
      <alignment vertical="center"/>
    </xf>
    <xf numFmtId="0" fontId="3" fillId="0" borderId="20" xfId="1" applyBorder="1" applyAlignment="1">
      <alignment horizontal="left" vertical="center" wrapText="1" indent="1"/>
    </xf>
    <xf numFmtId="0" fontId="3" fillId="0" borderId="22" xfId="1" applyBorder="1" applyAlignment="1">
      <alignment horizontal="center" vertical="center"/>
    </xf>
    <xf numFmtId="0" fontId="3" fillId="0" borderId="23" xfId="1" applyBorder="1" applyAlignment="1">
      <alignment horizontal="center" vertical="center"/>
    </xf>
    <xf numFmtId="0" fontId="3" fillId="0" borderId="20" xfId="1" applyBorder="1" applyAlignment="1">
      <alignment vertical="center"/>
    </xf>
    <xf numFmtId="0" fontId="3" fillId="0" borderId="20" xfId="1" applyBorder="1" applyAlignment="1">
      <alignment horizontal="center" vertical="center"/>
    </xf>
    <xf numFmtId="0" fontId="3" fillId="0" borderId="24" xfId="1" applyBorder="1" applyAlignment="1">
      <alignment horizontal="center" vertical="center"/>
    </xf>
    <xf numFmtId="0" fontId="3" fillId="22" borderId="25" xfId="1" applyFill="1" applyBorder="1" applyAlignment="1">
      <alignment horizontal="center" vertical="center"/>
    </xf>
    <xf numFmtId="0" fontId="3" fillId="0" borderId="25" xfId="1" applyBorder="1" applyAlignment="1">
      <alignment horizontal="left" vertical="center" wrapText="1" indent="1"/>
    </xf>
    <xf numFmtId="0" fontId="3" fillId="0" borderId="25" xfId="1" applyBorder="1" applyAlignment="1">
      <alignment horizontal="center" vertical="center"/>
    </xf>
    <xf numFmtId="0" fontId="3" fillId="0" borderId="25" xfId="1" applyBorder="1" applyAlignment="1">
      <alignment horizontal="left" vertical="top" wrapText="1" indent="1"/>
    </xf>
    <xf numFmtId="0" fontId="3" fillId="0" borderId="26" xfId="1" applyBorder="1" applyAlignment="1">
      <alignment horizontal="center" vertical="center"/>
    </xf>
    <xf numFmtId="0" fontId="3" fillId="0" borderId="27" xfId="1" applyBorder="1" applyAlignment="1">
      <alignment horizontal="center" vertical="center"/>
    </xf>
    <xf numFmtId="0" fontId="3" fillId="0" borderId="20" xfId="1" applyBorder="1" applyAlignment="1">
      <alignment horizontal="center" vertical="center" wrapText="1"/>
    </xf>
    <xf numFmtId="0" fontId="3" fillId="24" borderId="20" xfId="1" applyFill="1" applyBorder="1" applyAlignment="1">
      <alignment vertical="center"/>
    </xf>
    <xf numFmtId="0" fontId="3" fillId="25" borderId="20" xfId="1" applyFill="1" applyBorder="1" applyAlignment="1">
      <alignment vertical="center"/>
    </xf>
    <xf numFmtId="0" fontId="3" fillId="21" borderId="25" xfId="1" applyFill="1" applyBorder="1" applyAlignment="1">
      <alignment horizontal="center" vertical="center"/>
    </xf>
    <xf numFmtId="0" fontId="3" fillId="25" borderId="25" xfId="1" applyFill="1" applyBorder="1" applyAlignment="1">
      <alignment horizontal="center" vertical="center"/>
    </xf>
    <xf numFmtId="0" fontId="35" fillId="26" borderId="17" xfId="1" applyFont="1" applyFill="1" applyAlignment="1">
      <alignment horizontal="center" vertical="center"/>
    </xf>
    <xf numFmtId="0" fontId="35" fillId="26" borderId="17" xfId="1" applyFont="1" applyFill="1" applyAlignment="1">
      <alignment horizontal="left" vertical="center" indent="1"/>
    </xf>
    <xf numFmtId="0" fontId="35" fillId="26" borderId="17" xfId="1" applyFont="1" applyFill="1" applyAlignment="1">
      <alignment vertical="center"/>
    </xf>
    <xf numFmtId="0" fontId="3" fillId="0" borderId="25" xfId="1" applyBorder="1" applyAlignment="1">
      <alignment horizontal="center" vertical="top" wrapText="1"/>
    </xf>
    <xf numFmtId="0" fontId="3" fillId="0" borderId="21" xfId="1" applyBorder="1" applyAlignment="1">
      <alignment horizontal="center" vertical="top" wrapText="1"/>
    </xf>
    <xf numFmtId="0" fontId="3" fillId="21" borderId="21" xfId="1" applyFill="1" applyBorder="1" applyAlignment="1">
      <alignment horizontal="center" vertical="center"/>
    </xf>
    <xf numFmtId="0" fontId="3" fillId="0" borderId="24" xfId="1" applyBorder="1" applyAlignment="1">
      <alignment horizontal="center" vertical="top" wrapText="1"/>
    </xf>
    <xf numFmtId="0" fontId="3" fillId="21" borderId="24" xfId="1" applyFill="1" applyBorder="1" applyAlignment="1">
      <alignment horizontal="center" vertical="center"/>
    </xf>
    <xf numFmtId="0" fontId="3" fillId="0" borderId="25" xfId="1" applyBorder="1" applyAlignment="1">
      <alignment horizontal="center" vertical="center" wrapText="1"/>
    </xf>
    <xf numFmtId="0" fontId="3" fillId="0" borderId="21" xfId="1" applyBorder="1" applyAlignment="1">
      <alignment horizontal="center" vertical="center"/>
    </xf>
    <xf numFmtId="0" fontId="3" fillId="0" borderId="21" xfId="1" applyBorder="1" applyAlignment="1">
      <alignment horizontal="left" vertical="top" wrapText="1" indent="1"/>
    </xf>
    <xf numFmtId="0" fontId="3" fillId="0" borderId="21" xfId="1" applyBorder="1" applyAlignment="1">
      <alignment horizontal="center" vertical="center" wrapText="1"/>
    </xf>
    <xf numFmtId="0" fontId="3" fillId="0" borderId="24" xfId="1" applyBorder="1" applyAlignment="1">
      <alignment horizontal="left" vertical="top" wrapText="1" indent="1"/>
    </xf>
    <xf numFmtId="0" fontId="3" fillId="0" borderId="24" xfId="1" applyBorder="1" applyAlignment="1">
      <alignment horizontal="center" vertical="center" wrapText="1"/>
    </xf>
    <xf numFmtId="0" fontId="3" fillId="0" borderId="25" xfId="1" applyBorder="1" applyAlignment="1">
      <alignment vertical="center"/>
    </xf>
    <xf numFmtId="0" fontId="3" fillId="21" borderId="25" xfId="1" applyFill="1" applyBorder="1" applyAlignment="1">
      <alignment vertical="center"/>
    </xf>
    <xf numFmtId="0" fontId="12" fillId="5" borderId="20" xfId="0" applyFont="1" applyFill="1" applyBorder="1" applyAlignment="1">
      <alignment horizontal="center" vertical="center"/>
    </xf>
    <xf numFmtId="0" fontId="12" fillId="5" borderId="20" xfId="0" applyFont="1" applyFill="1" applyBorder="1" applyAlignment="1">
      <alignment horizontal="center" vertical="center" wrapText="1"/>
    </xf>
    <xf numFmtId="0" fontId="13" fillId="5" borderId="20" xfId="0" applyFont="1" applyFill="1" applyBorder="1" applyAlignment="1">
      <alignment horizontal="center" vertical="center" wrapText="1"/>
    </xf>
    <xf numFmtId="0" fontId="0" fillId="0" borderId="20" xfId="0" applyBorder="1"/>
    <xf numFmtId="0" fontId="3" fillId="0" borderId="20" xfId="0" applyFont="1" applyBorder="1" applyAlignment="1">
      <alignment wrapText="1"/>
    </xf>
    <xf numFmtId="0" fontId="0" fillId="0" borderId="20" xfId="0" applyBorder="1" applyAlignment="1">
      <alignment horizontal="center" vertical="center"/>
    </xf>
    <xf numFmtId="0" fontId="3" fillId="0" borderId="20" xfId="0" applyFont="1" applyBorder="1"/>
    <xf numFmtId="0" fontId="3" fillId="0" borderId="20" xfId="0" applyFont="1" applyBorder="1" applyAlignment="1">
      <alignment vertical="top" wrapText="1"/>
    </xf>
    <xf numFmtId="0" fontId="0" fillId="0" borderId="20" xfId="0" applyBorder="1" applyAlignment="1">
      <alignment vertical="top"/>
    </xf>
    <xf numFmtId="0" fontId="0" fillId="0" borderId="22" xfId="0" applyBorder="1"/>
    <xf numFmtId="0" fontId="3" fillId="27" borderId="20" xfId="0" applyFont="1" applyFill="1" applyBorder="1" applyAlignment="1">
      <alignment wrapText="1"/>
    </xf>
    <xf numFmtId="15" fontId="0" fillId="0" borderId="20" xfId="0" applyNumberFormat="1" applyBorder="1" applyAlignment="1">
      <alignment horizontal="center" vertical="center"/>
    </xf>
    <xf numFmtId="15" fontId="3" fillId="0" borderId="20" xfId="0" applyNumberFormat="1" applyFont="1" applyBorder="1" applyAlignment="1">
      <alignment horizontal="center" vertical="center"/>
    </xf>
    <xf numFmtId="15" fontId="3" fillId="0" borderId="20" xfId="0" applyNumberFormat="1" applyFont="1" applyBorder="1" applyAlignment="1">
      <alignment horizontal="center" vertical="center" wrapText="1"/>
    </xf>
    <xf numFmtId="0" fontId="3" fillId="0" borderId="21" xfId="0" applyFont="1" applyBorder="1"/>
    <xf numFmtId="0" fontId="3" fillId="2" borderId="0" xfId="0" applyFont="1" applyFill="1"/>
    <xf numFmtId="0" fontId="3" fillId="0" borderId="0" xfId="0" applyFont="1"/>
    <xf numFmtId="0" fontId="3" fillId="0" borderId="20" xfId="0" applyFont="1" applyBorder="1" applyAlignment="1">
      <alignment horizontal="center" vertical="center"/>
    </xf>
    <xf numFmtId="0" fontId="3" fillId="0" borderId="20" xfId="0" applyFont="1" applyBorder="1" applyAlignment="1">
      <alignment horizontal="left" vertical="top" wrapText="1"/>
    </xf>
    <xf numFmtId="0" fontId="3" fillId="0" borderId="0" xfId="0" applyFont="1" applyAlignment="1">
      <alignment horizontal="center" vertical="center"/>
    </xf>
    <xf numFmtId="0" fontId="3" fillId="0" borderId="0" xfId="0" applyFont="1" applyAlignment="1">
      <alignment wrapText="1"/>
    </xf>
    <xf numFmtId="166" fontId="3" fillId="0" borderId="0" xfId="0" applyNumberFormat="1" applyFont="1"/>
    <xf numFmtId="0" fontId="3" fillId="4" borderId="0" xfId="0" applyFont="1" applyFill="1"/>
    <xf numFmtId="0" fontId="3" fillId="0" borderId="1" xfId="0" applyFont="1" applyBorder="1" applyAlignment="1">
      <alignment horizontal="center" vertical="center"/>
    </xf>
    <xf numFmtId="0" fontId="14" fillId="0" borderId="3" xfId="0" applyFont="1" applyBorder="1" applyAlignment="1">
      <alignment horizontal="center" vertical="center" wrapText="1"/>
    </xf>
    <xf numFmtId="0" fontId="15" fillId="0" borderId="3" xfId="0" applyFont="1" applyBorder="1" applyAlignment="1">
      <alignment horizontal="center" vertical="center"/>
    </xf>
    <xf numFmtId="0" fontId="16" fillId="0" borderId="3" xfId="0" applyFont="1" applyBorder="1" applyAlignment="1">
      <alignment horizontal="left" vertical="center" wrapText="1"/>
    </xf>
    <xf numFmtId="0" fontId="14" fillId="4" borderId="3" xfId="0" applyFont="1" applyFill="1" applyBorder="1" applyAlignment="1">
      <alignment horizontal="center" vertical="center" wrapText="1"/>
    </xf>
    <xf numFmtId="0" fontId="15" fillId="4" borderId="3" xfId="0" applyFont="1" applyFill="1" applyBorder="1" applyAlignment="1">
      <alignment horizontal="center" vertical="center"/>
    </xf>
    <xf numFmtId="0" fontId="16" fillId="4" borderId="3" xfId="0" applyFont="1" applyFill="1" applyBorder="1" applyAlignment="1">
      <alignment horizontal="left" vertical="center" wrapText="1"/>
    </xf>
    <xf numFmtId="0" fontId="14" fillId="0" borderId="3" xfId="0" applyFont="1" applyBorder="1" applyAlignment="1">
      <alignment horizontal="left" vertical="center" wrapText="1"/>
    </xf>
    <xf numFmtId="0" fontId="14" fillId="6" borderId="3" xfId="0" applyFont="1" applyFill="1" applyBorder="1" applyAlignment="1">
      <alignment horizontal="center" vertical="center" wrapText="1"/>
    </xf>
    <xf numFmtId="0" fontId="15" fillId="6" borderId="3" xfId="0" applyFont="1" applyFill="1" applyBorder="1" applyAlignment="1">
      <alignment horizontal="center" vertical="center"/>
    </xf>
    <xf numFmtId="0" fontId="16" fillId="6" borderId="3" xfId="0" applyFont="1" applyFill="1" applyBorder="1" applyAlignment="1">
      <alignment horizontal="left" vertical="center" wrapText="1"/>
    </xf>
    <xf numFmtId="0" fontId="17" fillId="6" borderId="1" xfId="0" applyFont="1" applyFill="1" applyBorder="1" applyAlignment="1">
      <alignment horizontal="center" vertical="center"/>
    </xf>
    <xf numFmtId="0" fontId="3" fillId="6" borderId="1" xfId="0" applyFont="1" applyFill="1" applyBorder="1" applyAlignment="1">
      <alignment horizontal="center" vertical="center"/>
    </xf>
    <xf numFmtId="0" fontId="9" fillId="8" borderId="17" xfId="0" applyFont="1" applyFill="1" applyBorder="1" applyAlignment="1">
      <alignment vertical="center"/>
    </xf>
    <xf numFmtId="0" fontId="11" fillId="8" borderId="17" xfId="0" applyFont="1" applyFill="1" applyBorder="1" applyAlignment="1">
      <alignment horizontal="center" vertical="center" wrapText="1"/>
    </xf>
    <xf numFmtId="0" fontId="11" fillId="8" borderId="17" xfId="0" applyFont="1" applyFill="1" applyBorder="1" applyAlignment="1">
      <alignment horizontal="center" vertical="center"/>
    </xf>
    <xf numFmtId="0" fontId="11" fillId="8" borderId="17" xfId="0" applyFont="1" applyFill="1" applyBorder="1"/>
    <xf numFmtId="0" fontId="3" fillId="0" borderId="0" xfId="0" applyFont="1" applyAlignment="1">
      <alignment vertical="center"/>
    </xf>
    <xf numFmtId="0" fontId="15" fillId="0" borderId="3" xfId="0" applyFont="1" applyBorder="1" applyAlignment="1">
      <alignment horizontal="center" vertical="top"/>
    </xf>
    <xf numFmtId="0" fontId="21" fillId="10" borderId="3" xfId="0" applyFont="1" applyFill="1" applyBorder="1" applyAlignment="1">
      <alignment horizontal="center" vertical="top"/>
    </xf>
    <xf numFmtId="0" fontId="3" fillId="0" borderId="1" xfId="0" applyFont="1" applyBorder="1" applyAlignment="1">
      <alignment horizontal="center"/>
    </xf>
    <xf numFmtId="0" fontId="3" fillId="0" borderId="0" xfId="0" applyFont="1" applyAlignment="1">
      <alignment horizontal="center" vertical="center" wrapText="1"/>
    </xf>
    <xf numFmtId="0" fontId="9" fillId="8" borderId="17" xfId="0" applyFont="1" applyFill="1" applyBorder="1"/>
    <xf numFmtId="0" fontId="9" fillId="8" borderId="17" xfId="0" applyFont="1" applyFill="1" applyBorder="1" applyAlignment="1">
      <alignment vertical="center" wrapText="1"/>
    </xf>
    <xf numFmtId="0" fontId="9" fillId="8" borderId="17" xfId="0" applyFont="1" applyFill="1" applyBorder="1" applyAlignment="1">
      <alignment vertical="top"/>
    </xf>
    <xf numFmtId="0" fontId="11" fillId="8" borderId="17" xfId="0" applyFont="1" applyFill="1" applyBorder="1" applyAlignment="1">
      <alignment vertical="center"/>
    </xf>
    <xf numFmtId="10" fontId="23" fillId="15" borderId="17" xfId="0" applyNumberFormat="1" applyFont="1" applyFill="1" applyBorder="1" applyAlignment="1">
      <alignment horizontal="center" vertical="center"/>
    </xf>
    <xf numFmtId="0" fontId="17" fillId="0" borderId="1" xfId="0" applyFont="1" applyBorder="1" applyAlignment="1">
      <alignment vertical="top" wrapText="1"/>
    </xf>
    <xf numFmtId="0" fontId="17" fillId="0" borderId="1" xfId="0" applyFont="1" applyBorder="1" applyAlignment="1">
      <alignment vertical="center" wrapText="1"/>
    </xf>
    <xf numFmtId="0" fontId="17" fillId="4" borderId="1" xfId="0" applyFont="1" applyFill="1" applyBorder="1" applyAlignment="1">
      <alignment vertical="top" wrapText="1"/>
    </xf>
    <xf numFmtId="0" fontId="3" fillId="0" borderId="0" xfId="0" applyFont="1" applyAlignment="1">
      <alignment vertical="center" wrapText="1"/>
    </xf>
    <xf numFmtId="0" fontId="9" fillId="8" borderId="17" xfId="0" applyFont="1" applyFill="1" applyBorder="1" applyAlignment="1">
      <alignment vertical="top" wrapText="1"/>
    </xf>
    <xf numFmtId="10" fontId="23" fillId="15" borderId="17" xfId="0" applyNumberFormat="1" applyFont="1" applyFill="1" applyBorder="1" applyAlignment="1">
      <alignment horizontal="center" vertical="top"/>
    </xf>
    <xf numFmtId="0" fontId="28" fillId="16" borderId="9" xfId="0" applyFont="1" applyFill="1" applyBorder="1" applyAlignment="1">
      <alignment horizontal="center" vertical="center" wrapText="1"/>
    </xf>
    <xf numFmtId="0" fontId="25" fillId="16" borderId="9" xfId="0" applyFont="1" applyFill="1" applyBorder="1" applyAlignment="1">
      <alignment horizontal="center" vertical="center"/>
    </xf>
    <xf numFmtId="0" fontId="27" fillId="0" borderId="3" xfId="0" applyFont="1" applyBorder="1"/>
    <xf numFmtId="0" fontId="27" fillId="12" borderId="19" xfId="0" applyFont="1" applyFill="1" applyBorder="1"/>
    <xf numFmtId="0" fontId="28" fillId="0" borderId="3" xfId="0" applyFont="1" applyBorder="1" applyAlignment="1">
      <alignment horizontal="center"/>
    </xf>
    <xf numFmtId="0" fontId="27" fillId="12" borderId="3" xfId="0" applyFont="1" applyFill="1" applyBorder="1"/>
    <xf numFmtId="0" fontId="27" fillId="0" borderId="19" xfId="0" applyFont="1" applyBorder="1"/>
    <xf numFmtId="0" fontId="27" fillId="0" borderId="3" xfId="0" applyFont="1" applyBorder="1" applyAlignment="1">
      <alignment horizontal="center"/>
    </xf>
    <xf numFmtId="0" fontId="27" fillId="0" borderId="3" xfId="0" applyFont="1" applyBorder="1" applyAlignment="1">
      <alignment horizontal="left"/>
    </xf>
    <xf numFmtId="0" fontId="27" fillId="0" borderId="9" xfId="0" applyFont="1" applyBorder="1" applyAlignment="1">
      <alignment horizontal="center"/>
    </xf>
    <xf numFmtId="0" fontId="25" fillId="17" borderId="3" xfId="0" applyFont="1" applyFill="1" applyBorder="1"/>
    <xf numFmtId="0" fontId="14" fillId="0" borderId="19" xfId="0" applyFont="1" applyBorder="1" applyAlignment="1">
      <alignment horizontal="center" vertical="center" wrapText="1"/>
    </xf>
    <xf numFmtId="0" fontId="14" fillId="4" borderId="19" xfId="0" applyFont="1" applyFill="1" applyBorder="1" applyAlignment="1">
      <alignment horizontal="center" vertical="center" wrapText="1"/>
    </xf>
    <xf numFmtId="0" fontId="3" fillId="0" borderId="1" xfId="0" applyFont="1" applyBorder="1"/>
    <xf numFmtId="0" fontId="14" fillId="6" borderId="19" xfId="0" applyFont="1" applyFill="1" applyBorder="1" applyAlignment="1">
      <alignment horizontal="center" vertical="center" wrapText="1"/>
    </xf>
    <xf numFmtId="0" fontId="2" fillId="0" borderId="20" xfId="0" applyFont="1" applyBorder="1" applyAlignment="1">
      <alignment wrapText="1"/>
    </xf>
    <xf numFmtId="0" fontId="2" fillId="0" borderId="20" xfId="0" applyFont="1" applyBorder="1"/>
    <xf numFmtId="0" fontId="2" fillId="0" borderId="20" xfId="0" applyFont="1" applyBorder="1" applyAlignment="1">
      <alignment horizontal="center" vertical="center"/>
    </xf>
    <xf numFmtId="0" fontId="2" fillId="0" borderId="17" xfId="0" applyFont="1" applyBorder="1"/>
    <xf numFmtId="0" fontId="13" fillId="5" borderId="29" xfId="0" applyFont="1" applyFill="1" applyBorder="1" applyAlignment="1">
      <alignment horizontal="center" vertical="center" wrapText="1"/>
    </xf>
    <xf numFmtId="0" fontId="4" fillId="2" borderId="0" xfId="0" applyFont="1" applyFill="1" applyAlignment="1">
      <alignment horizontal="center" vertical="center"/>
    </xf>
    <xf numFmtId="0" fontId="0" fillId="0" borderId="0" xfId="0"/>
    <xf numFmtId="14" fontId="6" fillId="2" borderId="0" xfId="0" applyNumberFormat="1" applyFont="1" applyFill="1" applyAlignment="1">
      <alignment horizontal="left" vertical="center"/>
    </xf>
    <xf numFmtId="0" fontId="4" fillId="3" borderId="0" xfId="0" applyFont="1" applyFill="1" applyAlignment="1">
      <alignment horizontal="center" vertical="center"/>
    </xf>
    <xf numFmtId="0" fontId="8" fillId="23" borderId="17" xfId="1" applyFont="1" applyFill="1" applyAlignment="1">
      <alignment horizontal="center" vertical="center" wrapText="1"/>
    </xf>
    <xf numFmtId="0" fontId="8" fillId="23" borderId="17" xfId="1" applyFont="1" applyFill="1" applyAlignment="1">
      <alignment horizontal="center" vertical="center"/>
    </xf>
    <xf numFmtId="0" fontId="3" fillId="0" borderId="27" xfId="1" applyBorder="1" applyAlignment="1">
      <alignment horizontal="center" vertical="center"/>
    </xf>
    <xf numFmtId="0" fontId="3" fillId="0" borderId="26" xfId="1" applyBorder="1" applyAlignment="1">
      <alignment horizontal="center" vertical="center"/>
    </xf>
    <xf numFmtId="0" fontId="3" fillId="0" borderId="20" xfId="1" applyBorder="1" applyAlignment="1">
      <alignment horizontal="center" vertical="center"/>
    </xf>
    <xf numFmtId="0" fontId="3" fillId="0" borderId="25" xfId="1" applyBorder="1" applyAlignment="1">
      <alignment horizontal="left" vertical="center" wrapText="1" indent="1"/>
    </xf>
    <xf numFmtId="0" fontId="3" fillId="0" borderId="24" xfId="1" applyBorder="1" applyAlignment="1">
      <alignment horizontal="left" vertical="center" indent="1"/>
    </xf>
    <xf numFmtId="0" fontId="3" fillId="22" borderId="25" xfId="1" applyFill="1" applyBorder="1" applyAlignment="1">
      <alignment horizontal="center" vertical="center"/>
    </xf>
    <xf numFmtId="0" fontId="3" fillId="22" borderId="24" xfId="1" applyFill="1" applyBorder="1" applyAlignment="1">
      <alignment horizontal="center" vertical="center"/>
    </xf>
    <xf numFmtId="0" fontId="3" fillId="0" borderId="23" xfId="1" applyBorder="1" applyAlignment="1">
      <alignment horizontal="center" vertical="center"/>
    </xf>
    <xf numFmtId="0" fontId="3" fillId="0" borderId="22" xfId="1" applyBorder="1" applyAlignment="1">
      <alignment horizontal="center" vertical="center"/>
    </xf>
    <xf numFmtId="0" fontId="3" fillId="0" borderId="20" xfId="1" applyBorder="1" applyAlignment="1">
      <alignment horizontal="left" vertical="center" wrapText="1" indent="1"/>
    </xf>
    <xf numFmtId="0" fontId="3" fillId="0" borderId="25" xfId="1" applyBorder="1" applyAlignment="1">
      <alignment horizontal="center" vertical="center"/>
    </xf>
    <xf numFmtId="0" fontId="3" fillId="0" borderId="24" xfId="1" applyBorder="1" applyAlignment="1">
      <alignment horizontal="center" vertical="center"/>
    </xf>
    <xf numFmtId="0" fontId="38" fillId="22" borderId="20" xfId="1" applyFont="1" applyFill="1" applyBorder="1" applyAlignment="1">
      <alignment horizontal="center" vertical="center"/>
    </xf>
    <xf numFmtId="0" fontId="38" fillId="22" borderId="20" xfId="1" applyFont="1" applyFill="1" applyBorder="1" applyAlignment="1">
      <alignment horizontal="left" vertical="center" indent="1"/>
    </xf>
    <xf numFmtId="0" fontId="38" fillId="22" borderId="27" xfId="1" applyFont="1" applyFill="1" applyBorder="1" applyAlignment="1">
      <alignment horizontal="center" vertical="center"/>
    </xf>
    <xf numFmtId="0" fontId="38" fillId="22" borderId="28" xfId="1" applyFont="1" applyFill="1" applyBorder="1" applyAlignment="1">
      <alignment horizontal="center" vertical="center"/>
    </xf>
    <xf numFmtId="0" fontId="38" fillId="22" borderId="20" xfId="1" applyFont="1" applyFill="1" applyBorder="1" applyAlignment="1">
      <alignment horizontal="center" vertical="center" wrapText="1"/>
    </xf>
    <xf numFmtId="0" fontId="11" fillId="11" borderId="8" xfId="0" applyFont="1" applyFill="1" applyBorder="1" applyAlignment="1">
      <alignment horizontal="center" vertical="top" wrapText="1"/>
    </xf>
    <xf numFmtId="0" fontId="19" fillId="0" borderId="6" xfId="0" applyFont="1" applyBorder="1"/>
    <xf numFmtId="0" fontId="19" fillId="0" borderId="9" xfId="0" applyFont="1" applyBorder="1"/>
    <xf numFmtId="0" fontId="9" fillId="11" borderId="4" xfId="0" applyFont="1" applyFill="1" applyBorder="1" applyAlignment="1">
      <alignment horizontal="center" vertical="center"/>
    </xf>
    <xf numFmtId="0" fontId="19" fillId="0" borderId="3" xfId="0" applyFont="1" applyBorder="1"/>
    <xf numFmtId="0" fontId="18" fillId="9" borderId="4" xfId="0" applyFont="1" applyFill="1" applyBorder="1" applyAlignment="1">
      <alignment horizontal="center" vertical="center"/>
    </xf>
    <xf numFmtId="0" fontId="18" fillId="9" borderId="6" xfId="0" applyFont="1" applyFill="1" applyBorder="1" applyAlignment="1">
      <alignment horizontal="center"/>
    </xf>
    <xf numFmtId="0" fontId="20" fillId="0" borderId="8" xfId="0" applyFont="1" applyBorder="1" applyAlignment="1">
      <alignment horizontal="center"/>
    </xf>
    <xf numFmtId="0" fontId="16" fillId="0" borderId="8" xfId="0" applyFont="1" applyBorder="1" applyAlignment="1">
      <alignment horizontal="left" vertical="top"/>
    </xf>
    <xf numFmtId="0" fontId="18" fillId="11" borderId="4" xfId="0" applyFont="1" applyFill="1" applyBorder="1" applyAlignment="1">
      <alignment horizontal="center" vertical="center"/>
    </xf>
    <xf numFmtId="0" fontId="20" fillId="0" borderId="8" xfId="0" applyFont="1" applyBorder="1" applyAlignment="1">
      <alignment horizontal="center" vertical="center"/>
    </xf>
    <xf numFmtId="0" fontId="16" fillId="0" borderId="8" xfId="0" applyFont="1" applyBorder="1" applyAlignment="1">
      <alignment horizontal="left" vertical="center"/>
    </xf>
    <xf numFmtId="0" fontId="11" fillId="4" borderId="0" xfId="0" applyFont="1" applyFill="1" applyAlignment="1">
      <alignment horizontal="center" vertical="center" wrapText="1"/>
    </xf>
    <xf numFmtId="0" fontId="27" fillId="0" borderId="0" xfId="0" applyFont="1" applyAlignment="1">
      <alignment horizontal="left" wrapText="1"/>
    </xf>
    <xf numFmtId="0" fontId="27" fillId="0" borderId="0" xfId="0" applyFont="1"/>
    <xf numFmtId="0" fontId="29" fillId="12" borderId="4" xfId="0" applyFont="1" applyFill="1" applyBorder="1" applyAlignment="1">
      <alignment horizontal="center"/>
    </xf>
    <xf numFmtId="0" fontId="29" fillId="12" borderId="4" xfId="0" applyFont="1" applyFill="1" applyBorder="1" applyAlignment="1">
      <alignment horizontal="center" wrapText="1"/>
    </xf>
    <xf numFmtId="0" fontId="29" fillId="12" borderId="6" xfId="0" applyFont="1" applyFill="1" applyBorder="1" applyAlignment="1">
      <alignment horizontal="center"/>
    </xf>
    <xf numFmtId="0" fontId="29" fillId="12" borderId="11" xfId="0" applyFont="1" applyFill="1" applyBorder="1" applyAlignment="1">
      <alignment horizontal="center"/>
    </xf>
    <xf numFmtId="0" fontId="19" fillId="0" borderId="10" xfId="0" applyFont="1" applyBorder="1"/>
    <xf numFmtId="0" fontId="19" fillId="0" borderId="18" xfId="0" applyFont="1" applyBorder="1"/>
    <xf numFmtId="0" fontId="19" fillId="0" borderId="19" xfId="0" applyFont="1" applyBorder="1"/>
    <xf numFmtId="0" fontId="19" fillId="0" borderId="12" xfId="0" applyFont="1" applyBorder="1"/>
    <xf numFmtId="0" fontId="19" fillId="0" borderId="7" xfId="0" applyFont="1" applyBorder="1"/>
    <xf numFmtId="0" fontId="27" fillId="0" borderId="6" xfId="0" applyFont="1" applyBorder="1" applyAlignment="1">
      <alignment horizontal="center"/>
    </xf>
    <xf numFmtId="0" fontId="25" fillId="0" borderId="0" xfId="0" applyFont="1"/>
    <xf numFmtId="0" fontId="30" fillId="0" borderId="0" xfId="0" applyFont="1" applyAlignment="1">
      <alignment horizontal="left"/>
    </xf>
    <xf numFmtId="0" fontId="25" fillId="16" borderId="4" xfId="0" applyFont="1" applyFill="1" applyBorder="1" applyAlignment="1">
      <alignment horizontal="center"/>
    </xf>
    <xf numFmtId="0" fontId="28" fillId="16" borderId="4" xfId="0" applyFont="1" applyFill="1" applyBorder="1" applyAlignment="1">
      <alignment horizontal="center" wrapText="1"/>
    </xf>
    <xf numFmtId="0" fontId="25" fillId="16" borderId="6" xfId="0" applyFont="1" applyFill="1" applyBorder="1" applyAlignment="1">
      <alignment horizontal="center"/>
    </xf>
    <xf numFmtId="0" fontId="25" fillId="16" borderId="4" xfId="0" applyFont="1" applyFill="1" applyBorder="1" applyAlignment="1">
      <alignment horizontal="center" wrapText="1"/>
    </xf>
    <xf numFmtId="0" fontId="25" fillId="16" borderId="11" xfId="0" applyFont="1" applyFill="1" applyBorder="1" applyAlignment="1">
      <alignment horizontal="center"/>
    </xf>
    <xf numFmtId="0" fontId="25" fillId="0" borderId="0" xfId="0" applyFont="1" applyAlignment="1">
      <alignment horizontal="center"/>
    </xf>
    <xf numFmtId="0" fontId="26" fillId="0" borderId="0" xfId="0" applyFont="1" applyAlignment="1">
      <alignment horizontal="center"/>
    </xf>
    <xf numFmtId="0" fontId="27" fillId="0" borderId="0" xfId="0" applyFont="1" applyAlignment="1">
      <alignment horizontal="left" vertical="center" wrapText="1"/>
    </xf>
    <xf numFmtId="0" fontId="25" fillId="16" borderId="4" xfId="0" applyFont="1" applyFill="1" applyBorder="1" applyAlignment="1">
      <alignment horizontal="center" vertical="center"/>
    </xf>
    <xf numFmtId="0" fontId="25" fillId="16" borderId="10" xfId="0" applyFont="1" applyFill="1" applyBorder="1" applyAlignment="1">
      <alignment horizontal="center" vertical="center"/>
    </xf>
    <xf numFmtId="0" fontId="25" fillId="16" borderId="6" xfId="0" applyFont="1" applyFill="1" applyBorder="1" applyAlignment="1">
      <alignment horizontal="center" vertical="center"/>
    </xf>
    <xf numFmtId="0" fontId="25" fillId="16" borderId="4" xfId="0" applyFont="1" applyFill="1" applyBorder="1" applyAlignment="1">
      <alignment horizontal="center" vertical="center" wrapText="1"/>
    </xf>
    <xf numFmtId="0" fontId="31" fillId="0" borderId="0" xfId="0" applyFont="1" applyAlignment="1">
      <alignment horizontal="center"/>
    </xf>
    <xf numFmtId="0" fontId="9" fillId="0" borderId="0" xfId="0" applyFont="1" applyAlignment="1">
      <alignment horizontal="left" vertical="center" wrapText="1"/>
    </xf>
    <xf numFmtId="0" fontId="32" fillId="4" borderId="17" xfId="0" applyFont="1" applyFill="1" applyBorder="1" applyAlignment="1">
      <alignment horizontal="center" vertical="center"/>
    </xf>
    <xf numFmtId="0" fontId="19" fillId="0" borderId="17" xfId="0" applyFont="1" applyBorder="1"/>
    <xf numFmtId="0" fontId="32" fillId="4" borderId="17" xfId="0" applyFont="1" applyFill="1" applyBorder="1" applyAlignment="1">
      <alignment horizontal="center" vertical="center" wrapText="1"/>
    </xf>
    <xf numFmtId="0" fontId="1" fillId="0" borderId="20" xfId="0" applyFont="1" applyBorder="1" applyAlignment="1">
      <alignment wrapText="1"/>
    </xf>
  </cellXfs>
  <cellStyles count="2">
    <cellStyle name="Normal" xfId="0" builtinId="0"/>
    <cellStyle name="Normal 2" xfId="1" xr:uid="{6EE0BEE3-9E60-4992-A8C5-7B3CE569DA92}"/>
  </cellStyles>
  <dxfs count="39">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9"/>
        </patternFill>
      </fill>
      <alignment horizontal="general" vertical="center" textRotation="0" wrapText="0" indent="0" justifyLastLine="0" shrinkToFit="0" readingOrder="0"/>
    </dxf>
    <dxf>
      <numFmt numFmtId="167" formatCode="m/d/yyyy"/>
    </dxf>
    <dxf>
      <alignment textRotation="0" wrapText="1" indent="0"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textRotation="0" wrapText="1" indent="0" justifyLastLine="0" shrinkToFit="0" readingOrder="0"/>
    </dxf>
    <dxf>
      <numFmt numFmtId="0" formatCode="General"/>
      <alignment horizontal="general" vertical="bottom" textRotation="0" wrapText="1" indent="0" justifyLastLine="0" shrinkToFit="0" readingOrder="0"/>
    </dxf>
    <dxf>
      <alignment textRotation="0" wrapText="1" indent="0" justifyLastLine="0" shrinkToFit="0" readingOrder="0"/>
    </dxf>
    <dxf>
      <border outline="0">
        <top style="thin">
          <color rgb="FF000000"/>
        </top>
      </border>
    </dxf>
    <dxf>
      <border outline="0">
        <bottom style="thin">
          <color rgb="FF000000"/>
        </bottom>
      </border>
    </dxf>
    <dxf>
      <font>
        <b/>
        <i val="0"/>
        <strike val="0"/>
        <condense val="0"/>
        <extend val="0"/>
        <outline val="0"/>
        <shadow val="0"/>
        <u val="none"/>
        <vertAlign val="baseline"/>
        <sz val="12"/>
        <color theme="0"/>
        <name val="Calibri"/>
        <scheme val="none"/>
      </font>
      <fill>
        <patternFill patternType="solid">
          <fgColor rgb="FF1E4E79"/>
          <bgColor rgb="FF1E4E79"/>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rgb="FF000000"/>
        </top>
      </border>
    </dxf>
    <dxf>
      <border outline="0">
        <bottom style="thin">
          <color rgb="FF000000"/>
        </bottom>
      </border>
    </dxf>
    <dxf>
      <font>
        <b/>
        <i val="0"/>
        <strike val="0"/>
        <condense val="0"/>
        <extend val="0"/>
        <outline val="0"/>
        <shadow val="0"/>
        <u val="none"/>
        <vertAlign val="baseline"/>
        <sz val="12"/>
        <color theme="0"/>
        <name val="Calibri"/>
        <scheme val="none"/>
      </font>
      <fill>
        <patternFill patternType="solid">
          <fgColor rgb="FF1E4E79"/>
          <bgColor rgb="FF1E4E79"/>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3.xml.rels><?xml version="1.0" encoding="UTF-8" standalone="yes"?>
<Relationships xmlns="http://schemas.openxmlformats.org/package/2006/relationships"><Relationship Id="rId1" Type="http://customschemas.google.com/relationships/workbookmetadata" Target="commentsmeta0"/></Relationships>
</file>

<file path=xl/_rels/comments4.xml.rels><?xml version="1.0" encoding="UTF-8" standalone="yes"?>
<Relationships xmlns="http://schemas.openxmlformats.org/package/2006/relationships"><Relationship Id="rId1" Type="http://customschemas.google.com/relationships/workbookmetadata" Target="commentsmeta1"/></Relationships>
</file>

<file path=xl/_rels/comments5.xml.rels><?xml version="1.0" encoding="UTF-8" standalone="yes"?>
<Relationships xmlns="http://schemas.openxmlformats.org/package/2006/relationships"><Relationship Id="rId1" Type="http://customschemas.google.com/relationships/workbookmetadata" Target="commentsmeta2"/></Relationships>
</file>

<file path=xl/_rels/comments6.xml.rels><?xml version="1.0" encoding="UTF-8" standalone="yes"?>
<Relationships xmlns="http://schemas.openxmlformats.org/package/2006/relationships"><Relationship Id="rId1" Type="http://customschemas.google.com/relationships/workbookmetadata" Target="commentsmeta3"/></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sharedStrings" Target="sharedStrings.xml"/><Relationship Id="rId21" Type="http://schemas.microsoft.com/office/2007/relationships/slicerCache" Target="slicerCaches/slicerCache2.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RichValueTypes" Target="richData/rdRichValueTypes.xml"/><Relationship Id="rId38" Type="http://schemas.microsoft.com/office/2022/10/relationships/richValueRel" Target="richData/richValueRel.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microsoft.com/office/2017/06/relationships/rdSupportingPropertyBag" Target="richData/rdsupportingpropertybag.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microsoft.com/office/2017/06/relationships/rdSupportingPropertyBagStructure" Target="richData/rdsupportingpropertybag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customschemas.google.com/relationships/workbookmetadata" Target="metadata"/><Relationship Id="rId27" Type="http://schemas.openxmlformats.org/officeDocument/2006/relationships/sheetMetadata" Target="metadata.xml"/><Relationship Id="rId30" Type="http://schemas.microsoft.com/office/2017/06/relationships/rdArray" Target="richData/rdarray.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1">
                <a:solidFill>
                  <a:srgbClr val="757575"/>
                </a:solidFill>
                <a:latin typeface="Arial"/>
              </a:defRPr>
            </a:pPr>
            <a:r>
              <a:rPr lang="en-US" b="1">
                <a:solidFill>
                  <a:srgbClr val="757575"/>
                </a:solidFill>
                <a:latin typeface="Arial"/>
              </a:rPr>
              <a:t>RESUME TINDAKLANJUT AUDIT SUPREME 2024 REGIONAL JATIMBALINUS (PROSES)</a:t>
            </a:r>
          </a:p>
        </c:rich>
      </c:tx>
      <c:layout>
        <c:manualLayout>
          <c:xMode val="edge"/>
          <c:yMode val="edge"/>
          <c:x val="3.1838975297346757E-2"/>
          <c:y val="5.000000000000001E-2"/>
        </c:manualLayout>
      </c:layout>
      <c:overlay val="0"/>
    </c:title>
    <c:autoTitleDeleted val="0"/>
    <c:plotArea>
      <c:layout/>
      <c:barChart>
        <c:barDir val="col"/>
        <c:grouping val="clustered"/>
        <c:varyColors val="1"/>
        <c:ser>
          <c:idx val="0"/>
          <c:order val="0"/>
          <c:tx>
            <c:strRef>
              <c:f>Template!$C$145:$C$146</c:f>
              <c:strCache>
                <c:ptCount val="2"/>
                <c:pt idx="0">
                  <c:v>Jumlah Rekomendasi</c:v>
                </c:pt>
              </c:strCache>
            </c:strRef>
          </c:tx>
          <c:spPr>
            <a:solidFill>
              <a:srgbClr val="4472C4"/>
            </a:solidFill>
            <a:ln cmpd="sng">
              <a:solidFill>
                <a:srgbClr val="000000"/>
              </a:solidFill>
            </a:ln>
          </c:spPr>
          <c:invertIfNegative val="1"/>
          <c:dPt>
            <c:idx val="0"/>
            <c:invertIfNegative val="1"/>
            <c:bubble3D val="0"/>
            <c:spPr>
              <a:solidFill>
                <a:srgbClr val="C27BA0"/>
              </a:solidFill>
              <a:ln cmpd="sng">
                <a:solidFill>
                  <a:srgbClr val="000000"/>
                </a:solidFill>
              </a:ln>
            </c:spPr>
            <c:extLst>
              <c:ext xmlns:c16="http://schemas.microsoft.com/office/drawing/2014/chart" uri="{C3380CC4-5D6E-409C-BE32-E72D297353CC}">
                <c16:uniqueId val="{00000001-8589-4BF5-ACCD-A60A0C1CB307}"/>
              </c:ext>
            </c:extLst>
          </c:dPt>
          <c:dPt>
            <c:idx val="1"/>
            <c:invertIfNegative val="1"/>
            <c:bubble3D val="0"/>
            <c:spPr>
              <a:solidFill>
                <a:srgbClr val="674EA7"/>
              </a:solidFill>
              <a:ln cmpd="sng">
                <a:solidFill>
                  <a:srgbClr val="000000"/>
                </a:solidFill>
              </a:ln>
            </c:spPr>
            <c:extLst>
              <c:ext xmlns:c16="http://schemas.microsoft.com/office/drawing/2014/chart" uri="{C3380CC4-5D6E-409C-BE32-E72D297353CC}">
                <c16:uniqueId val="{00000003-8589-4BF5-ACCD-A60A0C1CB307}"/>
              </c:ext>
            </c:extLst>
          </c:dPt>
          <c:dPt>
            <c:idx val="2"/>
            <c:invertIfNegative val="1"/>
            <c:bubble3D val="0"/>
            <c:spPr>
              <a:solidFill>
                <a:srgbClr val="3D85C6"/>
              </a:solidFill>
              <a:ln cmpd="sng">
                <a:solidFill>
                  <a:srgbClr val="000000"/>
                </a:solidFill>
              </a:ln>
            </c:spPr>
            <c:extLst>
              <c:ext xmlns:c16="http://schemas.microsoft.com/office/drawing/2014/chart" uri="{C3380CC4-5D6E-409C-BE32-E72D297353CC}">
                <c16:uniqueId val="{00000005-8589-4BF5-ACCD-A60A0C1CB307}"/>
              </c:ext>
            </c:extLst>
          </c:dPt>
          <c:dPt>
            <c:idx val="3"/>
            <c:invertIfNegative val="1"/>
            <c:bubble3D val="0"/>
            <c:spPr>
              <a:solidFill>
                <a:srgbClr val="76A5AF"/>
              </a:solidFill>
              <a:ln cmpd="sng">
                <a:solidFill>
                  <a:srgbClr val="000000"/>
                </a:solidFill>
              </a:ln>
            </c:spPr>
            <c:extLst>
              <c:ext xmlns:c16="http://schemas.microsoft.com/office/drawing/2014/chart" uri="{C3380CC4-5D6E-409C-BE32-E72D297353CC}">
                <c16:uniqueId val="{00000007-8589-4BF5-ACCD-A60A0C1CB307}"/>
              </c:ext>
            </c:extLst>
          </c:dPt>
          <c:dPt>
            <c:idx val="4"/>
            <c:invertIfNegative val="1"/>
            <c:bubble3D val="0"/>
            <c:spPr>
              <a:solidFill>
                <a:srgbClr val="E69138"/>
              </a:solidFill>
              <a:ln cmpd="sng">
                <a:solidFill>
                  <a:srgbClr val="000000"/>
                </a:solidFill>
              </a:ln>
            </c:spPr>
            <c:extLst>
              <c:ext xmlns:c16="http://schemas.microsoft.com/office/drawing/2014/chart" uri="{C3380CC4-5D6E-409C-BE32-E72D297353CC}">
                <c16:uniqueId val="{00000009-8589-4BF5-ACCD-A60A0C1CB307}"/>
              </c:ext>
            </c:extLst>
          </c:dPt>
          <c:dPt>
            <c:idx val="5"/>
            <c:invertIfNegative val="1"/>
            <c:bubble3D val="0"/>
            <c:spPr>
              <a:solidFill>
                <a:srgbClr val="CC0000"/>
              </a:solidFill>
              <a:ln cmpd="sng">
                <a:solidFill>
                  <a:srgbClr val="000000"/>
                </a:solidFill>
              </a:ln>
            </c:spPr>
            <c:extLst>
              <c:ext xmlns:c16="http://schemas.microsoft.com/office/drawing/2014/chart" uri="{C3380CC4-5D6E-409C-BE32-E72D297353CC}">
                <c16:uniqueId val="{0000000B-8589-4BF5-ACCD-A60A0C1CB307}"/>
              </c:ext>
            </c:extLst>
          </c:dPt>
          <c:dPt>
            <c:idx val="6"/>
            <c:invertIfNegative val="1"/>
            <c:bubble3D val="0"/>
            <c:spPr>
              <a:solidFill>
                <a:srgbClr val="741B47"/>
              </a:solidFill>
              <a:ln cmpd="sng">
                <a:solidFill>
                  <a:srgbClr val="000000"/>
                </a:solidFill>
              </a:ln>
            </c:spPr>
            <c:extLst>
              <c:ext xmlns:c16="http://schemas.microsoft.com/office/drawing/2014/chart" uri="{C3380CC4-5D6E-409C-BE32-E72D297353CC}">
                <c16:uniqueId val="{0000000D-8589-4BF5-ACCD-A60A0C1CB307}"/>
              </c:ext>
            </c:extLst>
          </c:dPt>
          <c:dPt>
            <c:idx val="7"/>
            <c:invertIfNegative val="1"/>
            <c:bubble3D val="0"/>
            <c:spPr>
              <a:solidFill>
                <a:srgbClr val="7F6000"/>
              </a:solidFill>
              <a:ln cmpd="sng">
                <a:solidFill>
                  <a:srgbClr val="000000"/>
                </a:solidFill>
              </a:ln>
            </c:spPr>
            <c:extLst>
              <c:ext xmlns:c16="http://schemas.microsoft.com/office/drawing/2014/chart" uri="{C3380CC4-5D6E-409C-BE32-E72D297353CC}">
                <c16:uniqueId val="{0000000F-8589-4BF5-ACCD-A60A0C1CB307}"/>
              </c:ext>
            </c:extLst>
          </c:dPt>
          <c:dLbls>
            <c:spPr>
              <a:noFill/>
              <a:ln>
                <a:noFill/>
              </a:ln>
              <a:effectLst/>
            </c:spPr>
            <c:txPr>
              <a:bodyPr/>
              <a:lstStyle/>
              <a:p>
                <a:pPr lvl="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Template!$B$147:$B$154</c:f>
              <c:strCache>
                <c:ptCount val="8"/>
                <c:pt idx="0">
                  <c:v>Proses 1</c:v>
                </c:pt>
                <c:pt idx="1">
                  <c:v>Proses 2</c:v>
                </c:pt>
                <c:pt idx="2">
                  <c:v>Proses 3</c:v>
                </c:pt>
                <c:pt idx="3">
                  <c:v>Proses 4</c:v>
                </c:pt>
                <c:pt idx="4">
                  <c:v>Proses 5</c:v>
                </c:pt>
                <c:pt idx="5">
                  <c:v>Proses 6</c:v>
                </c:pt>
                <c:pt idx="6">
                  <c:v>Proses 7</c:v>
                </c:pt>
                <c:pt idx="7">
                  <c:v>Proses 8</c:v>
                </c:pt>
              </c:strCache>
            </c:strRef>
          </c:cat>
          <c:val>
            <c:numRef>
              <c:f>Template!$C$147:$C$154</c:f>
              <c:numCache>
                <c:formatCode>General</c:formatCode>
                <c:ptCount val="8"/>
                <c:pt idx="0">
                  <c:v>42</c:v>
                </c:pt>
                <c:pt idx="1">
                  <c:v>8</c:v>
                </c:pt>
                <c:pt idx="2">
                  <c:v>19</c:v>
                </c:pt>
                <c:pt idx="3">
                  <c:v>20</c:v>
                </c:pt>
                <c:pt idx="4">
                  <c:v>10</c:v>
                </c:pt>
                <c:pt idx="5">
                  <c:v>10</c:v>
                </c:pt>
                <c:pt idx="6">
                  <c:v>14</c:v>
                </c:pt>
                <c:pt idx="7">
                  <c:v>11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0-8589-4BF5-ACCD-A60A0C1CB307}"/>
            </c:ext>
          </c:extLst>
        </c:ser>
        <c:ser>
          <c:idx val="1"/>
          <c:order val="1"/>
          <c:tx>
            <c:strRef>
              <c:f>Template!$D$145:$D$146</c:f>
              <c:strCache>
                <c:ptCount val="2"/>
                <c:pt idx="0">
                  <c:v>Action Plan</c:v>
                </c:pt>
                <c:pt idx="1">
                  <c:v>Closed</c:v>
                </c:pt>
              </c:strCache>
            </c:strRef>
          </c:tx>
          <c:spPr>
            <a:solidFill>
              <a:srgbClr val="ED7D31"/>
            </a:solidFill>
            <a:ln cmpd="sng">
              <a:solidFill>
                <a:srgbClr val="000000"/>
              </a:solidFill>
            </a:ln>
          </c:spPr>
          <c:invertIfNegative val="1"/>
          <c:cat>
            <c:strRef>
              <c:f>Template!$B$147:$B$154</c:f>
              <c:strCache>
                <c:ptCount val="8"/>
                <c:pt idx="0">
                  <c:v>Proses 1</c:v>
                </c:pt>
                <c:pt idx="1">
                  <c:v>Proses 2</c:v>
                </c:pt>
                <c:pt idx="2">
                  <c:v>Proses 3</c:v>
                </c:pt>
                <c:pt idx="3">
                  <c:v>Proses 4</c:v>
                </c:pt>
                <c:pt idx="4">
                  <c:v>Proses 5</c:v>
                </c:pt>
                <c:pt idx="5">
                  <c:v>Proses 6</c:v>
                </c:pt>
                <c:pt idx="6">
                  <c:v>Proses 7</c:v>
                </c:pt>
                <c:pt idx="7">
                  <c:v>Proses 8</c:v>
                </c:pt>
              </c:strCache>
            </c:strRef>
          </c:cat>
          <c:val>
            <c:numRef>
              <c:f>Template!$D$147:$D$154</c:f>
              <c:numCache>
                <c:formatCode>General</c:formatCode>
                <c:ptCount val="8"/>
                <c:pt idx="0">
                  <c:v>7</c:v>
                </c:pt>
                <c:pt idx="1">
                  <c:v>0</c:v>
                </c:pt>
                <c:pt idx="2">
                  <c:v>0</c:v>
                </c:pt>
                <c:pt idx="3">
                  <c:v>0</c:v>
                </c:pt>
                <c:pt idx="4">
                  <c:v>1</c:v>
                </c:pt>
                <c:pt idx="5">
                  <c:v>1</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1-8589-4BF5-ACCD-A60A0C1CB307}"/>
            </c:ext>
          </c:extLst>
        </c:ser>
        <c:ser>
          <c:idx val="2"/>
          <c:order val="2"/>
          <c:tx>
            <c:strRef>
              <c:f>Template!$E$145:$E$146</c:f>
              <c:strCache>
                <c:ptCount val="2"/>
                <c:pt idx="0">
                  <c:v>Action Plan</c:v>
                </c:pt>
                <c:pt idx="1">
                  <c:v>Open</c:v>
                </c:pt>
              </c:strCache>
            </c:strRef>
          </c:tx>
          <c:spPr>
            <a:solidFill>
              <a:srgbClr val="A5A5A5"/>
            </a:solidFill>
            <a:ln cmpd="sng">
              <a:solidFill>
                <a:srgbClr val="000000"/>
              </a:solidFill>
            </a:ln>
          </c:spPr>
          <c:invertIfNegative val="1"/>
          <c:dPt>
            <c:idx val="2"/>
            <c:invertIfNegative val="1"/>
            <c:bubble3D val="0"/>
            <c:extLst>
              <c:ext xmlns:c16="http://schemas.microsoft.com/office/drawing/2014/chart" uri="{C3380CC4-5D6E-409C-BE32-E72D297353CC}">
                <c16:uniqueId val="{00000012-8589-4BF5-ACCD-A60A0C1CB307}"/>
              </c:ext>
            </c:extLst>
          </c:dPt>
          <c:dLbls>
            <c:spPr>
              <a:noFill/>
              <a:ln>
                <a:noFill/>
              </a:ln>
              <a:effectLst/>
            </c:spPr>
            <c:txPr>
              <a:bodyPr/>
              <a:lstStyle/>
              <a:p>
                <a:pPr lvl="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Template!$B$147:$B$154</c:f>
              <c:strCache>
                <c:ptCount val="8"/>
                <c:pt idx="0">
                  <c:v>Proses 1</c:v>
                </c:pt>
                <c:pt idx="1">
                  <c:v>Proses 2</c:v>
                </c:pt>
                <c:pt idx="2">
                  <c:v>Proses 3</c:v>
                </c:pt>
                <c:pt idx="3">
                  <c:v>Proses 4</c:v>
                </c:pt>
                <c:pt idx="4">
                  <c:v>Proses 5</c:v>
                </c:pt>
                <c:pt idx="5">
                  <c:v>Proses 6</c:v>
                </c:pt>
                <c:pt idx="6">
                  <c:v>Proses 7</c:v>
                </c:pt>
                <c:pt idx="7">
                  <c:v>Proses 8</c:v>
                </c:pt>
              </c:strCache>
            </c:strRef>
          </c:cat>
          <c:val>
            <c:numRef>
              <c:f>Template!$E$147:$E$154</c:f>
              <c:numCache>
                <c:formatCode>General</c:formatCode>
                <c:ptCount val="8"/>
                <c:pt idx="0">
                  <c:v>35</c:v>
                </c:pt>
                <c:pt idx="1">
                  <c:v>8</c:v>
                </c:pt>
                <c:pt idx="2">
                  <c:v>19</c:v>
                </c:pt>
                <c:pt idx="3">
                  <c:v>20</c:v>
                </c:pt>
                <c:pt idx="4">
                  <c:v>9</c:v>
                </c:pt>
                <c:pt idx="5">
                  <c:v>9</c:v>
                </c:pt>
                <c:pt idx="6">
                  <c:v>14</c:v>
                </c:pt>
                <c:pt idx="7">
                  <c:v>11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3-8589-4BF5-ACCD-A60A0C1CB307}"/>
            </c:ext>
          </c:extLst>
        </c:ser>
        <c:ser>
          <c:idx val="3"/>
          <c:order val="3"/>
          <c:tx>
            <c:strRef>
              <c:f>Template!$F$145:$F$146</c:f>
              <c:strCache>
                <c:ptCount val="2"/>
                <c:pt idx="0">
                  <c:v>Action Plan</c:v>
                </c:pt>
                <c:pt idx="1">
                  <c:v>Overdue</c:v>
                </c:pt>
              </c:strCache>
            </c:strRef>
          </c:tx>
          <c:spPr>
            <a:solidFill>
              <a:srgbClr val="FFC000"/>
            </a:solidFill>
            <a:ln cmpd="sng">
              <a:solidFill>
                <a:srgbClr val="000000"/>
              </a:solidFill>
            </a:ln>
          </c:spPr>
          <c:invertIfNegative val="1"/>
          <c:cat>
            <c:strRef>
              <c:f>Template!$B$147:$B$154</c:f>
              <c:strCache>
                <c:ptCount val="8"/>
                <c:pt idx="0">
                  <c:v>Proses 1</c:v>
                </c:pt>
                <c:pt idx="1">
                  <c:v>Proses 2</c:v>
                </c:pt>
                <c:pt idx="2">
                  <c:v>Proses 3</c:v>
                </c:pt>
                <c:pt idx="3">
                  <c:v>Proses 4</c:v>
                </c:pt>
                <c:pt idx="4">
                  <c:v>Proses 5</c:v>
                </c:pt>
                <c:pt idx="5">
                  <c:v>Proses 6</c:v>
                </c:pt>
                <c:pt idx="6">
                  <c:v>Proses 7</c:v>
                </c:pt>
                <c:pt idx="7">
                  <c:v>Proses 8</c:v>
                </c:pt>
              </c:strCache>
            </c:strRef>
          </c:cat>
          <c:val>
            <c:numRef>
              <c:f>Template!$F$147:$F$154</c:f>
              <c:numCache>
                <c:formatCode>General</c:formatCode>
                <c:ptCount val="8"/>
                <c:pt idx="0">
                  <c:v>0</c:v>
                </c:pt>
                <c:pt idx="1">
                  <c:v>0</c:v>
                </c:pt>
                <c:pt idx="2">
                  <c:v>0</c:v>
                </c:pt>
                <c:pt idx="3">
                  <c:v>0</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14-8589-4BF5-ACCD-A60A0C1CB307}"/>
            </c:ext>
          </c:extLst>
        </c:ser>
        <c:dLbls>
          <c:showLegendKey val="0"/>
          <c:showVal val="0"/>
          <c:showCatName val="0"/>
          <c:showSerName val="0"/>
          <c:showPercent val="0"/>
          <c:showBubbleSize val="0"/>
        </c:dLbls>
        <c:gapWidth val="150"/>
        <c:axId val="407438331"/>
        <c:axId val="233835435"/>
      </c:barChart>
      <c:catAx>
        <c:axId val="407438331"/>
        <c:scaling>
          <c:orientation val="minMax"/>
        </c:scaling>
        <c:delete val="0"/>
        <c:axPos val="b"/>
        <c:title>
          <c:tx>
            <c:rich>
              <a:bodyPr/>
              <a:lstStyle/>
              <a:p>
                <a:pPr lvl="0">
                  <a:defRPr b="0">
                    <a:solidFill>
                      <a:srgbClr val="000000"/>
                    </a:solidFill>
                    <a:latin typeface="+mn-lt"/>
                  </a:defRPr>
                </a:pPr>
                <a:r>
                  <a:rPr lang="en-US" b="0">
                    <a:solidFill>
                      <a:srgbClr val="000000"/>
                    </a:solidFill>
                    <a:latin typeface="+mn-lt"/>
                  </a:rPr>
                  <a:t>Proses</a:t>
                </a:r>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233835435"/>
        <c:crosses val="autoZero"/>
        <c:auto val="1"/>
        <c:lblAlgn val="ctr"/>
        <c:lblOffset val="100"/>
        <c:noMultiLvlLbl val="1"/>
      </c:catAx>
      <c:valAx>
        <c:axId val="233835435"/>
        <c:scaling>
          <c:orientation val="minMax"/>
          <c:max val="50"/>
        </c:scaling>
        <c:delete val="0"/>
        <c:axPos val="l"/>
        <c:majorGridlines>
          <c:spPr>
            <a:ln>
              <a:solidFill>
                <a:srgbClr val="B7B7B7"/>
              </a:solidFill>
            </a:ln>
          </c:spPr>
        </c:maj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407438331"/>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1">
                <a:solidFill>
                  <a:srgbClr val="757575"/>
                </a:solidFill>
                <a:latin typeface="+mn-lt"/>
              </a:defRPr>
            </a:pPr>
            <a:r>
              <a:rPr lang="en-US" b="1">
                <a:solidFill>
                  <a:srgbClr val="757575"/>
                </a:solidFill>
                <a:latin typeface="+mn-lt"/>
              </a:rPr>
              <a:t>RESUME TINDAKLANJUT AUDIT SUPREME 2024 REGIONAL JATIMBALINUS (PROSES)</a:t>
            </a:r>
          </a:p>
        </c:rich>
      </c:tx>
      <c:overlay val="0"/>
    </c:title>
    <c:autoTitleDeleted val="0"/>
    <c:plotArea>
      <c:layout/>
      <c:barChart>
        <c:barDir val="col"/>
        <c:grouping val="stacked"/>
        <c:varyColors val="1"/>
        <c:ser>
          <c:idx val="0"/>
          <c:order val="0"/>
          <c:tx>
            <c:strRef>
              <c:f>Template!$C$158:$C$159</c:f>
              <c:strCache>
                <c:ptCount val="2"/>
                <c:pt idx="0">
                  <c:v>Jumlah Rekomendasi</c:v>
                </c:pt>
              </c:strCache>
            </c:strRef>
          </c:tx>
          <c:spPr>
            <a:solidFill>
              <a:srgbClr val="3D85C6"/>
            </a:solidFill>
            <a:ln cmpd="sng">
              <a:solidFill>
                <a:srgbClr val="000000"/>
              </a:solidFill>
            </a:ln>
          </c:spPr>
          <c:invertIfNegative val="1"/>
          <c:dLbls>
            <c:spPr>
              <a:noFill/>
              <a:ln>
                <a:noFill/>
              </a:ln>
              <a:effectLst/>
            </c:spPr>
            <c:txPr>
              <a:bodyPr/>
              <a:lstStyle/>
              <a:p>
                <a:pPr lvl="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Template!$B$160:$B$167</c:f>
              <c:strCache>
                <c:ptCount val="8"/>
                <c:pt idx="0">
                  <c:v>Proses 1</c:v>
                </c:pt>
                <c:pt idx="1">
                  <c:v>Proses 2</c:v>
                </c:pt>
                <c:pt idx="2">
                  <c:v>Proses 3</c:v>
                </c:pt>
                <c:pt idx="3">
                  <c:v>Proses 4</c:v>
                </c:pt>
                <c:pt idx="4">
                  <c:v>Proses 5</c:v>
                </c:pt>
                <c:pt idx="5">
                  <c:v>Proses 6</c:v>
                </c:pt>
                <c:pt idx="6">
                  <c:v>Proses 7</c:v>
                </c:pt>
                <c:pt idx="7">
                  <c:v>Proses 8</c:v>
                </c:pt>
              </c:strCache>
            </c:strRef>
          </c:cat>
          <c:val>
            <c:numRef>
              <c:f>Template!$C$160:$C$167</c:f>
              <c:numCache>
                <c:formatCode>General</c:formatCode>
                <c:ptCount val="8"/>
                <c:pt idx="0">
                  <c:v>42</c:v>
                </c:pt>
                <c:pt idx="1">
                  <c:v>8</c:v>
                </c:pt>
                <c:pt idx="2">
                  <c:v>19</c:v>
                </c:pt>
                <c:pt idx="3">
                  <c:v>20</c:v>
                </c:pt>
                <c:pt idx="4">
                  <c:v>10</c:v>
                </c:pt>
                <c:pt idx="5">
                  <c:v>10</c:v>
                </c:pt>
                <c:pt idx="6">
                  <c:v>14</c:v>
                </c:pt>
                <c:pt idx="7">
                  <c:v>11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5316-4F48-874A-0B4EBD2EFE45}"/>
            </c:ext>
          </c:extLst>
        </c:ser>
        <c:ser>
          <c:idx val="1"/>
          <c:order val="1"/>
          <c:tx>
            <c:strRef>
              <c:f>Template!$D$158:$D$159</c:f>
              <c:strCache>
                <c:ptCount val="2"/>
                <c:pt idx="0">
                  <c:v>Action Plan</c:v>
                </c:pt>
                <c:pt idx="1">
                  <c:v>Rekomendasi I</c:v>
                </c:pt>
              </c:strCache>
            </c:strRef>
          </c:tx>
          <c:spPr>
            <a:solidFill>
              <a:srgbClr val="ED7D31"/>
            </a:solidFill>
            <a:ln cmpd="sng">
              <a:solidFill>
                <a:srgbClr val="000000"/>
              </a:solidFill>
            </a:ln>
          </c:spPr>
          <c:invertIfNegative val="1"/>
          <c:dLbls>
            <c:spPr>
              <a:noFill/>
              <a:ln>
                <a:noFill/>
              </a:ln>
              <a:effectLst/>
            </c:spPr>
            <c:txPr>
              <a:bodyPr/>
              <a:lstStyle/>
              <a:p>
                <a:pPr lvl="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Template!$B$160:$B$167</c:f>
              <c:strCache>
                <c:ptCount val="8"/>
                <c:pt idx="0">
                  <c:v>Proses 1</c:v>
                </c:pt>
                <c:pt idx="1">
                  <c:v>Proses 2</c:v>
                </c:pt>
                <c:pt idx="2">
                  <c:v>Proses 3</c:v>
                </c:pt>
                <c:pt idx="3">
                  <c:v>Proses 4</c:v>
                </c:pt>
                <c:pt idx="4">
                  <c:v>Proses 5</c:v>
                </c:pt>
                <c:pt idx="5">
                  <c:v>Proses 6</c:v>
                </c:pt>
                <c:pt idx="6">
                  <c:v>Proses 7</c:v>
                </c:pt>
                <c:pt idx="7">
                  <c:v>Proses 8</c:v>
                </c:pt>
              </c:strCache>
            </c:strRef>
          </c:cat>
          <c:val>
            <c:numRef>
              <c:f>Template!$D$160:$D$167</c:f>
              <c:numCache>
                <c:formatCode>General</c:formatCode>
                <c:ptCount val="8"/>
                <c:pt idx="0">
                  <c:v>0</c:v>
                </c:pt>
                <c:pt idx="1">
                  <c:v>1</c:v>
                </c:pt>
                <c:pt idx="2">
                  <c:v>0</c:v>
                </c:pt>
                <c:pt idx="3">
                  <c:v>0</c:v>
                </c:pt>
                <c:pt idx="4">
                  <c:v>5</c:v>
                </c:pt>
                <c:pt idx="5">
                  <c:v>7</c:v>
                </c:pt>
                <c:pt idx="6">
                  <c:v>0</c:v>
                </c:pt>
                <c:pt idx="7">
                  <c:v>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5316-4F48-874A-0B4EBD2EFE45}"/>
            </c:ext>
          </c:extLst>
        </c:ser>
        <c:ser>
          <c:idx val="2"/>
          <c:order val="2"/>
          <c:tx>
            <c:strRef>
              <c:f>Template!$E$158:$E$159</c:f>
              <c:strCache>
                <c:ptCount val="2"/>
                <c:pt idx="0">
                  <c:v>Action Plan</c:v>
                </c:pt>
                <c:pt idx="1">
                  <c:v>Rekomendasi II</c:v>
                </c:pt>
              </c:strCache>
            </c:strRef>
          </c:tx>
          <c:spPr>
            <a:solidFill>
              <a:srgbClr val="A5A5A5"/>
            </a:solidFill>
            <a:ln cmpd="sng">
              <a:solidFill>
                <a:srgbClr val="000000"/>
              </a:solidFill>
            </a:ln>
          </c:spPr>
          <c:invertIfNegative val="1"/>
          <c:dLbls>
            <c:spPr>
              <a:noFill/>
              <a:ln>
                <a:noFill/>
              </a:ln>
              <a:effectLst/>
            </c:spPr>
            <c:txPr>
              <a:bodyPr/>
              <a:lstStyle/>
              <a:p>
                <a:pPr lvl="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Template!$B$160:$B$167</c:f>
              <c:strCache>
                <c:ptCount val="8"/>
                <c:pt idx="0">
                  <c:v>Proses 1</c:v>
                </c:pt>
                <c:pt idx="1">
                  <c:v>Proses 2</c:v>
                </c:pt>
                <c:pt idx="2">
                  <c:v>Proses 3</c:v>
                </c:pt>
                <c:pt idx="3">
                  <c:v>Proses 4</c:v>
                </c:pt>
                <c:pt idx="4">
                  <c:v>Proses 5</c:v>
                </c:pt>
                <c:pt idx="5">
                  <c:v>Proses 6</c:v>
                </c:pt>
                <c:pt idx="6">
                  <c:v>Proses 7</c:v>
                </c:pt>
                <c:pt idx="7">
                  <c:v>Proses 8</c:v>
                </c:pt>
              </c:strCache>
            </c:strRef>
          </c:cat>
          <c:val>
            <c:numRef>
              <c:f>Template!$E$160:$E$167</c:f>
              <c:numCache>
                <c:formatCode>General</c:formatCode>
                <c:ptCount val="8"/>
                <c:pt idx="0">
                  <c:v>33</c:v>
                </c:pt>
                <c:pt idx="1">
                  <c:v>7</c:v>
                </c:pt>
                <c:pt idx="2">
                  <c:v>19</c:v>
                </c:pt>
                <c:pt idx="3">
                  <c:v>20</c:v>
                </c:pt>
                <c:pt idx="4">
                  <c:v>4</c:v>
                </c:pt>
                <c:pt idx="5">
                  <c:v>3</c:v>
                </c:pt>
                <c:pt idx="6">
                  <c:v>14</c:v>
                </c:pt>
                <c:pt idx="7">
                  <c:v>10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5316-4F48-874A-0B4EBD2EFE45}"/>
            </c:ext>
          </c:extLst>
        </c:ser>
        <c:ser>
          <c:idx val="3"/>
          <c:order val="3"/>
          <c:tx>
            <c:strRef>
              <c:f>Template!$F$158:$F$159</c:f>
              <c:strCache>
                <c:ptCount val="2"/>
                <c:pt idx="0">
                  <c:v>Action Plan</c:v>
                </c:pt>
                <c:pt idx="1">
                  <c:v>Rekomendasi III</c:v>
                </c:pt>
              </c:strCache>
            </c:strRef>
          </c:tx>
          <c:spPr>
            <a:solidFill>
              <a:srgbClr val="FFC000"/>
            </a:solidFill>
            <a:ln cmpd="sng">
              <a:solidFill>
                <a:srgbClr val="000000"/>
              </a:solidFill>
            </a:ln>
          </c:spPr>
          <c:invertIfNegative val="1"/>
          <c:dLbls>
            <c:spPr>
              <a:noFill/>
              <a:ln>
                <a:noFill/>
              </a:ln>
              <a:effectLst/>
            </c:spPr>
            <c:txPr>
              <a:bodyPr/>
              <a:lstStyle/>
              <a:p>
                <a:pPr lvl="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Template!$B$160:$B$167</c:f>
              <c:strCache>
                <c:ptCount val="8"/>
                <c:pt idx="0">
                  <c:v>Proses 1</c:v>
                </c:pt>
                <c:pt idx="1">
                  <c:v>Proses 2</c:v>
                </c:pt>
                <c:pt idx="2">
                  <c:v>Proses 3</c:v>
                </c:pt>
                <c:pt idx="3">
                  <c:v>Proses 4</c:v>
                </c:pt>
                <c:pt idx="4">
                  <c:v>Proses 5</c:v>
                </c:pt>
                <c:pt idx="5">
                  <c:v>Proses 6</c:v>
                </c:pt>
                <c:pt idx="6">
                  <c:v>Proses 7</c:v>
                </c:pt>
                <c:pt idx="7">
                  <c:v>Proses 8</c:v>
                </c:pt>
              </c:strCache>
            </c:strRef>
          </c:cat>
          <c:val>
            <c:numRef>
              <c:f>Template!$F$160:$F$167</c:f>
              <c:numCache>
                <c:formatCode>General</c:formatCode>
                <c:ptCount val="8"/>
                <c:pt idx="0">
                  <c:v>9</c:v>
                </c:pt>
                <c:pt idx="1">
                  <c:v>0</c:v>
                </c:pt>
                <c:pt idx="2">
                  <c:v>0</c:v>
                </c:pt>
                <c:pt idx="3">
                  <c:v>0</c:v>
                </c:pt>
                <c:pt idx="4">
                  <c:v>1</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5316-4F48-874A-0B4EBD2EFE45}"/>
            </c:ext>
          </c:extLst>
        </c:ser>
        <c:dLbls>
          <c:showLegendKey val="0"/>
          <c:showVal val="0"/>
          <c:showCatName val="0"/>
          <c:showSerName val="0"/>
          <c:showPercent val="0"/>
          <c:showBubbleSize val="0"/>
        </c:dLbls>
        <c:gapWidth val="150"/>
        <c:overlap val="100"/>
        <c:axId val="1521335022"/>
        <c:axId val="832243522"/>
      </c:barChart>
      <c:catAx>
        <c:axId val="1521335022"/>
        <c:scaling>
          <c:orientation val="minMax"/>
        </c:scaling>
        <c:delete val="0"/>
        <c:axPos val="b"/>
        <c:title>
          <c:tx>
            <c:rich>
              <a:bodyPr/>
              <a:lstStyle/>
              <a:p>
                <a:pPr lvl="0">
                  <a:defRPr b="0">
                    <a:solidFill>
                      <a:srgbClr val="000000"/>
                    </a:solidFill>
                    <a:latin typeface="+mn-lt"/>
                  </a:defRPr>
                </a:pPr>
                <a:r>
                  <a:rPr lang="en-US" b="0">
                    <a:solidFill>
                      <a:srgbClr val="000000"/>
                    </a:solidFill>
                    <a:latin typeface="+mn-lt"/>
                  </a:rPr>
                  <a:t>Proses</a:t>
                </a:r>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832243522"/>
        <c:crosses val="autoZero"/>
        <c:auto val="1"/>
        <c:lblAlgn val="ctr"/>
        <c:lblOffset val="100"/>
        <c:noMultiLvlLbl val="1"/>
      </c:catAx>
      <c:valAx>
        <c:axId val="832243522"/>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1521335022"/>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1">
                <a:solidFill>
                  <a:srgbClr val="757575"/>
                </a:solidFill>
                <a:latin typeface="+mn-lt"/>
              </a:defRPr>
            </a:pPr>
            <a:r>
              <a:rPr lang="en-US" b="1">
                <a:solidFill>
                  <a:srgbClr val="757575"/>
                </a:solidFill>
                <a:latin typeface="+mn-lt"/>
              </a:rPr>
              <a:t>PROSES 1</a:t>
            </a:r>
          </a:p>
        </c:rich>
      </c:tx>
      <c:overlay val="0"/>
    </c:title>
    <c:autoTitleDeleted val="0"/>
    <c:plotArea>
      <c:layout/>
      <c:barChart>
        <c:barDir val="col"/>
        <c:grouping val="clustered"/>
        <c:varyColors val="1"/>
        <c:ser>
          <c:idx val="0"/>
          <c:order val="0"/>
          <c:tx>
            <c:strRef>
              <c:f>Template!$C$185</c:f>
              <c:strCache>
                <c:ptCount val="1"/>
                <c:pt idx="0">
                  <c:v>Open </c:v>
                </c:pt>
              </c:strCache>
            </c:strRef>
          </c:tx>
          <c:spPr>
            <a:solidFill>
              <a:srgbClr val="4472C4"/>
            </a:solidFill>
            <a:ln cmpd="sng">
              <a:solidFill>
                <a:srgbClr val="000000"/>
              </a:solidFill>
            </a:ln>
          </c:spPr>
          <c:invertIfNegative val="1"/>
          <c:dPt>
            <c:idx val="1"/>
            <c:invertIfNegative val="1"/>
            <c:bubble3D val="0"/>
            <c:extLst>
              <c:ext xmlns:c16="http://schemas.microsoft.com/office/drawing/2014/chart" uri="{C3380CC4-5D6E-409C-BE32-E72D297353CC}">
                <c16:uniqueId val="{00000000-E2F4-4331-87E2-27CD75057D47}"/>
              </c:ext>
            </c:extLst>
          </c:dPt>
          <c:dLbls>
            <c:spPr>
              <a:noFill/>
              <a:ln>
                <a:noFill/>
              </a:ln>
              <a:effectLst/>
            </c:spPr>
            <c:txPr>
              <a:bodyPr/>
              <a:lstStyle/>
              <a:p>
                <a:pPr lvl="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a:solidFill>
                  <a:srgbClr val="000000"/>
                </a:solidFill>
              </a:ln>
            </c:spPr>
            <c:trendlineType val="linear"/>
            <c:dispRSqr val="0"/>
            <c:dispEq val="0"/>
          </c:trendline>
          <c:cat>
            <c:strRef>
              <c:f>Template!$B$186:$B$188</c:f>
              <c:strCache>
                <c:ptCount val="3"/>
                <c:pt idx="0">
                  <c:v>Rekomendasi I</c:v>
                </c:pt>
                <c:pt idx="1">
                  <c:v>Rekomendasi II</c:v>
                </c:pt>
                <c:pt idx="2">
                  <c:v>Rekomendasi III</c:v>
                </c:pt>
              </c:strCache>
            </c:strRef>
          </c:cat>
          <c:val>
            <c:numRef>
              <c:f>Template!$C$186:$C$188</c:f>
              <c:numCache>
                <c:formatCode>General</c:formatCode>
                <c:ptCount val="3"/>
                <c:pt idx="0">
                  <c:v>0</c:v>
                </c:pt>
                <c:pt idx="1">
                  <c:v>28</c:v>
                </c:pt>
                <c:pt idx="2">
                  <c:v>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E2F4-4331-87E2-27CD75057D47}"/>
            </c:ext>
          </c:extLst>
        </c:ser>
        <c:ser>
          <c:idx val="1"/>
          <c:order val="1"/>
          <c:tx>
            <c:strRef>
              <c:f>Template!$D$185</c:f>
              <c:strCache>
                <c:ptCount val="1"/>
                <c:pt idx="0">
                  <c:v>Closed</c:v>
                </c:pt>
              </c:strCache>
            </c:strRef>
          </c:tx>
          <c:spPr>
            <a:solidFill>
              <a:srgbClr val="ED7D31"/>
            </a:solidFill>
            <a:ln cmpd="sng">
              <a:solidFill>
                <a:srgbClr val="000000"/>
              </a:solidFill>
            </a:ln>
          </c:spPr>
          <c:invertIfNegative val="1"/>
          <c:cat>
            <c:strRef>
              <c:f>Template!$B$186:$B$188</c:f>
              <c:strCache>
                <c:ptCount val="3"/>
                <c:pt idx="0">
                  <c:v>Rekomendasi I</c:v>
                </c:pt>
                <c:pt idx="1">
                  <c:v>Rekomendasi II</c:v>
                </c:pt>
                <c:pt idx="2">
                  <c:v>Rekomendasi III</c:v>
                </c:pt>
              </c:strCache>
            </c:strRef>
          </c:cat>
          <c:val>
            <c:numRef>
              <c:f>Template!$D$186:$D$188</c:f>
              <c:numCache>
                <c:formatCode>General</c:formatCode>
                <c:ptCount val="3"/>
                <c:pt idx="0">
                  <c:v>0</c:v>
                </c:pt>
                <c:pt idx="1">
                  <c:v>5</c:v>
                </c:pt>
                <c:pt idx="2">
                  <c:v>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E2F4-4331-87E2-27CD75057D47}"/>
            </c:ext>
          </c:extLst>
        </c:ser>
        <c:ser>
          <c:idx val="2"/>
          <c:order val="2"/>
          <c:tx>
            <c:strRef>
              <c:f>Template!$E$185</c:f>
              <c:strCache>
                <c:ptCount val="1"/>
                <c:pt idx="0">
                  <c:v>Overdue</c:v>
                </c:pt>
              </c:strCache>
            </c:strRef>
          </c:tx>
          <c:spPr>
            <a:solidFill>
              <a:srgbClr val="A5A5A5"/>
            </a:solidFill>
            <a:ln cmpd="sng">
              <a:solidFill>
                <a:srgbClr val="000000"/>
              </a:solidFill>
            </a:ln>
          </c:spPr>
          <c:invertIfNegative val="1"/>
          <c:cat>
            <c:strRef>
              <c:f>Template!$B$186:$B$188</c:f>
              <c:strCache>
                <c:ptCount val="3"/>
                <c:pt idx="0">
                  <c:v>Rekomendasi I</c:v>
                </c:pt>
                <c:pt idx="1">
                  <c:v>Rekomendasi II</c:v>
                </c:pt>
                <c:pt idx="2">
                  <c:v>Rekomendasi III</c:v>
                </c:pt>
              </c:strCache>
            </c:strRef>
          </c:cat>
          <c:val>
            <c:numRef>
              <c:f>Template!$E$186:$E$188</c:f>
              <c:numCache>
                <c:formatCode>General</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4-E2F4-4331-87E2-27CD75057D47}"/>
            </c:ext>
          </c:extLst>
        </c:ser>
        <c:dLbls>
          <c:showLegendKey val="0"/>
          <c:showVal val="0"/>
          <c:showCatName val="0"/>
          <c:showSerName val="0"/>
          <c:showPercent val="0"/>
          <c:showBubbleSize val="0"/>
        </c:dLbls>
        <c:gapWidth val="150"/>
        <c:axId val="1781366115"/>
        <c:axId val="1340227289"/>
      </c:barChart>
      <c:catAx>
        <c:axId val="1781366115"/>
        <c:scaling>
          <c:orientation val="minMax"/>
        </c:scaling>
        <c:delete val="0"/>
        <c:axPos val="b"/>
        <c:title>
          <c:tx>
            <c:rich>
              <a:bodyPr/>
              <a:lstStyle/>
              <a:p>
                <a:pPr lvl="0">
                  <a:defRPr b="0">
                    <a:solidFill>
                      <a:srgbClr val="000000"/>
                    </a:solidFill>
                    <a:latin typeface="+mn-lt"/>
                  </a:defRPr>
                </a:pPr>
                <a:r>
                  <a:rPr lang="en-US" b="0">
                    <a:solidFill>
                      <a:srgbClr val="000000"/>
                    </a:solidFill>
                    <a:latin typeface="+mn-lt"/>
                  </a:rPr>
                  <a:t>Proses 1</a:t>
                </a:r>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340227289"/>
        <c:crosses val="autoZero"/>
        <c:auto val="1"/>
        <c:lblAlgn val="ctr"/>
        <c:lblOffset val="100"/>
        <c:noMultiLvlLbl val="1"/>
      </c:catAx>
      <c:valAx>
        <c:axId val="1340227289"/>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1781366115"/>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1">
                <a:solidFill>
                  <a:srgbClr val="757575"/>
                </a:solidFill>
                <a:latin typeface="+mn-lt"/>
              </a:defRPr>
            </a:pPr>
            <a:r>
              <a:rPr lang="en-US" b="1">
                <a:solidFill>
                  <a:srgbClr val="757575"/>
                </a:solidFill>
                <a:latin typeface="+mn-lt"/>
              </a:rPr>
              <a:t>PROSES 2</a:t>
            </a:r>
          </a:p>
        </c:rich>
      </c:tx>
      <c:overlay val="0"/>
    </c:title>
    <c:autoTitleDeleted val="0"/>
    <c:plotArea>
      <c:layout/>
      <c:barChart>
        <c:barDir val="col"/>
        <c:grouping val="clustered"/>
        <c:varyColors val="1"/>
        <c:ser>
          <c:idx val="0"/>
          <c:order val="0"/>
          <c:tx>
            <c:strRef>
              <c:f>Template!$C$191</c:f>
              <c:strCache>
                <c:ptCount val="1"/>
                <c:pt idx="0">
                  <c:v>Open </c:v>
                </c:pt>
              </c:strCache>
            </c:strRef>
          </c:tx>
          <c:spPr>
            <a:solidFill>
              <a:srgbClr val="4472C4"/>
            </a:solidFill>
            <a:ln cmpd="sng">
              <a:solidFill>
                <a:srgbClr val="000000"/>
              </a:solidFill>
            </a:ln>
          </c:spPr>
          <c:invertIfNegative val="1"/>
          <c:dLbls>
            <c:spPr>
              <a:noFill/>
              <a:ln>
                <a:noFill/>
              </a:ln>
              <a:effectLst/>
            </c:spPr>
            <c:txPr>
              <a:bodyPr/>
              <a:lstStyle/>
              <a:p>
                <a:pPr lvl="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a:solidFill>
                  <a:srgbClr val="000000"/>
                </a:solidFill>
              </a:ln>
            </c:spPr>
            <c:trendlineType val="linear"/>
            <c:dispRSqr val="0"/>
            <c:dispEq val="0"/>
          </c:trendline>
          <c:cat>
            <c:strRef>
              <c:f>Template!$B$192:$B$194</c:f>
              <c:strCache>
                <c:ptCount val="3"/>
                <c:pt idx="0">
                  <c:v>Rekomendasi I</c:v>
                </c:pt>
                <c:pt idx="1">
                  <c:v>Rekomendasi II</c:v>
                </c:pt>
                <c:pt idx="2">
                  <c:v>Rekomendasi III</c:v>
                </c:pt>
              </c:strCache>
            </c:strRef>
          </c:cat>
          <c:val>
            <c:numRef>
              <c:f>Template!$C$192:$C$194</c:f>
              <c:numCache>
                <c:formatCode>General</c:formatCode>
                <c:ptCount val="3"/>
                <c:pt idx="0">
                  <c:v>1</c:v>
                </c:pt>
                <c:pt idx="1">
                  <c:v>7</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74BE-4E2D-89E7-38C108467114}"/>
            </c:ext>
          </c:extLst>
        </c:ser>
        <c:ser>
          <c:idx val="1"/>
          <c:order val="1"/>
          <c:tx>
            <c:strRef>
              <c:f>Template!$D$191</c:f>
              <c:strCache>
                <c:ptCount val="1"/>
                <c:pt idx="0">
                  <c:v>Closed</c:v>
                </c:pt>
              </c:strCache>
            </c:strRef>
          </c:tx>
          <c:spPr>
            <a:solidFill>
              <a:srgbClr val="ED7D31"/>
            </a:solidFill>
            <a:ln cmpd="sng">
              <a:solidFill>
                <a:srgbClr val="000000"/>
              </a:solidFill>
            </a:ln>
          </c:spPr>
          <c:invertIfNegative val="1"/>
          <c:cat>
            <c:strRef>
              <c:f>Template!$B$192:$B$194</c:f>
              <c:strCache>
                <c:ptCount val="3"/>
                <c:pt idx="0">
                  <c:v>Rekomendasi I</c:v>
                </c:pt>
                <c:pt idx="1">
                  <c:v>Rekomendasi II</c:v>
                </c:pt>
                <c:pt idx="2">
                  <c:v>Rekomendasi III</c:v>
                </c:pt>
              </c:strCache>
            </c:strRef>
          </c:cat>
          <c:val>
            <c:numRef>
              <c:f>Template!$D$192:$D$194</c:f>
              <c:numCache>
                <c:formatCode>General</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74BE-4E2D-89E7-38C108467114}"/>
            </c:ext>
          </c:extLst>
        </c:ser>
        <c:ser>
          <c:idx val="2"/>
          <c:order val="2"/>
          <c:tx>
            <c:strRef>
              <c:f>Template!$E$191</c:f>
              <c:strCache>
                <c:ptCount val="1"/>
                <c:pt idx="0">
                  <c:v>Overdue</c:v>
                </c:pt>
              </c:strCache>
            </c:strRef>
          </c:tx>
          <c:spPr>
            <a:solidFill>
              <a:srgbClr val="A5A5A5"/>
            </a:solidFill>
            <a:ln cmpd="sng">
              <a:solidFill>
                <a:srgbClr val="000000"/>
              </a:solidFill>
            </a:ln>
          </c:spPr>
          <c:invertIfNegative val="1"/>
          <c:cat>
            <c:strRef>
              <c:f>Template!$B$192:$B$194</c:f>
              <c:strCache>
                <c:ptCount val="3"/>
                <c:pt idx="0">
                  <c:v>Rekomendasi I</c:v>
                </c:pt>
                <c:pt idx="1">
                  <c:v>Rekomendasi II</c:v>
                </c:pt>
                <c:pt idx="2">
                  <c:v>Rekomendasi III</c:v>
                </c:pt>
              </c:strCache>
            </c:strRef>
          </c:cat>
          <c:val>
            <c:numRef>
              <c:f>Template!$E$192:$E$194</c:f>
              <c:numCache>
                <c:formatCode>General</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74BE-4E2D-89E7-38C108467114}"/>
            </c:ext>
          </c:extLst>
        </c:ser>
        <c:dLbls>
          <c:showLegendKey val="0"/>
          <c:showVal val="0"/>
          <c:showCatName val="0"/>
          <c:showSerName val="0"/>
          <c:showPercent val="0"/>
          <c:showBubbleSize val="0"/>
        </c:dLbls>
        <c:gapWidth val="150"/>
        <c:axId val="205662114"/>
        <c:axId val="1529452411"/>
      </c:barChart>
      <c:catAx>
        <c:axId val="205662114"/>
        <c:scaling>
          <c:orientation val="minMax"/>
        </c:scaling>
        <c:delete val="0"/>
        <c:axPos val="b"/>
        <c:title>
          <c:tx>
            <c:rich>
              <a:bodyPr/>
              <a:lstStyle/>
              <a:p>
                <a:pPr lvl="0">
                  <a:defRPr b="0">
                    <a:solidFill>
                      <a:srgbClr val="000000"/>
                    </a:solidFill>
                    <a:latin typeface="+mn-lt"/>
                  </a:defRPr>
                </a:pPr>
                <a:r>
                  <a:rPr lang="en-US" b="0">
                    <a:solidFill>
                      <a:srgbClr val="000000"/>
                    </a:solidFill>
                    <a:latin typeface="+mn-lt"/>
                  </a:rPr>
                  <a:t>Proses 2</a:t>
                </a:r>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529452411"/>
        <c:crosses val="autoZero"/>
        <c:auto val="1"/>
        <c:lblAlgn val="ctr"/>
        <c:lblOffset val="100"/>
        <c:noMultiLvlLbl val="1"/>
      </c:catAx>
      <c:valAx>
        <c:axId val="1529452411"/>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205662114"/>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1">
                <a:solidFill>
                  <a:srgbClr val="757575"/>
                </a:solidFill>
                <a:latin typeface="+mn-lt"/>
              </a:defRPr>
            </a:pPr>
            <a:r>
              <a:rPr lang="en-US" b="1">
                <a:solidFill>
                  <a:srgbClr val="757575"/>
                </a:solidFill>
                <a:latin typeface="+mn-lt"/>
              </a:rPr>
              <a:t>PROSES 3</a:t>
            </a:r>
          </a:p>
        </c:rich>
      </c:tx>
      <c:overlay val="0"/>
    </c:title>
    <c:autoTitleDeleted val="0"/>
    <c:plotArea>
      <c:layout/>
      <c:barChart>
        <c:barDir val="col"/>
        <c:grouping val="clustered"/>
        <c:varyColors val="1"/>
        <c:ser>
          <c:idx val="0"/>
          <c:order val="0"/>
          <c:tx>
            <c:strRef>
              <c:f>Template!$C$196</c:f>
              <c:strCache>
                <c:ptCount val="1"/>
                <c:pt idx="0">
                  <c:v>Open </c:v>
                </c:pt>
              </c:strCache>
            </c:strRef>
          </c:tx>
          <c:spPr>
            <a:solidFill>
              <a:srgbClr val="4472C4"/>
            </a:solidFill>
            <a:ln cmpd="sng">
              <a:solidFill>
                <a:srgbClr val="000000"/>
              </a:solidFill>
            </a:ln>
          </c:spPr>
          <c:invertIfNegative val="1"/>
          <c:dPt>
            <c:idx val="1"/>
            <c:invertIfNegative val="1"/>
            <c:bubble3D val="0"/>
            <c:extLst>
              <c:ext xmlns:c16="http://schemas.microsoft.com/office/drawing/2014/chart" uri="{C3380CC4-5D6E-409C-BE32-E72D297353CC}">
                <c16:uniqueId val="{00000000-55A3-4052-9377-8C4899BA455B}"/>
              </c:ext>
            </c:extLst>
          </c:dPt>
          <c:dLbls>
            <c:spPr>
              <a:noFill/>
              <a:ln>
                <a:noFill/>
              </a:ln>
              <a:effectLst/>
            </c:spPr>
            <c:txPr>
              <a:bodyPr/>
              <a:lstStyle/>
              <a:p>
                <a:pPr lvl="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a:solidFill>
                  <a:srgbClr val="000000"/>
                </a:solidFill>
              </a:ln>
            </c:spPr>
            <c:trendlineType val="linear"/>
            <c:dispRSqr val="0"/>
            <c:dispEq val="0"/>
          </c:trendline>
          <c:cat>
            <c:strRef>
              <c:f>Template!$B$197:$B$199</c:f>
              <c:strCache>
                <c:ptCount val="3"/>
                <c:pt idx="0">
                  <c:v>Rekomendasi I</c:v>
                </c:pt>
                <c:pt idx="1">
                  <c:v>Rekomendasi II</c:v>
                </c:pt>
                <c:pt idx="2">
                  <c:v>Rekomendasi III</c:v>
                </c:pt>
              </c:strCache>
            </c:strRef>
          </c:cat>
          <c:val>
            <c:numRef>
              <c:f>Template!$C$197:$C$199</c:f>
              <c:numCache>
                <c:formatCode>General</c:formatCode>
                <c:ptCount val="3"/>
                <c:pt idx="0">
                  <c:v>0</c:v>
                </c:pt>
                <c:pt idx="1">
                  <c:v>19</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55A3-4052-9377-8C4899BA455B}"/>
            </c:ext>
          </c:extLst>
        </c:ser>
        <c:ser>
          <c:idx val="1"/>
          <c:order val="1"/>
          <c:tx>
            <c:strRef>
              <c:f>Template!$D$196</c:f>
              <c:strCache>
                <c:ptCount val="1"/>
                <c:pt idx="0">
                  <c:v>Closed</c:v>
                </c:pt>
              </c:strCache>
            </c:strRef>
          </c:tx>
          <c:spPr>
            <a:solidFill>
              <a:srgbClr val="ED7D31"/>
            </a:solidFill>
            <a:ln cmpd="sng">
              <a:solidFill>
                <a:srgbClr val="000000"/>
              </a:solidFill>
            </a:ln>
          </c:spPr>
          <c:invertIfNegative val="1"/>
          <c:cat>
            <c:strRef>
              <c:f>Template!$B$197:$B$199</c:f>
              <c:strCache>
                <c:ptCount val="3"/>
                <c:pt idx="0">
                  <c:v>Rekomendasi I</c:v>
                </c:pt>
                <c:pt idx="1">
                  <c:v>Rekomendasi II</c:v>
                </c:pt>
                <c:pt idx="2">
                  <c:v>Rekomendasi III</c:v>
                </c:pt>
              </c:strCache>
            </c:strRef>
          </c:cat>
          <c:val>
            <c:numRef>
              <c:f>Template!$D$197:$D$199</c:f>
              <c:numCache>
                <c:formatCode>General</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55A3-4052-9377-8C4899BA455B}"/>
            </c:ext>
          </c:extLst>
        </c:ser>
        <c:ser>
          <c:idx val="2"/>
          <c:order val="2"/>
          <c:tx>
            <c:strRef>
              <c:f>Template!$E$196</c:f>
              <c:strCache>
                <c:ptCount val="1"/>
                <c:pt idx="0">
                  <c:v>Overdue</c:v>
                </c:pt>
              </c:strCache>
            </c:strRef>
          </c:tx>
          <c:spPr>
            <a:solidFill>
              <a:srgbClr val="A5A5A5"/>
            </a:solidFill>
            <a:ln cmpd="sng">
              <a:solidFill>
                <a:srgbClr val="000000"/>
              </a:solidFill>
            </a:ln>
          </c:spPr>
          <c:invertIfNegative val="1"/>
          <c:cat>
            <c:strRef>
              <c:f>Template!$B$197:$B$199</c:f>
              <c:strCache>
                <c:ptCount val="3"/>
                <c:pt idx="0">
                  <c:v>Rekomendasi I</c:v>
                </c:pt>
                <c:pt idx="1">
                  <c:v>Rekomendasi II</c:v>
                </c:pt>
                <c:pt idx="2">
                  <c:v>Rekomendasi III</c:v>
                </c:pt>
              </c:strCache>
            </c:strRef>
          </c:cat>
          <c:val>
            <c:numRef>
              <c:f>Template!$E$197:$E$199</c:f>
              <c:numCache>
                <c:formatCode>General</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4-55A3-4052-9377-8C4899BA455B}"/>
            </c:ext>
          </c:extLst>
        </c:ser>
        <c:dLbls>
          <c:showLegendKey val="0"/>
          <c:showVal val="0"/>
          <c:showCatName val="0"/>
          <c:showSerName val="0"/>
          <c:showPercent val="0"/>
          <c:showBubbleSize val="0"/>
        </c:dLbls>
        <c:gapWidth val="150"/>
        <c:axId val="12787792"/>
        <c:axId val="401451983"/>
      </c:barChart>
      <c:catAx>
        <c:axId val="12787792"/>
        <c:scaling>
          <c:orientation val="minMax"/>
        </c:scaling>
        <c:delete val="0"/>
        <c:axPos val="b"/>
        <c:title>
          <c:tx>
            <c:rich>
              <a:bodyPr/>
              <a:lstStyle/>
              <a:p>
                <a:pPr lvl="0">
                  <a:defRPr b="0">
                    <a:solidFill>
                      <a:srgbClr val="000000"/>
                    </a:solidFill>
                    <a:latin typeface="+mn-lt"/>
                  </a:defRPr>
                </a:pPr>
                <a:r>
                  <a:rPr lang="en-US" b="0">
                    <a:solidFill>
                      <a:srgbClr val="000000"/>
                    </a:solidFill>
                    <a:latin typeface="+mn-lt"/>
                  </a:rPr>
                  <a:t>Proses 3</a:t>
                </a:r>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401451983"/>
        <c:crosses val="autoZero"/>
        <c:auto val="1"/>
        <c:lblAlgn val="ctr"/>
        <c:lblOffset val="100"/>
        <c:noMultiLvlLbl val="1"/>
      </c:catAx>
      <c:valAx>
        <c:axId val="401451983"/>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12787792"/>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1">
                <a:solidFill>
                  <a:srgbClr val="757575"/>
                </a:solidFill>
                <a:latin typeface="+mn-lt"/>
              </a:defRPr>
            </a:pPr>
            <a:r>
              <a:rPr lang="en-US" b="1">
                <a:solidFill>
                  <a:srgbClr val="757575"/>
                </a:solidFill>
                <a:latin typeface="+mn-lt"/>
              </a:rPr>
              <a:t>PROSES 4</a:t>
            </a:r>
          </a:p>
        </c:rich>
      </c:tx>
      <c:overlay val="0"/>
    </c:title>
    <c:autoTitleDeleted val="0"/>
    <c:plotArea>
      <c:layout/>
      <c:barChart>
        <c:barDir val="col"/>
        <c:grouping val="clustered"/>
        <c:varyColors val="1"/>
        <c:ser>
          <c:idx val="0"/>
          <c:order val="0"/>
          <c:tx>
            <c:strRef>
              <c:f>Template!$C$201</c:f>
              <c:strCache>
                <c:ptCount val="1"/>
                <c:pt idx="0">
                  <c:v>Open </c:v>
                </c:pt>
              </c:strCache>
            </c:strRef>
          </c:tx>
          <c:spPr>
            <a:solidFill>
              <a:srgbClr val="4472C4"/>
            </a:solidFill>
            <a:ln cmpd="sng">
              <a:solidFill>
                <a:srgbClr val="000000"/>
              </a:solidFill>
            </a:ln>
          </c:spPr>
          <c:invertIfNegative val="1"/>
          <c:dLbls>
            <c:spPr>
              <a:noFill/>
              <a:ln>
                <a:noFill/>
              </a:ln>
              <a:effectLst/>
            </c:spPr>
            <c:txPr>
              <a:bodyPr/>
              <a:lstStyle/>
              <a:p>
                <a:pPr lvl="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a:solidFill>
                  <a:srgbClr val="000000"/>
                </a:solidFill>
              </a:ln>
            </c:spPr>
            <c:trendlineType val="linear"/>
            <c:dispRSqr val="0"/>
            <c:dispEq val="0"/>
          </c:trendline>
          <c:cat>
            <c:strRef>
              <c:f>Template!$B$202:$B$204</c:f>
              <c:strCache>
                <c:ptCount val="3"/>
                <c:pt idx="0">
                  <c:v>Rekomendasi I</c:v>
                </c:pt>
                <c:pt idx="1">
                  <c:v>Rekomendasi II</c:v>
                </c:pt>
                <c:pt idx="2">
                  <c:v>Rekomendasi III</c:v>
                </c:pt>
              </c:strCache>
            </c:strRef>
          </c:cat>
          <c:val>
            <c:numRef>
              <c:f>Template!$C$202:$C$204</c:f>
              <c:numCache>
                <c:formatCode>General</c:formatCode>
                <c:ptCount val="3"/>
                <c:pt idx="0">
                  <c:v>0</c:v>
                </c:pt>
                <c:pt idx="1">
                  <c:v>20</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05D9-43C0-BCA1-16E6CF24F058}"/>
            </c:ext>
          </c:extLst>
        </c:ser>
        <c:ser>
          <c:idx val="1"/>
          <c:order val="1"/>
          <c:tx>
            <c:strRef>
              <c:f>Template!$D$201</c:f>
              <c:strCache>
                <c:ptCount val="1"/>
                <c:pt idx="0">
                  <c:v>Closed</c:v>
                </c:pt>
              </c:strCache>
            </c:strRef>
          </c:tx>
          <c:spPr>
            <a:solidFill>
              <a:srgbClr val="ED7D31"/>
            </a:solidFill>
            <a:ln cmpd="sng">
              <a:solidFill>
                <a:srgbClr val="000000"/>
              </a:solidFill>
            </a:ln>
          </c:spPr>
          <c:invertIfNegative val="1"/>
          <c:cat>
            <c:strRef>
              <c:f>Template!$B$202:$B$204</c:f>
              <c:strCache>
                <c:ptCount val="3"/>
                <c:pt idx="0">
                  <c:v>Rekomendasi I</c:v>
                </c:pt>
                <c:pt idx="1">
                  <c:v>Rekomendasi II</c:v>
                </c:pt>
                <c:pt idx="2">
                  <c:v>Rekomendasi III</c:v>
                </c:pt>
              </c:strCache>
            </c:strRef>
          </c:cat>
          <c:val>
            <c:numRef>
              <c:f>Template!$D$202:$D$204</c:f>
              <c:numCache>
                <c:formatCode>General</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05D9-43C0-BCA1-16E6CF24F058}"/>
            </c:ext>
          </c:extLst>
        </c:ser>
        <c:ser>
          <c:idx val="2"/>
          <c:order val="2"/>
          <c:tx>
            <c:strRef>
              <c:f>Template!$E$201</c:f>
              <c:strCache>
                <c:ptCount val="1"/>
                <c:pt idx="0">
                  <c:v>Overdue</c:v>
                </c:pt>
              </c:strCache>
            </c:strRef>
          </c:tx>
          <c:spPr>
            <a:solidFill>
              <a:srgbClr val="A5A5A5"/>
            </a:solidFill>
            <a:ln cmpd="sng">
              <a:solidFill>
                <a:srgbClr val="000000"/>
              </a:solidFill>
            </a:ln>
          </c:spPr>
          <c:invertIfNegative val="1"/>
          <c:cat>
            <c:strRef>
              <c:f>Template!$B$202:$B$204</c:f>
              <c:strCache>
                <c:ptCount val="3"/>
                <c:pt idx="0">
                  <c:v>Rekomendasi I</c:v>
                </c:pt>
                <c:pt idx="1">
                  <c:v>Rekomendasi II</c:v>
                </c:pt>
                <c:pt idx="2">
                  <c:v>Rekomendasi III</c:v>
                </c:pt>
              </c:strCache>
            </c:strRef>
          </c:cat>
          <c:val>
            <c:numRef>
              <c:f>Template!$E$202:$E$204</c:f>
              <c:numCache>
                <c:formatCode>General</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05D9-43C0-BCA1-16E6CF24F058}"/>
            </c:ext>
          </c:extLst>
        </c:ser>
        <c:dLbls>
          <c:showLegendKey val="0"/>
          <c:showVal val="0"/>
          <c:showCatName val="0"/>
          <c:showSerName val="0"/>
          <c:showPercent val="0"/>
          <c:showBubbleSize val="0"/>
        </c:dLbls>
        <c:gapWidth val="150"/>
        <c:axId val="388046081"/>
        <c:axId val="834998602"/>
      </c:barChart>
      <c:catAx>
        <c:axId val="388046081"/>
        <c:scaling>
          <c:orientation val="minMax"/>
        </c:scaling>
        <c:delete val="0"/>
        <c:axPos val="b"/>
        <c:title>
          <c:tx>
            <c:rich>
              <a:bodyPr/>
              <a:lstStyle/>
              <a:p>
                <a:pPr lvl="0">
                  <a:defRPr b="0">
                    <a:solidFill>
                      <a:srgbClr val="000000"/>
                    </a:solidFill>
                    <a:latin typeface="+mn-lt"/>
                  </a:defRPr>
                </a:pPr>
                <a:r>
                  <a:rPr lang="en-US" b="0">
                    <a:solidFill>
                      <a:srgbClr val="000000"/>
                    </a:solidFill>
                    <a:latin typeface="+mn-lt"/>
                  </a:rPr>
                  <a:t>Proses 4</a:t>
                </a:r>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834998602"/>
        <c:crosses val="autoZero"/>
        <c:auto val="1"/>
        <c:lblAlgn val="ctr"/>
        <c:lblOffset val="100"/>
        <c:noMultiLvlLbl val="1"/>
      </c:catAx>
      <c:valAx>
        <c:axId val="834998602"/>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388046081"/>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1">
                <a:solidFill>
                  <a:srgbClr val="757575"/>
                </a:solidFill>
                <a:latin typeface="+mn-lt"/>
              </a:defRPr>
            </a:pPr>
            <a:r>
              <a:rPr lang="en-US" b="1">
                <a:solidFill>
                  <a:srgbClr val="757575"/>
                </a:solidFill>
                <a:latin typeface="+mn-lt"/>
              </a:rPr>
              <a:t>PROSES 5</a:t>
            </a:r>
          </a:p>
        </c:rich>
      </c:tx>
      <c:overlay val="0"/>
    </c:title>
    <c:autoTitleDeleted val="0"/>
    <c:plotArea>
      <c:layout/>
      <c:barChart>
        <c:barDir val="col"/>
        <c:grouping val="clustered"/>
        <c:varyColors val="1"/>
        <c:ser>
          <c:idx val="0"/>
          <c:order val="0"/>
          <c:tx>
            <c:strRef>
              <c:f>Template!$C$206</c:f>
              <c:strCache>
                <c:ptCount val="1"/>
                <c:pt idx="0">
                  <c:v>Open </c:v>
                </c:pt>
              </c:strCache>
            </c:strRef>
          </c:tx>
          <c:spPr>
            <a:solidFill>
              <a:srgbClr val="4472C4"/>
            </a:solidFill>
            <a:ln cmpd="sng">
              <a:solidFill>
                <a:srgbClr val="000000"/>
              </a:solidFill>
            </a:ln>
          </c:spPr>
          <c:invertIfNegative val="1"/>
          <c:dLbls>
            <c:spPr>
              <a:noFill/>
              <a:ln>
                <a:noFill/>
              </a:ln>
              <a:effectLst/>
            </c:spPr>
            <c:txPr>
              <a:bodyPr/>
              <a:lstStyle/>
              <a:p>
                <a:pPr lvl="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a:solidFill>
                  <a:srgbClr val="000000"/>
                </a:solidFill>
              </a:ln>
            </c:spPr>
            <c:trendlineType val="linear"/>
            <c:dispRSqr val="0"/>
            <c:dispEq val="0"/>
          </c:trendline>
          <c:cat>
            <c:strRef>
              <c:f>Template!$B$207:$B$209</c:f>
              <c:strCache>
                <c:ptCount val="3"/>
                <c:pt idx="0">
                  <c:v>Rekomendasi I</c:v>
                </c:pt>
                <c:pt idx="1">
                  <c:v>Rekomendasi II</c:v>
                </c:pt>
                <c:pt idx="2">
                  <c:v>Rekomendasi III</c:v>
                </c:pt>
              </c:strCache>
            </c:strRef>
          </c:cat>
          <c:val>
            <c:numRef>
              <c:f>Template!$C$207:$C$209</c:f>
              <c:numCache>
                <c:formatCode>General</c:formatCode>
                <c:ptCount val="3"/>
                <c:pt idx="0">
                  <c:v>4</c:v>
                </c:pt>
                <c:pt idx="1">
                  <c:v>4</c:v>
                </c:pt>
                <c:pt idx="2">
                  <c:v>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8ED5-4AEF-AC32-BDB1BED2817B}"/>
            </c:ext>
          </c:extLst>
        </c:ser>
        <c:ser>
          <c:idx val="1"/>
          <c:order val="1"/>
          <c:tx>
            <c:strRef>
              <c:f>Template!$D$206</c:f>
              <c:strCache>
                <c:ptCount val="1"/>
                <c:pt idx="0">
                  <c:v>Closed</c:v>
                </c:pt>
              </c:strCache>
            </c:strRef>
          </c:tx>
          <c:spPr>
            <a:solidFill>
              <a:srgbClr val="ED7D31"/>
            </a:solidFill>
            <a:ln cmpd="sng">
              <a:solidFill>
                <a:srgbClr val="000000"/>
              </a:solidFill>
            </a:ln>
          </c:spPr>
          <c:invertIfNegative val="1"/>
          <c:cat>
            <c:strRef>
              <c:f>Template!$B$207:$B$209</c:f>
              <c:strCache>
                <c:ptCount val="3"/>
                <c:pt idx="0">
                  <c:v>Rekomendasi I</c:v>
                </c:pt>
                <c:pt idx="1">
                  <c:v>Rekomendasi II</c:v>
                </c:pt>
                <c:pt idx="2">
                  <c:v>Rekomendasi III</c:v>
                </c:pt>
              </c:strCache>
            </c:strRef>
          </c:cat>
          <c:val>
            <c:numRef>
              <c:f>Template!$D$207:$D$209</c:f>
              <c:numCache>
                <c:formatCode>General</c:formatCode>
                <c:ptCount val="3"/>
                <c:pt idx="0">
                  <c:v>1</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8ED5-4AEF-AC32-BDB1BED2817B}"/>
            </c:ext>
          </c:extLst>
        </c:ser>
        <c:ser>
          <c:idx val="2"/>
          <c:order val="2"/>
          <c:tx>
            <c:strRef>
              <c:f>Template!$E$206</c:f>
              <c:strCache>
                <c:ptCount val="1"/>
                <c:pt idx="0">
                  <c:v>Overdue</c:v>
                </c:pt>
              </c:strCache>
            </c:strRef>
          </c:tx>
          <c:spPr>
            <a:solidFill>
              <a:srgbClr val="A5A5A5"/>
            </a:solidFill>
            <a:ln cmpd="sng">
              <a:solidFill>
                <a:srgbClr val="000000"/>
              </a:solidFill>
            </a:ln>
          </c:spPr>
          <c:invertIfNegative val="1"/>
          <c:cat>
            <c:strRef>
              <c:f>Template!$B$207:$B$209</c:f>
              <c:strCache>
                <c:ptCount val="3"/>
                <c:pt idx="0">
                  <c:v>Rekomendasi I</c:v>
                </c:pt>
                <c:pt idx="1">
                  <c:v>Rekomendasi II</c:v>
                </c:pt>
                <c:pt idx="2">
                  <c:v>Rekomendasi III</c:v>
                </c:pt>
              </c:strCache>
            </c:strRef>
          </c:cat>
          <c:val>
            <c:numRef>
              <c:f>Template!$E$207:$E$209</c:f>
              <c:numCache>
                <c:formatCode>General</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8ED5-4AEF-AC32-BDB1BED2817B}"/>
            </c:ext>
          </c:extLst>
        </c:ser>
        <c:dLbls>
          <c:showLegendKey val="0"/>
          <c:showVal val="0"/>
          <c:showCatName val="0"/>
          <c:showSerName val="0"/>
          <c:showPercent val="0"/>
          <c:showBubbleSize val="0"/>
        </c:dLbls>
        <c:gapWidth val="150"/>
        <c:axId val="999755014"/>
        <c:axId val="1294364004"/>
      </c:barChart>
      <c:catAx>
        <c:axId val="999755014"/>
        <c:scaling>
          <c:orientation val="minMax"/>
        </c:scaling>
        <c:delete val="0"/>
        <c:axPos val="b"/>
        <c:title>
          <c:tx>
            <c:rich>
              <a:bodyPr/>
              <a:lstStyle/>
              <a:p>
                <a:pPr lvl="0">
                  <a:defRPr b="0">
                    <a:solidFill>
                      <a:srgbClr val="000000"/>
                    </a:solidFill>
                    <a:latin typeface="+mn-lt"/>
                  </a:defRPr>
                </a:pPr>
                <a:r>
                  <a:rPr lang="en-US" b="0">
                    <a:solidFill>
                      <a:srgbClr val="000000"/>
                    </a:solidFill>
                    <a:latin typeface="+mn-lt"/>
                  </a:rPr>
                  <a:t>Proses 5</a:t>
                </a:r>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294364004"/>
        <c:crosses val="autoZero"/>
        <c:auto val="1"/>
        <c:lblAlgn val="ctr"/>
        <c:lblOffset val="100"/>
        <c:noMultiLvlLbl val="1"/>
      </c:catAx>
      <c:valAx>
        <c:axId val="129436400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999755014"/>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1">
                <a:solidFill>
                  <a:srgbClr val="757575"/>
                </a:solidFill>
                <a:latin typeface="+mn-lt"/>
              </a:defRPr>
            </a:pPr>
            <a:r>
              <a:rPr lang="en-US" b="1">
                <a:solidFill>
                  <a:srgbClr val="757575"/>
                </a:solidFill>
                <a:latin typeface="+mn-lt"/>
              </a:rPr>
              <a:t>PROSES 6</a:t>
            </a:r>
          </a:p>
        </c:rich>
      </c:tx>
      <c:overlay val="0"/>
    </c:title>
    <c:autoTitleDeleted val="0"/>
    <c:plotArea>
      <c:layout/>
      <c:barChart>
        <c:barDir val="col"/>
        <c:grouping val="clustered"/>
        <c:varyColors val="1"/>
        <c:ser>
          <c:idx val="0"/>
          <c:order val="0"/>
          <c:tx>
            <c:strRef>
              <c:f>Template!$C$211</c:f>
              <c:strCache>
                <c:ptCount val="1"/>
                <c:pt idx="0">
                  <c:v>Open </c:v>
                </c:pt>
              </c:strCache>
            </c:strRef>
          </c:tx>
          <c:spPr>
            <a:solidFill>
              <a:srgbClr val="4472C4"/>
            </a:solidFill>
            <a:ln cmpd="sng">
              <a:solidFill>
                <a:srgbClr val="000000"/>
              </a:solidFill>
            </a:ln>
          </c:spPr>
          <c:invertIfNegative val="1"/>
          <c:dLbls>
            <c:spPr>
              <a:noFill/>
              <a:ln>
                <a:noFill/>
              </a:ln>
              <a:effectLst/>
            </c:spPr>
            <c:txPr>
              <a:bodyPr/>
              <a:lstStyle/>
              <a:p>
                <a:pPr lvl="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a:solidFill>
                  <a:srgbClr val="000000"/>
                </a:solidFill>
              </a:ln>
            </c:spPr>
            <c:trendlineType val="linear"/>
            <c:dispRSqr val="0"/>
            <c:dispEq val="0"/>
          </c:trendline>
          <c:cat>
            <c:strRef>
              <c:f>Template!$B$212:$B$214</c:f>
              <c:strCache>
                <c:ptCount val="3"/>
                <c:pt idx="0">
                  <c:v>Rekomendasi I</c:v>
                </c:pt>
                <c:pt idx="1">
                  <c:v>Rekomendasi II</c:v>
                </c:pt>
                <c:pt idx="2">
                  <c:v>Rekomendasi III</c:v>
                </c:pt>
              </c:strCache>
            </c:strRef>
          </c:cat>
          <c:val>
            <c:numRef>
              <c:f>Template!$C$212:$C$214</c:f>
              <c:numCache>
                <c:formatCode>General</c:formatCode>
                <c:ptCount val="3"/>
                <c:pt idx="0">
                  <c:v>6</c:v>
                </c:pt>
                <c:pt idx="1">
                  <c:v>3</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CD0A-41C1-B638-A8FC0FA52F66}"/>
            </c:ext>
          </c:extLst>
        </c:ser>
        <c:ser>
          <c:idx val="1"/>
          <c:order val="1"/>
          <c:tx>
            <c:strRef>
              <c:f>Template!$D$211</c:f>
              <c:strCache>
                <c:ptCount val="1"/>
                <c:pt idx="0">
                  <c:v>Closed</c:v>
                </c:pt>
              </c:strCache>
            </c:strRef>
          </c:tx>
          <c:spPr>
            <a:solidFill>
              <a:srgbClr val="ED7D31"/>
            </a:solidFill>
            <a:ln cmpd="sng">
              <a:solidFill>
                <a:srgbClr val="000000"/>
              </a:solidFill>
            </a:ln>
          </c:spPr>
          <c:invertIfNegative val="1"/>
          <c:cat>
            <c:strRef>
              <c:f>Template!$B$212:$B$214</c:f>
              <c:strCache>
                <c:ptCount val="3"/>
                <c:pt idx="0">
                  <c:v>Rekomendasi I</c:v>
                </c:pt>
                <c:pt idx="1">
                  <c:v>Rekomendasi II</c:v>
                </c:pt>
                <c:pt idx="2">
                  <c:v>Rekomendasi III</c:v>
                </c:pt>
              </c:strCache>
            </c:strRef>
          </c:cat>
          <c:val>
            <c:numRef>
              <c:f>Template!$D$212:$D$214</c:f>
              <c:numCache>
                <c:formatCode>General</c:formatCode>
                <c:ptCount val="3"/>
                <c:pt idx="0">
                  <c:v>1</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CD0A-41C1-B638-A8FC0FA52F66}"/>
            </c:ext>
          </c:extLst>
        </c:ser>
        <c:ser>
          <c:idx val="2"/>
          <c:order val="2"/>
          <c:tx>
            <c:strRef>
              <c:f>Template!$E$211</c:f>
              <c:strCache>
                <c:ptCount val="1"/>
                <c:pt idx="0">
                  <c:v>Overdue</c:v>
                </c:pt>
              </c:strCache>
            </c:strRef>
          </c:tx>
          <c:spPr>
            <a:solidFill>
              <a:srgbClr val="A5A5A5"/>
            </a:solidFill>
            <a:ln cmpd="sng">
              <a:solidFill>
                <a:srgbClr val="000000"/>
              </a:solidFill>
            </a:ln>
          </c:spPr>
          <c:invertIfNegative val="1"/>
          <c:cat>
            <c:strRef>
              <c:f>Template!$B$212:$B$214</c:f>
              <c:strCache>
                <c:ptCount val="3"/>
                <c:pt idx="0">
                  <c:v>Rekomendasi I</c:v>
                </c:pt>
                <c:pt idx="1">
                  <c:v>Rekomendasi II</c:v>
                </c:pt>
                <c:pt idx="2">
                  <c:v>Rekomendasi III</c:v>
                </c:pt>
              </c:strCache>
            </c:strRef>
          </c:cat>
          <c:val>
            <c:numRef>
              <c:f>Template!$E$212:$E$214</c:f>
              <c:numCache>
                <c:formatCode>General</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CD0A-41C1-B638-A8FC0FA52F66}"/>
            </c:ext>
          </c:extLst>
        </c:ser>
        <c:dLbls>
          <c:showLegendKey val="0"/>
          <c:showVal val="0"/>
          <c:showCatName val="0"/>
          <c:showSerName val="0"/>
          <c:showPercent val="0"/>
          <c:showBubbleSize val="0"/>
        </c:dLbls>
        <c:gapWidth val="150"/>
        <c:axId val="137211890"/>
        <c:axId val="1772525503"/>
      </c:barChart>
      <c:catAx>
        <c:axId val="137211890"/>
        <c:scaling>
          <c:orientation val="minMax"/>
        </c:scaling>
        <c:delete val="0"/>
        <c:axPos val="b"/>
        <c:title>
          <c:tx>
            <c:rich>
              <a:bodyPr/>
              <a:lstStyle/>
              <a:p>
                <a:pPr lvl="0">
                  <a:defRPr b="0">
                    <a:solidFill>
                      <a:srgbClr val="000000"/>
                    </a:solidFill>
                    <a:latin typeface="+mn-lt"/>
                  </a:defRPr>
                </a:pPr>
                <a:r>
                  <a:rPr lang="en-US" b="0">
                    <a:solidFill>
                      <a:srgbClr val="000000"/>
                    </a:solidFill>
                    <a:latin typeface="+mn-lt"/>
                  </a:rPr>
                  <a:t>Proses 6</a:t>
                </a:r>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772525503"/>
        <c:crosses val="autoZero"/>
        <c:auto val="1"/>
        <c:lblAlgn val="ctr"/>
        <c:lblOffset val="100"/>
        <c:noMultiLvlLbl val="1"/>
      </c:catAx>
      <c:valAx>
        <c:axId val="1772525503"/>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137211890"/>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1">
                <a:solidFill>
                  <a:srgbClr val="757575"/>
                </a:solidFill>
                <a:latin typeface="+mn-lt"/>
              </a:defRPr>
            </a:pPr>
            <a:r>
              <a:rPr lang="en-US" b="1">
                <a:solidFill>
                  <a:srgbClr val="757575"/>
                </a:solidFill>
                <a:latin typeface="+mn-lt"/>
              </a:rPr>
              <a:t>PROSES 7</a:t>
            </a:r>
          </a:p>
        </c:rich>
      </c:tx>
      <c:overlay val="0"/>
    </c:title>
    <c:autoTitleDeleted val="0"/>
    <c:plotArea>
      <c:layout/>
      <c:barChart>
        <c:barDir val="col"/>
        <c:grouping val="clustered"/>
        <c:varyColors val="1"/>
        <c:ser>
          <c:idx val="0"/>
          <c:order val="0"/>
          <c:tx>
            <c:strRef>
              <c:f>Template!$C$216</c:f>
              <c:strCache>
                <c:ptCount val="1"/>
                <c:pt idx="0">
                  <c:v>Open </c:v>
                </c:pt>
              </c:strCache>
            </c:strRef>
          </c:tx>
          <c:spPr>
            <a:solidFill>
              <a:srgbClr val="4472C4"/>
            </a:solidFill>
            <a:ln cmpd="sng">
              <a:solidFill>
                <a:srgbClr val="000000"/>
              </a:solidFill>
            </a:ln>
          </c:spPr>
          <c:invertIfNegative val="1"/>
          <c:dLbls>
            <c:spPr>
              <a:noFill/>
              <a:ln>
                <a:noFill/>
              </a:ln>
              <a:effectLst/>
            </c:spPr>
            <c:txPr>
              <a:bodyPr/>
              <a:lstStyle/>
              <a:p>
                <a:pPr lvl="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a:solidFill>
                  <a:srgbClr val="000000"/>
                </a:solidFill>
              </a:ln>
            </c:spPr>
            <c:trendlineType val="linear"/>
            <c:dispRSqr val="0"/>
            <c:dispEq val="0"/>
          </c:trendline>
          <c:cat>
            <c:strRef>
              <c:f>Template!$B$217:$B$219</c:f>
              <c:strCache>
                <c:ptCount val="3"/>
                <c:pt idx="0">
                  <c:v>Rekomendasi I</c:v>
                </c:pt>
                <c:pt idx="1">
                  <c:v>Rekomendasi II</c:v>
                </c:pt>
                <c:pt idx="2">
                  <c:v>Rekomendasi III</c:v>
                </c:pt>
              </c:strCache>
            </c:strRef>
          </c:cat>
          <c:val>
            <c:numRef>
              <c:f>Template!$C$217:$C$219</c:f>
              <c:numCache>
                <c:formatCode>General</c:formatCode>
                <c:ptCount val="3"/>
                <c:pt idx="0">
                  <c:v>0</c:v>
                </c:pt>
                <c:pt idx="1">
                  <c:v>14</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AD1C-4811-922F-E987DAFB4ACE}"/>
            </c:ext>
          </c:extLst>
        </c:ser>
        <c:ser>
          <c:idx val="1"/>
          <c:order val="1"/>
          <c:tx>
            <c:strRef>
              <c:f>Template!$D$216</c:f>
              <c:strCache>
                <c:ptCount val="1"/>
                <c:pt idx="0">
                  <c:v>Closed</c:v>
                </c:pt>
              </c:strCache>
            </c:strRef>
          </c:tx>
          <c:spPr>
            <a:solidFill>
              <a:srgbClr val="ED7D31"/>
            </a:solidFill>
            <a:ln cmpd="sng">
              <a:solidFill>
                <a:srgbClr val="000000"/>
              </a:solidFill>
            </a:ln>
          </c:spPr>
          <c:invertIfNegative val="1"/>
          <c:cat>
            <c:strRef>
              <c:f>Template!$B$217:$B$219</c:f>
              <c:strCache>
                <c:ptCount val="3"/>
                <c:pt idx="0">
                  <c:v>Rekomendasi I</c:v>
                </c:pt>
                <c:pt idx="1">
                  <c:v>Rekomendasi II</c:v>
                </c:pt>
                <c:pt idx="2">
                  <c:v>Rekomendasi III</c:v>
                </c:pt>
              </c:strCache>
            </c:strRef>
          </c:cat>
          <c:val>
            <c:numRef>
              <c:f>Template!$D$217:$D$219</c:f>
              <c:numCache>
                <c:formatCode>General</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AD1C-4811-922F-E987DAFB4ACE}"/>
            </c:ext>
          </c:extLst>
        </c:ser>
        <c:ser>
          <c:idx val="2"/>
          <c:order val="2"/>
          <c:tx>
            <c:strRef>
              <c:f>Template!$E$216</c:f>
              <c:strCache>
                <c:ptCount val="1"/>
                <c:pt idx="0">
                  <c:v>Overdue</c:v>
                </c:pt>
              </c:strCache>
            </c:strRef>
          </c:tx>
          <c:spPr>
            <a:solidFill>
              <a:srgbClr val="A5A5A5"/>
            </a:solidFill>
            <a:ln cmpd="sng">
              <a:solidFill>
                <a:srgbClr val="000000"/>
              </a:solidFill>
            </a:ln>
          </c:spPr>
          <c:invertIfNegative val="1"/>
          <c:cat>
            <c:strRef>
              <c:f>Template!$B$217:$B$219</c:f>
              <c:strCache>
                <c:ptCount val="3"/>
                <c:pt idx="0">
                  <c:v>Rekomendasi I</c:v>
                </c:pt>
                <c:pt idx="1">
                  <c:v>Rekomendasi II</c:v>
                </c:pt>
                <c:pt idx="2">
                  <c:v>Rekomendasi III</c:v>
                </c:pt>
              </c:strCache>
            </c:strRef>
          </c:cat>
          <c:val>
            <c:numRef>
              <c:f>Template!$E$217:$E$219</c:f>
              <c:numCache>
                <c:formatCode>General</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AD1C-4811-922F-E987DAFB4ACE}"/>
            </c:ext>
          </c:extLst>
        </c:ser>
        <c:dLbls>
          <c:showLegendKey val="0"/>
          <c:showVal val="0"/>
          <c:showCatName val="0"/>
          <c:showSerName val="0"/>
          <c:showPercent val="0"/>
          <c:showBubbleSize val="0"/>
        </c:dLbls>
        <c:gapWidth val="150"/>
        <c:axId val="1739896077"/>
        <c:axId val="1607446529"/>
      </c:barChart>
      <c:catAx>
        <c:axId val="1739896077"/>
        <c:scaling>
          <c:orientation val="minMax"/>
        </c:scaling>
        <c:delete val="0"/>
        <c:axPos val="b"/>
        <c:title>
          <c:tx>
            <c:rich>
              <a:bodyPr/>
              <a:lstStyle/>
              <a:p>
                <a:pPr lvl="0">
                  <a:defRPr b="0">
                    <a:solidFill>
                      <a:srgbClr val="000000"/>
                    </a:solidFill>
                    <a:latin typeface="+mn-lt"/>
                  </a:defRPr>
                </a:pPr>
                <a:r>
                  <a:rPr lang="en-US" b="0">
                    <a:solidFill>
                      <a:srgbClr val="000000"/>
                    </a:solidFill>
                    <a:latin typeface="+mn-lt"/>
                  </a:rPr>
                  <a:t>Proses 7</a:t>
                </a:r>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607446529"/>
        <c:crosses val="autoZero"/>
        <c:auto val="1"/>
        <c:lblAlgn val="ctr"/>
        <c:lblOffset val="100"/>
        <c:noMultiLvlLbl val="1"/>
      </c:catAx>
      <c:valAx>
        <c:axId val="1607446529"/>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1739896077"/>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1">
                <a:solidFill>
                  <a:srgbClr val="757575"/>
                </a:solidFill>
                <a:latin typeface="+mn-lt"/>
              </a:defRPr>
            </a:pPr>
            <a:r>
              <a:rPr lang="en-US" b="1">
                <a:solidFill>
                  <a:srgbClr val="757575"/>
                </a:solidFill>
                <a:latin typeface="+mn-lt"/>
              </a:rPr>
              <a:t>PROSES</a:t>
            </a:r>
          </a:p>
        </c:rich>
      </c:tx>
      <c:overlay val="0"/>
    </c:title>
    <c:autoTitleDeleted val="0"/>
    <c:plotArea>
      <c:layout/>
      <c:barChart>
        <c:barDir val="col"/>
        <c:grouping val="clustered"/>
        <c:varyColors val="1"/>
        <c:ser>
          <c:idx val="0"/>
          <c:order val="0"/>
          <c:tx>
            <c:strRef>
              <c:f>Template!$C$221</c:f>
              <c:strCache>
                <c:ptCount val="1"/>
                <c:pt idx="0">
                  <c:v>Open </c:v>
                </c:pt>
              </c:strCache>
            </c:strRef>
          </c:tx>
          <c:spPr>
            <a:solidFill>
              <a:srgbClr val="4472C4"/>
            </a:solidFill>
            <a:ln cmpd="sng">
              <a:solidFill>
                <a:srgbClr val="000000"/>
              </a:solidFill>
            </a:ln>
          </c:spPr>
          <c:invertIfNegative val="1"/>
          <c:dLbls>
            <c:spPr>
              <a:noFill/>
              <a:ln>
                <a:noFill/>
              </a:ln>
              <a:effectLst/>
            </c:spPr>
            <c:txPr>
              <a:bodyPr/>
              <a:lstStyle/>
              <a:p>
                <a:pPr lvl="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a:solidFill>
                  <a:srgbClr val="000000"/>
                </a:solidFill>
              </a:ln>
            </c:spPr>
            <c:trendlineType val="linear"/>
            <c:dispRSqr val="0"/>
            <c:dispEq val="0"/>
          </c:trendline>
          <c:cat>
            <c:strRef>
              <c:f>Template!$B$222:$B$224</c:f>
              <c:strCache>
                <c:ptCount val="3"/>
                <c:pt idx="0">
                  <c:v>Rekomendasi I</c:v>
                </c:pt>
                <c:pt idx="1">
                  <c:v>Rekomendasi II</c:v>
                </c:pt>
                <c:pt idx="2">
                  <c:v>Rekomendasi III</c:v>
                </c:pt>
              </c:strCache>
            </c:strRef>
          </c:cat>
          <c:val>
            <c:numRef>
              <c:f>Template!$C$222:$C$224</c:f>
              <c:numCache>
                <c:formatCode>General</c:formatCode>
                <c:ptCount val="3"/>
                <c:pt idx="0">
                  <c:v>1</c:v>
                </c:pt>
                <c:pt idx="1">
                  <c:v>10</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A165-4F21-AC73-EFF8F07C450F}"/>
            </c:ext>
          </c:extLst>
        </c:ser>
        <c:ser>
          <c:idx val="1"/>
          <c:order val="1"/>
          <c:tx>
            <c:strRef>
              <c:f>Template!$D$221</c:f>
              <c:strCache>
                <c:ptCount val="1"/>
                <c:pt idx="0">
                  <c:v>Closed</c:v>
                </c:pt>
              </c:strCache>
            </c:strRef>
          </c:tx>
          <c:spPr>
            <a:solidFill>
              <a:srgbClr val="ED7D31"/>
            </a:solidFill>
            <a:ln cmpd="sng">
              <a:solidFill>
                <a:srgbClr val="000000"/>
              </a:solidFill>
            </a:ln>
          </c:spPr>
          <c:invertIfNegative val="1"/>
          <c:cat>
            <c:strRef>
              <c:f>Template!$B$222:$B$224</c:f>
              <c:strCache>
                <c:ptCount val="3"/>
                <c:pt idx="0">
                  <c:v>Rekomendasi I</c:v>
                </c:pt>
                <c:pt idx="1">
                  <c:v>Rekomendasi II</c:v>
                </c:pt>
                <c:pt idx="2">
                  <c:v>Rekomendasi III</c:v>
                </c:pt>
              </c:strCache>
            </c:strRef>
          </c:cat>
          <c:val>
            <c:numRef>
              <c:f>Template!$D$222:$D$224</c:f>
              <c:numCache>
                <c:formatCode>General</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A165-4F21-AC73-EFF8F07C450F}"/>
            </c:ext>
          </c:extLst>
        </c:ser>
        <c:ser>
          <c:idx val="2"/>
          <c:order val="2"/>
          <c:tx>
            <c:strRef>
              <c:f>Template!$E$221</c:f>
              <c:strCache>
                <c:ptCount val="1"/>
                <c:pt idx="0">
                  <c:v>Overdue</c:v>
                </c:pt>
              </c:strCache>
            </c:strRef>
          </c:tx>
          <c:spPr>
            <a:solidFill>
              <a:srgbClr val="A5A5A5"/>
            </a:solidFill>
            <a:ln cmpd="sng">
              <a:solidFill>
                <a:srgbClr val="000000"/>
              </a:solidFill>
            </a:ln>
          </c:spPr>
          <c:invertIfNegative val="1"/>
          <c:cat>
            <c:strRef>
              <c:f>Template!$B$222:$B$224</c:f>
              <c:strCache>
                <c:ptCount val="3"/>
                <c:pt idx="0">
                  <c:v>Rekomendasi I</c:v>
                </c:pt>
                <c:pt idx="1">
                  <c:v>Rekomendasi II</c:v>
                </c:pt>
                <c:pt idx="2">
                  <c:v>Rekomendasi III</c:v>
                </c:pt>
              </c:strCache>
            </c:strRef>
          </c:cat>
          <c:val>
            <c:numRef>
              <c:f>Template!$E$222:$E$224</c:f>
              <c:numCache>
                <c:formatCode>General</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A165-4F21-AC73-EFF8F07C450F}"/>
            </c:ext>
          </c:extLst>
        </c:ser>
        <c:dLbls>
          <c:showLegendKey val="0"/>
          <c:showVal val="0"/>
          <c:showCatName val="0"/>
          <c:showSerName val="0"/>
          <c:showPercent val="0"/>
          <c:showBubbleSize val="0"/>
        </c:dLbls>
        <c:gapWidth val="150"/>
        <c:axId val="1741410545"/>
        <c:axId val="83641291"/>
      </c:barChart>
      <c:catAx>
        <c:axId val="1741410545"/>
        <c:scaling>
          <c:orientation val="minMax"/>
        </c:scaling>
        <c:delete val="0"/>
        <c:axPos val="b"/>
        <c:title>
          <c:tx>
            <c:rich>
              <a:bodyPr/>
              <a:lstStyle/>
              <a:p>
                <a:pPr lvl="0">
                  <a:defRPr b="0">
                    <a:solidFill>
                      <a:srgbClr val="000000"/>
                    </a:solidFill>
                    <a:latin typeface="+mn-lt"/>
                  </a:defRPr>
                </a:pPr>
                <a:r>
                  <a:rPr lang="en-US" b="0">
                    <a:solidFill>
                      <a:srgbClr val="000000"/>
                    </a:solidFill>
                    <a:latin typeface="+mn-lt"/>
                  </a:rPr>
                  <a:t>Proses 8</a:t>
                </a:r>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83641291"/>
        <c:crosses val="autoZero"/>
        <c:auto val="1"/>
        <c:lblAlgn val="ctr"/>
        <c:lblOffset val="100"/>
        <c:noMultiLvlLbl val="1"/>
      </c:catAx>
      <c:valAx>
        <c:axId val="83641291"/>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1741410545"/>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1">
                <a:solidFill>
                  <a:srgbClr val="757575"/>
                </a:solidFill>
                <a:latin typeface="+mn-lt"/>
              </a:defRPr>
            </a:pPr>
            <a:r>
              <a:rPr lang="en-ID" b="1">
                <a:solidFill>
                  <a:srgbClr val="757575"/>
                </a:solidFill>
                <a:latin typeface="+mn-lt"/>
              </a:rPr>
              <a:t>REKAPITULASI TINDAKLANJUT AUDIT SUPREME 2024 (SPT)</a:t>
            </a:r>
          </a:p>
        </c:rich>
      </c:tx>
      <c:overlay val="0"/>
    </c:title>
    <c:autoTitleDeleted val="0"/>
    <c:view3D>
      <c:rotX val="15"/>
      <c:rotY val="20"/>
      <c:depthPercent val="100"/>
      <c:rAngAx val="1"/>
    </c:view3D>
    <c:floor>
      <c:thickness val="0"/>
    </c:floor>
    <c:sideWall>
      <c:thickness val="0"/>
    </c:sideWall>
    <c:backWall>
      <c:thickness val="0"/>
    </c:backWall>
    <c:plotArea>
      <c:layout/>
      <c:bar3DChart>
        <c:barDir val="col"/>
        <c:grouping val="clustered"/>
        <c:varyColors val="1"/>
        <c:ser>
          <c:idx val="0"/>
          <c:order val="0"/>
          <c:tx>
            <c:strRef>
              <c:f>SPT!$D$55</c:f>
              <c:strCache>
                <c:ptCount val="1"/>
                <c:pt idx="0">
                  <c:v>Closed</c:v>
                </c:pt>
              </c:strCache>
            </c:strRef>
          </c:tx>
          <c:spPr>
            <a:solidFill>
              <a:srgbClr val="4472C4"/>
            </a:solidFill>
            <a:ln cmpd="sng">
              <a:solidFill>
                <a:srgbClr val="000000"/>
              </a:solidFill>
            </a:ln>
          </c:spPr>
          <c:invertIfNegative val="1"/>
          <c:dPt>
            <c:idx val="0"/>
            <c:invertIfNegative val="1"/>
            <c:bubble3D val="0"/>
            <c:extLst>
              <c:ext xmlns:c16="http://schemas.microsoft.com/office/drawing/2014/chart" uri="{C3380CC4-5D6E-409C-BE32-E72D297353CC}">
                <c16:uniqueId val="{00000000-823A-4089-A853-C2D9A816BA45}"/>
              </c:ext>
            </c:extLst>
          </c:dPt>
          <c:dLbls>
            <c:spPr>
              <a:noFill/>
              <a:ln>
                <a:noFill/>
              </a:ln>
              <a:effectLst/>
            </c:spPr>
            <c:txPr>
              <a:bodyPr/>
              <a:lstStyle/>
              <a:p>
                <a:pPr lvl="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SPT!$C$56:$C$58</c:f>
              <c:strCache>
                <c:ptCount val="3"/>
                <c:pt idx="0">
                  <c:v>A</c:v>
                </c:pt>
                <c:pt idx="1">
                  <c:v>B</c:v>
                </c:pt>
                <c:pt idx="2">
                  <c:v>C</c:v>
                </c:pt>
              </c:strCache>
            </c:strRef>
          </c:cat>
          <c:val>
            <c:numRef>
              <c:f>SPT!$D$56:$D$58</c:f>
              <c:numCache>
                <c:formatCode>General</c:formatCode>
                <c:ptCount val="3"/>
                <c:pt idx="0">
                  <c:v>5</c:v>
                </c:pt>
                <c:pt idx="1">
                  <c:v>10</c:v>
                </c:pt>
                <c:pt idx="2">
                  <c:v>14</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823A-4089-A853-C2D9A816BA45}"/>
            </c:ext>
          </c:extLst>
        </c:ser>
        <c:ser>
          <c:idx val="1"/>
          <c:order val="1"/>
          <c:tx>
            <c:strRef>
              <c:f>SPT!$E$55</c:f>
              <c:strCache>
                <c:ptCount val="1"/>
                <c:pt idx="0">
                  <c:v>Open</c:v>
                </c:pt>
              </c:strCache>
            </c:strRef>
          </c:tx>
          <c:spPr>
            <a:solidFill>
              <a:srgbClr val="ED7D31"/>
            </a:solidFill>
            <a:ln cmpd="sng">
              <a:solidFill>
                <a:srgbClr val="000000"/>
              </a:solidFill>
            </a:ln>
          </c:spPr>
          <c:invertIfNegative val="1"/>
          <c:dLbls>
            <c:spPr>
              <a:noFill/>
              <a:ln>
                <a:noFill/>
              </a:ln>
              <a:effectLst/>
            </c:spPr>
            <c:txPr>
              <a:bodyPr/>
              <a:lstStyle/>
              <a:p>
                <a:pPr lvl="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SPT!$C$56:$C$58</c:f>
              <c:strCache>
                <c:ptCount val="3"/>
                <c:pt idx="0">
                  <c:v>A</c:v>
                </c:pt>
                <c:pt idx="1">
                  <c:v>B</c:v>
                </c:pt>
                <c:pt idx="2">
                  <c:v>C</c:v>
                </c:pt>
              </c:strCache>
            </c:strRef>
          </c:cat>
          <c:val>
            <c:numRef>
              <c:f>SPT!$E$56:$E$58</c:f>
              <c:numCache>
                <c:formatCode>General</c:formatCode>
                <c:ptCount val="3"/>
                <c:pt idx="0">
                  <c:v>1</c:v>
                </c:pt>
                <c:pt idx="1">
                  <c:v>3</c:v>
                </c:pt>
                <c:pt idx="2">
                  <c:v>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823A-4089-A853-C2D9A816BA45}"/>
            </c:ext>
          </c:extLst>
        </c:ser>
        <c:ser>
          <c:idx val="2"/>
          <c:order val="2"/>
          <c:tx>
            <c:strRef>
              <c:f>SPT!$F$55</c:f>
              <c:strCache>
                <c:ptCount val="1"/>
                <c:pt idx="0">
                  <c:v>Overdue</c:v>
                </c:pt>
              </c:strCache>
            </c:strRef>
          </c:tx>
          <c:spPr>
            <a:solidFill>
              <a:srgbClr val="A5A5A5"/>
            </a:solidFill>
            <a:ln cmpd="sng">
              <a:solidFill>
                <a:srgbClr val="000000"/>
              </a:solidFill>
            </a:ln>
          </c:spPr>
          <c:invertIfNegative val="1"/>
          <c:cat>
            <c:strRef>
              <c:f>SPT!$C$56:$C$58</c:f>
              <c:strCache>
                <c:ptCount val="3"/>
                <c:pt idx="0">
                  <c:v>A</c:v>
                </c:pt>
                <c:pt idx="1">
                  <c:v>B</c:v>
                </c:pt>
                <c:pt idx="2">
                  <c:v>C</c:v>
                </c:pt>
              </c:strCache>
            </c:strRef>
          </c:cat>
          <c:val>
            <c:numRef>
              <c:f>SPT!$F$56:$F$58</c:f>
              <c:numCache>
                <c:formatCode>General</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823A-4089-A853-C2D9A816BA45}"/>
            </c:ext>
          </c:extLst>
        </c:ser>
        <c:dLbls>
          <c:showLegendKey val="0"/>
          <c:showVal val="0"/>
          <c:showCatName val="0"/>
          <c:showSerName val="0"/>
          <c:showPercent val="0"/>
          <c:showBubbleSize val="0"/>
        </c:dLbls>
        <c:gapWidth val="150"/>
        <c:shape val="box"/>
        <c:axId val="582392119"/>
        <c:axId val="1395817583"/>
        <c:axId val="0"/>
      </c:bar3DChart>
      <c:catAx>
        <c:axId val="582392119"/>
        <c:scaling>
          <c:orientation val="minMax"/>
        </c:scaling>
        <c:delete val="0"/>
        <c:axPos val="b"/>
        <c:title>
          <c:tx>
            <c:rich>
              <a:bodyPr/>
              <a:lstStyle/>
              <a:p>
                <a:pPr lvl="0">
                  <a:defRPr b="0">
                    <a:solidFill>
                      <a:srgbClr val="000000"/>
                    </a:solidFill>
                    <a:latin typeface="+mn-lt"/>
                  </a:defRPr>
                </a:pPr>
                <a:r>
                  <a:rPr lang="en-ID" b="0">
                    <a:solidFill>
                      <a:srgbClr val="000000"/>
                    </a:solidFill>
                    <a:latin typeface="+mn-lt"/>
                  </a:rPr>
                  <a:t>Temuan</a:t>
                </a:r>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395817583"/>
        <c:crosses val="autoZero"/>
        <c:auto val="1"/>
        <c:lblAlgn val="ctr"/>
        <c:lblOffset val="100"/>
        <c:noMultiLvlLbl val="1"/>
      </c:catAx>
      <c:valAx>
        <c:axId val="1395817583"/>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ID"/>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582392119"/>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1">
                <a:solidFill>
                  <a:srgbClr val="757575"/>
                </a:solidFill>
                <a:latin typeface="+mn-lt"/>
              </a:defRPr>
            </a:pPr>
            <a:r>
              <a:rPr lang="en-ID" b="1">
                <a:solidFill>
                  <a:srgbClr val="757575"/>
                </a:solidFill>
                <a:latin typeface="+mn-lt"/>
              </a:rPr>
              <a:t>REKAPITULASI TINDAKLANJUT AUDIT SUPREME 2024 (SBT)</a:t>
            </a:r>
          </a:p>
        </c:rich>
      </c:tx>
      <c:overlay val="0"/>
    </c:title>
    <c:autoTitleDeleted val="0"/>
    <c:view3D>
      <c:rotX val="15"/>
      <c:rotY val="20"/>
      <c:depthPercent val="100"/>
      <c:rAngAx val="1"/>
    </c:view3D>
    <c:floor>
      <c:thickness val="0"/>
    </c:floor>
    <c:sideWall>
      <c:thickness val="0"/>
    </c:sideWall>
    <c:backWall>
      <c:thickness val="0"/>
    </c:backWall>
    <c:plotArea>
      <c:layout/>
      <c:bar3DChart>
        <c:barDir val="col"/>
        <c:grouping val="clustered"/>
        <c:varyColors val="1"/>
        <c:ser>
          <c:idx val="0"/>
          <c:order val="0"/>
          <c:tx>
            <c:strRef>
              <c:f>SBT!$D$44</c:f>
              <c:strCache>
                <c:ptCount val="1"/>
                <c:pt idx="0">
                  <c:v>Closed</c:v>
                </c:pt>
              </c:strCache>
            </c:strRef>
          </c:tx>
          <c:spPr>
            <a:solidFill>
              <a:srgbClr val="4472C4"/>
            </a:solidFill>
            <a:ln cmpd="sng">
              <a:solidFill>
                <a:srgbClr val="000000"/>
              </a:solidFill>
            </a:ln>
          </c:spPr>
          <c:invertIfNegative val="1"/>
          <c:dPt>
            <c:idx val="4"/>
            <c:invertIfNegative val="1"/>
            <c:bubble3D val="0"/>
            <c:extLst>
              <c:ext xmlns:c16="http://schemas.microsoft.com/office/drawing/2014/chart" uri="{C3380CC4-5D6E-409C-BE32-E72D297353CC}">
                <c16:uniqueId val="{00000000-6FD3-4573-8E7D-CB417EB38938}"/>
              </c:ext>
            </c:extLst>
          </c:dPt>
          <c:dLbls>
            <c:spPr>
              <a:noFill/>
              <a:ln>
                <a:noFill/>
              </a:ln>
              <a:effectLst/>
            </c:spPr>
            <c:txPr>
              <a:bodyPr/>
              <a:lstStyle/>
              <a:p>
                <a:pPr lvl="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SBT!$C$45:$C$50</c:f>
              <c:strCache>
                <c:ptCount val="6"/>
                <c:pt idx="0">
                  <c:v>Inherent Safety</c:v>
                </c:pt>
                <c:pt idx="1">
                  <c:v>Prevention</c:v>
                </c:pt>
                <c:pt idx="2">
                  <c:v>Detection</c:v>
                </c:pt>
                <c:pt idx="3">
                  <c:v>Control</c:v>
                </c:pt>
                <c:pt idx="4">
                  <c:v>Mitigation</c:v>
                </c:pt>
                <c:pt idx="5">
                  <c:v>Recovery</c:v>
                </c:pt>
              </c:strCache>
            </c:strRef>
          </c:cat>
          <c:val>
            <c:numRef>
              <c:f>SBT!$D$45:$D$50</c:f>
              <c:numCache>
                <c:formatCode>General</c:formatCode>
                <c:ptCount val="6"/>
                <c:pt idx="0">
                  <c:v>0</c:v>
                </c:pt>
                <c:pt idx="1">
                  <c:v>6</c:v>
                </c:pt>
                <c:pt idx="2">
                  <c:v>2</c:v>
                </c:pt>
                <c:pt idx="3">
                  <c:v>0</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6FD3-4573-8E7D-CB417EB38938}"/>
            </c:ext>
          </c:extLst>
        </c:ser>
        <c:ser>
          <c:idx val="1"/>
          <c:order val="1"/>
          <c:tx>
            <c:strRef>
              <c:f>SBT!$E$44</c:f>
              <c:strCache>
                <c:ptCount val="1"/>
                <c:pt idx="0">
                  <c:v>Open</c:v>
                </c:pt>
              </c:strCache>
            </c:strRef>
          </c:tx>
          <c:spPr>
            <a:solidFill>
              <a:srgbClr val="ED7D31"/>
            </a:solidFill>
            <a:ln cmpd="sng">
              <a:solidFill>
                <a:srgbClr val="000000"/>
              </a:solidFill>
            </a:ln>
          </c:spPr>
          <c:invertIfNegative val="1"/>
          <c:dLbls>
            <c:spPr>
              <a:noFill/>
              <a:ln>
                <a:noFill/>
              </a:ln>
              <a:effectLst/>
            </c:spPr>
            <c:txPr>
              <a:bodyPr/>
              <a:lstStyle/>
              <a:p>
                <a:pPr lvl="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SBT!$C$45:$C$50</c:f>
              <c:strCache>
                <c:ptCount val="6"/>
                <c:pt idx="0">
                  <c:v>Inherent Safety</c:v>
                </c:pt>
                <c:pt idx="1">
                  <c:v>Prevention</c:v>
                </c:pt>
                <c:pt idx="2">
                  <c:v>Detection</c:v>
                </c:pt>
                <c:pt idx="3">
                  <c:v>Control</c:v>
                </c:pt>
                <c:pt idx="4">
                  <c:v>Mitigation</c:v>
                </c:pt>
                <c:pt idx="5">
                  <c:v>Recovery</c:v>
                </c:pt>
              </c:strCache>
            </c:strRef>
          </c:cat>
          <c:val>
            <c:numRef>
              <c:f>SBT!$E$45:$E$50</c:f>
              <c:numCache>
                <c:formatCode>General</c:formatCode>
                <c:ptCount val="6"/>
                <c:pt idx="0">
                  <c:v>1</c:v>
                </c:pt>
                <c:pt idx="1">
                  <c:v>1</c:v>
                </c:pt>
                <c:pt idx="2">
                  <c:v>0</c:v>
                </c:pt>
                <c:pt idx="3">
                  <c:v>0</c:v>
                </c:pt>
                <c:pt idx="4">
                  <c:v>8</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6FD3-4573-8E7D-CB417EB38938}"/>
            </c:ext>
          </c:extLst>
        </c:ser>
        <c:ser>
          <c:idx val="2"/>
          <c:order val="2"/>
          <c:tx>
            <c:strRef>
              <c:f>SBT!$F$44</c:f>
              <c:strCache>
                <c:ptCount val="1"/>
                <c:pt idx="0">
                  <c:v>Overdue</c:v>
                </c:pt>
              </c:strCache>
            </c:strRef>
          </c:tx>
          <c:spPr>
            <a:solidFill>
              <a:srgbClr val="A5A5A5"/>
            </a:solidFill>
            <a:ln cmpd="sng">
              <a:solidFill>
                <a:srgbClr val="000000"/>
              </a:solidFill>
            </a:ln>
          </c:spPr>
          <c:invertIfNegative val="1"/>
          <c:cat>
            <c:strRef>
              <c:f>SBT!$C$45:$C$50</c:f>
              <c:strCache>
                <c:ptCount val="6"/>
                <c:pt idx="0">
                  <c:v>Inherent Safety</c:v>
                </c:pt>
                <c:pt idx="1">
                  <c:v>Prevention</c:v>
                </c:pt>
                <c:pt idx="2">
                  <c:v>Detection</c:v>
                </c:pt>
                <c:pt idx="3">
                  <c:v>Control</c:v>
                </c:pt>
                <c:pt idx="4">
                  <c:v>Mitigation</c:v>
                </c:pt>
                <c:pt idx="5">
                  <c:v>Recovery</c:v>
                </c:pt>
              </c:strCache>
            </c:strRef>
          </c:cat>
          <c:val>
            <c:numRef>
              <c:f>SBT!$F$45:$F$50</c:f>
              <c:numCache>
                <c:formatCode>General</c:formatCode>
                <c:ptCount val="6"/>
                <c:pt idx="0">
                  <c:v>0</c:v>
                </c:pt>
                <c:pt idx="1">
                  <c:v>0</c:v>
                </c:pt>
                <c:pt idx="2">
                  <c:v>0</c:v>
                </c:pt>
                <c:pt idx="3">
                  <c:v>0</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6FD3-4573-8E7D-CB417EB38938}"/>
            </c:ext>
          </c:extLst>
        </c:ser>
        <c:dLbls>
          <c:showLegendKey val="0"/>
          <c:showVal val="0"/>
          <c:showCatName val="0"/>
          <c:showSerName val="0"/>
          <c:showPercent val="0"/>
          <c:showBubbleSize val="0"/>
        </c:dLbls>
        <c:gapWidth val="150"/>
        <c:shape val="box"/>
        <c:axId val="288096135"/>
        <c:axId val="530222921"/>
        <c:axId val="0"/>
      </c:bar3DChart>
      <c:catAx>
        <c:axId val="288096135"/>
        <c:scaling>
          <c:orientation val="minMax"/>
        </c:scaling>
        <c:delete val="0"/>
        <c:axPos val="b"/>
        <c:title>
          <c:tx>
            <c:rich>
              <a:bodyPr/>
              <a:lstStyle/>
              <a:p>
                <a:pPr lvl="0">
                  <a:defRPr b="0">
                    <a:solidFill>
                      <a:srgbClr val="000000"/>
                    </a:solidFill>
                    <a:latin typeface="+mn-lt"/>
                  </a:defRPr>
                </a:pPr>
                <a:r>
                  <a:rPr lang="en-ID" b="0">
                    <a:solidFill>
                      <a:srgbClr val="000000"/>
                    </a:solidFill>
                    <a:latin typeface="+mn-lt"/>
                  </a:rPr>
                  <a:t>Temuan</a:t>
                </a:r>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530222921"/>
        <c:crosses val="autoZero"/>
        <c:auto val="1"/>
        <c:lblAlgn val="ctr"/>
        <c:lblOffset val="100"/>
        <c:noMultiLvlLbl val="1"/>
      </c:catAx>
      <c:valAx>
        <c:axId val="530222921"/>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ID"/>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288096135"/>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[260526 Tindak Lanjut Rekomendasi PSAIMS_rev20May_Juanda.xlsm]Pivot!Rekomendasi Proses</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D"/>
              <a:t>Rekomendasi pada Proses</a:t>
            </a:r>
          </a:p>
        </c:rich>
      </c:tx>
      <c:layout>
        <c:manualLayout>
          <c:xMode val="edge"/>
          <c:yMode val="edge"/>
          <c:x val="0.34733097338154617"/>
          <c:y val="0"/>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1446653261689931"/>
          <c:y val="6.3794109069699623E-2"/>
          <c:w val="0.51558173656404538"/>
          <c:h val="0.77325094779819192"/>
        </c:manualLayout>
      </c:layout>
      <c:barChart>
        <c:barDir val="bar"/>
        <c:grouping val="clustered"/>
        <c:varyColors val="0"/>
        <c:ser>
          <c:idx val="0"/>
          <c:order val="0"/>
          <c:tx>
            <c:strRef>
              <c:f>Pivot!$B$3</c:f>
              <c:strCache>
                <c:ptCount val="1"/>
                <c:pt idx="0">
                  <c:v>Jumlah Rekomendasi</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Pivot!$A$4:$A$9</c:f>
              <c:strCache>
                <c:ptCount val="5"/>
                <c:pt idx="0">
                  <c:v>III. Organisasi, Tanggung Jawab, Sumber Daya, dan Informasi Terdokumentasi</c:v>
                </c:pt>
                <c:pt idx="1">
                  <c:v>IV. Manajemen Risiko</c:v>
                </c:pt>
                <c:pt idx="2">
                  <c:v>V. Perencanaan dan Prosedur</c:v>
                </c:pt>
                <c:pt idx="3">
                  <c:v>VI. Implementasi dan Pengendalian Operasional</c:v>
                </c:pt>
                <c:pt idx="4">
                  <c:v>VII. Pemantauan dan Pengukuran Audit</c:v>
                </c:pt>
              </c:strCache>
            </c:strRef>
          </c:cat>
          <c:val>
            <c:numRef>
              <c:f>Pivot!$B$4:$B$9</c:f>
              <c:numCache>
                <c:formatCode>General</c:formatCode>
                <c:ptCount val="5"/>
                <c:pt idx="0">
                  <c:v>2</c:v>
                </c:pt>
                <c:pt idx="1">
                  <c:v>3</c:v>
                </c:pt>
                <c:pt idx="2">
                  <c:v>11</c:v>
                </c:pt>
                <c:pt idx="3">
                  <c:v>8</c:v>
                </c:pt>
                <c:pt idx="4">
                  <c:v>1</c:v>
                </c:pt>
              </c:numCache>
            </c:numRef>
          </c:val>
          <c:extLst>
            <c:ext xmlns:c16="http://schemas.microsoft.com/office/drawing/2014/chart" uri="{C3380CC4-5D6E-409C-BE32-E72D297353CC}">
              <c16:uniqueId val="{00000000-83B8-456B-A718-477CF0D4641C}"/>
            </c:ext>
          </c:extLst>
        </c:ser>
        <c:ser>
          <c:idx val="1"/>
          <c:order val="1"/>
          <c:tx>
            <c:strRef>
              <c:f>Pivot!$C$3</c:f>
              <c:strCache>
                <c:ptCount val="1"/>
                <c:pt idx="0">
                  <c:v>Action Plan Suggested</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Pivot!$A$4:$A$9</c:f>
              <c:strCache>
                <c:ptCount val="5"/>
                <c:pt idx="0">
                  <c:v>III. Organisasi, Tanggung Jawab, Sumber Daya, dan Informasi Terdokumentasi</c:v>
                </c:pt>
                <c:pt idx="1">
                  <c:v>IV. Manajemen Risiko</c:v>
                </c:pt>
                <c:pt idx="2">
                  <c:v>V. Perencanaan dan Prosedur</c:v>
                </c:pt>
                <c:pt idx="3">
                  <c:v>VI. Implementasi dan Pengendalian Operasional</c:v>
                </c:pt>
                <c:pt idx="4">
                  <c:v>VII. Pemantauan dan Pengukuran Audit</c:v>
                </c:pt>
              </c:strCache>
            </c:strRef>
          </c:cat>
          <c:val>
            <c:numRef>
              <c:f>Pivot!$C$4:$C$9</c:f>
              <c:numCache>
                <c:formatCode>General</c:formatCode>
                <c:ptCount val="5"/>
                <c:pt idx="0">
                  <c:v>3</c:v>
                </c:pt>
                <c:pt idx="1">
                  <c:v>3</c:v>
                </c:pt>
                <c:pt idx="2">
                  <c:v>14</c:v>
                </c:pt>
                <c:pt idx="3">
                  <c:v>8</c:v>
                </c:pt>
                <c:pt idx="4">
                  <c:v>1</c:v>
                </c:pt>
              </c:numCache>
            </c:numRef>
          </c:val>
          <c:extLst>
            <c:ext xmlns:c16="http://schemas.microsoft.com/office/drawing/2014/chart" uri="{C3380CC4-5D6E-409C-BE32-E72D297353CC}">
              <c16:uniqueId val="{00000001-83B8-456B-A718-477CF0D4641C}"/>
            </c:ext>
          </c:extLst>
        </c:ser>
        <c:dLbls>
          <c:dLblPos val="inEnd"/>
          <c:showLegendKey val="0"/>
          <c:showVal val="1"/>
          <c:showCatName val="0"/>
          <c:showSerName val="0"/>
          <c:showPercent val="0"/>
          <c:showBubbleSize val="0"/>
        </c:dLbls>
        <c:gapWidth val="30"/>
        <c:axId val="392969695"/>
        <c:axId val="392966335"/>
      </c:barChart>
      <c:catAx>
        <c:axId val="392969695"/>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92966335"/>
        <c:crosses val="autoZero"/>
        <c:auto val="1"/>
        <c:lblAlgn val="ctr"/>
        <c:lblOffset val="100"/>
        <c:noMultiLvlLbl val="0"/>
      </c:catAx>
      <c:valAx>
        <c:axId val="3929663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392969695"/>
        <c:crosses val="autoZero"/>
        <c:crossBetween val="between"/>
      </c:valAx>
      <c:spPr>
        <a:noFill/>
        <a:ln>
          <a:noFill/>
        </a:ln>
        <a:effectLst/>
      </c:spPr>
    </c:plotArea>
    <c:legend>
      <c:legendPos val="r"/>
      <c:layout>
        <c:manualLayout>
          <c:xMode val="edge"/>
          <c:yMode val="edge"/>
          <c:x val="0.76921135930969997"/>
          <c:y val="4.6874453193350853E-2"/>
          <c:w val="0.17377398148284207"/>
          <c:h val="0.11094232437199127"/>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[260526 Tindak Lanjut Rekomendasi PSAIMS_rev20May_Juanda.xlsm]Pivot!Tingkatan Rekomendasi</c:name>
    <c:fmtId val="8"/>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D"/>
              <a:t>Tingkat Rekomendasi</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469816272965877E-2"/>
          <c:y val="2.5428331875182269E-2"/>
          <c:w val="0.93667738407699042"/>
          <c:h val="0.8416746864975212"/>
        </c:manualLayout>
      </c:layout>
      <c:barChart>
        <c:barDir val="col"/>
        <c:grouping val="clustered"/>
        <c:varyColors val="0"/>
        <c:ser>
          <c:idx val="0"/>
          <c:order val="0"/>
          <c:tx>
            <c:strRef>
              <c:f>Pivot!$G$3</c:f>
              <c:strCache>
                <c:ptCount val="1"/>
                <c:pt idx="0">
                  <c:v>Action Plan Suggested</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Pivot!$F$4:$F$7</c:f>
              <c:strCache>
                <c:ptCount val="3"/>
                <c:pt idx="0">
                  <c:v>I</c:v>
                </c:pt>
                <c:pt idx="1">
                  <c:v>II</c:v>
                </c:pt>
                <c:pt idx="2">
                  <c:v>III</c:v>
                </c:pt>
              </c:strCache>
            </c:strRef>
          </c:cat>
          <c:val>
            <c:numRef>
              <c:f>Pivot!$G$4:$G$7</c:f>
              <c:numCache>
                <c:formatCode>General</c:formatCode>
                <c:ptCount val="3"/>
                <c:pt idx="0">
                  <c:v>25</c:v>
                </c:pt>
                <c:pt idx="1">
                  <c:v>3</c:v>
                </c:pt>
                <c:pt idx="2">
                  <c:v>1</c:v>
                </c:pt>
              </c:numCache>
            </c:numRef>
          </c:val>
          <c:extLst>
            <c:ext xmlns:c16="http://schemas.microsoft.com/office/drawing/2014/chart" uri="{C3380CC4-5D6E-409C-BE32-E72D297353CC}">
              <c16:uniqueId val="{00000000-C4BC-4340-ABF3-B5469F2F1871}"/>
            </c:ext>
          </c:extLst>
        </c:ser>
        <c:ser>
          <c:idx val="1"/>
          <c:order val="1"/>
          <c:tx>
            <c:strRef>
              <c:f>Pivot!$H$3</c:f>
              <c:strCache>
                <c:ptCount val="1"/>
                <c:pt idx="0">
                  <c:v>Jumlah Rekomendasi</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Pivot!$F$4:$F$7</c:f>
              <c:strCache>
                <c:ptCount val="3"/>
                <c:pt idx="0">
                  <c:v>I</c:v>
                </c:pt>
                <c:pt idx="1">
                  <c:v>II</c:v>
                </c:pt>
                <c:pt idx="2">
                  <c:v>III</c:v>
                </c:pt>
              </c:strCache>
            </c:strRef>
          </c:cat>
          <c:val>
            <c:numRef>
              <c:f>Pivot!$H$4:$H$7</c:f>
              <c:numCache>
                <c:formatCode>General</c:formatCode>
                <c:ptCount val="3"/>
                <c:pt idx="0">
                  <c:v>21</c:v>
                </c:pt>
                <c:pt idx="1">
                  <c:v>3</c:v>
                </c:pt>
                <c:pt idx="2">
                  <c:v>1</c:v>
                </c:pt>
              </c:numCache>
            </c:numRef>
          </c:val>
          <c:extLst>
            <c:ext xmlns:c16="http://schemas.microsoft.com/office/drawing/2014/chart" uri="{C3380CC4-5D6E-409C-BE32-E72D297353CC}">
              <c16:uniqueId val="{00000001-C4BC-4340-ABF3-B5469F2F1871}"/>
            </c:ext>
          </c:extLst>
        </c:ser>
        <c:dLbls>
          <c:dLblPos val="inEnd"/>
          <c:showLegendKey val="0"/>
          <c:showVal val="1"/>
          <c:showCatName val="0"/>
          <c:showSerName val="0"/>
          <c:showPercent val="0"/>
          <c:showBubbleSize val="0"/>
        </c:dLbls>
        <c:gapWidth val="65"/>
        <c:axId val="101946911"/>
        <c:axId val="101957951"/>
      </c:barChart>
      <c:catAx>
        <c:axId val="10194691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01957951"/>
        <c:crosses val="autoZero"/>
        <c:auto val="1"/>
        <c:lblAlgn val="ctr"/>
        <c:lblOffset val="100"/>
        <c:noMultiLvlLbl val="0"/>
      </c:catAx>
      <c:valAx>
        <c:axId val="101957951"/>
        <c:scaling>
          <c:orientation val="minMax"/>
        </c:scaling>
        <c:delete val="1"/>
        <c:axPos val="l"/>
        <c:numFmt formatCode="General" sourceLinked="1"/>
        <c:majorTickMark val="none"/>
        <c:minorTickMark val="none"/>
        <c:tickLblPos val="nextTo"/>
        <c:crossAx val="101946911"/>
        <c:crosses val="autoZero"/>
        <c:crossBetween val="between"/>
      </c:valAx>
      <c:spPr>
        <a:noFill/>
        <a:ln>
          <a:noFill/>
        </a:ln>
        <a:effectLst/>
      </c:spPr>
    </c:plotArea>
    <c:legend>
      <c:legendPos val="r"/>
      <c:layout>
        <c:manualLayout>
          <c:xMode val="edge"/>
          <c:yMode val="edge"/>
          <c:x val="0.74770275590551183"/>
          <c:y val="6.7179077764384837E-2"/>
          <c:w val="0.25229724409448817"/>
          <c:h val="0.2758472785335232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[260526 Tindak Lanjut Rekomendasi PSAIMS_rev20May_Juanda.xlsm]Pivot!Rekomendasi Elemen</c:name>
    <c:fmtId val="6"/>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D"/>
              <a:t>Rekomendasi Elemen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Pivot!$B$12</c:f>
              <c:strCache>
                <c:ptCount val="1"/>
                <c:pt idx="0">
                  <c:v>Jumlah Rekomendasi</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Pivot!$A$13:$A$24</c:f>
              <c:strCache>
                <c:ptCount val="11"/>
                <c:pt idx="0">
                  <c:v>4. Kompetensi dan Manajemen Pengetahuan</c:v>
                </c:pt>
                <c:pt idx="1">
                  <c:v>6. Informasi Keselamatan Proses</c:v>
                </c:pt>
                <c:pt idx="2">
                  <c:v>7. Process Hazard Analysis (PHA)</c:v>
                </c:pt>
                <c:pt idx="3">
                  <c:v>8. Prosedur Operasi</c:v>
                </c:pt>
                <c:pt idx="4">
                  <c:v>9. Operational Readiness/Pre-Startup Safety review</c:v>
                </c:pt>
                <c:pt idx="5">
                  <c:v>10. Asset Integrity</c:v>
                </c:pt>
                <c:pt idx="6">
                  <c:v>11. Management of Change</c:v>
                </c:pt>
                <c:pt idx="7">
                  <c:v>12. Safe Work Practice</c:v>
                </c:pt>
                <c:pt idx="8">
                  <c:v>13. Rencana Tanggap Darurat</c:v>
                </c:pt>
                <c:pt idx="9">
                  <c:v>14. Pelaksanaan Operasi</c:v>
                </c:pt>
                <c:pt idx="10">
                  <c:v>16. Learning from Event</c:v>
                </c:pt>
              </c:strCache>
            </c:strRef>
          </c:cat>
          <c:val>
            <c:numRef>
              <c:f>Pivot!$B$13:$B$24</c:f>
              <c:numCache>
                <c:formatCode>General</c:formatCode>
                <c:ptCount val="11"/>
                <c:pt idx="0">
                  <c:v>2</c:v>
                </c:pt>
                <c:pt idx="1">
                  <c:v>2</c:v>
                </c:pt>
                <c:pt idx="2">
                  <c:v>1</c:v>
                </c:pt>
                <c:pt idx="3">
                  <c:v>3</c:v>
                </c:pt>
                <c:pt idx="4">
                  <c:v>1</c:v>
                </c:pt>
                <c:pt idx="5">
                  <c:v>8</c:v>
                </c:pt>
                <c:pt idx="6">
                  <c:v>2</c:v>
                </c:pt>
                <c:pt idx="7">
                  <c:v>1</c:v>
                </c:pt>
                <c:pt idx="8">
                  <c:v>2</c:v>
                </c:pt>
                <c:pt idx="9">
                  <c:v>2</c:v>
                </c:pt>
                <c:pt idx="10">
                  <c:v>1</c:v>
                </c:pt>
              </c:numCache>
            </c:numRef>
          </c:val>
          <c:extLst>
            <c:ext xmlns:c16="http://schemas.microsoft.com/office/drawing/2014/chart" uri="{C3380CC4-5D6E-409C-BE32-E72D297353CC}">
              <c16:uniqueId val="{00000000-AA1F-4DE2-A05F-9EA38D7A85E7}"/>
            </c:ext>
          </c:extLst>
        </c:ser>
        <c:ser>
          <c:idx val="1"/>
          <c:order val="1"/>
          <c:tx>
            <c:strRef>
              <c:f>Pivot!$C$12</c:f>
              <c:strCache>
                <c:ptCount val="1"/>
                <c:pt idx="0">
                  <c:v>Action Plan Suggested</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Pivot!$A$13:$A$24</c:f>
              <c:strCache>
                <c:ptCount val="11"/>
                <c:pt idx="0">
                  <c:v>4. Kompetensi dan Manajemen Pengetahuan</c:v>
                </c:pt>
                <c:pt idx="1">
                  <c:v>6. Informasi Keselamatan Proses</c:v>
                </c:pt>
                <c:pt idx="2">
                  <c:v>7. Process Hazard Analysis (PHA)</c:v>
                </c:pt>
                <c:pt idx="3">
                  <c:v>8. Prosedur Operasi</c:v>
                </c:pt>
                <c:pt idx="4">
                  <c:v>9. Operational Readiness/Pre-Startup Safety review</c:v>
                </c:pt>
                <c:pt idx="5">
                  <c:v>10. Asset Integrity</c:v>
                </c:pt>
                <c:pt idx="6">
                  <c:v>11. Management of Change</c:v>
                </c:pt>
                <c:pt idx="7">
                  <c:v>12. Safe Work Practice</c:v>
                </c:pt>
                <c:pt idx="8">
                  <c:v>13. Rencana Tanggap Darurat</c:v>
                </c:pt>
                <c:pt idx="9">
                  <c:v>14. Pelaksanaan Operasi</c:v>
                </c:pt>
                <c:pt idx="10">
                  <c:v>16. Learning from Event</c:v>
                </c:pt>
              </c:strCache>
            </c:strRef>
          </c:cat>
          <c:val>
            <c:numRef>
              <c:f>Pivot!$C$13:$C$24</c:f>
              <c:numCache>
                <c:formatCode>General</c:formatCode>
                <c:ptCount val="11"/>
                <c:pt idx="0">
                  <c:v>3</c:v>
                </c:pt>
                <c:pt idx="1">
                  <c:v>2</c:v>
                </c:pt>
                <c:pt idx="2">
                  <c:v>1</c:v>
                </c:pt>
                <c:pt idx="3">
                  <c:v>3</c:v>
                </c:pt>
                <c:pt idx="4">
                  <c:v>1</c:v>
                </c:pt>
                <c:pt idx="5">
                  <c:v>11</c:v>
                </c:pt>
                <c:pt idx="6">
                  <c:v>2</c:v>
                </c:pt>
                <c:pt idx="7">
                  <c:v>1</c:v>
                </c:pt>
                <c:pt idx="8">
                  <c:v>2</c:v>
                </c:pt>
                <c:pt idx="9">
                  <c:v>2</c:v>
                </c:pt>
                <c:pt idx="10">
                  <c:v>1</c:v>
                </c:pt>
              </c:numCache>
            </c:numRef>
          </c:val>
          <c:extLst>
            <c:ext xmlns:c16="http://schemas.microsoft.com/office/drawing/2014/chart" uri="{C3380CC4-5D6E-409C-BE32-E72D297353CC}">
              <c16:uniqueId val="{00000001-AA1F-4DE2-A05F-9EA38D7A85E7}"/>
            </c:ext>
          </c:extLst>
        </c:ser>
        <c:ser>
          <c:idx val="2"/>
          <c:order val="2"/>
          <c:tx>
            <c:strRef>
              <c:f>Pivot!$D$12</c:f>
              <c:strCache>
                <c:ptCount val="1"/>
                <c:pt idx="0">
                  <c:v>Count of Deliverables</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Pivot!$A$13:$A$24</c:f>
              <c:strCache>
                <c:ptCount val="11"/>
                <c:pt idx="0">
                  <c:v>4. Kompetensi dan Manajemen Pengetahuan</c:v>
                </c:pt>
                <c:pt idx="1">
                  <c:v>6. Informasi Keselamatan Proses</c:v>
                </c:pt>
                <c:pt idx="2">
                  <c:v>7. Process Hazard Analysis (PHA)</c:v>
                </c:pt>
                <c:pt idx="3">
                  <c:v>8. Prosedur Operasi</c:v>
                </c:pt>
                <c:pt idx="4">
                  <c:v>9. Operational Readiness/Pre-Startup Safety review</c:v>
                </c:pt>
                <c:pt idx="5">
                  <c:v>10. Asset Integrity</c:v>
                </c:pt>
                <c:pt idx="6">
                  <c:v>11. Management of Change</c:v>
                </c:pt>
                <c:pt idx="7">
                  <c:v>12. Safe Work Practice</c:v>
                </c:pt>
                <c:pt idx="8">
                  <c:v>13. Rencana Tanggap Darurat</c:v>
                </c:pt>
                <c:pt idx="9">
                  <c:v>14. Pelaksanaan Operasi</c:v>
                </c:pt>
                <c:pt idx="10">
                  <c:v>16. Learning from Event</c:v>
                </c:pt>
              </c:strCache>
            </c:strRef>
          </c:cat>
          <c:val>
            <c:numRef>
              <c:f>Pivot!$D$13:$D$24</c:f>
              <c:numCache>
                <c:formatCode>General</c:formatCode>
                <c:ptCount val="11"/>
                <c:pt idx="0">
                  <c:v>5</c:v>
                </c:pt>
                <c:pt idx="1">
                  <c:v>2</c:v>
                </c:pt>
                <c:pt idx="2">
                  <c:v>2</c:v>
                </c:pt>
                <c:pt idx="3">
                  <c:v>3</c:v>
                </c:pt>
                <c:pt idx="4">
                  <c:v>1</c:v>
                </c:pt>
                <c:pt idx="5">
                  <c:v>12</c:v>
                </c:pt>
                <c:pt idx="6">
                  <c:v>2</c:v>
                </c:pt>
                <c:pt idx="7">
                  <c:v>1</c:v>
                </c:pt>
                <c:pt idx="8">
                  <c:v>3</c:v>
                </c:pt>
                <c:pt idx="9">
                  <c:v>1</c:v>
                </c:pt>
                <c:pt idx="10">
                  <c:v>1</c:v>
                </c:pt>
              </c:numCache>
            </c:numRef>
          </c:val>
          <c:extLst>
            <c:ext xmlns:c16="http://schemas.microsoft.com/office/drawing/2014/chart" uri="{C3380CC4-5D6E-409C-BE32-E72D297353CC}">
              <c16:uniqueId val="{00000000-8A10-4535-AE1B-5CC248B04642}"/>
            </c:ext>
          </c:extLst>
        </c:ser>
        <c:dLbls>
          <c:dLblPos val="inEnd"/>
          <c:showLegendKey val="0"/>
          <c:showVal val="1"/>
          <c:showCatName val="0"/>
          <c:showSerName val="0"/>
          <c:showPercent val="0"/>
          <c:showBubbleSize val="0"/>
        </c:dLbls>
        <c:gapWidth val="14"/>
        <c:axId val="558045391"/>
        <c:axId val="558042031"/>
      </c:barChart>
      <c:catAx>
        <c:axId val="558045391"/>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58042031"/>
        <c:crosses val="autoZero"/>
        <c:auto val="1"/>
        <c:lblAlgn val="ctr"/>
        <c:lblOffset val="100"/>
        <c:noMultiLvlLbl val="0"/>
      </c:catAx>
      <c:valAx>
        <c:axId val="5580420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58045391"/>
        <c:crosses val="autoZero"/>
        <c:crossBetween val="between"/>
      </c:valAx>
      <c:spPr>
        <a:noFill/>
        <a:ln>
          <a:noFill/>
        </a:ln>
        <a:effectLst/>
      </c:spPr>
    </c:plotArea>
    <c:legend>
      <c:legendPos val="r"/>
      <c:layout>
        <c:manualLayout>
          <c:xMode val="edge"/>
          <c:yMode val="edge"/>
          <c:x val="0.7990082918500695"/>
          <c:y val="0.48583260425780117"/>
          <c:w val="0.17480499729952528"/>
          <c:h val="0.1054192687735370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[260526 Tindak Lanjut Rekomendasi PSAIMS_rev20May_Juanda.xlsm]Pivot!PivotTable14</c:name>
    <c:fmtId val="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D"/>
              <a:t>PIC</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Pivot!$G$12:$G$13</c:f>
              <c:strCache>
                <c:ptCount val="1"/>
                <c:pt idx="0">
                  <c:v>AFT_Juanda</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Pivot!$F$14:$F$20</c:f>
              <c:strCache>
                <c:ptCount val="6"/>
                <c:pt idx="0">
                  <c:v>Lokasi</c:v>
                </c:pt>
                <c:pt idx="1">
                  <c:v>Region</c:v>
                </c:pt>
                <c:pt idx="2">
                  <c:v>Subholding</c:v>
                </c:pt>
                <c:pt idx="3">
                  <c:v>Region, Lokasi</c:v>
                </c:pt>
                <c:pt idx="4">
                  <c:v>Subholding, Region</c:v>
                </c:pt>
                <c:pt idx="5">
                  <c:v>Subholding, Region, Lokasi</c:v>
                </c:pt>
              </c:strCache>
            </c:strRef>
          </c:cat>
          <c:val>
            <c:numRef>
              <c:f>Pivot!$G$14:$G$20</c:f>
              <c:numCache>
                <c:formatCode>General</c:formatCode>
                <c:ptCount val="6"/>
                <c:pt idx="0">
                  <c:v>8</c:v>
                </c:pt>
                <c:pt idx="1">
                  <c:v>5</c:v>
                </c:pt>
                <c:pt idx="2">
                  <c:v>10</c:v>
                </c:pt>
                <c:pt idx="3">
                  <c:v>2</c:v>
                </c:pt>
                <c:pt idx="4">
                  <c:v>3</c:v>
                </c:pt>
                <c:pt idx="5">
                  <c:v>1</c:v>
                </c:pt>
              </c:numCache>
            </c:numRef>
          </c:val>
          <c:extLst>
            <c:ext xmlns:c16="http://schemas.microsoft.com/office/drawing/2014/chart" uri="{C3380CC4-5D6E-409C-BE32-E72D297353CC}">
              <c16:uniqueId val="{00000000-ED63-456F-B162-5510A5AC57DD}"/>
            </c:ext>
          </c:extLst>
        </c:ser>
        <c:dLbls>
          <c:dLblPos val="inEnd"/>
          <c:showLegendKey val="0"/>
          <c:showVal val="1"/>
          <c:showCatName val="0"/>
          <c:showSerName val="0"/>
          <c:showPercent val="0"/>
          <c:showBubbleSize val="0"/>
        </c:dLbls>
        <c:gapWidth val="20"/>
        <c:axId val="978553039"/>
        <c:axId val="978491599"/>
      </c:barChart>
      <c:catAx>
        <c:axId val="978553039"/>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78491599"/>
        <c:crosses val="autoZero"/>
        <c:auto val="1"/>
        <c:lblAlgn val="ctr"/>
        <c:lblOffset val="100"/>
        <c:noMultiLvlLbl val="0"/>
      </c:catAx>
      <c:valAx>
        <c:axId val="97849159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978553039"/>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[260526 Tindak Lanjut Rekomendasi PSAIMS_rev20May_Juanda.xlsm]Pivot!PivotTable15</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Status</a:t>
            </a:r>
            <a:r>
              <a:rPr lang="en-US" baseline="0"/>
              <a:t> Total</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pivotFmt>
      <c:pivotFmt>
        <c:idx val="5"/>
      </c:pivotFmt>
    </c:pivotFmts>
    <c:plotArea>
      <c:layout/>
      <c:pieChart>
        <c:varyColors val="1"/>
        <c:ser>
          <c:idx val="0"/>
          <c:order val="0"/>
          <c:tx>
            <c:strRef>
              <c:f>Pivot!$G$22</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632-41EC-8866-C3173646D253}"/>
              </c:ext>
            </c:extLst>
          </c:dPt>
          <c:dLbls>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Pivot!$F$23:$F$24</c:f>
              <c:strCache>
                <c:ptCount val="1"/>
                <c:pt idx="0">
                  <c:v>Open</c:v>
                </c:pt>
              </c:strCache>
            </c:strRef>
          </c:cat>
          <c:val>
            <c:numRef>
              <c:f>Pivot!$G$23:$G$24</c:f>
              <c:numCache>
                <c:formatCode>0.00%</c:formatCode>
                <c:ptCount val="1"/>
                <c:pt idx="0">
                  <c:v>1</c:v>
                </c:pt>
              </c:numCache>
            </c:numRef>
          </c:val>
          <c:extLst>
            <c:ext xmlns:c16="http://schemas.microsoft.com/office/drawing/2014/chart" uri="{C3380CC4-5D6E-409C-BE32-E72D297353CC}">
              <c16:uniqueId val="{00000002-2632-41EC-8866-C3173646D253}"/>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83057429032503549"/>
          <c:y val="0.28711668318140321"/>
          <c:w val="0.15858668834470932"/>
          <c:h val="0.30280966669419779"/>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[260526 Tindak Lanjut Rekomendasi PSAIMS_rev20May_Juanda.xlsm]Pivot!PivotTable1</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SBT Total</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Pivot!$B$27</c:f>
              <c:strCache>
                <c:ptCount val="1"/>
                <c:pt idx="0">
                  <c:v>Total</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Pivot!$A$28:$A$32</c:f>
              <c:strCache>
                <c:ptCount val="4"/>
                <c:pt idx="0">
                  <c:v>
Prevention Barrier</c:v>
                </c:pt>
                <c:pt idx="1">
                  <c:v>Detect / Control Barrier</c:v>
                </c:pt>
                <c:pt idx="2">
                  <c:v>Emergency  Response Barrier</c:v>
                </c:pt>
                <c:pt idx="3">
                  <c:v>Prevention Barrier</c:v>
                </c:pt>
              </c:strCache>
            </c:strRef>
          </c:cat>
          <c:val>
            <c:numRef>
              <c:f>Pivot!$B$28:$B$32</c:f>
              <c:numCache>
                <c:formatCode>General</c:formatCode>
                <c:ptCount val="4"/>
                <c:pt idx="0">
                  <c:v>1</c:v>
                </c:pt>
                <c:pt idx="1">
                  <c:v>2</c:v>
                </c:pt>
                <c:pt idx="2">
                  <c:v>6</c:v>
                </c:pt>
                <c:pt idx="3">
                  <c:v>4</c:v>
                </c:pt>
              </c:numCache>
            </c:numRef>
          </c:val>
          <c:extLst>
            <c:ext xmlns:c16="http://schemas.microsoft.com/office/drawing/2014/chart" uri="{C3380CC4-5D6E-409C-BE32-E72D297353CC}">
              <c16:uniqueId val="{00000000-F4F6-4671-A1AE-C95569CFD607}"/>
            </c:ext>
          </c:extLst>
        </c:ser>
        <c:dLbls>
          <c:dLblPos val="outEnd"/>
          <c:showLegendKey val="0"/>
          <c:showVal val="1"/>
          <c:showCatName val="0"/>
          <c:showSerName val="0"/>
          <c:showPercent val="0"/>
          <c:showBubbleSize val="0"/>
        </c:dLbls>
        <c:gapWidth val="65"/>
        <c:axId val="520325312"/>
        <c:axId val="520322912"/>
      </c:barChart>
      <c:catAx>
        <c:axId val="52032531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20322912"/>
        <c:crosses val="autoZero"/>
        <c:auto val="1"/>
        <c:lblAlgn val="ctr"/>
        <c:lblOffset val="100"/>
        <c:noMultiLvlLbl val="0"/>
      </c:catAx>
      <c:valAx>
        <c:axId val="520322912"/>
        <c:scaling>
          <c:orientation val="minMax"/>
        </c:scaling>
        <c:delete val="1"/>
        <c:axPos val="l"/>
        <c:numFmt formatCode="General" sourceLinked="1"/>
        <c:majorTickMark val="none"/>
        <c:minorTickMark val="none"/>
        <c:tickLblPos val="nextTo"/>
        <c:crossAx val="520325312"/>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mn-lt"/>
              </a:defRPr>
            </a:pPr>
            <a:r>
              <a:rPr sz="1400" b="0" i="0">
                <a:solidFill>
                  <a:srgbClr val="757575"/>
                </a:solidFill>
                <a:latin typeface="+mn-lt"/>
              </a:rPr>
              <a:t>Klasifikasi Temuan SBT - Audit SUPREME 2022</a:t>
            </a:r>
          </a:p>
        </c:rich>
      </c:tx>
      <c:overlay val="0"/>
    </c:title>
    <c:autoTitleDeleted val="0"/>
    <c:plotArea>
      <c:layout/>
      <c:barChart>
        <c:barDir val="col"/>
        <c:grouping val="clustered"/>
        <c:varyColors val="1"/>
        <c:ser>
          <c:idx val="0"/>
          <c:order val="0"/>
          <c:spPr>
            <a:solidFill>
              <a:srgbClr val="5B9BD5"/>
            </a:solidFill>
            <a:ln cmpd="sng">
              <a:solidFill>
                <a:srgbClr val="000000"/>
              </a:solidFill>
            </a:ln>
          </c:spPr>
          <c:invertIfNegative val="1"/>
          <c:dLbls>
            <c:spPr>
              <a:noFill/>
              <a:ln>
                <a:noFill/>
              </a:ln>
              <a:effectLst/>
            </c:spPr>
            <c:txPr>
              <a:bodyPr/>
              <a:lstStyle/>
              <a:p>
                <a:pPr lvl="0">
                  <a:defRPr>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SBT!$C$32:$C$37</c:f>
              <c:strCache>
                <c:ptCount val="6"/>
                <c:pt idx="0">
                  <c:v>Inherent Safety</c:v>
                </c:pt>
                <c:pt idx="1">
                  <c:v>Prevention</c:v>
                </c:pt>
                <c:pt idx="2">
                  <c:v>Detection</c:v>
                </c:pt>
                <c:pt idx="3">
                  <c:v>Control</c:v>
                </c:pt>
                <c:pt idx="4">
                  <c:v>Mitigation</c:v>
                </c:pt>
                <c:pt idx="5">
                  <c:v>Recovery</c:v>
                </c:pt>
              </c:strCache>
            </c:strRef>
          </c:cat>
          <c:val>
            <c:numRef>
              <c:f>SBT!$D$32:$D$37</c:f>
              <c:numCache>
                <c:formatCode>General</c:formatCode>
                <c:ptCount val="6"/>
                <c:pt idx="0">
                  <c:v>1</c:v>
                </c:pt>
                <c:pt idx="1">
                  <c:v>7</c:v>
                </c:pt>
                <c:pt idx="2">
                  <c:v>2</c:v>
                </c:pt>
                <c:pt idx="3">
                  <c:v>0</c:v>
                </c:pt>
                <c:pt idx="4">
                  <c:v>9</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7C1C-4647-A9A0-40BF2244D7D5}"/>
            </c:ext>
          </c:extLst>
        </c:ser>
        <c:dLbls>
          <c:showLegendKey val="0"/>
          <c:showVal val="0"/>
          <c:showCatName val="0"/>
          <c:showSerName val="0"/>
          <c:showPercent val="0"/>
          <c:showBubbleSize val="0"/>
        </c:dLbls>
        <c:gapWidth val="150"/>
        <c:axId val="498163723"/>
        <c:axId val="2054386881"/>
      </c:barChart>
      <c:catAx>
        <c:axId val="498163723"/>
        <c:scaling>
          <c:orientation val="minMax"/>
        </c:scaling>
        <c:delete val="0"/>
        <c:axPos val="b"/>
        <c:title>
          <c:tx>
            <c:rich>
              <a:bodyPr/>
              <a:lstStyle/>
              <a:p>
                <a:pPr lvl="0">
                  <a:defRPr sz="1000" b="0" i="0">
                    <a:solidFill>
                      <a:srgbClr val="000000"/>
                    </a:solidFill>
                    <a:latin typeface="+mn-lt"/>
                  </a:defRPr>
                </a:pPr>
                <a:r>
                  <a:rPr sz="1000" b="0" i="0">
                    <a:solidFill>
                      <a:srgbClr val="000000"/>
                    </a:solidFill>
                    <a:latin typeface="+mn-lt"/>
                  </a:rPr>
                  <a:t>Klasifikasi Temuan SBT</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2054386881"/>
        <c:crosses val="autoZero"/>
        <c:auto val="1"/>
        <c:lblAlgn val="ctr"/>
        <c:lblOffset val="100"/>
        <c:noMultiLvlLbl val="1"/>
      </c:catAx>
      <c:valAx>
        <c:axId val="2054386881"/>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mn-lt"/>
                  </a:defRPr>
                </a:pPr>
                <a:r>
                  <a:rPr sz="1000" b="0" i="0">
                    <a:solidFill>
                      <a:srgbClr val="000000"/>
                    </a:solidFill>
                    <a:latin typeface="+mn-lt"/>
                  </a:rPr>
                  <a:t>Jumlah Temuan</a:t>
                </a: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n-US"/>
          </a:p>
        </c:txPr>
        <c:crossAx val="498163723"/>
        <c:crosses val="autoZero"/>
        <c:crossBetween val="between"/>
        <c:majorUnit val="1"/>
      </c:valAx>
    </c:plotArea>
    <c:plotVisOnly val="1"/>
    <c:dispBlanksAs val="zero"/>
    <c:showDLblsOverMax val="1"/>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jpeg"/><Relationship Id="rId47" Type="http://schemas.openxmlformats.org/officeDocument/2006/relationships/image" Target="../media/image47.jpeg"/><Relationship Id="rId63" Type="http://schemas.openxmlformats.org/officeDocument/2006/relationships/image" Target="../media/image63.png"/><Relationship Id="rId68" Type="http://schemas.openxmlformats.org/officeDocument/2006/relationships/image" Target="../media/image68.jpe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jpeg"/><Relationship Id="rId45" Type="http://schemas.openxmlformats.org/officeDocument/2006/relationships/image" Target="../media/image45.jpeg"/><Relationship Id="rId53" Type="http://schemas.openxmlformats.org/officeDocument/2006/relationships/image" Target="../media/image53.png"/><Relationship Id="rId58" Type="http://schemas.openxmlformats.org/officeDocument/2006/relationships/image" Target="../media/image58.jpeg"/><Relationship Id="rId66" Type="http://schemas.openxmlformats.org/officeDocument/2006/relationships/image" Target="../media/image66.jpeg"/><Relationship Id="rId5" Type="http://schemas.openxmlformats.org/officeDocument/2006/relationships/image" Target="../media/image5.png"/><Relationship Id="rId61" Type="http://schemas.openxmlformats.org/officeDocument/2006/relationships/image" Target="../media/image61.jpe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jpeg"/><Relationship Id="rId48" Type="http://schemas.openxmlformats.org/officeDocument/2006/relationships/image" Target="../media/image48.jpeg"/><Relationship Id="rId56" Type="http://schemas.openxmlformats.org/officeDocument/2006/relationships/image" Target="../media/image56.jpeg"/><Relationship Id="rId64" Type="http://schemas.openxmlformats.org/officeDocument/2006/relationships/image" Target="../media/image64.png"/><Relationship Id="rId69" Type="http://schemas.openxmlformats.org/officeDocument/2006/relationships/image" Target="../media/image69.jpe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jpe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jpeg"/><Relationship Id="rId59" Type="http://schemas.openxmlformats.org/officeDocument/2006/relationships/image" Target="../media/image59.jpeg"/><Relationship Id="rId67" Type="http://schemas.openxmlformats.org/officeDocument/2006/relationships/image" Target="../media/image67.jpeg"/><Relationship Id="rId20" Type="http://schemas.openxmlformats.org/officeDocument/2006/relationships/image" Target="../media/image20.png"/><Relationship Id="rId41" Type="http://schemas.openxmlformats.org/officeDocument/2006/relationships/image" Target="../media/image41.jpeg"/><Relationship Id="rId54" Type="http://schemas.openxmlformats.org/officeDocument/2006/relationships/image" Target="../media/image54.jpeg"/><Relationship Id="rId62" Type="http://schemas.openxmlformats.org/officeDocument/2006/relationships/image" Target="../media/image62.png"/><Relationship Id="rId70" Type="http://schemas.openxmlformats.org/officeDocument/2006/relationships/image" Target="../media/image70.jpe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jpeg"/><Relationship Id="rId57" Type="http://schemas.openxmlformats.org/officeDocument/2006/relationships/image" Target="../media/image57.jpe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jpeg"/><Relationship Id="rId52" Type="http://schemas.openxmlformats.org/officeDocument/2006/relationships/image" Target="../media/image52.png"/><Relationship Id="rId60" Type="http://schemas.openxmlformats.org/officeDocument/2006/relationships/image" Target="../media/image60.jpeg"/><Relationship Id="rId65" Type="http://schemas.openxmlformats.org/officeDocument/2006/relationships/image" Target="../media/image65.png"/><Relationship Id="rId73" Type="http://schemas.openxmlformats.org/officeDocument/2006/relationships/image" Target="../media/image73.jpe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jpeg"/><Relationship Id="rId34" Type="http://schemas.openxmlformats.org/officeDocument/2006/relationships/image" Target="../media/image34.png"/><Relationship Id="rId50" Type="http://schemas.openxmlformats.org/officeDocument/2006/relationships/image" Target="../media/image50.jpeg"/><Relationship Id="rId55" Type="http://schemas.openxmlformats.org/officeDocument/2006/relationships/image" Target="../media/image55.jpeg"/><Relationship Id="rId7" Type="http://schemas.openxmlformats.org/officeDocument/2006/relationships/image" Target="../media/image7.png"/><Relationship Id="rId71" Type="http://schemas.openxmlformats.org/officeDocument/2006/relationships/image" Target="../media/image71.jpeg"/></Relationships>
</file>

<file path=xl/drawings/_rels/drawing5.xml.rels><?xml version="1.0" encoding="UTF-8" standalone="yes"?>
<Relationships xmlns="http://schemas.openxmlformats.org/package/2006/relationships"><Relationship Id="rId13" Type="http://schemas.openxmlformats.org/officeDocument/2006/relationships/image" Target="../media/image85.png"/><Relationship Id="rId18" Type="http://schemas.openxmlformats.org/officeDocument/2006/relationships/image" Target="../media/image90.jpeg"/><Relationship Id="rId26" Type="http://schemas.openxmlformats.org/officeDocument/2006/relationships/image" Target="../media/image98.jpeg"/><Relationship Id="rId39" Type="http://schemas.openxmlformats.org/officeDocument/2006/relationships/image" Target="../media/image111.jpeg"/><Relationship Id="rId21" Type="http://schemas.openxmlformats.org/officeDocument/2006/relationships/image" Target="../media/image93.png"/><Relationship Id="rId34" Type="http://schemas.openxmlformats.org/officeDocument/2006/relationships/image" Target="../media/image106.jpeg"/><Relationship Id="rId7" Type="http://schemas.openxmlformats.org/officeDocument/2006/relationships/image" Target="../media/image79.png"/><Relationship Id="rId2" Type="http://schemas.openxmlformats.org/officeDocument/2006/relationships/image" Target="../media/image74.png"/><Relationship Id="rId16" Type="http://schemas.openxmlformats.org/officeDocument/2006/relationships/image" Target="../media/image88.png"/><Relationship Id="rId20" Type="http://schemas.openxmlformats.org/officeDocument/2006/relationships/image" Target="../media/image92.png"/><Relationship Id="rId29" Type="http://schemas.openxmlformats.org/officeDocument/2006/relationships/image" Target="../media/image101.jpeg"/><Relationship Id="rId41" Type="http://schemas.openxmlformats.org/officeDocument/2006/relationships/image" Target="../media/image113.png"/><Relationship Id="rId1" Type="http://schemas.openxmlformats.org/officeDocument/2006/relationships/chart" Target="../charts/chart19.xml"/><Relationship Id="rId6" Type="http://schemas.openxmlformats.org/officeDocument/2006/relationships/image" Target="../media/image78.png"/><Relationship Id="rId11" Type="http://schemas.openxmlformats.org/officeDocument/2006/relationships/image" Target="../media/image83.png"/><Relationship Id="rId24" Type="http://schemas.openxmlformats.org/officeDocument/2006/relationships/image" Target="../media/image96.png"/><Relationship Id="rId32" Type="http://schemas.openxmlformats.org/officeDocument/2006/relationships/image" Target="../media/image104.jpeg"/><Relationship Id="rId37" Type="http://schemas.openxmlformats.org/officeDocument/2006/relationships/image" Target="../media/image109.png"/><Relationship Id="rId40" Type="http://schemas.openxmlformats.org/officeDocument/2006/relationships/image" Target="../media/image112.jpeg"/><Relationship Id="rId5" Type="http://schemas.openxmlformats.org/officeDocument/2006/relationships/image" Target="../media/image77.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jpeg"/><Relationship Id="rId36" Type="http://schemas.openxmlformats.org/officeDocument/2006/relationships/image" Target="../media/image108.jpeg"/><Relationship Id="rId10" Type="http://schemas.openxmlformats.org/officeDocument/2006/relationships/image" Target="../media/image82.png"/><Relationship Id="rId19" Type="http://schemas.openxmlformats.org/officeDocument/2006/relationships/image" Target="../media/image91.png"/><Relationship Id="rId31" Type="http://schemas.openxmlformats.org/officeDocument/2006/relationships/image" Target="../media/image103.jpeg"/><Relationship Id="rId4" Type="http://schemas.openxmlformats.org/officeDocument/2006/relationships/image" Target="../media/image76.png"/><Relationship Id="rId9" Type="http://schemas.openxmlformats.org/officeDocument/2006/relationships/image" Target="../media/image81.png"/><Relationship Id="rId14" Type="http://schemas.openxmlformats.org/officeDocument/2006/relationships/image" Target="../media/image86.png"/><Relationship Id="rId22" Type="http://schemas.openxmlformats.org/officeDocument/2006/relationships/image" Target="../media/image94.png"/><Relationship Id="rId27" Type="http://schemas.openxmlformats.org/officeDocument/2006/relationships/image" Target="../media/image99.jpeg"/><Relationship Id="rId30" Type="http://schemas.openxmlformats.org/officeDocument/2006/relationships/image" Target="../media/image102.jpeg"/><Relationship Id="rId35" Type="http://schemas.openxmlformats.org/officeDocument/2006/relationships/image" Target="../media/image107.jpeg"/><Relationship Id="rId8" Type="http://schemas.openxmlformats.org/officeDocument/2006/relationships/image" Target="../media/image80.png"/><Relationship Id="rId3" Type="http://schemas.openxmlformats.org/officeDocument/2006/relationships/image" Target="../media/image75.png"/><Relationship Id="rId12" Type="http://schemas.openxmlformats.org/officeDocument/2006/relationships/image" Target="../media/image84.png"/><Relationship Id="rId17" Type="http://schemas.openxmlformats.org/officeDocument/2006/relationships/image" Target="../media/image89.png"/><Relationship Id="rId25" Type="http://schemas.openxmlformats.org/officeDocument/2006/relationships/image" Target="../media/image97.jpeg"/><Relationship Id="rId33" Type="http://schemas.openxmlformats.org/officeDocument/2006/relationships/image" Target="../media/image105.jpeg"/><Relationship Id="rId38" Type="http://schemas.openxmlformats.org/officeDocument/2006/relationships/image" Target="../media/image110.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14.png"/></Relationships>
</file>

<file path=xl/drawings/_rels/drawing7.xml.rels><?xml version="1.0" encoding="UTF-8" standalone="yes"?>
<Relationships xmlns="http://schemas.openxmlformats.org/package/2006/relationships"><Relationship Id="rId1" Type="http://schemas.openxmlformats.org/officeDocument/2006/relationships/image" Target="../media/image115.png"/></Relationships>
</file>

<file path=xl/drawings/drawing1.xml><?xml version="1.0" encoding="utf-8"?>
<xdr:wsDr xmlns:xdr="http://schemas.openxmlformats.org/drawingml/2006/spreadsheetDrawing" xmlns:a="http://schemas.openxmlformats.org/drawingml/2006/main">
  <xdr:oneCellAnchor>
    <xdr:from>
      <xdr:col>1</xdr:col>
      <xdr:colOff>123825</xdr:colOff>
      <xdr:row>5</xdr:row>
      <xdr:rowOff>38100</xdr:rowOff>
    </xdr:from>
    <xdr:ext cx="9620250" cy="5943600"/>
    <xdr:graphicFrame macro="">
      <xdr:nvGraphicFramePr>
        <xdr:cNvPr id="602933724" name="Chart 1" title="Chart">
          <a:extLst>
            <a:ext uri="{FF2B5EF4-FFF2-40B4-BE49-F238E27FC236}">
              <a16:creationId xmlns:a16="http://schemas.microsoft.com/office/drawing/2014/main" id="{00000000-0008-0000-0000-0000DC09F0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11</xdr:col>
      <xdr:colOff>219075</xdr:colOff>
      <xdr:row>5</xdr:row>
      <xdr:rowOff>38100</xdr:rowOff>
    </xdr:from>
    <xdr:ext cx="9563100" cy="5943600"/>
    <xdr:graphicFrame macro="">
      <xdr:nvGraphicFramePr>
        <xdr:cNvPr id="1978613636" name="Chart 2" title="Chart">
          <a:extLst>
            <a:ext uri="{FF2B5EF4-FFF2-40B4-BE49-F238E27FC236}">
              <a16:creationId xmlns:a16="http://schemas.microsoft.com/office/drawing/2014/main" id="{00000000-0008-0000-0000-0000843FEF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0</xdr:col>
      <xdr:colOff>0</xdr:colOff>
      <xdr:row>36</xdr:row>
      <xdr:rowOff>171450</xdr:rowOff>
    </xdr:from>
    <xdr:ext cx="5219700" cy="3238500"/>
    <xdr:graphicFrame macro="">
      <xdr:nvGraphicFramePr>
        <xdr:cNvPr id="2112887369" name="Chart 3" title="Chart">
          <a:extLst>
            <a:ext uri="{FF2B5EF4-FFF2-40B4-BE49-F238E27FC236}">
              <a16:creationId xmlns:a16="http://schemas.microsoft.com/office/drawing/2014/main" id="{00000000-0008-0000-0000-0000491AF0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xdr:col>
      <xdr:colOff>476250</xdr:colOff>
      <xdr:row>36</xdr:row>
      <xdr:rowOff>171450</xdr:rowOff>
    </xdr:from>
    <xdr:ext cx="5314950" cy="3238500"/>
    <xdr:graphicFrame macro="">
      <xdr:nvGraphicFramePr>
        <xdr:cNvPr id="453858106" name="Chart 4" title="Chart">
          <a:extLst>
            <a:ext uri="{FF2B5EF4-FFF2-40B4-BE49-F238E27FC236}">
              <a16:creationId xmlns:a16="http://schemas.microsoft.com/office/drawing/2014/main" id="{00000000-0008-0000-0000-00003A530D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11</xdr:col>
      <xdr:colOff>76200</xdr:colOff>
      <xdr:row>36</xdr:row>
      <xdr:rowOff>171450</xdr:rowOff>
    </xdr:from>
    <xdr:ext cx="5276850" cy="3238500"/>
    <xdr:graphicFrame macro="">
      <xdr:nvGraphicFramePr>
        <xdr:cNvPr id="543055381" name="Chart 5" title="Chart">
          <a:extLst>
            <a:ext uri="{FF2B5EF4-FFF2-40B4-BE49-F238E27FC236}">
              <a16:creationId xmlns:a16="http://schemas.microsoft.com/office/drawing/2014/main" id="{00000000-0008-0000-0000-0000155E5E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16</xdr:col>
      <xdr:colOff>695325</xdr:colOff>
      <xdr:row>36</xdr:row>
      <xdr:rowOff>171450</xdr:rowOff>
    </xdr:from>
    <xdr:ext cx="5276850" cy="3238500"/>
    <xdr:graphicFrame macro="">
      <xdr:nvGraphicFramePr>
        <xdr:cNvPr id="680916379" name="Chart 6" title="Chart">
          <a:extLst>
            <a:ext uri="{FF2B5EF4-FFF2-40B4-BE49-F238E27FC236}">
              <a16:creationId xmlns:a16="http://schemas.microsoft.com/office/drawing/2014/main" id="{00000000-0008-0000-0000-00009BF595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0</xdr:col>
      <xdr:colOff>0</xdr:colOff>
      <xdr:row>54</xdr:row>
      <xdr:rowOff>161925</xdr:rowOff>
    </xdr:from>
    <xdr:ext cx="5219700" cy="3190875"/>
    <xdr:graphicFrame macro="">
      <xdr:nvGraphicFramePr>
        <xdr:cNvPr id="766345575" name="Chart 7" title="Chart">
          <a:extLst>
            <a:ext uri="{FF2B5EF4-FFF2-40B4-BE49-F238E27FC236}">
              <a16:creationId xmlns:a16="http://schemas.microsoft.com/office/drawing/2014/main" id="{00000000-0008-0000-0000-00006781AD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5</xdr:col>
      <xdr:colOff>476250</xdr:colOff>
      <xdr:row>54</xdr:row>
      <xdr:rowOff>114300</xdr:rowOff>
    </xdr:from>
    <xdr:ext cx="5276850" cy="3286125"/>
    <xdr:graphicFrame macro="">
      <xdr:nvGraphicFramePr>
        <xdr:cNvPr id="1673161532" name="Chart 8" title="Chart">
          <a:extLst>
            <a:ext uri="{FF2B5EF4-FFF2-40B4-BE49-F238E27FC236}">
              <a16:creationId xmlns:a16="http://schemas.microsoft.com/office/drawing/2014/main" id="{00000000-0008-0000-0000-00003C6BBA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oneCellAnchor>
    <xdr:from>
      <xdr:col>11</xdr:col>
      <xdr:colOff>76200</xdr:colOff>
      <xdr:row>54</xdr:row>
      <xdr:rowOff>76200</xdr:rowOff>
    </xdr:from>
    <xdr:ext cx="5276850" cy="3286125"/>
    <xdr:graphicFrame macro="">
      <xdr:nvGraphicFramePr>
        <xdr:cNvPr id="13285392" name="Chart 9" title="Chart">
          <a:extLst>
            <a:ext uri="{FF2B5EF4-FFF2-40B4-BE49-F238E27FC236}">
              <a16:creationId xmlns:a16="http://schemas.microsoft.com/office/drawing/2014/main" id="{00000000-0008-0000-0000-000010B8CA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oneCellAnchor>
  <xdr:oneCellAnchor>
    <xdr:from>
      <xdr:col>16</xdr:col>
      <xdr:colOff>695325</xdr:colOff>
      <xdr:row>54</xdr:row>
      <xdr:rowOff>76200</xdr:rowOff>
    </xdr:from>
    <xdr:ext cx="5276850" cy="3238500"/>
    <xdr:graphicFrame macro="">
      <xdr:nvGraphicFramePr>
        <xdr:cNvPr id="1357061373" name="Chart 10" title="Chart">
          <a:extLst>
            <a:ext uri="{FF2B5EF4-FFF2-40B4-BE49-F238E27FC236}">
              <a16:creationId xmlns:a16="http://schemas.microsoft.com/office/drawing/2014/main" id="{00000000-0008-0000-0000-0000FD1CE3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oneCellAnchor>
  <xdr:oneCellAnchor>
    <xdr:from>
      <xdr:col>0</xdr:col>
      <xdr:colOff>800100</xdr:colOff>
      <xdr:row>80</xdr:row>
      <xdr:rowOff>180975</xdr:rowOff>
    </xdr:from>
    <xdr:ext cx="10039350" cy="6219825"/>
    <xdr:graphicFrame macro="">
      <xdr:nvGraphicFramePr>
        <xdr:cNvPr id="894902674" name="Chart 11" title="Chart">
          <a:extLst>
            <a:ext uri="{FF2B5EF4-FFF2-40B4-BE49-F238E27FC236}">
              <a16:creationId xmlns:a16="http://schemas.microsoft.com/office/drawing/2014/main" id="{00000000-0008-0000-0000-0000922157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oneCellAnchor>
  <xdr:oneCellAnchor>
    <xdr:from>
      <xdr:col>11</xdr:col>
      <xdr:colOff>542925</xdr:colOff>
      <xdr:row>80</xdr:row>
      <xdr:rowOff>133350</xdr:rowOff>
    </xdr:from>
    <xdr:ext cx="10039350" cy="6219825"/>
    <xdr:graphicFrame macro="">
      <xdr:nvGraphicFramePr>
        <xdr:cNvPr id="1003311" name="Chart 12" title="Chart">
          <a:extLst>
            <a:ext uri="{FF2B5EF4-FFF2-40B4-BE49-F238E27FC236}">
              <a16:creationId xmlns:a16="http://schemas.microsoft.com/office/drawing/2014/main" id="{00000000-0008-0000-0000-00002F4F0F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dr:twoCellAnchor>
    <xdr:from>
      <xdr:col>0</xdr:col>
      <xdr:colOff>196712</xdr:colOff>
      <xdr:row>7</xdr:row>
      <xdr:rowOff>42790</xdr:rowOff>
    </xdr:from>
    <xdr:to>
      <xdr:col>11</xdr:col>
      <xdr:colOff>592952</xdr:colOff>
      <xdr:row>27</xdr:row>
      <xdr:rowOff>118398</xdr:rowOff>
    </xdr:to>
    <xdr:graphicFrame macro="">
      <xdr:nvGraphicFramePr>
        <xdr:cNvPr id="2" name="Chart 1">
          <a:extLst>
            <a:ext uri="{FF2B5EF4-FFF2-40B4-BE49-F238E27FC236}">
              <a16:creationId xmlns:a16="http://schemas.microsoft.com/office/drawing/2014/main" id="{BAA4A771-9CE3-4714-87E6-4AAE3CBE6D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53789</xdr:colOff>
      <xdr:row>7</xdr:row>
      <xdr:rowOff>22026</xdr:rowOff>
    </xdr:from>
    <xdr:to>
      <xdr:col>22</xdr:col>
      <xdr:colOff>295835</xdr:colOff>
      <xdr:row>28</xdr:row>
      <xdr:rowOff>8964</xdr:rowOff>
    </xdr:to>
    <xdr:graphicFrame macro="">
      <xdr:nvGraphicFramePr>
        <xdr:cNvPr id="3" name="Chart 2">
          <a:extLst>
            <a:ext uri="{FF2B5EF4-FFF2-40B4-BE49-F238E27FC236}">
              <a16:creationId xmlns:a16="http://schemas.microsoft.com/office/drawing/2014/main" id="{DAB31D3D-3E13-4D5E-BD3C-7524D693FC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185057</xdr:colOff>
      <xdr:row>3</xdr:row>
      <xdr:rowOff>87085</xdr:rowOff>
    </xdr:from>
    <xdr:to>
      <xdr:col>4</xdr:col>
      <xdr:colOff>31569</xdr:colOff>
      <xdr:row>6</xdr:row>
      <xdr:rowOff>119743</xdr:rowOff>
    </xdr:to>
    <mc:AlternateContent xmlns:mc="http://schemas.openxmlformats.org/markup-compatibility/2006" xmlns:a14="http://schemas.microsoft.com/office/drawing/2010/main">
      <mc:Choice Requires="a14">
        <xdr:graphicFrame macro="">
          <xdr:nvGraphicFramePr>
            <xdr:cNvPr id="7" name="Filter Lokasi">
              <a:extLst>
                <a:ext uri="{FF2B5EF4-FFF2-40B4-BE49-F238E27FC236}">
                  <a16:creationId xmlns:a16="http://schemas.microsoft.com/office/drawing/2014/main" id="{7660425B-CF3C-69B5-F166-666F08AB24A7}"/>
                </a:ext>
              </a:extLst>
            </xdr:cNvPr>
            <xdr:cNvGraphicFramePr/>
          </xdr:nvGraphicFramePr>
          <xdr:xfrm>
            <a:off x="0" y="0"/>
            <a:ext cx="0" cy="0"/>
          </xdr:xfrm>
          <a:graphic>
            <a:graphicData uri="http://schemas.microsoft.com/office/drawing/2010/slicer">
              <sle:slicer xmlns:sle="http://schemas.microsoft.com/office/drawing/2010/slicer" name="Filter Lokasi"/>
            </a:graphicData>
          </a:graphic>
        </xdr:graphicFrame>
      </mc:Choice>
      <mc:Fallback xmlns="">
        <xdr:sp macro="" textlink="">
          <xdr:nvSpPr>
            <xdr:cNvPr id="0" name=""/>
            <xdr:cNvSpPr>
              <a:spLocks noTextEdit="1"/>
            </xdr:cNvSpPr>
          </xdr:nvSpPr>
          <xdr:spPr>
            <a:xfrm>
              <a:off x="185057" y="635725"/>
              <a:ext cx="2284912" cy="581298"/>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262527</xdr:colOff>
      <xdr:row>28</xdr:row>
      <xdr:rowOff>154576</xdr:rowOff>
    </xdr:from>
    <xdr:to>
      <xdr:col>11</xdr:col>
      <xdr:colOff>567327</xdr:colOff>
      <xdr:row>61</xdr:row>
      <xdr:rowOff>158750</xdr:rowOff>
    </xdr:to>
    <xdr:graphicFrame macro="">
      <xdr:nvGraphicFramePr>
        <xdr:cNvPr id="8" name="Rekomendasi Elemen">
          <a:extLst>
            <a:ext uri="{FF2B5EF4-FFF2-40B4-BE49-F238E27FC236}">
              <a16:creationId xmlns:a16="http://schemas.microsoft.com/office/drawing/2014/main" id="{1EFE49C8-EDBF-4A8B-9C98-1D1931C4A6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23</xdr:col>
      <xdr:colOff>0</xdr:colOff>
      <xdr:row>6</xdr:row>
      <xdr:rowOff>76199</xdr:rowOff>
    </xdr:from>
    <xdr:to>
      <xdr:col>26</xdr:col>
      <xdr:colOff>0</xdr:colOff>
      <xdr:row>25</xdr:row>
      <xdr:rowOff>76200</xdr:rowOff>
    </xdr:to>
    <mc:AlternateContent xmlns:mc="http://schemas.openxmlformats.org/markup-compatibility/2006" xmlns:a14="http://schemas.microsoft.com/office/drawing/2010/main">
      <mc:Choice Requires="a14">
        <xdr:graphicFrame macro="">
          <xdr:nvGraphicFramePr>
            <xdr:cNvPr id="9" name="Elemen">
              <a:extLst>
                <a:ext uri="{FF2B5EF4-FFF2-40B4-BE49-F238E27FC236}">
                  <a16:creationId xmlns:a16="http://schemas.microsoft.com/office/drawing/2014/main" id="{9776F8AE-E9CD-DB9B-57A1-3FC8CB35FEF8}"/>
                </a:ext>
              </a:extLst>
            </xdr:cNvPr>
            <xdr:cNvGraphicFramePr/>
          </xdr:nvGraphicFramePr>
          <xdr:xfrm>
            <a:off x="0" y="0"/>
            <a:ext cx="0" cy="0"/>
          </xdr:xfrm>
          <a:graphic>
            <a:graphicData uri="http://schemas.microsoft.com/office/drawing/2010/slicer">
              <sle:slicer xmlns:sle="http://schemas.microsoft.com/office/drawing/2010/slicer" name="Elemen"/>
            </a:graphicData>
          </a:graphic>
        </xdr:graphicFrame>
      </mc:Choice>
      <mc:Fallback xmlns="">
        <xdr:sp macro="" textlink="">
          <xdr:nvSpPr>
            <xdr:cNvPr id="0" name=""/>
            <xdr:cNvSpPr>
              <a:spLocks noTextEdit="1"/>
            </xdr:cNvSpPr>
          </xdr:nvSpPr>
          <xdr:spPr>
            <a:xfrm>
              <a:off x="14020800" y="1219199"/>
              <a:ext cx="1828800" cy="3657601"/>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66871</xdr:colOff>
      <xdr:row>28</xdr:row>
      <xdr:rowOff>159368</xdr:rowOff>
    </xdr:from>
    <xdr:to>
      <xdr:col>22</xdr:col>
      <xdr:colOff>251460</xdr:colOff>
      <xdr:row>47</xdr:row>
      <xdr:rowOff>7620</xdr:rowOff>
    </xdr:to>
    <xdr:graphicFrame macro="">
      <xdr:nvGraphicFramePr>
        <xdr:cNvPr id="4" name="Chart 3">
          <a:extLst>
            <a:ext uri="{FF2B5EF4-FFF2-40B4-BE49-F238E27FC236}">
              <a16:creationId xmlns:a16="http://schemas.microsoft.com/office/drawing/2014/main" id="{ADA914F6-D2E8-48B0-A6EA-C5DB287CBE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291746</xdr:colOff>
      <xdr:row>64</xdr:row>
      <xdr:rowOff>13546</xdr:rowOff>
    </xdr:from>
    <xdr:to>
      <xdr:col>12</xdr:col>
      <xdr:colOff>15591</xdr:colOff>
      <xdr:row>87</xdr:row>
      <xdr:rowOff>53340</xdr:rowOff>
    </xdr:to>
    <xdr:graphicFrame macro="">
      <xdr:nvGraphicFramePr>
        <xdr:cNvPr id="5" name="Chart 4">
          <a:extLst>
            <a:ext uri="{FF2B5EF4-FFF2-40B4-BE49-F238E27FC236}">
              <a16:creationId xmlns:a16="http://schemas.microsoft.com/office/drawing/2014/main" id="{DF592E7F-BEF8-4950-89B5-A48707AE9D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48</xdr:row>
      <xdr:rowOff>176696</xdr:rowOff>
    </xdr:from>
    <xdr:to>
      <xdr:col>22</xdr:col>
      <xdr:colOff>209826</xdr:colOff>
      <xdr:row>72</xdr:row>
      <xdr:rowOff>99391</xdr:rowOff>
    </xdr:to>
    <xdr:graphicFrame macro="">
      <xdr:nvGraphicFramePr>
        <xdr:cNvPr id="10" name="Chart 9">
          <a:extLst>
            <a:ext uri="{FF2B5EF4-FFF2-40B4-BE49-F238E27FC236}">
              <a16:creationId xmlns:a16="http://schemas.microsoft.com/office/drawing/2014/main" id="{2F92F7A3-E98C-4507-AC37-B969B903E7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1857375</xdr:colOff>
      <xdr:row>17</xdr:row>
      <xdr:rowOff>981356</xdr:rowOff>
    </xdr:from>
    <xdr:to>
      <xdr:col>5</xdr:col>
      <xdr:colOff>158750</xdr:colOff>
      <xdr:row>17</xdr:row>
      <xdr:rowOff>1438556</xdr:rowOff>
    </xdr:to>
    <xdr:sp macro="" textlink="">
      <xdr:nvSpPr>
        <xdr:cNvPr id="2" name="Arrow: Right 1">
          <a:extLst>
            <a:ext uri="{FF2B5EF4-FFF2-40B4-BE49-F238E27FC236}">
              <a16:creationId xmlns:a16="http://schemas.microsoft.com/office/drawing/2014/main" id="{54E9E939-D389-4B45-9476-1C6C180948FB}"/>
            </a:ext>
          </a:extLst>
        </xdr:cNvPr>
        <xdr:cNvSpPr/>
      </xdr:nvSpPr>
      <xdr:spPr>
        <a:xfrm>
          <a:off x="2969895" y="3473096"/>
          <a:ext cx="160655" cy="0"/>
        </a:xfrm>
        <a:prstGeom prst="rightArrow">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4</xdr:col>
      <xdr:colOff>1873250</xdr:colOff>
      <xdr:row>18</xdr:row>
      <xdr:rowOff>558800</xdr:rowOff>
    </xdr:from>
    <xdr:to>
      <xdr:col>5</xdr:col>
      <xdr:colOff>180975</xdr:colOff>
      <xdr:row>18</xdr:row>
      <xdr:rowOff>1016000</xdr:rowOff>
    </xdr:to>
    <xdr:sp macro="" textlink="">
      <xdr:nvSpPr>
        <xdr:cNvPr id="3" name="Arrow: Right 2">
          <a:extLst>
            <a:ext uri="{FF2B5EF4-FFF2-40B4-BE49-F238E27FC236}">
              <a16:creationId xmlns:a16="http://schemas.microsoft.com/office/drawing/2014/main" id="{404DED98-94C8-4C7D-95CA-C0F2BB3180A1}"/>
            </a:ext>
          </a:extLst>
        </xdr:cNvPr>
        <xdr:cNvSpPr/>
      </xdr:nvSpPr>
      <xdr:spPr>
        <a:xfrm>
          <a:off x="2970530" y="3660140"/>
          <a:ext cx="182245" cy="0"/>
        </a:xfrm>
        <a:prstGeom prst="rightArrow">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4</xdr:col>
      <xdr:colOff>1876425</xdr:colOff>
      <xdr:row>21</xdr:row>
      <xdr:rowOff>0</xdr:rowOff>
    </xdr:from>
    <xdr:to>
      <xdr:col>5</xdr:col>
      <xdr:colOff>180975</xdr:colOff>
      <xdr:row>21</xdr:row>
      <xdr:rowOff>0</xdr:rowOff>
    </xdr:to>
    <xdr:sp macro="" textlink="">
      <xdr:nvSpPr>
        <xdr:cNvPr id="4" name="Arrow: Right 3">
          <a:extLst>
            <a:ext uri="{FF2B5EF4-FFF2-40B4-BE49-F238E27FC236}">
              <a16:creationId xmlns:a16="http://schemas.microsoft.com/office/drawing/2014/main" id="{054B37F5-67D3-42AA-82D3-5F3094D984EA}"/>
            </a:ext>
          </a:extLst>
        </xdr:cNvPr>
        <xdr:cNvSpPr/>
      </xdr:nvSpPr>
      <xdr:spPr>
        <a:xfrm>
          <a:off x="2973705" y="4023360"/>
          <a:ext cx="179070" cy="0"/>
        </a:xfrm>
        <a:prstGeom prst="rightArrow">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4</xdr:col>
      <xdr:colOff>1857375</xdr:colOff>
      <xdr:row>4</xdr:row>
      <xdr:rowOff>3629025</xdr:rowOff>
    </xdr:from>
    <xdr:to>
      <xdr:col>5</xdr:col>
      <xdr:colOff>161925</xdr:colOff>
      <xdr:row>4</xdr:row>
      <xdr:rowOff>4086225</xdr:rowOff>
    </xdr:to>
    <xdr:sp macro="" textlink="">
      <xdr:nvSpPr>
        <xdr:cNvPr id="5" name="Arrow: Right 4">
          <a:extLst>
            <a:ext uri="{FF2B5EF4-FFF2-40B4-BE49-F238E27FC236}">
              <a16:creationId xmlns:a16="http://schemas.microsoft.com/office/drawing/2014/main" id="{400BCC56-70CE-4AA2-BCD4-4894973059C8}"/>
            </a:ext>
          </a:extLst>
        </xdr:cNvPr>
        <xdr:cNvSpPr/>
      </xdr:nvSpPr>
      <xdr:spPr>
        <a:xfrm>
          <a:off x="2969895" y="1099185"/>
          <a:ext cx="163830" cy="0"/>
        </a:xfrm>
        <a:prstGeom prst="rightArrow">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4</xdr:col>
      <xdr:colOff>1888434</xdr:colOff>
      <xdr:row>5</xdr:row>
      <xdr:rowOff>2907195</xdr:rowOff>
    </xdr:from>
    <xdr:to>
      <xdr:col>5</xdr:col>
      <xdr:colOff>189809</xdr:colOff>
      <xdr:row>5</xdr:row>
      <xdr:rowOff>3364395</xdr:rowOff>
    </xdr:to>
    <xdr:sp macro="" textlink="">
      <xdr:nvSpPr>
        <xdr:cNvPr id="6" name="Arrow: Right 5">
          <a:extLst>
            <a:ext uri="{FF2B5EF4-FFF2-40B4-BE49-F238E27FC236}">
              <a16:creationId xmlns:a16="http://schemas.microsoft.com/office/drawing/2014/main" id="{224F38CA-DB32-4634-B871-00D9CDE3E62F}"/>
            </a:ext>
          </a:extLst>
        </xdr:cNvPr>
        <xdr:cNvSpPr/>
      </xdr:nvSpPr>
      <xdr:spPr>
        <a:xfrm>
          <a:off x="2970474" y="1276515"/>
          <a:ext cx="191135" cy="0"/>
        </a:xfrm>
        <a:prstGeom prst="rightArrow">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3</xdr:col>
      <xdr:colOff>1809750</xdr:colOff>
      <xdr:row>7</xdr:row>
      <xdr:rowOff>1323975</xdr:rowOff>
    </xdr:from>
    <xdr:ext cx="1876425" cy="1400175"/>
    <xdr:pic>
      <xdr:nvPicPr>
        <xdr:cNvPr id="2" name="image17.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76200</xdr:colOff>
      <xdr:row>7</xdr:row>
      <xdr:rowOff>533400</xdr:rowOff>
    </xdr:from>
    <xdr:ext cx="1657350" cy="2190750"/>
    <xdr:pic>
      <xdr:nvPicPr>
        <xdr:cNvPr id="3" name="image1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3</xdr:col>
      <xdr:colOff>76200</xdr:colOff>
      <xdr:row>8</xdr:row>
      <xdr:rowOff>952500</xdr:rowOff>
    </xdr:from>
    <xdr:ext cx="1952625" cy="1514475"/>
    <xdr:pic>
      <xdr:nvPicPr>
        <xdr:cNvPr id="4" name="image31.png" title="Image">
          <a:extLst>
            <a:ext uri="{FF2B5EF4-FFF2-40B4-BE49-F238E27FC236}">
              <a16:creationId xmlns:a16="http://schemas.microsoft.com/office/drawing/2014/main" id="{00000000-0008-0000-02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3</xdr:col>
      <xdr:colOff>1924050</xdr:colOff>
      <xdr:row>8</xdr:row>
      <xdr:rowOff>952500</xdr:rowOff>
    </xdr:from>
    <xdr:ext cx="1743075" cy="1514475"/>
    <xdr:pic>
      <xdr:nvPicPr>
        <xdr:cNvPr id="5" name="image34.png" title="Image">
          <a:extLst>
            <a:ext uri="{FF2B5EF4-FFF2-40B4-BE49-F238E27FC236}">
              <a16:creationId xmlns:a16="http://schemas.microsoft.com/office/drawing/2014/main" id="{00000000-0008-0000-02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3</xdr:col>
      <xdr:colOff>76200</xdr:colOff>
      <xdr:row>9</xdr:row>
      <xdr:rowOff>781050</xdr:rowOff>
    </xdr:from>
    <xdr:ext cx="1952625" cy="1514475"/>
    <xdr:pic>
      <xdr:nvPicPr>
        <xdr:cNvPr id="6" name="image31.png" title="Image">
          <a:extLst>
            <a:ext uri="{FF2B5EF4-FFF2-40B4-BE49-F238E27FC236}">
              <a16:creationId xmlns:a16="http://schemas.microsoft.com/office/drawing/2014/main" id="{00000000-0008-0000-0200-000006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3</xdr:col>
      <xdr:colOff>1924050</xdr:colOff>
      <xdr:row>9</xdr:row>
      <xdr:rowOff>781050</xdr:rowOff>
    </xdr:from>
    <xdr:ext cx="1743075" cy="1514475"/>
    <xdr:pic>
      <xdr:nvPicPr>
        <xdr:cNvPr id="7" name="image34.png" title="Image">
          <a:extLst>
            <a:ext uri="{FF2B5EF4-FFF2-40B4-BE49-F238E27FC236}">
              <a16:creationId xmlns:a16="http://schemas.microsoft.com/office/drawing/2014/main" id="{00000000-0008-0000-0200-000007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3</xdr:col>
      <xdr:colOff>76200</xdr:colOff>
      <xdr:row>10</xdr:row>
      <xdr:rowOff>590550</xdr:rowOff>
    </xdr:from>
    <xdr:ext cx="2476500" cy="1866900"/>
    <xdr:pic>
      <xdr:nvPicPr>
        <xdr:cNvPr id="8" name="image3.png" title="Image">
          <a:extLst>
            <a:ext uri="{FF2B5EF4-FFF2-40B4-BE49-F238E27FC236}">
              <a16:creationId xmlns:a16="http://schemas.microsoft.com/office/drawing/2014/main" id="{00000000-0008-0000-0200-000008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3</xdr:col>
      <xdr:colOff>123825</xdr:colOff>
      <xdr:row>11</xdr:row>
      <xdr:rowOff>933450</xdr:rowOff>
    </xdr:from>
    <xdr:ext cx="1857375" cy="1123950"/>
    <xdr:pic>
      <xdr:nvPicPr>
        <xdr:cNvPr id="9" name="image15.png" title="Image">
          <a:extLst>
            <a:ext uri="{FF2B5EF4-FFF2-40B4-BE49-F238E27FC236}">
              <a16:creationId xmlns:a16="http://schemas.microsoft.com/office/drawing/2014/main" id="{00000000-0008-0000-0200-000009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3</xdr:col>
      <xdr:colOff>2038350</xdr:colOff>
      <xdr:row>11</xdr:row>
      <xdr:rowOff>806450</xdr:rowOff>
    </xdr:from>
    <xdr:ext cx="1898650" cy="1377950"/>
    <xdr:pic>
      <xdr:nvPicPr>
        <xdr:cNvPr id="10" name="image28.png" title="Image">
          <a:extLst>
            <a:ext uri="{FF2B5EF4-FFF2-40B4-BE49-F238E27FC236}">
              <a16:creationId xmlns:a16="http://schemas.microsoft.com/office/drawing/2014/main" id="{00000000-0008-0000-0200-00000A000000}"/>
            </a:ext>
          </a:extLst>
        </xdr:cNvPr>
        <xdr:cNvPicPr preferRelativeResize="0"/>
      </xdr:nvPicPr>
      <xdr:blipFill>
        <a:blip xmlns:r="http://schemas.openxmlformats.org/officeDocument/2006/relationships" r:embed="rId7" cstate="print"/>
        <a:stretch>
          <a:fillRect/>
        </a:stretch>
      </xdr:blipFill>
      <xdr:spPr>
        <a:xfrm>
          <a:off x="4902200" y="13354050"/>
          <a:ext cx="1898650" cy="1377950"/>
        </a:xfrm>
        <a:prstGeom prst="rect">
          <a:avLst/>
        </a:prstGeom>
        <a:noFill/>
      </xdr:spPr>
    </xdr:pic>
    <xdr:clientData fLocksWithSheet="0"/>
  </xdr:oneCellAnchor>
  <xdr:oneCellAnchor>
    <xdr:from>
      <xdr:col>3</xdr:col>
      <xdr:colOff>76200</xdr:colOff>
      <xdr:row>12</xdr:row>
      <xdr:rowOff>1104900</xdr:rowOff>
    </xdr:from>
    <xdr:ext cx="1657350" cy="1114425"/>
    <xdr:pic>
      <xdr:nvPicPr>
        <xdr:cNvPr id="11" name="image7.png" title="Image">
          <a:extLst>
            <a:ext uri="{FF2B5EF4-FFF2-40B4-BE49-F238E27FC236}">
              <a16:creationId xmlns:a16="http://schemas.microsoft.com/office/drawing/2014/main" id="{00000000-0008-0000-0200-00000B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3</xdr:col>
      <xdr:colOff>1809750</xdr:colOff>
      <xdr:row>12</xdr:row>
      <xdr:rowOff>1066800</xdr:rowOff>
    </xdr:from>
    <xdr:ext cx="1847850" cy="1095375"/>
    <xdr:pic>
      <xdr:nvPicPr>
        <xdr:cNvPr id="12" name="image22.png" title="Image">
          <a:extLst>
            <a:ext uri="{FF2B5EF4-FFF2-40B4-BE49-F238E27FC236}">
              <a16:creationId xmlns:a16="http://schemas.microsoft.com/office/drawing/2014/main" id="{00000000-0008-0000-0200-00000C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123825</xdr:colOff>
      <xdr:row>13</xdr:row>
      <xdr:rowOff>552450</xdr:rowOff>
    </xdr:from>
    <xdr:ext cx="2247900" cy="1276350"/>
    <xdr:pic>
      <xdr:nvPicPr>
        <xdr:cNvPr id="13" name="image2.png" title="Image">
          <a:extLst>
            <a:ext uri="{FF2B5EF4-FFF2-40B4-BE49-F238E27FC236}">
              <a16:creationId xmlns:a16="http://schemas.microsoft.com/office/drawing/2014/main" id="{00000000-0008-0000-0200-00000D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oneCellAnchor>
    <xdr:from>
      <xdr:col>3</xdr:col>
      <xdr:colOff>66675</xdr:colOff>
      <xdr:row>14</xdr:row>
      <xdr:rowOff>342900</xdr:rowOff>
    </xdr:from>
    <xdr:ext cx="2095500" cy="1238250"/>
    <xdr:pic>
      <xdr:nvPicPr>
        <xdr:cNvPr id="14" name="image30.png" title="Image">
          <a:extLst>
            <a:ext uri="{FF2B5EF4-FFF2-40B4-BE49-F238E27FC236}">
              <a16:creationId xmlns:a16="http://schemas.microsoft.com/office/drawing/2014/main" id="{00000000-0008-0000-0200-00000E000000}"/>
            </a:ext>
          </a:extLst>
        </xdr:cNvPr>
        <xdr:cNvPicPr preferRelativeResize="0"/>
      </xdr:nvPicPr>
      <xdr:blipFill>
        <a:blip xmlns:r="http://schemas.openxmlformats.org/officeDocument/2006/relationships" r:embed="rId11" cstate="print"/>
        <a:stretch>
          <a:fillRect/>
        </a:stretch>
      </xdr:blipFill>
      <xdr:spPr>
        <a:prstGeom prst="rect">
          <a:avLst/>
        </a:prstGeom>
        <a:noFill/>
      </xdr:spPr>
    </xdr:pic>
    <xdr:clientData fLocksWithSheet="0"/>
  </xdr:oneCellAnchor>
  <xdr:oneCellAnchor>
    <xdr:from>
      <xdr:col>3</xdr:col>
      <xdr:colOff>38100</xdr:colOff>
      <xdr:row>14</xdr:row>
      <xdr:rowOff>1752600</xdr:rowOff>
    </xdr:from>
    <xdr:ext cx="2038350" cy="1238250"/>
    <xdr:pic>
      <xdr:nvPicPr>
        <xdr:cNvPr id="15" name="image25.png" title="Image">
          <a:extLst>
            <a:ext uri="{FF2B5EF4-FFF2-40B4-BE49-F238E27FC236}">
              <a16:creationId xmlns:a16="http://schemas.microsoft.com/office/drawing/2014/main" id="{00000000-0008-0000-0200-00000F000000}"/>
            </a:ext>
          </a:extLst>
        </xdr:cNvPr>
        <xdr:cNvPicPr preferRelativeResize="0"/>
      </xdr:nvPicPr>
      <xdr:blipFill>
        <a:blip xmlns:r="http://schemas.openxmlformats.org/officeDocument/2006/relationships" r:embed="rId12" cstate="print"/>
        <a:stretch>
          <a:fillRect/>
        </a:stretch>
      </xdr:blipFill>
      <xdr:spPr>
        <a:prstGeom prst="rect">
          <a:avLst/>
        </a:prstGeom>
        <a:noFill/>
      </xdr:spPr>
    </xdr:pic>
    <xdr:clientData fLocksWithSheet="0"/>
  </xdr:oneCellAnchor>
  <xdr:oneCellAnchor>
    <xdr:from>
      <xdr:col>3</xdr:col>
      <xdr:colOff>114300</xdr:colOff>
      <xdr:row>15</xdr:row>
      <xdr:rowOff>809625</xdr:rowOff>
    </xdr:from>
    <xdr:ext cx="1876425" cy="1400175"/>
    <xdr:pic>
      <xdr:nvPicPr>
        <xdr:cNvPr id="16" name="image9.png" title="Image">
          <a:extLst>
            <a:ext uri="{FF2B5EF4-FFF2-40B4-BE49-F238E27FC236}">
              <a16:creationId xmlns:a16="http://schemas.microsoft.com/office/drawing/2014/main" id="{00000000-0008-0000-0200-000010000000}"/>
            </a:ext>
          </a:extLst>
        </xdr:cNvPr>
        <xdr:cNvPicPr preferRelativeResize="0"/>
      </xdr:nvPicPr>
      <xdr:blipFill>
        <a:blip xmlns:r="http://schemas.openxmlformats.org/officeDocument/2006/relationships" r:embed="rId13" cstate="print"/>
        <a:stretch>
          <a:fillRect/>
        </a:stretch>
      </xdr:blipFill>
      <xdr:spPr>
        <a:prstGeom prst="rect">
          <a:avLst/>
        </a:prstGeom>
        <a:noFill/>
      </xdr:spPr>
    </xdr:pic>
    <xdr:clientData fLocksWithSheet="0"/>
  </xdr:oneCellAnchor>
  <xdr:oneCellAnchor>
    <xdr:from>
      <xdr:col>3</xdr:col>
      <xdr:colOff>57150</xdr:colOff>
      <xdr:row>16</xdr:row>
      <xdr:rowOff>552450</xdr:rowOff>
    </xdr:from>
    <xdr:ext cx="2095500" cy="1647825"/>
    <xdr:pic>
      <xdr:nvPicPr>
        <xdr:cNvPr id="17" name="image24.png" title="Image">
          <a:extLst>
            <a:ext uri="{FF2B5EF4-FFF2-40B4-BE49-F238E27FC236}">
              <a16:creationId xmlns:a16="http://schemas.microsoft.com/office/drawing/2014/main" id="{00000000-0008-0000-0200-000011000000}"/>
            </a:ext>
          </a:extLst>
        </xdr:cNvPr>
        <xdr:cNvPicPr preferRelativeResize="0"/>
      </xdr:nvPicPr>
      <xdr:blipFill>
        <a:blip xmlns:r="http://schemas.openxmlformats.org/officeDocument/2006/relationships" r:embed="rId14" cstate="print"/>
        <a:stretch>
          <a:fillRect/>
        </a:stretch>
      </xdr:blipFill>
      <xdr:spPr>
        <a:prstGeom prst="rect">
          <a:avLst/>
        </a:prstGeom>
        <a:noFill/>
      </xdr:spPr>
    </xdr:pic>
    <xdr:clientData fLocksWithSheet="0"/>
  </xdr:oneCellAnchor>
  <xdr:oneCellAnchor>
    <xdr:from>
      <xdr:col>3</xdr:col>
      <xdr:colOff>57150</xdr:colOff>
      <xdr:row>17</xdr:row>
      <xdr:rowOff>571500</xdr:rowOff>
    </xdr:from>
    <xdr:ext cx="2038350" cy="1514475"/>
    <xdr:pic>
      <xdr:nvPicPr>
        <xdr:cNvPr id="18" name="image5.png" title="Image">
          <a:extLst>
            <a:ext uri="{FF2B5EF4-FFF2-40B4-BE49-F238E27FC236}">
              <a16:creationId xmlns:a16="http://schemas.microsoft.com/office/drawing/2014/main" id="{00000000-0008-0000-0200-000012000000}"/>
            </a:ext>
          </a:extLst>
        </xdr:cNvPr>
        <xdr:cNvPicPr preferRelativeResize="0"/>
      </xdr:nvPicPr>
      <xdr:blipFill>
        <a:blip xmlns:r="http://schemas.openxmlformats.org/officeDocument/2006/relationships" r:embed="rId15" cstate="print"/>
        <a:stretch>
          <a:fillRect/>
        </a:stretch>
      </xdr:blipFill>
      <xdr:spPr>
        <a:prstGeom prst="rect">
          <a:avLst/>
        </a:prstGeom>
        <a:noFill/>
      </xdr:spPr>
    </xdr:pic>
    <xdr:clientData fLocksWithSheet="0"/>
  </xdr:oneCellAnchor>
  <xdr:oneCellAnchor>
    <xdr:from>
      <xdr:col>3</xdr:col>
      <xdr:colOff>38100</xdr:colOff>
      <xdr:row>18</xdr:row>
      <xdr:rowOff>419100</xdr:rowOff>
    </xdr:from>
    <xdr:ext cx="1857375" cy="1447800"/>
    <xdr:pic>
      <xdr:nvPicPr>
        <xdr:cNvPr id="19" name="image14.png" title="Image">
          <a:extLst>
            <a:ext uri="{FF2B5EF4-FFF2-40B4-BE49-F238E27FC236}">
              <a16:creationId xmlns:a16="http://schemas.microsoft.com/office/drawing/2014/main" id="{00000000-0008-0000-0200-000013000000}"/>
            </a:ext>
          </a:extLst>
        </xdr:cNvPr>
        <xdr:cNvPicPr preferRelativeResize="0"/>
      </xdr:nvPicPr>
      <xdr:blipFill>
        <a:blip xmlns:r="http://schemas.openxmlformats.org/officeDocument/2006/relationships" r:embed="rId16" cstate="print"/>
        <a:stretch>
          <a:fillRect/>
        </a:stretch>
      </xdr:blipFill>
      <xdr:spPr>
        <a:prstGeom prst="rect">
          <a:avLst/>
        </a:prstGeom>
        <a:noFill/>
      </xdr:spPr>
    </xdr:pic>
    <xdr:clientData fLocksWithSheet="0"/>
  </xdr:oneCellAnchor>
  <xdr:oneCellAnchor>
    <xdr:from>
      <xdr:col>3</xdr:col>
      <xdr:colOff>38100</xdr:colOff>
      <xdr:row>19</xdr:row>
      <xdr:rowOff>257175</xdr:rowOff>
    </xdr:from>
    <xdr:ext cx="2095500" cy="1590675"/>
    <xdr:pic>
      <xdr:nvPicPr>
        <xdr:cNvPr id="20" name="image6.png" title="Image">
          <a:extLst>
            <a:ext uri="{FF2B5EF4-FFF2-40B4-BE49-F238E27FC236}">
              <a16:creationId xmlns:a16="http://schemas.microsoft.com/office/drawing/2014/main" id="{00000000-0008-0000-0200-000014000000}"/>
            </a:ext>
          </a:extLst>
        </xdr:cNvPr>
        <xdr:cNvPicPr preferRelativeResize="0"/>
      </xdr:nvPicPr>
      <xdr:blipFill>
        <a:blip xmlns:r="http://schemas.openxmlformats.org/officeDocument/2006/relationships" r:embed="rId17" cstate="print"/>
        <a:stretch>
          <a:fillRect/>
        </a:stretch>
      </xdr:blipFill>
      <xdr:spPr>
        <a:prstGeom prst="rect">
          <a:avLst/>
        </a:prstGeom>
        <a:noFill/>
      </xdr:spPr>
    </xdr:pic>
    <xdr:clientData fLocksWithSheet="0"/>
  </xdr:oneCellAnchor>
  <xdr:oneCellAnchor>
    <xdr:from>
      <xdr:col>3</xdr:col>
      <xdr:colOff>38100</xdr:colOff>
      <xdr:row>20</xdr:row>
      <xdr:rowOff>409575</xdr:rowOff>
    </xdr:from>
    <xdr:ext cx="3286125" cy="2266950"/>
    <xdr:pic>
      <xdr:nvPicPr>
        <xdr:cNvPr id="21" name="image4.png" title="Image">
          <a:extLst>
            <a:ext uri="{FF2B5EF4-FFF2-40B4-BE49-F238E27FC236}">
              <a16:creationId xmlns:a16="http://schemas.microsoft.com/office/drawing/2014/main" id="{00000000-0008-0000-0200-000015000000}"/>
            </a:ext>
          </a:extLst>
        </xdr:cNvPr>
        <xdr:cNvPicPr preferRelativeResize="0"/>
      </xdr:nvPicPr>
      <xdr:blipFill>
        <a:blip xmlns:r="http://schemas.openxmlformats.org/officeDocument/2006/relationships" r:embed="rId18" cstate="print"/>
        <a:stretch>
          <a:fillRect/>
        </a:stretch>
      </xdr:blipFill>
      <xdr:spPr>
        <a:prstGeom prst="rect">
          <a:avLst/>
        </a:prstGeom>
        <a:noFill/>
      </xdr:spPr>
    </xdr:pic>
    <xdr:clientData fLocksWithSheet="0"/>
  </xdr:oneCellAnchor>
  <xdr:oneCellAnchor>
    <xdr:from>
      <xdr:col>3</xdr:col>
      <xdr:colOff>38100</xdr:colOff>
      <xdr:row>21</xdr:row>
      <xdr:rowOff>209550</xdr:rowOff>
    </xdr:from>
    <xdr:ext cx="2333625" cy="1771650"/>
    <xdr:pic>
      <xdr:nvPicPr>
        <xdr:cNvPr id="22" name="image1.png" title="Image">
          <a:extLst>
            <a:ext uri="{FF2B5EF4-FFF2-40B4-BE49-F238E27FC236}">
              <a16:creationId xmlns:a16="http://schemas.microsoft.com/office/drawing/2014/main" id="{00000000-0008-0000-0200-000016000000}"/>
            </a:ext>
          </a:extLst>
        </xdr:cNvPr>
        <xdr:cNvPicPr preferRelativeResize="0"/>
      </xdr:nvPicPr>
      <xdr:blipFill>
        <a:blip xmlns:r="http://schemas.openxmlformats.org/officeDocument/2006/relationships" r:embed="rId19" cstate="print"/>
        <a:stretch>
          <a:fillRect/>
        </a:stretch>
      </xdr:blipFill>
      <xdr:spPr>
        <a:prstGeom prst="rect">
          <a:avLst/>
        </a:prstGeom>
        <a:noFill/>
      </xdr:spPr>
    </xdr:pic>
    <xdr:clientData fLocksWithSheet="0"/>
  </xdr:oneCellAnchor>
  <xdr:oneCellAnchor>
    <xdr:from>
      <xdr:col>3</xdr:col>
      <xdr:colOff>38100</xdr:colOff>
      <xdr:row>22</xdr:row>
      <xdr:rowOff>390525</xdr:rowOff>
    </xdr:from>
    <xdr:ext cx="3286125" cy="2533650"/>
    <xdr:pic>
      <xdr:nvPicPr>
        <xdr:cNvPr id="23" name="image13.png" title="Image">
          <a:extLst>
            <a:ext uri="{FF2B5EF4-FFF2-40B4-BE49-F238E27FC236}">
              <a16:creationId xmlns:a16="http://schemas.microsoft.com/office/drawing/2014/main" id="{00000000-0008-0000-0200-000017000000}"/>
            </a:ext>
          </a:extLst>
        </xdr:cNvPr>
        <xdr:cNvPicPr preferRelativeResize="0"/>
      </xdr:nvPicPr>
      <xdr:blipFill>
        <a:blip xmlns:r="http://schemas.openxmlformats.org/officeDocument/2006/relationships" r:embed="rId20" cstate="print"/>
        <a:stretch>
          <a:fillRect/>
        </a:stretch>
      </xdr:blipFill>
      <xdr:spPr>
        <a:prstGeom prst="rect">
          <a:avLst/>
        </a:prstGeom>
        <a:noFill/>
      </xdr:spPr>
    </xdr:pic>
    <xdr:clientData fLocksWithSheet="0"/>
  </xdr:oneCellAnchor>
  <xdr:oneCellAnchor>
    <xdr:from>
      <xdr:col>3</xdr:col>
      <xdr:colOff>57150</xdr:colOff>
      <xdr:row>23</xdr:row>
      <xdr:rowOff>228600</xdr:rowOff>
    </xdr:from>
    <xdr:ext cx="3267075" cy="2533650"/>
    <xdr:pic>
      <xdr:nvPicPr>
        <xdr:cNvPr id="24" name="image12.png" title="Image">
          <a:extLst>
            <a:ext uri="{FF2B5EF4-FFF2-40B4-BE49-F238E27FC236}">
              <a16:creationId xmlns:a16="http://schemas.microsoft.com/office/drawing/2014/main" id="{00000000-0008-0000-0200-000018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3</xdr:col>
      <xdr:colOff>152400</xdr:colOff>
      <xdr:row>24</xdr:row>
      <xdr:rowOff>228600</xdr:rowOff>
    </xdr:from>
    <xdr:ext cx="3095625" cy="2057400"/>
    <xdr:pic>
      <xdr:nvPicPr>
        <xdr:cNvPr id="25" name="image18.png" title="Image">
          <a:extLst>
            <a:ext uri="{FF2B5EF4-FFF2-40B4-BE49-F238E27FC236}">
              <a16:creationId xmlns:a16="http://schemas.microsoft.com/office/drawing/2014/main" id="{00000000-0008-0000-0200-000019000000}"/>
            </a:ext>
          </a:extLst>
        </xdr:cNvPr>
        <xdr:cNvPicPr preferRelativeResize="0"/>
      </xdr:nvPicPr>
      <xdr:blipFill>
        <a:blip xmlns:r="http://schemas.openxmlformats.org/officeDocument/2006/relationships" r:embed="rId22" cstate="print"/>
        <a:stretch>
          <a:fillRect/>
        </a:stretch>
      </xdr:blipFill>
      <xdr:spPr>
        <a:prstGeom prst="rect">
          <a:avLst/>
        </a:prstGeom>
        <a:noFill/>
      </xdr:spPr>
    </xdr:pic>
    <xdr:clientData fLocksWithSheet="0"/>
  </xdr:oneCellAnchor>
  <xdr:oneCellAnchor>
    <xdr:from>
      <xdr:col>3</xdr:col>
      <xdr:colOff>57150</xdr:colOff>
      <xdr:row>25</xdr:row>
      <xdr:rowOff>371475</xdr:rowOff>
    </xdr:from>
    <xdr:ext cx="3286125" cy="2266950"/>
    <xdr:pic>
      <xdr:nvPicPr>
        <xdr:cNvPr id="26" name="image26.png" title="Image">
          <a:extLst>
            <a:ext uri="{FF2B5EF4-FFF2-40B4-BE49-F238E27FC236}">
              <a16:creationId xmlns:a16="http://schemas.microsoft.com/office/drawing/2014/main" id="{00000000-0008-0000-0200-00001A000000}"/>
            </a:ext>
          </a:extLst>
        </xdr:cNvPr>
        <xdr:cNvPicPr preferRelativeResize="0"/>
      </xdr:nvPicPr>
      <xdr:blipFill>
        <a:blip xmlns:r="http://schemas.openxmlformats.org/officeDocument/2006/relationships" r:embed="rId23" cstate="print"/>
        <a:stretch>
          <a:fillRect/>
        </a:stretch>
      </xdr:blipFill>
      <xdr:spPr>
        <a:prstGeom prst="rect">
          <a:avLst/>
        </a:prstGeom>
        <a:noFill/>
      </xdr:spPr>
    </xdr:pic>
    <xdr:clientData fLocksWithSheet="0"/>
  </xdr:oneCellAnchor>
  <xdr:oneCellAnchor>
    <xdr:from>
      <xdr:col>3</xdr:col>
      <xdr:colOff>190500</xdr:colOff>
      <xdr:row>26</xdr:row>
      <xdr:rowOff>523875</xdr:rowOff>
    </xdr:from>
    <xdr:ext cx="3095625" cy="2000250"/>
    <xdr:pic>
      <xdr:nvPicPr>
        <xdr:cNvPr id="27" name="image33.png" title="Image">
          <a:extLst>
            <a:ext uri="{FF2B5EF4-FFF2-40B4-BE49-F238E27FC236}">
              <a16:creationId xmlns:a16="http://schemas.microsoft.com/office/drawing/2014/main" id="{00000000-0008-0000-0200-00001B000000}"/>
            </a:ext>
          </a:extLst>
        </xdr:cNvPr>
        <xdr:cNvPicPr preferRelativeResize="0"/>
      </xdr:nvPicPr>
      <xdr:blipFill>
        <a:blip xmlns:r="http://schemas.openxmlformats.org/officeDocument/2006/relationships" r:embed="rId24" cstate="print"/>
        <a:stretch>
          <a:fillRect/>
        </a:stretch>
      </xdr:blipFill>
      <xdr:spPr>
        <a:prstGeom prst="rect">
          <a:avLst/>
        </a:prstGeom>
        <a:noFill/>
      </xdr:spPr>
    </xdr:pic>
    <xdr:clientData fLocksWithSheet="0"/>
  </xdr:oneCellAnchor>
  <xdr:oneCellAnchor>
    <xdr:from>
      <xdr:col>3</xdr:col>
      <xdr:colOff>76200</xdr:colOff>
      <xdr:row>27</xdr:row>
      <xdr:rowOff>295275</xdr:rowOff>
    </xdr:from>
    <xdr:ext cx="3581400" cy="2409825"/>
    <xdr:pic>
      <xdr:nvPicPr>
        <xdr:cNvPr id="28" name="image8.png" title="Image">
          <a:extLst>
            <a:ext uri="{FF2B5EF4-FFF2-40B4-BE49-F238E27FC236}">
              <a16:creationId xmlns:a16="http://schemas.microsoft.com/office/drawing/2014/main" id="{00000000-0008-0000-0200-00001C000000}"/>
            </a:ext>
          </a:extLst>
        </xdr:cNvPr>
        <xdr:cNvPicPr preferRelativeResize="0"/>
      </xdr:nvPicPr>
      <xdr:blipFill>
        <a:blip xmlns:r="http://schemas.openxmlformats.org/officeDocument/2006/relationships" r:embed="rId25" cstate="print"/>
        <a:stretch>
          <a:fillRect/>
        </a:stretch>
      </xdr:blipFill>
      <xdr:spPr>
        <a:prstGeom prst="rect">
          <a:avLst/>
        </a:prstGeom>
        <a:noFill/>
      </xdr:spPr>
    </xdr:pic>
    <xdr:clientData fLocksWithSheet="0"/>
  </xdr:oneCellAnchor>
  <xdr:oneCellAnchor>
    <xdr:from>
      <xdr:col>3</xdr:col>
      <xdr:colOff>47625</xdr:colOff>
      <xdr:row>28</xdr:row>
      <xdr:rowOff>400050</xdr:rowOff>
    </xdr:from>
    <xdr:ext cx="3581400" cy="2667000"/>
    <xdr:pic>
      <xdr:nvPicPr>
        <xdr:cNvPr id="29" name="image29.png" title="Image">
          <a:extLst>
            <a:ext uri="{FF2B5EF4-FFF2-40B4-BE49-F238E27FC236}">
              <a16:creationId xmlns:a16="http://schemas.microsoft.com/office/drawing/2014/main" id="{00000000-0008-0000-0200-00001D000000}"/>
            </a:ext>
          </a:extLst>
        </xdr:cNvPr>
        <xdr:cNvPicPr preferRelativeResize="0"/>
      </xdr:nvPicPr>
      <xdr:blipFill>
        <a:blip xmlns:r="http://schemas.openxmlformats.org/officeDocument/2006/relationships" r:embed="rId26" cstate="print"/>
        <a:stretch>
          <a:fillRect/>
        </a:stretch>
      </xdr:blipFill>
      <xdr:spPr>
        <a:prstGeom prst="rect">
          <a:avLst/>
        </a:prstGeom>
        <a:noFill/>
      </xdr:spPr>
    </xdr:pic>
    <xdr:clientData fLocksWithSheet="0"/>
  </xdr:oneCellAnchor>
  <xdr:oneCellAnchor>
    <xdr:from>
      <xdr:col>3</xdr:col>
      <xdr:colOff>38100</xdr:colOff>
      <xdr:row>29</xdr:row>
      <xdr:rowOff>342900</xdr:rowOff>
    </xdr:from>
    <xdr:ext cx="3371850" cy="2409825"/>
    <xdr:pic>
      <xdr:nvPicPr>
        <xdr:cNvPr id="30" name="image16.png" title="Image">
          <a:extLst>
            <a:ext uri="{FF2B5EF4-FFF2-40B4-BE49-F238E27FC236}">
              <a16:creationId xmlns:a16="http://schemas.microsoft.com/office/drawing/2014/main" id="{00000000-0008-0000-0200-00001E000000}"/>
            </a:ext>
          </a:extLst>
        </xdr:cNvPr>
        <xdr:cNvPicPr preferRelativeResize="0"/>
      </xdr:nvPicPr>
      <xdr:blipFill>
        <a:blip xmlns:r="http://schemas.openxmlformats.org/officeDocument/2006/relationships" r:embed="rId27" cstate="print"/>
        <a:stretch>
          <a:fillRect/>
        </a:stretch>
      </xdr:blipFill>
      <xdr:spPr>
        <a:prstGeom prst="rect">
          <a:avLst/>
        </a:prstGeom>
        <a:noFill/>
      </xdr:spPr>
    </xdr:pic>
    <xdr:clientData fLocksWithSheet="0"/>
  </xdr:oneCellAnchor>
  <xdr:oneCellAnchor>
    <xdr:from>
      <xdr:col>3</xdr:col>
      <xdr:colOff>38100</xdr:colOff>
      <xdr:row>30</xdr:row>
      <xdr:rowOff>428625</xdr:rowOff>
    </xdr:from>
    <xdr:ext cx="3362325" cy="2533650"/>
    <xdr:pic>
      <xdr:nvPicPr>
        <xdr:cNvPr id="31" name="image20.png" title="Image">
          <a:extLst>
            <a:ext uri="{FF2B5EF4-FFF2-40B4-BE49-F238E27FC236}">
              <a16:creationId xmlns:a16="http://schemas.microsoft.com/office/drawing/2014/main" id="{00000000-0008-0000-0200-00001F000000}"/>
            </a:ext>
          </a:extLst>
        </xdr:cNvPr>
        <xdr:cNvPicPr preferRelativeResize="0"/>
      </xdr:nvPicPr>
      <xdr:blipFill>
        <a:blip xmlns:r="http://schemas.openxmlformats.org/officeDocument/2006/relationships" r:embed="rId28" cstate="print"/>
        <a:stretch>
          <a:fillRect/>
        </a:stretch>
      </xdr:blipFill>
      <xdr:spPr>
        <a:prstGeom prst="rect">
          <a:avLst/>
        </a:prstGeom>
        <a:noFill/>
      </xdr:spPr>
    </xdr:pic>
    <xdr:clientData fLocksWithSheet="0"/>
  </xdr:oneCellAnchor>
  <xdr:oneCellAnchor>
    <xdr:from>
      <xdr:col>3</xdr:col>
      <xdr:colOff>76200</xdr:colOff>
      <xdr:row>31</xdr:row>
      <xdr:rowOff>409575</xdr:rowOff>
    </xdr:from>
    <xdr:ext cx="3267075" cy="2409825"/>
    <xdr:pic>
      <xdr:nvPicPr>
        <xdr:cNvPr id="32" name="image10.png" title="Image">
          <a:extLst>
            <a:ext uri="{FF2B5EF4-FFF2-40B4-BE49-F238E27FC236}">
              <a16:creationId xmlns:a16="http://schemas.microsoft.com/office/drawing/2014/main" id="{00000000-0008-0000-0200-000020000000}"/>
            </a:ext>
          </a:extLst>
        </xdr:cNvPr>
        <xdr:cNvPicPr preferRelativeResize="0"/>
      </xdr:nvPicPr>
      <xdr:blipFill>
        <a:blip xmlns:r="http://schemas.openxmlformats.org/officeDocument/2006/relationships" r:embed="rId29" cstate="print"/>
        <a:stretch>
          <a:fillRect/>
        </a:stretch>
      </xdr:blipFill>
      <xdr:spPr>
        <a:prstGeom prst="rect">
          <a:avLst/>
        </a:prstGeom>
        <a:noFill/>
      </xdr:spPr>
    </xdr:pic>
    <xdr:clientData fLocksWithSheet="0"/>
  </xdr:oneCellAnchor>
  <xdr:oneCellAnchor>
    <xdr:from>
      <xdr:col>3</xdr:col>
      <xdr:colOff>38100</xdr:colOff>
      <xdr:row>32</xdr:row>
      <xdr:rowOff>285750</xdr:rowOff>
    </xdr:from>
    <xdr:ext cx="3581400" cy="2581275"/>
    <xdr:pic>
      <xdr:nvPicPr>
        <xdr:cNvPr id="33" name="image32.png" title="Image">
          <a:extLst>
            <a:ext uri="{FF2B5EF4-FFF2-40B4-BE49-F238E27FC236}">
              <a16:creationId xmlns:a16="http://schemas.microsoft.com/office/drawing/2014/main" id="{00000000-0008-0000-0200-000021000000}"/>
            </a:ext>
          </a:extLst>
        </xdr:cNvPr>
        <xdr:cNvPicPr preferRelativeResize="0"/>
      </xdr:nvPicPr>
      <xdr:blipFill>
        <a:blip xmlns:r="http://schemas.openxmlformats.org/officeDocument/2006/relationships" r:embed="rId30" cstate="print"/>
        <a:stretch>
          <a:fillRect/>
        </a:stretch>
      </xdr:blipFill>
      <xdr:spPr>
        <a:prstGeom prst="rect">
          <a:avLst/>
        </a:prstGeom>
        <a:noFill/>
      </xdr:spPr>
    </xdr:pic>
    <xdr:clientData fLocksWithSheet="0"/>
  </xdr:oneCellAnchor>
  <xdr:oneCellAnchor>
    <xdr:from>
      <xdr:col>3</xdr:col>
      <xdr:colOff>57150</xdr:colOff>
      <xdr:row>33</xdr:row>
      <xdr:rowOff>447675</xdr:rowOff>
    </xdr:from>
    <xdr:ext cx="3267075" cy="2190750"/>
    <xdr:pic>
      <xdr:nvPicPr>
        <xdr:cNvPr id="34" name="image35.png" title="Image">
          <a:extLst>
            <a:ext uri="{FF2B5EF4-FFF2-40B4-BE49-F238E27FC236}">
              <a16:creationId xmlns:a16="http://schemas.microsoft.com/office/drawing/2014/main" id="{00000000-0008-0000-0200-000022000000}"/>
            </a:ext>
          </a:extLst>
        </xdr:cNvPr>
        <xdr:cNvPicPr preferRelativeResize="0"/>
      </xdr:nvPicPr>
      <xdr:blipFill>
        <a:blip xmlns:r="http://schemas.openxmlformats.org/officeDocument/2006/relationships" r:embed="rId31" cstate="print"/>
        <a:stretch>
          <a:fillRect/>
        </a:stretch>
      </xdr:blipFill>
      <xdr:spPr>
        <a:prstGeom prst="rect">
          <a:avLst/>
        </a:prstGeom>
        <a:noFill/>
      </xdr:spPr>
    </xdr:pic>
    <xdr:clientData fLocksWithSheet="0"/>
  </xdr:oneCellAnchor>
  <xdr:oneCellAnchor>
    <xdr:from>
      <xdr:col>3</xdr:col>
      <xdr:colOff>38100</xdr:colOff>
      <xdr:row>34</xdr:row>
      <xdr:rowOff>400050</xdr:rowOff>
    </xdr:from>
    <xdr:ext cx="3581400" cy="2457450"/>
    <xdr:pic>
      <xdr:nvPicPr>
        <xdr:cNvPr id="35" name="image19.png" title="Image">
          <a:extLst>
            <a:ext uri="{FF2B5EF4-FFF2-40B4-BE49-F238E27FC236}">
              <a16:creationId xmlns:a16="http://schemas.microsoft.com/office/drawing/2014/main" id="{00000000-0008-0000-0200-000023000000}"/>
            </a:ext>
          </a:extLst>
        </xdr:cNvPr>
        <xdr:cNvPicPr preferRelativeResize="0"/>
      </xdr:nvPicPr>
      <xdr:blipFill>
        <a:blip xmlns:r="http://schemas.openxmlformats.org/officeDocument/2006/relationships" r:embed="rId32" cstate="print"/>
        <a:stretch>
          <a:fillRect/>
        </a:stretch>
      </xdr:blipFill>
      <xdr:spPr>
        <a:prstGeom prst="rect">
          <a:avLst/>
        </a:prstGeom>
        <a:noFill/>
      </xdr:spPr>
    </xdr:pic>
    <xdr:clientData fLocksWithSheet="0"/>
  </xdr:oneCellAnchor>
  <xdr:oneCellAnchor>
    <xdr:from>
      <xdr:col>3</xdr:col>
      <xdr:colOff>47625</xdr:colOff>
      <xdr:row>35</xdr:row>
      <xdr:rowOff>942975</xdr:rowOff>
    </xdr:from>
    <xdr:ext cx="3371850" cy="2057400"/>
    <xdr:pic>
      <xdr:nvPicPr>
        <xdr:cNvPr id="36" name="image23.png" title="Image">
          <a:extLst>
            <a:ext uri="{FF2B5EF4-FFF2-40B4-BE49-F238E27FC236}">
              <a16:creationId xmlns:a16="http://schemas.microsoft.com/office/drawing/2014/main" id="{00000000-0008-0000-0200-000024000000}"/>
            </a:ext>
          </a:extLst>
        </xdr:cNvPr>
        <xdr:cNvPicPr preferRelativeResize="0"/>
      </xdr:nvPicPr>
      <xdr:blipFill>
        <a:blip xmlns:r="http://schemas.openxmlformats.org/officeDocument/2006/relationships" r:embed="rId33" cstate="print"/>
        <a:stretch>
          <a:fillRect/>
        </a:stretch>
      </xdr:blipFill>
      <xdr:spPr>
        <a:prstGeom prst="rect">
          <a:avLst/>
        </a:prstGeom>
        <a:noFill/>
      </xdr:spPr>
    </xdr:pic>
    <xdr:clientData fLocksWithSheet="0"/>
  </xdr:oneCellAnchor>
  <xdr:oneCellAnchor>
    <xdr:from>
      <xdr:col>3</xdr:col>
      <xdr:colOff>38100</xdr:colOff>
      <xdr:row>36</xdr:row>
      <xdr:rowOff>447675</xdr:rowOff>
    </xdr:from>
    <xdr:ext cx="2514600" cy="2000250"/>
    <xdr:pic>
      <xdr:nvPicPr>
        <xdr:cNvPr id="37" name="image21.png" title="Image">
          <a:extLst>
            <a:ext uri="{FF2B5EF4-FFF2-40B4-BE49-F238E27FC236}">
              <a16:creationId xmlns:a16="http://schemas.microsoft.com/office/drawing/2014/main" id="{00000000-0008-0000-0200-000025000000}"/>
            </a:ext>
          </a:extLst>
        </xdr:cNvPr>
        <xdr:cNvPicPr preferRelativeResize="0"/>
      </xdr:nvPicPr>
      <xdr:blipFill>
        <a:blip xmlns:r="http://schemas.openxmlformats.org/officeDocument/2006/relationships" r:embed="rId34" cstate="print"/>
        <a:stretch>
          <a:fillRect/>
        </a:stretch>
      </xdr:blipFill>
      <xdr:spPr>
        <a:prstGeom prst="rect">
          <a:avLst/>
        </a:prstGeom>
        <a:noFill/>
      </xdr:spPr>
    </xdr:pic>
    <xdr:clientData fLocksWithSheet="0"/>
  </xdr:oneCellAnchor>
  <xdr:oneCellAnchor>
    <xdr:from>
      <xdr:col>3</xdr:col>
      <xdr:colOff>19050</xdr:colOff>
      <xdr:row>37</xdr:row>
      <xdr:rowOff>514350</xdr:rowOff>
    </xdr:from>
    <xdr:ext cx="2695575" cy="2095500"/>
    <xdr:pic>
      <xdr:nvPicPr>
        <xdr:cNvPr id="38" name="image27.png" title="Image">
          <a:extLst>
            <a:ext uri="{FF2B5EF4-FFF2-40B4-BE49-F238E27FC236}">
              <a16:creationId xmlns:a16="http://schemas.microsoft.com/office/drawing/2014/main" id="{00000000-0008-0000-0200-000026000000}"/>
            </a:ext>
          </a:extLst>
        </xdr:cNvPr>
        <xdr:cNvPicPr preferRelativeResize="0"/>
      </xdr:nvPicPr>
      <xdr:blipFill>
        <a:blip xmlns:r="http://schemas.openxmlformats.org/officeDocument/2006/relationships" r:embed="rId35" cstate="print"/>
        <a:stretch>
          <a:fillRect/>
        </a:stretch>
      </xdr:blipFill>
      <xdr:spPr>
        <a:prstGeom prst="rect">
          <a:avLst/>
        </a:prstGeom>
        <a:noFill/>
      </xdr:spPr>
    </xdr:pic>
    <xdr:clientData fLocksWithSheet="0"/>
  </xdr:oneCellAnchor>
  <xdr:oneCellAnchor>
    <xdr:from>
      <xdr:col>3</xdr:col>
      <xdr:colOff>28575</xdr:colOff>
      <xdr:row>38</xdr:row>
      <xdr:rowOff>447675</xdr:rowOff>
    </xdr:from>
    <xdr:ext cx="3581400" cy="1238250"/>
    <xdr:pic>
      <xdr:nvPicPr>
        <xdr:cNvPr id="39" name="image38.png" title="Image">
          <a:extLst>
            <a:ext uri="{FF2B5EF4-FFF2-40B4-BE49-F238E27FC236}">
              <a16:creationId xmlns:a16="http://schemas.microsoft.com/office/drawing/2014/main" id="{00000000-0008-0000-0200-000027000000}"/>
            </a:ext>
          </a:extLst>
        </xdr:cNvPr>
        <xdr:cNvPicPr preferRelativeResize="0"/>
      </xdr:nvPicPr>
      <xdr:blipFill>
        <a:blip xmlns:r="http://schemas.openxmlformats.org/officeDocument/2006/relationships" r:embed="rId36" cstate="print"/>
        <a:stretch>
          <a:fillRect/>
        </a:stretch>
      </xdr:blipFill>
      <xdr:spPr>
        <a:prstGeom prst="rect">
          <a:avLst/>
        </a:prstGeom>
        <a:noFill/>
      </xdr:spPr>
    </xdr:pic>
    <xdr:clientData fLocksWithSheet="0"/>
  </xdr:oneCellAnchor>
  <xdr:oneCellAnchor>
    <xdr:from>
      <xdr:col>3</xdr:col>
      <xdr:colOff>19050</xdr:colOff>
      <xdr:row>39</xdr:row>
      <xdr:rowOff>571500</xdr:rowOff>
    </xdr:from>
    <xdr:ext cx="3181350" cy="2095500"/>
    <xdr:pic>
      <xdr:nvPicPr>
        <xdr:cNvPr id="40" name="image42.png" title="Image">
          <a:extLst>
            <a:ext uri="{FF2B5EF4-FFF2-40B4-BE49-F238E27FC236}">
              <a16:creationId xmlns:a16="http://schemas.microsoft.com/office/drawing/2014/main" id="{00000000-0008-0000-0200-000028000000}"/>
            </a:ext>
          </a:extLst>
        </xdr:cNvPr>
        <xdr:cNvPicPr preferRelativeResize="0"/>
      </xdr:nvPicPr>
      <xdr:blipFill>
        <a:blip xmlns:r="http://schemas.openxmlformats.org/officeDocument/2006/relationships" r:embed="rId37" cstate="print"/>
        <a:stretch>
          <a:fillRect/>
        </a:stretch>
      </xdr:blipFill>
      <xdr:spPr>
        <a:prstGeom prst="rect">
          <a:avLst/>
        </a:prstGeom>
        <a:noFill/>
      </xdr:spPr>
    </xdr:pic>
    <xdr:clientData fLocksWithSheet="0"/>
  </xdr:oneCellAnchor>
  <xdr:oneCellAnchor>
    <xdr:from>
      <xdr:col>3</xdr:col>
      <xdr:colOff>47625</xdr:colOff>
      <xdr:row>40</xdr:row>
      <xdr:rowOff>238125</xdr:rowOff>
    </xdr:from>
    <xdr:ext cx="2609850" cy="2095500"/>
    <xdr:pic>
      <xdr:nvPicPr>
        <xdr:cNvPr id="41" name="image36.png" title="Image">
          <a:extLst>
            <a:ext uri="{FF2B5EF4-FFF2-40B4-BE49-F238E27FC236}">
              <a16:creationId xmlns:a16="http://schemas.microsoft.com/office/drawing/2014/main" id="{00000000-0008-0000-0200-000029000000}"/>
            </a:ext>
          </a:extLst>
        </xdr:cNvPr>
        <xdr:cNvPicPr preferRelativeResize="0"/>
      </xdr:nvPicPr>
      <xdr:blipFill>
        <a:blip xmlns:r="http://schemas.openxmlformats.org/officeDocument/2006/relationships" r:embed="rId38" cstate="print"/>
        <a:stretch>
          <a:fillRect/>
        </a:stretch>
      </xdr:blipFill>
      <xdr:spPr>
        <a:prstGeom prst="rect">
          <a:avLst/>
        </a:prstGeom>
        <a:noFill/>
      </xdr:spPr>
    </xdr:pic>
    <xdr:clientData fLocksWithSheet="0"/>
  </xdr:oneCellAnchor>
  <xdr:oneCellAnchor>
    <xdr:from>
      <xdr:col>6</xdr:col>
      <xdr:colOff>276225</xdr:colOff>
      <xdr:row>16</xdr:row>
      <xdr:rowOff>2847975</xdr:rowOff>
    </xdr:from>
    <xdr:ext cx="2038350" cy="1514475"/>
    <xdr:pic>
      <xdr:nvPicPr>
        <xdr:cNvPr id="42" name="image88.jpg" title="Gambar">
          <a:extLst>
            <a:ext uri="{FF2B5EF4-FFF2-40B4-BE49-F238E27FC236}">
              <a16:creationId xmlns:a16="http://schemas.microsoft.com/office/drawing/2014/main" id="{00000000-0008-0000-0200-00002A000000}"/>
            </a:ext>
          </a:extLst>
        </xdr:cNvPr>
        <xdr:cNvPicPr preferRelativeResize="0"/>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228600</xdr:colOff>
      <xdr:row>18</xdr:row>
      <xdr:rowOff>1276350</xdr:rowOff>
    </xdr:from>
    <xdr:ext cx="2095500" cy="1190625"/>
    <xdr:pic>
      <xdr:nvPicPr>
        <xdr:cNvPr id="43" name="image49.jpg" title="Gambar">
          <a:extLst>
            <a:ext uri="{FF2B5EF4-FFF2-40B4-BE49-F238E27FC236}">
              <a16:creationId xmlns:a16="http://schemas.microsoft.com/office/drawing/2014/main" id="{00000000-0008-0000-0200-00002B000000}"/>
            </a:ext>
          </a:extLst>
        </xdr:cNvPr>
        <xdr:cNvPicPr preferRelativeResize="0"/>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419100</xdr:colOff>
      <xdr:row>17</xdr:row>
      <xdr:rowOff>2428875</xdr:rowOff>
    </xdr:from>
    <xdr:ext cx="1800225" cy="1238250"/>
    <xdr:pic>
      <xdr:nvPicPr>
        <xdr:cNvPr id="44" name="image37.jpg" title="Gambar">
          <a:extLst>
            <a:ext uri="{FF2B5EF4-FFF2-40B4-BE49-F238E27FC236}">
              <a16:creationId xmlns:a16="http://schemas.microsoft.com/office/drawing/2014/main" id="{00000000-0008-0000-0200-00002C000000}"/>
            </a:ext>
          </a:extLst>
        </xdr:cNvPr>
        <xdr:cNvPicPr preferRelativeResize="0"/>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495300</xdr:colOff>
      <xdr:row>20</xdr:row>
      <xdr:rowOff>104775</xdr:rowOff>
    </xdr:from>
    <xdr:ext cx="1590675" cy="2057400"/>
    <xdr:pic>
      <xdr:nvPicPr>
        <xdr:cNvPr id="45" name="image46.jpg" title="Gambar">
          <a:extLst>
            <a:ext uri="{FF2B5EF4-FFF2-40B4-BE49-F238E27FC236}">
              <a16:creationId xmlns:a16="http://schemas.microsoft.com/office/drawing/2014/main" id="{00000000-0008-0000-0200-00002D000000}"/>
            </a:ext>
          </a:extLst>
        </xdr:cNvPr>
        <xdr:cNvPicPr preferRelativeResize="0"/>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1371600</xdr:colOff>
      <xdr:row>19</xdr:row>
      <xdr:rowOff>47625</xdr:rowOff>
    </xdr:from>
    <xdr:ext cx="1190625" cy="1714500"/>
    <xdr:pic>
      <xdr:nvPicPr>
        <xdr:cNvPr id="46" name="image45.jpg" title="Gambar">
          <a:extLst>
            <a:ext uri="{FF2B5EF4-FFF2-40B4-BE49-F238E27FC236}">
              <a16:creationId xmlns:a16="http://schemas.microsoft.com/office/drawing/2014/main" id="{00000000-0008-0000-0200-00002E000000}"/>
            </a:ext>
          </a:extLst>
        </xdr:cNvPr>
        <xdr:cNvPicPr preferRelativeResize="0"/>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38100</xdr:colOff>
      <xdr:row>19</xdr:row>
      <xdr:rowOff>47625</xdr:rowOff>
    </xdr:from>
    <xdr:ext cx="1266825" cy="1714500"/>
    <xdr:pic>
      <xdr:nvPicPr>
        <xdr:cNvPr id="47" name="image60.jpg" title="Gambar">
          <a:extLst>
            <a:ext uri="{FF2B5EF4-FFF2-40B4-BE49-F238E27FC236}">
              <a16:creationId xmlns:a16="http://schemas.microsoft.com/office/drawing/2014/main" id="{00000000-0008-0000-0200-00002F000000}"/>
            </a:ext>
          </a:extLst>
        </xdr:cNvPr>
        <xdr:cNvPicPr preferRelativeResize="0"/>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200025</xdr:colOff>
      <xdr:row>11</xdr:row>
      <xdr:rowOff>133350</xdr:rowOff>
    </xdr:from>
    <xdr:ext cx="942975" cy="1400175"/>
    <xdr:pic>
      <xdr:nvPicPr>
        <xdr:cNvPr id="48" name="image40.jpg" title="Image">
          <a:extLst>
            <a:ext uri="{FF2B5EF4-FFF2-40B4-BE49-F238E27FC236}">
              <a16:creationId xmlns:a16="http://schemas.microsoft.com/office/drawing/2014/main" id="{00000000-0008-0000-0200-000030000000}"/>
            </a:ext>
          </a:extLst>
        </xdr:cNvPr>
        <xdr:cNvPicPr preferRelativeResize="0"/>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1285875</xdr:colOff>
      <xdr:row>11</xdr:row>
      <xdr:rowOff>352425</xdr:rowOff>
    </xdr:from>
    <xdr:ext cx="1190625" cy="962025"/>
    <xdr:pic>
      <xdr:nvPicPr>
        <xdr:cNvPr id="49" name="image44.jpg" title="Image">
          <a:extLst>
            <a:ext uri="{FF2B5EF4-FFF2-40B4-BE49-F238E27FC236}">
              <a16:creationId xmlns:a16="http://schemas.microsoft.com/office/drawing/2014/main" id="{00000000-0008-0000-0200-000031000000}"/>
            </a:ext>
          </a:extLst>
        </xdr:cNvPr>
        <xdr:cNvPicPr preferRelativeResize="0"/>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361950</xdr:colOff>
      <xdr:row>12</xdr:row>
      <xdr:rowOff>114300</xdr:rowOff>
    </xdr:from>
    <xdr:ext cx="1847850" cy="1400175"/>
    <xdr:pic>
      <xdr:nvPicPr>
        <xdr:cNvPr id="50" name="image64.jpg" title="Image">
          <a:extLst>
            <a:ext uri="{FF2B5EF4-FFF2-40B4-BE49-F238E27FC236}">
              <a16:creationId xmlns:a16="http://schemas.microsoft.com/office/drawing/2014/main" id="{00000000-0008-0000-0200-000032000000}"/>
            </a:ext>
          </a:extLst>
        </xdr:cNvPr>
        <xdr:cNvPicPr preferRelativeResize="0"/>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266700</xdr:colOff>
      <xdr:row>13</xdr:row>
      <xdr:rowOff>66675</xdr:rowOff>
    </xdr:from>
    <xdr:ext cx="1800225" cy="1400175"/>
    <xdr:pic>
      <xdr:nvPicPr>
        <xdr:cNvPr id="51" name="image41.jpg" title="Image">
          <a:extLst>
            <a:ext uri="{FF2B5EF4-FFF2-40B4-BE49-F238E27FC236}">
              <a16:creationId xmlns:a16="http://schemas.microsoft.com/office/drawing/2014/main" id="{00000000-0008-0000-0200-000033000000}"/>
            </a:ext>
          </a:extLst>
        </xdr:cNvPr>
        <xdr:cNvPicPr preferRelativeResize="0"/>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247650</xdr:colOff>
      <xdr:row>14</xdr:row>
      <xdr:rowOff>1362075</xdr:rowOff>
    </xdr:from>
    <xdr:ext cx="1800225" cy="1400175"/>
    <xdr:pic>
      <xdr:nvPicPr>
        <xdr:cNvPr id="52" name="image39.jpg" title="Image">
          <a:extLst>
            <a:ext uri="{FF2B5EF4-FFF2-40B4-BE49-F238E27FC236}">
              <a16:creationId xmlns:a16="http://schemas.microsoft.com/office/drawing/2014/main" id="{00000000-0008-0000-0200-000034000000}"/>
            </a:ext>
          </a:extLst>
        </xdr:cNvPr>
        <xdr:cNvPicPr preferRelativeResize="0"/>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342900</xdr:colOff>
      <xdr:row>14</xdr:row>
      <xdr:rowOff>47625</xdr:rowOff>
    </xdr:from>
    <xdr:ext cx="1657350" cy="1238250"/>
    <xdr:pic>
      <xdr:nvPicPr>
        <xdr:cNvPr id="53" name="image90.jpg" title="Image">
          <a:extLst>
            <a:ext uri="{FF2B5EF4-FFF2-40B4-BE49-F238E27FC236}">
              <a16:creationId xmlns:a16="http://schemas.microsoft.com/office/drawing/2014/main" id="{00000000-0008-0000-0200-000035000000}"/>
            </a:ext>
          </a:extLst>
        </xdr:cNvPr>
        <xdr:cNvPicPr preferRelativeResize="0"/>
      </xdr:nvPicPr>
      <xdr:blipFill>
        <a:blip xmlns:r="http://schemas.openxmlformats.org/officeDocument/2006/relationships" r:embed="rId50"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361950</xdr:colOff>
      <xdr:row>36</xdr:row>
      <xdr:rowOff>142875</xdr:rowOff>
    </xdr:from>
    <xdr:ext cx="2038350" cy="1076325"/>
    <xdr:pic>
      <xdr:nvPicPr>
        <xdr:cNvPr id="54" name="image55.png" title="Gambar">
          <a:extLst>
            <a:ext uri="{FF2B5EF4-FFF2-40B4-BE49-F238E27FC236}">
              <a16:creationId xmlns:a16="http://schemas.microsoft.com/office/drawing/2014/main" id="{00000000-0008-0000-0200-000036000000}"/>
            </a:ext>
          </a:extLst>
        </xdr:cNvPr>
        <xdr:cNvPicPr preferRelativeResize="0"/>
      </xdr:nvPicPr>
      <xdr:blipFill>
        <a:blip xmlns:r="http://schemas.openxmlformats.org/officeDocument/2006/relationships" r:embed="rId5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57150</xdr:colOff>
      <xdr:row>39</xdr:row>
      <xdr:rowOff>819150</xdr:rowOff>
    </xdr:from>
    <xdr:ext cx="2333625" cy="1123950"/>
    <xdr:pic>
      <xdr:nvPicPr>
        <xdr:cNvPr id="55" name="image47.png" title="Gambar">
          <a:extLst>
            <a:ext uri="{FF2B5EF4-FFF2-40B4-BE49-F238E27FC236}">
              <a16:creationId xmlns:a16="http://schemas.microsoft.com/office/drawing/2014/main" id="{00000000-0008-0000-0200-000037000000}"/>
            </a:ext>
          </a:extLst>
        </xdr:cNvPr>
        <xdr:cNvPicPr preferRelativeResize="0"/>
      </xdr:nvPicPr>
      <xdr:blipFill>
        <a:blip xmlns:r="http://schemas.openxmlformats.org/officeDocument/2006/relationships" r:embed="rId52"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38100</xdr:colOff>
      <xdr:row>40</xdr:row>
      <xdr:rowOff>514350</xdr:rowOff>
    </xdr:from>
    <xdr:ext cx="1743075" cy="2266950"/>
    <xdr:pic>
      <xdr:nvPicPr>
        <xdr:cNvPr id="56" name="image43.png" title="Gambar">
          <a:extLst>
            <a:ext uri="{FF2B5EF4-FFF2-40B4-BE49-F238E27FC236}">
              <a16:creationId xmlns:a16="http://schemas.microsoft.com/office/drawing/2014/main" id="{00000000-0008-0000-0200-000038000000}"/>
            </a:ext>
          </a:extLst>
        </xdr:cNvPr>
        <xdr:cNvPicPr preferRelativeResize="0"/>
      </xdr:nvPicPr>
      <xdr:blipFill>
        <a:blip xmlns:r="http://schemas.openxmlformats.org/officeDocument/2006/relationships" r:embed="rId53"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247650</xdr:colOff>
      <xdr:row>7</xdr:row>
      <xdr:rowOff>142875</xdr:rowOff>
    </xdr:from>
    <xdr:ext cx="2143125" cy="1590675"/>
    <xdr:pic>
      <xdr:nvPicPr>
        <xdr:cNvPr id="57" name="image48.jpg" title="Image">
          <a:extLst>
            <a:ext uri="{FF2B5EF4-FFF2-40B4-BE49-F238E27FC236}">
              <a16:creationId xmlns:a16="http://schemas.microsoft.com/office/drawing/2014/main" id="{00000000-0008-0000-0200-000039000000}"/>
            </a:ext>
          </a:extLst>
        </xdr:cNvPr>
        <xdr:cNvPicPr preferRelativeResize="0"/>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304800</xdr:colOff>
      <xdr:row>30</xdr:row>
      <xdr:rowOff>666750</xdr:rowOff>
    </xdr:from>
    <xdr:ext cx="2038350" cy="1590675"/>
    <xdr:pic>
      <xdr:nvPicPr>
        <xdr:cNvPr id="58" name="image96.jpg" title="Gambar">
          <a:extLst>
            <a:ext uri="{FF2B5EF4-FFF2-40B4-BE49-F238E27FC236}">
              <a16:creationId xmlns:a16="http://schemas.microsoft.com/office/drawing/2014/main" id="{00000000-0008-0000-0200-00003A000000}"/>
            </a:ext>
          </a:extLst>
        </xdr:cNvPr>
        <xdr:cNvPicPr preferRelativeResize="0"/>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590550</xdr:colOff>
      <xdr:row>29</xdr:row>
      <xdr:rowOff>47625</xdr:rowOff>
    </xdr:from>
    <xdr:ext cx="1266825" cy="1647825"/>
    <xdr:pic>
      <xdr:nvPicPr>
        <xdr:cNvPr id="59" name="image80.jpg" title="Gambar">
          <a:extLst>
            <a:ext uri="{FF2B5EF4-FFF2-40B4-BE49-F238E27FC236}">
              <a16:creationId xmlns:a16="http://schemas.microsoft.com/office/drawing/2014/main" id="{00000000-0008-0000-0200-00003B000000}"/>
            </a:ext>
          </a:extLst>
        </xdr:cNvPr>
        <xdr:cNvPicPr preferRelativeResize="0"/>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171450</xdr:colOff>
      <xdr:row>27</xdr:row>
      <xdr:rowOff>1152525</xdr:rowOff>
    </xdr:from>
    <xdr:ext cx="2247900" cy="1647825"/>
    <xdr:pic>
      <xdr:nvPicPr>
        <xdr:cNvPr id="60" name="image84.jpg" title="Gambar">
          <a:extLst>
            <a:ext uri="{FF2B5EF4-FFF2-40B4-BE49-F238E27FC236}">
              <a16:creationId xmlns:a16="http://schemas.microsoft.com/office/drawing/2014/main" id="{00000000-0008-0000-0200-00003C000000}"/>
            </a:ext>
          </a:extLst>
        </xdr:cNvPr>
        <xdr:cNvPicPr preferRelativeResize="0"/>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19050</xdr:colOff>
      <xdr:row>24</xdr:row>
      <xdr:rowOff>933450</xdr:rowOff>
    </xdr:from>
    <xdr:ext cx="1266825" cy="1028700"/>
    <xdr:pic>
      <xdr:nvPicPr>
        <xdr:cNvPr id="61" name="image93.jpg" title="Gambar">
          <a:extLst>
            <a:ext uri="{FF2B5EF4-FFF2-40B4-BE49-F238E27FC236}">
              <a16:creationId xmlns:a16="http://schemas.microsoft.com/office/drawing/2014/main" id="{00000000-0008-0000-0200-00003D000000}"/>
            </a:ext>
          </a:extLst>
        </xdr:cNvPr>
        <xdr:cNvPicPr preferRelativeResize="0"/>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1285875</xdr:colOff>
      <xdr:row>24</xdr:row>
      <xdr:rowOff>933450</xdr:rowOff>
    </xdr:from>
    <xdr:ext cx="1314450" cy="1028700"/>
    <xdr:pic>
      <xdr:nvPicPr>
        <xdr:cNvPr id="62" name="image86.jpg" title="Gambar">
          <a:extLst>
            <a:ext uri="{FF2B5EF4-FFF2-40B4-BE49-F238E27FC236}">
              <a16:creationId xmlns:a16="http://schemas.microsoft.com/office/drawing/2014/main" id="{00000000-0008-0000-0200-00003E000000}"/>
            </a:ext>
          </a:extLst>
        </xdr:cNvPr>
        <xdr:cNvPicPr preferRelativeResize="0"/>
      </xdr:nvPicPr>
      <xdr:blipFill>
        <a:blip xmlns:r="http://schemas.openxmlformats.org/officeDocument/2006/relationships" r:embed="rId59"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142875</xdr:colOff>
      <xdr:row>25</xdr:row>
      <xdr:rowOff>495300</xdr:rowOff>
    </xdr:from>
    <xdr:ext cx="2247900" cy="1714500"/>
    <xdr:pic>
      <xdr:nvPicPr>
        <xdr:cNvPr id="63" name="image52.jpg" title="Gambar">
          <a:extLst>
            <a:ext uri="{FF2B5EF4-FFF2-40B4-BE49-F238E27FC236}">
              <a16:creationId xmlns:a16="http://schemas.microsoft.com/office/drawing/2014/main" id="{00000000-0008-0000-0200-00003F000000}"/>
            </a:ext>
          </a:extLst>
        </xdr:cNvPr>
        <xdr:cNvPicPr preferRelativeResize="0"/>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152400</xdr:colOff>
      <xdr:row>23</xdr:row>
      <xdr:rowOff>219075</xdr:rowOff>
    </xdr:from>
    <xdr:ext cx="2247900" cy="1647825"/>
    <xdr:pic>
      <xdr:nvPicPr>
        <xdr:cNvPr id="64" name="image53.jpg" title="Gambar">
          <a:extLst>
            <a:ext uri="{FF2B5EF4-FFF2-40B4-BE49-F238E27FC236}">
              <a16:creationId xmlns:a16="http://schemas.microsoft.com/office/drawing/2014/main" id="{00000000-0008-0000-0200-000040000000}"/>
            </a:ext>
          </a:extLst>
        </xdr:cNvPr>
        <xdr:cNvPicPr preferRelativeResize="0"/>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171450</xdr:colOff>
      <xdr:row>16</xdr:row>
      <xdr:rowOff>123825</xdr:rowOff>
    </xdr:from>
    <xdr:ext cx="1057275" cy="1447800"/>
    <xdr:pic>
      <xdr:nvPicPr>
        <xdr:cNvPr id="65" name="image51.png" title="Gambar">
          <a:extLst>
            <a:ext uri="{FF2B5EF4-FFF2-40B4-BE49-F238E27FC236}">
              <a16:creationId xmlns:a16="http://schemas.microsoft.com/office/drawing/2014/main" id="{00000000-0008-0000-0200-000041000000}"/>
            </a:ext>
          </a:extLst>
        </xdr:cNvPr>
        <xdr:cNvPicPr preferRelativeResize="0"/>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1285875</xdr:colOff>
      <xdr:row>16</xdr:row>
      <xdr:rowOff>95250</xdr:rowOff>
    </xdr:from>
    <xdr:ext cx="1114425" cy="1514475"/>
    <xdr:pic>
      <xdr:nvPicPr>
        <xdr:cNvPr id="66" name="image50.png" title="Gambar">
          <a:extLst>
            <a:ext uri="{FF2B5EF4-FFF2-40B4-BE49-F238E27FC236}">
              <a16:creationId xmlns:a16="http://schemas.microsoft.com/office/drawing/2014/main" id="{00000000-0008-0000-0200-000042000000}"/>
            </a:ext>
          </a:extLst>
        </xdr:cNvPr>
        <xdr:cNvPicPr preferRelativeResize="0"/>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57150</xdr:colOff>
      <xdr:row>8</xdr:row>
      <xdr:rowOff>47625</xdr:rowOff>
    </xdr:from>
    <xdr:ext cx="2476500" cy="1714500"/>
    <xdr:pic>
      <xdr:nvPicPr>
        <xdr:cNvPr id="67" name="image54.png" title="Gambar">
          <a:extLst>
            <a:ext uri="{FF2B5EF4-FFF2-40B4-BE49-F238E27FC236}">
              <a16:creationId xmlns:a16="http://schemas.microsoft.com/office/drawing/2014/main" id="{00000000-0008-0000-0200-000043000000}"/>
            </a:ext>
          </a:extLst>
        </xdr:cNvPr>
        <xdr:cNvPicPr preferRelativeResize="0"/>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57150</xdr:colOff>
      <xdr:row>10</xdr:row>
      <xdr:rowOff>57150</xdr:rowOff>
    </xdr:from>
    <xdr:ext cx="2476500" cy="1647825"/>
    <xdr:pic>
      <xdr:nvPicPr>
        <xdr:cNvPr id="68" name="image56.png" title="Gambar">
          <a:extLst>
            <a:ext uri="{FF2B5EF4-FFF2-40B4-BE49-F238E27FC236}">
              <a16:creationId xmlns:a16="http://schemas.microsoft.com/office/drawing/2014/main" id="{00000000-0008-0000-0200-000044000000}"/>
            </a:ext>
          </a:extLst>
        </xdr:cNvPr>
        <xdr:cNvPicPr preferRelativeResize="0"/>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66675</xdr:colOff>
      <xdr:row>22</xdr:row>
      <xdr:rowOff>1371600</xdr:rowOff>
    </xdr:from>
    <xdr:ext cx="2476500" cy="1343025"/>
    <xdr:pic>
      <xdr:nvPicPr>
        <xdr:cNvPr id="69" name="image76.jpg" title="Gambar">
          <a:extLst>
            <a:ext uri="{FF2B5EF4-FFF2-40B4-BE49-F238E27FC236}">
              <a16:creationId xmlns:a16="http://schemas.microsoft.com/office/drawing/2014/main" id="{00000000-0008-0000-0200-000045000000}"/>
            </a:ext>
          </a:extLst>
        </xdr:cNvPr>
        <xdr:cNvPicPr preferRelativeResize="0"/>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38100</xdr:colOff>
      <xdr:row>21</xdr:row>
      <xdr:rowOff>685800</xdr:rowOff>
    </xdr:from>
    <xdr:ext cx="2514600" cy="1400175"/>
    <xdr:pic>
      <xdr:nvPicPr>
        <xdr:cNvPr id="70" name="image85.jpg" title="Gambar">
          <a:extLst>
            <a:ext uri="{FF2B5EF4-FFF2-40B4-BE49-F238E27FC236}">
              <a16:creationId xmlns:a16="http://schemas.microsoft.com/office/drawing/2014/main" id="{00000000-0008-0000-0200-000046000000}"/>
            </a:ext>
          </a:extLst>
        </xdr:cNvPr>
        <xdr:cNvPicPr preferRelativeResize="0"/>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342900</xdr:colOff>
      <xdr:row>35</xdr:row>
      <xdr:rowOff>2057400</xdr:rowOff>
    </xdr:from>
    <xdr:ext cx="2095500" cy="1123950"/>
    <xdr:pic>
      <xdr:nvPicPr>
        <xdr:cNvPr id="71" name="image76.jpg" title="Gambar">
          <a:extLst>
            <a:ext uri="{FF2B5EF4-FFF2-40B4-BE49-F238E27FC236}">
              <a16:creationId xmlns:a16="http://schemas.microsoft.com/office/drawing/2014/main" id="{00000000-0008-0000-0200-000047000000}"/>
            </a:ext>
          </a:extLst>
        </xdr:cNvPr>
        <xdr:cNvPicPr preferRelativeResize="0"/>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342900</xdr:colOff>
      <xdr:row>35</xdr:row>
      <xdr:rowOff>790575</xdr:rowOff>
    </xdr:from>
    <xdr:ext cx="2095500" cy="1190625"/>
    <xdr:pic>
      <xdr:nvPicPr>
        <xdr:cNvPr id="72" name="image85.jpg" title="Gambar">
          <a:extLst>
            <a:ext uri="{FF2B5EF4-FFF2-40B4-BE49-F238E27FC236}">
              <a16:creationId xmlns:a16="http://schemas.microsoft.com/office/drawing/2014/main" id="{00000000-0008-0000-0200-000048000000}"/>
            </a:ext>
          </a:extLst>
        </xdr:cNvPr>
        <xdr:cNvPicPr preferRelativeResize="0"/>
      </xdr:nvPicPr>
      <xdr:blipFill>
        <a:blip xmlns:r="http://schemas.openxmlformats.org/officeDocument/2006/relationships" r:embed="rId69"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276225</xdr:colOff>
      <xdr:row>31</xdr:row>
      <xdr:rowOff>1285875</xdr:rowOff>
    </xdr:from>
    <xdr:ext cx="2095500" cy="1190625"/>
    <xdr:pic>
      <xdr:nvPicPr>
        <xdr:cNvPr id="73" name="image49.jpg" title="Gambar">
          <a:extLst>
            <a:ext uri="{FF2B5EF4-FFF2-40B4-BE49-F238E27FC236}">
              <a16:creationId xmlns:a16="http://schemas.microsoft.com/office/drawing/2014/main" id="{00000000-0008-0000-0200-000049000000}"/>
            </a:ext>
          </a:extLst>
        </xdr:cNvPr>
        <xdr:cNvPicPr preferRelativeResize="0"/>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419100</xdr:colOff>
      <xdr:row>30</xdr:row>
      <xdr:rowOff>3067050</xdr:rowOff>
    </xdr:from>
    <xdr:ext cx="1800225" cy="1238250"/>
    <xdr:pic>
      <xdr:nvPicPr>
        <xdr:cNvPr id="74" name="image37.jpg" title="Gambar">
          <a:extLst>
            <a:ext uri="{FF2B5EF4-FFF2-40B4-BE49-F238E27FC236}">
              <a16:creationId xmlns:a16="http://schemas.microsoft.com/office/drawing/2014/main" id="{00000000-0008-0000-0200-00004A000000}"/>
            </a:ext>
          </a:extLst>
        </xdr:cNvPr>
        <xdr:cNvPicPr preferRelativeResize="0"/>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38100</xdr:colOff>
      <xdr:row>32</xdr:row>
      <xdr:rowOff>47625</xdr:rowOff>
    </xdr:from>
    <xdr:ext cx="1266825" cy="1714500"/>
    <xdr:pic>
      <xdr:nvPicPr>
        <xdr:cNvPr id="75" name="image60.jpg" title="Gambar">
          <a:extLst>
            <a:ext uri="{FF2B5EF4-FFF2-40B4-BE49-F238E27FC236}">
              <a16:creationId xmlns:a16="http://schemas.microsoft.com/office/drawing/2014/main" id="{00000000-0008-0000-0200-00004B000000}"/>
            </a:ext>
          </a:extLst>
        </xdr:cNvPr>
        <xdr:cNvPicPr preferRelativeResize="0"/>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1371600</xdr:colOff>
      <xdr:row>32</xdr:row>
      <xdr:rowOff>47625</xdr:rowOff>
    </xdr:from>
    <xdr:ext cx="1190625" cy="1714500"/>
    <xdr:pic>
      <xdr:nvPicPr>
        <xdr:cNvPr id="76" name="image45.jpg" title="Gambar">
          <a:extLst>
            <a:ext uri="{FF2B5EF4-FFF2-40B4-BE49-F238E27FC236}">
              <a16:creationId xmlns:a16="http://schemas.microsoft.com/office/drawing/2014/main" id="{00000000-0008-0000-0200-00004C000000}"/>
            </a:ext>
          </a:extLst>
        </xdr:cNvPr>
        <xdr:cNvPicPr preferRelativeResize="0"/>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28575</xdr:colOff>
      <xdr:row>34</xdr:row>
      <xdr:rowOff>28575</xdr:rowOff>
    </xdr:from>
    <xdr:ext cx="2514600" cy="1866900"/>
    <xdr:pic>
      <xdr:nvPicPr>
        <xdr:cNvPr id="77" name="image100.jpg" title="Gambar">
          <a:extLst>
            <a:ext uri="{FF2B5EF4-FFF2-40B4-BE49-F238E27FC236}">
              <a16:creationId xmlns:a16="http://schemas.microsoft.com/office/drawing/2014/main" id="{00000000-0008-0000-0200-00004D000000}"/>
            </a:ext>
          </a:extLst>
        </xdr:cNvPr>
        <xdr:cNvPicPr preferRelativeResize="0"/>
      </xdr:nvPicPr>
      <xdr:blipFill>
        <a:blip xmlns:r="http://schemas.openxmlformats.org/officeDocument/2006/relationships" r:embed="rId70"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361950</xdr:colOff>
      <xdr:row>37</xdr:row>
      <xdr:rowOff>38100</xdr:rowOff>
    </xdr:from>
    <xdr:ext cx="2038350" cy="1514475"/>
    <xdr:pic>
      <xdr:nvPicPr>
        <xdr:cNvPr id="78" name="image88.jpg" title="Gambar">
          <a:extLst>
            <a:ext uri="{FF2B5EF4-FFF2-40B4-BE49-F238E27FC236}">
              <a16:creationId xmlns:a16="http://schemas.microsoft.com/office/drawing/2014/main" id="{00000000-0008-0000-0200-00004E000000}"/>
            </a:ext>
          </a:extLst>
        </xdr:cNvPr>
        <xdr:cNvPicPr preferRelativeResize="0"/>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495300</xdr:colOff>
      <xdr:row>38</xdr:row>
      <xdr:rowOff>9525</xdr:rowOff>
    </xdr:from>
    <xdr:ext cx="1590675" cy="2057400"/>
    <xdr:pic>
      <xdr:nvPicPr>
        <xdr:cNvPr id="79" name="image46.jpg" title="Gambar">
          <a:extLst>
            <a:ext uri="{FF2B5EF4-FFF2-40B4-BE49-F238E27FC236}">
              <a16:creationId xmlns:a16="http://schemas.microsoft.com/office/drawing/2014/main" id="{00000000-0008-0000-0200-00004F000000}"/>
            </a:ext>
          </a:extLst>
        </xdr:cNvPr>
        <xdr:cNvPicPr preferRelativeResize="0"/>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57150</xdr:colOff>
      <xdr:row>9</xdr:row>
      <xdr:rowOff>47625</xdr:rowOff>
    </xdr:from>
    <xdr:ext cx="2476500" cy="1714500"/>
    <xdr:pic>
      <xdr:nvPicPr>
        <xdr:cNvPr id="80" name="image54.png" title="Image">
          <a:extLst>
            <a:ext uri="{FF2B5EF4-FFF2-40B4-BE49-F238E27FC236}">
              <a16:creationId xmlns:a16="http://schemas.microsoft.com/office/drawing/2014/main" id="{00000000-0008-0000-0200-000050000000}"/>
            </a:ext>
          </a:extLst>
        </xdr:cNvPr>
        <xdr:cNvPicPr preferRelativeResize="0"/>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19050</xdr:colOff>
      <xdr:row>33</xdr:row>
      <xdr:rowOff>381000</xdr:rowOff>
    </xdr:from>
    <xdr:ext cx="1743075" cy="1276350"/>
    <xdr:pic>
      <xdr:nvPicPr>
        <xdr:cNvPr id="81" name="image102.jpg" title="Gambar">
          <a:extLst>
            <a:ext uri="{FF2B5EF4-FFF2-40B4-BE49-F238E27FC236}">
              <a16:creationId xmlns:a16="http://schemas.microsoft.com/office/drawing/2014/main" id="{00000000-0008-0000-0200-000051000000}"/>
            </a:ext>
          </a:extLst>
        </xdr:cNvPr>
        <xdr:cNvPicPr preferRelativeResize="0"/>
      </xdr:nvPicPr>
      <xdr:blipFill>
        <a:blip xmlns:r="http://schemas.openxmlformats.org/officeDocument/2006/relationships" r:embed="rId7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1485900</xdr:colOff>
      <xdr:row>33</xdr:row>
      <xdr:rowOff>314325</xdr:rowOff>
    </xdr:from>
    <xdr:ext cx="1057275" cy="1400175"/>
    <xdr:pic>
      <xdr:nvPicPr>
        <xdr:cNvPr id="82" name="image101.jpg" title="Gambar">
          <a:extLst>
            <a:ext uri="{FF2B5EF4-FFF2-40B4-BE49-F238E27FC236}">
              <a16:creationId xmlns:a16="http://schemas.microsoft.com/office/drawing/2014/main" id="{00000000-0008-0000-0200-000052000000}"/>
            </a:ext>
          </a:extLst>
        </xdr:cNvPr>
        <xdr:cNvPicPr preferRelativeResize="0"/>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438150</xdr:colOff>
      <xdr:row>26</xdr:row>
      <xdr:rowOff>695325</xdr:rowOff>
    </xdr:from>
    <xdr:ext cx="1657350" cy="2190750"/>
    <xdr:pic>
      <xdr:nvPicPr>
        <xdr:cNvPr id="83" name="image58.jpg" title="Gambar">
          <a:extLst>
            <a:ext uri="{FF2B5EF4-FFF2-40B4-BE49-F238E27FC236}">
              <a16:creationId xmlns:a16="http://schemas.microsoft.com/office/drawing/2014/main" id="{00000000-0008-0000-0200-000053000000}"/>
            </a:ext>
          </a:extLst>
        </xdr:cNvPr>
        <xdr:cNvPicPr preferRelativeResize="0"/>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4</xdr:col>
      <xdr:colOff>247650</xdr:colOff>
      <xdr:row>29</xdr:row>
      <xdr:rowOff>180975</xdr:rowOff>
    </xdr:from>
    <xdr:ext cx="5591175" cy="2686050"/>
    <xdr:graphicFrame macro="">
      <xdr:nvGraphicFramePr>
        <xdr:cNvPr id="816127184" name="Chart 13" title="Chart">
          <a:extLst>
            <a:ext uri="{FF2B5EF4-FFF2-40B4-BE49-F238E27FC236}">
              <a16:creationId xmlns:a16="http://schemas.microsoft.com/office/drawing/2014/main" id="{00000000-0008-0000-0300-0000D01CA5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3</xdr:col>
      <xdr:colOff>38100</xdr:colOff>
      <xdr:row>7</xdr:row>
      <xdr:rowOff>1724025</xdr:rowOff>
    </xdr:from>
    <xdr:ext cx="2333625" cy="2752725"/>
    <xdr:pic>
      <xdr:nvPicPr>
        <xdr:cNvPr id="2" name="image67.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3</xdr:col>
      <xdr:colOff>38100</xdr:colOff>
      <xdr:row>8</xdr:row>
      <xdr:rowOff>428625</xdr:rowOff>
    </xdr:from>
    <xdr:ext cx="2552700" cy="1457325"/>
    <xdr:pic>
      <xdr:nvPicPr>
        <xdr:cNvPr id="3" name="image59.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3</xdr:col>
      <xdr:colOff>38100</xdr:colOff>
      <xdr:row>9</xdr:row>
      <xdr:rowOff>1247775</xdr:rowOff>
    </xdr:from>
    <xdr:ext cx="2628900" cy="1514475"/>
    <xdr:pic>
      <xdr:nvPicPr>
        <xdr:cNvPr id="4" name="image57.png" title="Image">
          <a:extLst>
            <a:ext uri="{FF2B5EF4-FFF2-40B4-BE49-F238E27FC236}">
              <a16:creationId xmlns:a16="http://schemas.microsoft.com/office/drawing/2014/main" id="{00000000-0008-0000-0300-000004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3</xdr:col>
      <xdr:colOff>38100</xdr:colOff>
      <xdr:row>10</xdr:row>
      <xdr:rowOff>1304925</xdr:rowOff>
    </xdr:from>
    <xdr:ext cx="2495550" cy="1762125"/>
    <xdr:pic>
      <xdr:nvPicPr>
        <xdr:cNvPr id="5" name="image61.png" title="Image">
          <a:extLst>
            <a:ext uri="{FF2B5EF4-FFF2-40B4-BE49-F238E27FC236}">
              <a16:creationId xmlns:a16="http://schemas.microsoft.com/office/drawing/2014/main" id="{00000000-0008-0000-0300-000005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3</xdr:col>
      <xdr:colOff>38100</xdr:colOff>
      <xdr:row>11</xdr:row>
      <xdr:rowOff>971550</xdr:rowOff>
    </xdr:from>
    <xdr:ext cx="2628900" cy="1514475"/>
    <xdr:pic>
      <xdr:nvPicPr>
        <xdr:cNvPr id="6" name="image65.png" title="Image">
          <a:extLst>
            <a:ext uri="{FF2B5EF4-FFF2-40B4-BE49-F238E27FC236}">
              <a16:creationId xmlns:a16="http://schemas.microsoft.com/office/drawing/2014/main" id="{00000000-0008-0000-0300-000006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3</xdr:col>
      <xdr:colOff>95250</xdr:colOff>
      <xdr:row>12</xdr:row>
      <xdr:rowOff>1600200</xdr:rowOff>
    </xdr:from>
    <xdr:ext cx="2124075" cy="2476500"/>
    <xdr:pic>
      <xdr:nvPicPr>
        <xdr:cNvPr id="7" name="image72.png" title="Image">
          <a:extLst>
            <a:ext uri="{FF2B5EF4-FFF2-40B4-BE49-F238E27FC236}">
              <a16:creationId xmlns:a16="http://schemas.microsoft.com/office/drawing/2014/main" id="{00000000-0008-0000-0300-000007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3</xdr:col>
      <xdr:colOff>38100</xdr:colOff>
      <xdr:row>14</xdr:row>
      <xdr:rowOff>876300</xdr:rowOff>
    </xdr:from>
    <xdr:ext cx="1352550" cy="2200275"/>
    <xdr:pic>
      <xdr:nvPicPr>
        <xdr:cNvPr id="8" name="image66.png" title="Image">
          <a:extLst>
            <a:ext uri="{FF2B5EF4-FFF2-40B4-BE49-F238E27FC236}">
              <a16:creationId xmlns:a16="http://schemas.microsoft.com/office/drawing/2014/main" id="{00000000-0008-0000-0300-000008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3</xdr:col>
      <xdr:colOff>38100</xdr:colOff>
      <xdr:row>15</xdr:row>
      <xdr:rowOff>390525</xdr:rowOff>
    </xdr:from>
    <xdr:ext cx="2552700" cy="1990725"/>
    <xdr:pic>
      <xdr:nvPicPr>
        <xdr:cNvPr id="9" name="image82.png" title="Image">
          <a:extLst>
            <a:ext uri="{FF2B5EF4-FFF2-40B4-BE49-F238E27FC236}">
              <a16:creationId xmlns:a16="http://schemas.microsoft.com/office/drawing/2014/main" id="{00000000-0008-0000-0300-000009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66675</xdr:colOff>
      <xdr:row>16</xdr:row>
      <xdr:rowOff>428625</xdr:rowOff>
    </xdr:from>
    <xdr:ext cx="2333625" cy="2581275"/>
    <xdr:pic>
      <xdr:nvPicPr>
        <xdr:cNvPr id="10" name="image74.png" title="Image">
          <a:extLst>
            <a:ext uri="{FF2B5EF4-FFF2-40B4-BE49-F238E27FC236}">
              <a16:creationId xmlns:a16="http://schemas.microsoft.com/office/drawing/2014/main" id="{00000000-0008-0000-0300-00000A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oneCellAnchor>
    <xdr:from>
      <xdr:col>3</xdr:col>
      <xdr:colOff>38100</xdr:colOff>
      <xdr:row>17</xdr:row>
      <xdr:rowOff>428625</xdr:rowOff>
    </xdr:from>
    <xdr:ext cx="2495550" cy="1990725"/>
    <xdr:pic>
      <xdr:nvPicPr>
        <xdr:cNvPr id="11" name="image63.png" title="Image">
          <a:extLst>
            <a:ext uri="{FF2B5EF4-FFF2-40B4-BE49-F238E27FC236}">
              <a16:creationId xmlns:a16="http://schemas.microsoft.com/office/drawing/2014/main" id="{00000000-0008-0000-0300-00000B000000}"/>
            </a:ext>
          </a:extLst>
        </xdr:cNvPr>
        <xdr:cNvPicPr preferRelativeResize="0"/>
      </xdr:nvPicPr>
      <xdr:blipFill>
        <a:blip xmlns:r="http://schemas.openxmlformats.org/officeDocument/2006/relationships" r:embed="rId11" cstate="print"/>
        <a:stretch>
          <a:fillRect/>
        </a:stretch>
      </xdr:blipFill>
      <xdr:spPr>
        <a:prstGeom prst="rect">
          <a:avLst/>
        </a:prstGeom>
        <a:noFill/>
      </xdr:spPr>
    </xdr:pic>
    <xdr:clientData fLocksWithSheet="0"/>
  </xdr:oneCellAnchor>
  <xdr:oneCellAnchor>
    <xdr:from>
      <xdr:col>3</xdr:col>
      <xdr:colOff>66675</xdr:colOff>
      <xdr:row>18</xdr:row>
      <xdr:rowOff>771525</xdr:rowOff>
    </xdr:from>
    <xdr:ext cx="2552700" cy="1695450"/>
    <xdr:pic>
      <xdr:nvPicPr>
        <xdr:cNvPr id="12" name="image62.png" title="Image">
          <a:extLst>
            <a:ext uri="{FF2B5EF4-FFF2-40B4-BE49-F238E27FC236}">
              <a16:creationId xmlns:a16="http://schemas.microsoft.com/office/drawing/2014/main" id="{00000000-0008-0000-0300-00000C000000}"/>
            </a:ext>
          </a:extLst>
        </xdr:cNvPr>
        <xdr:cNvPicPr preferRelativeResize="0"/>
      </xdr:nvPicPr>
      <xdr:blipFill>
        <a:blip xmlns:r="http://schemas.openxmlformats.org/officeDocument/2006/relationships" r:embed="rId12" cstate="print"/>
        <a:stretch>
          <a:fillRect/>
        </a:stretch>
      </xdr:blipFill>
      <xdr:spPr>
        <a:prstGeom prst="rect">
          <a:avLst/>
        </a:prstGeom>
        <a:noFill/>
      </xdr:spPr>
    </xdr:pic>
    <xdr:clientData fLocksWithSheet="0"/>
  </xdr:oneCellAnchor>
  <xdr:oneCellAnchor>
    <xdr:from>
      <xdr:col>3</xdr:col>
      <xdr:colOff>200025</xdr:colOff>
      <xdr:row>21</xdr:row>
      <xdr:rowOff>619125</xdr:rowOff>
    </xdr:from>
    <xdr:ext cx="2305050" cy="1857375"/>
    <xdr:pic>
      <xdr:nvPicPr>
        <xdr:cNvPr id="13" name="image68.png" title="Image">
          <a:extLst>
            <a:ext uri="{FF2B5EF4-FFF2-40B4-BE49-F238E27FC236}">
              <a16:creationId xmlns:a16="http://schemas.microsoft.com/office/drawing/2014/main" id="{00000000-0008-0000-0300-00000D000000}"/>
            </a:ext>
          </a:extLst>
        </xdr:cNvPr>
        <xdr:cNvPicPr preferRelativeResize="0"/>
      </xdr:nvPicPr>
      <xdr:blipFill>
        <a:blip xmlns:r="http://schemas.openxmlformats.org/officeDocument/2006/relationships" r:embed="rId13" cstate="print"/>
        <a:stretch>
          <a:fillRect/>
        </a:stretch>
      </xdr:blipFill>
      <xdr:spPr>
        <a:prstGeom prst="rect">
          <a:avLst/>
        </a:prstGeom>
        <a:noFill/>
      </xdr:spPr>
    </xdr:pic>
    <xdr:clientData fLocksWithSheet="0"/>
  </xdr:oneCellAnchor>
  <xdr:oneCellAnchor>
    <xdr:from>
      <xdr:col>3</xdr:col>
      <xdr:colOff>38100</xdr:colOff>
      <xdr:row>22</xdr:row>
      <xdr:rowOff>971550</xdr:rowOff>
    </xdr:from>
    <xdr:ext cx="2381250" cy="1638300"/>
    <xdr:pic>
      <xdr:nvPicPr>
        <xdr:cNvPr id="14" name="image71.png" title="Image">
          <a:extLst>
            <a:ext uri="{FF2B5EF4-FFF2-40B4-BE49-F238E27FC236}">
              <a16:creationId xmlns:a16="http://schemas.microsoft.com/office/drawing/2014/main" id="{00000000-0008-0000-0300-00000E000000}"/>
            </a:ext>
          </a:extLst>
        </xdr:cNvPr>
        <xdr:cNvPicPr preferRelativeResize="0"/>
      </xdr:nvPicPr>
      <xdr:blipFill>
        <a:blip xmlns:r="http://schemas.openxmlformats.org/officeDocument/2006/relationships" r:embed="rId14" cstate="print"/>
        <a:stretch>
          <a:fillRect/>
        </a:stretch>
      </xdr:blipFill>
      <xdr:spPr>
        <a:prstGeom prst="rect">
          <a:avLst/>
        </a:prstGeom>
        <a:noFill/>
      </xdr:spPr>
    </xdr:pic>
    <xdr:clientData fLocksWithSheet="0"/>
  </xdr:oneCellAnchor>
  <xdr:oneCellAnchor>
    <xdr:from>
      <xdr:col>3</xdr:col>
      <xdr:colOff>38100</xdr:colOff>
      <xdr:row>23</xdr:row>
      <xdr:rowOff>895350</xdr:rowOff>
    </xdr:from>
    <xdr:ext cx="2495550" cy="1638300"/>
    <xdr:pic>
      <xdr:nvPicPr>
        <xdr:cNvPr id="15" name="image73.png" title="Image">
          <a:extLst>
            <a:ext uri="{FF2B5EF4-FFF2-40B4-BE49-F238E27FC236}">
              <a16:creationId xmlns:a16="http://schemas.microsoft.com/office/drawing/2014/main" id="{00000000-0008-0000-0300-00000F000000}"/>
            </a:ext>
          </a:extLst>
        </xdr:cNvPr>
        <xdr:cNvPicPr preferRelativeResize="0"/>
      </xdr:nvPicPr>
      <xdr:blipFill>
        <a:blip xmlns:r="http://schemas.openxmlformats.org/officeDocument/2006/relationships" r:embed="rId15" cstate="print"/>
        <a:stretch>
          <a:fillRect/>
        </a:stretch>
      </xdr:blipFill>
      <xdr:spPr>
        <a:prstGeom prst="rect">
          <a:avLst/>
        </a:prstGeom>
        <a:noFill/>
      </xdr:spPr>
    </xdr:pic>
    <xdr:clientData fLocksWithSheet="0"/>
  </xdr:oneCellAnchor>
  <xdr:oneCellAnchor>
    <xdr:from>
      <xdr:col>3</xdr:col>
      <xdr:colOff>95250</xdr:colOff>
      <xdr:row>25</xdr:row>
      <xdr:rowOff>1714500</xdr:rowOff>
    </xdr:from>
    <xdr:ext cx="2495550" cy="1857375"/>
    <xdr:pic>
      <xdr:nvPicPr>
        <xdr:cNvPr id="16" name="image70.png" title="Image">
          <a:extLst>
            <a:ext uri="{FF2B5EF4-FFF2-40B4-BE49-F238E27FC236}">
              <a16:creationId xmlns:a16="http://schemas.microsoft.com/office/drawing/2014/main" id="{00000000-0008-0000-0300-000010000000}"/>
            </a:ext>
          </a:extLst>
        </xdr:cNvPr>
        <xdr:cNvPicPr preferRelativeResize="0"/>
      </xdr:nvPicPr>
      <xdr:blipFill>
        <a:blip xmlns:r="http://schemas.openxmlformats.org/officeDocument/2006/relationships" r:embed="rId16" cstate="print"/>
        <a:stretch>
          <a:fillRect/>
        </a:stretch>
      </xdr:blipFill>
      <xdr:spPr>
        <a:prstGeom prst="rect">
          <a:avLst/>
        </a:prstGeom>
        <a:noFill/>
      </xdr:spPr>
    </xdr:pic>
    <xdr:clientData fLocksWithSheet="0"/>
  </xdr:oneCellAnchor>
  <xdr:oneCellAnchor>
    <xdr:from>
      <xdr:col>3</xdr:col>
      <xdr:colOff>47625</xdr:colOff>
      <xdr:row>25</xdr:row>
      <xdr:rowOff>3857625</xdr:rowOff>
    </xdr:from>
    <xdr:ext cx="2628900" cy="1857375"/>
    <xdr:pic>
      <xdr:nvPicPr>
        <xdr:cNvPr id="17" name="image69.png" title="Image">
          <a:extLst>
            <a:ext uri="{FF2B5EF4-FFF2-40B4-BE49-F238E27FC236}">
              <a16:creationId xmlns:a16="http://schemas.microsoft.com/office/drawing/2014/main" id="{00000000-0008-0000-0300-000011000000}"/>
            </a:ext>
          </a:extLst>
        </xdr:cNvPr>
        <xdr:cNvPicPr preferRelativeResize="0"/>
      </xdr:nvPicPr>
      <xdr:blipFill>
        <a:blip xmlns:r="http://schemas.openxmlformats.org/officeDocument/2006/relationships" r:embed="rId17" cstate="print"/>
        <a:stretch>
          <a:fillRect/>
        </a:stretch>
      </xdr:blipFill>
      <xdr:spPr>
        <a:prstGeom prst="rect">
          <a:avLst/>
        </a:prstGeom>
        <a:noFill/>
      </xdr:spPr>
    </xdr:pic>
    <xdr:clientData fLocksWithSheet="0"/>
  </xdr:oneCellAnchor>
  <xdr:oneCellAnchor>
    <xdr:from>
      <xdr:col>6</xdr:col>
      <xdr:colOff>85725</xdr:colOff>
      <xdr:row>25</xdr:row>
      <xdr:rowOff>142875</xdr:rowOff>
    </xdr:from>
    <xdr:ext cx="2009775" cy="1333500"/>
    <xdr:pic>
      <xdr:nvPicPr>
        <xdr:cNvPr id="18" name="image106.jpg" title="Gambar">
          <a:extLst>
            <a:ext uri="{FF2B5EF4-FFF2-40B4-BE49-F238E27FC236}">
              <a16:creationId xmlns:a16="http://schemas.microsoft.com/office/drawing/2014/main" id="{00000000-0008-0000-0300-000012000000}"/>
            </a:ext>
          </a:extLst>
        </xdr:cNvPr>
        <xdr:cNvPicPr preferRelativeResize="0"/>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85725</xdr:colOff>
      <xdr:row>25</xdr:row>
      <xdr:rowOff>1419225</xdr:rowOff>
    </xdr:from>
    <xdr:ext cx="2009775" cy="1381125"/>
    <xdr:pic>
      <xdr:nvPicPr>
        <xdr:cNvPr id="19" name="image75.png" title="Gambar">
          <a:extLst>
            <a:ext uri="{FF2B5EF4-FFF2-40B4-BE49-F238E27FC236}">
              <a16:creationId xmlns:a16="http://schemas.microsoft.com/office/drawing/2014/main" id="{00000000-0008-0000-0300-000013000000}"/>
            </a:ext>
          </a:extLst>
        </xdr:cNvPr>
        <xdr:cNvPicPr preferRelativeResize="0"/>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85725</xdr:colOff>
      <xdr:row>25</xdr:row>
      <xdr:rowOff>2800350</xdr:rowOff>
    </xdr:from>
    <xdr:ext cx="2009775" cy="1333500"/>
    <xdr:pic>
      <xdr:nvPicPr>
        <xdr:cNvPr id="20" name="image79.png" title="Gambar">
          <a:extLst>
            <a:ext uri="{FF2B5EF4-FFF2-40B4-BE49-F238E27FC236}">
              <a16:creationId xmlns:a16="http://schemas.microsoft.com/office/drawing/2014/main" id="{00000000-0008-0000-0300-000014000000}"/>
            </a:ext>
          </a:extLst>
        </xdr:cNvPr>
        <xdr:cNvPicPr preferRelativeResize="0"/>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38100</xdr:colOff>
      <xdr:row>8</xdr:row>
      <xdr:rowOff>38100</xdr:rowOff>
    </xdr:from>
    <xdr:ext cx="2181225" cy="1095375"/>
    <xdr:pic>
      <xdr:nvPicPr>
        <xdr:cNvPr id="21" name="image77.png" title="Gambar">
          <a:extLst>
            <a:ext uri="{FF2B5EF4-FFF2-40B4-BE49-F238E27FC236}">
              <a16:creationId xmlns:a16="http://schemas.microsoft.com/office/drawing/2014/main" id="{00000000-0008-0000-0300-000015000000}"/>
            </a:ext>
          </a:extLst>
        </xdr:cNvPr>
        <xdr:cNvPicPr preferRelativeResize="0"/>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38100</xdr:colOff>
      <xdr:row>8</xdr:row>
      <xdr:rowOff>1238250</xdr:rowOff>
    </xdr:from>
    <xdr:ext cx="2181225" cy="1247775"/>
    <xdr:pic>
      <xdr:nvPicPr>
        <xdr:cNvPr id="22" name="image83.png" title="Gambar">
          <a:extLst>
            <a:ext uri="{FF2B5EF4-FFF2-40B4-BE49-F238E27FC236}">
              <a16:creationId xmlns:a16="http://schemas.microsoft.com/office/drawing/2014/main" id="{00000000-0008-0000-0300-000016000000}"/>
            </a:ext>
          </a:extLst>
        </xdr:cNvPr>
        <xdr:cNvPicPr preferRelativeResize="0"/>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38100</xdr:colOff>
      <xdr:row>9</xdr:row>
      <xdr:rowOff>47625</xdr:rowOff>
    </xdr:from>
    <xdr:ext cx="2181225" cy="1247775"/>
    <xdr:pic>
      <xdr:nvPicPr>
        <xdr:cNvPr id="23" name="image78.png" title="Gambar">
          <a:extLst>
            <a:ext uri="{FF2B5EF4-FFF2-40B4-BE49-F238E27FC236}">
              <a16:creationId xmlns:a16="http://schemas.microsoft.com/office/drawing/2014/main" id="{00000000-0008-0000-0300-000017000000}"/>
            </a:ext>
          </a:extLst>
        </xdr:cNvPr>
        <xdr:cNvPicPr preferRelativeResize="0"/>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38100</xdr:colOff>
      <xdr:row>9</xdr:row>
      <xdr:rowOff>1447800</xdr:rowOff>
    </xdr:from>
    <xdr:ext cx="2181225" cy="1247775"/>
    <xdr:pic>
      <xdr:nvPicPr>
        <xdr:cNvPr id="24" name="image81.png" title="Gambar">
          <a:extLst>
            <a:ext uri="{FF2B5EF4-FFF2-40B4-BE49-F238E27FC236}">
              <a16:creationId xmlns:a16="http://schemas.microsoft.com/office/drawing/2014/main" id="{00000000-0008-0000-0300-000018000000}"/>
            </a:ext>
          </a:extLst>
        </xdr:cNvPr>
        <xdr:cNvPicPr preferRelativeResize="0"/>
      </xdr:nvPicPr>
      <xdr:blipFill>
        <a:blip xmlns:r="http://schemas.openxmlformats.org/officeDocument/2006/relationships" r:embed="rId24"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2105025</xdr:colOff>
      <xdr:row>25</xdr:row>
      <xdr:rowOff>3124200</xdr:rowOff>
    </xdr:from>
    <xdr:ext cx="2219325" cy="1247775"/>
    <xdr:pic>
      <xdr:nvPicPr>
        <xdr:cNvPr id="25" name="image105.jpg" title="Gambar">
          <a:extLst>
            <a:ext uri="{FF2B5EF4-FFF2-40B4-BE49-F238E27FC236}">
              <a16:creationId xmlns:a16="http://schemas.microsoft.com/office/drawing/2014/main" id="{00000000-0008-0000-0300-000019000000}"/>
            </a:ext>
          </a:extLst>
        </xdr:cNvPr>
        <xdr:cNvPicPr preferRelativeResize="0"/>
      </xdr:nvPicPr>
      <xdr:blipFill>
        <a:blip xmlns:r="http://schemas.openxmlformats.org/officeDocument/2006/relationships" r:embed="rId25"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19050</xdr:colOff>
      <xdr:row>24</xdr:row>
      <xdr:rowOff>581025</xdr:rowOff>
    </xdr:from>
    <xdr:ext cx="2181225" cy="1333500"/>
    <xdr:pic>
      <xdr:nvPicPr>
        <xdr:cNvPr id="26" name="image97.jpg" title="Gambar">
          <a:extLst>
            <a:ext uri="{FF2B5EF4-FFF2-40B4-BE49-F238E27FC236}">
              <a16:creationId xmlns:a16="http://schemas.microsoft.com/office/drawing/2014/main" id="{00000000-0008-0000-0300-00001A000000}"/>
            </a:ext>
          </a:extLst>
        </xdr:cNvPr>
        <xdr:cNvPicPr preferRelativeResize="0"/>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5</xdr:col>
      <xdr:colOff>2400300</xdr:colOff>
      <xdr:row>19</xdr:row>
      <xdr:rowOff>9525</xdr:rowOff>
    </xdr:from>
    <xdr:ext cx="2381250" cy="1514475"/>
    <xdr:pic>
      <xdr:nvPicPr>
        <xdr:cNvPr id="27" name="image94.jpg" title="Gambar">
          <a:extLst>
            <a:ext uri="{FF2B5EF4-FFF2-40B4-BE49-F238E27FC236}">
              <a16:creationId xmlns:a16="http://schemas.microsoft.com/office/drawing/2014/main" id="{00000000-0008-0000-0300-00001B000000}"/>
            </a:ext>
          </a:extLst>
        </xdr:cNvPr>
        <xdr:cNvPicPr preferRelativeResize="0"/>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28575</xdr:colOff>
      <xdr:row>20</xdr:row>
      <xdr:rowOff>209550</xdr:rowOff>
    </xdr:from>
    <xdr:ext cx="2219325" cy="1333500"/>
    <xdr:pic>
      <xdr:nvPicPr>
        <xdr:cNvPr id="28" name="image107.jpg" title="Gambar">
          <a:extLst>
            <a:ext uri="{FF2B5EF4-FFF2-40B4-BE49-F238E27FC236}">
              <a16:creationId xmlns:a16="http://schemas.microsoft.com/office/drawing/2014/main" id="{00000000-0008-0000-0300-00001C000000}"/>
            </a:ext>
          </a:extLst>
        </xdr:cNvPr>
        <xdr:cNvPicPr preferRelativeResize="0"/>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7</xdr:col>
      <xdr:colOff>266700</xdr:colOff>
      <xdr:row>25</xdr:row>
      <xdr:rowOff>4876800</xdr:rowOff>
    </xdr:from>
    <xdr:ext cx="2219325" cy="1457325"/>
    <xdr:pic>
      <xdr:nvPicPr>
        <xdr:cNvPr id="29" name="image98.jpg" title="Gambar">
          <a:extLst>
            <a:ext uri="{FF2B5EF4-FFF2-40B4-BE49-F238E27FC236}">
              <a16:creationId xmlns:a16="http://schemas.microsoft.com/office/drawing/2014/main" id="{00000000-0008-0000-0300-00001D000000}"/>
            </a:ext>
          </a:extLst>
        </xdr:cNvPr>
        <xdr:cNvPicPr preferRelativeResize="0"/>
      </xdr:nvPicPr>
      <xdr:blipFill>
        <a:blip xmlns:r="http://schemas.openxmlformats.org/officeDocument/2006/relationships" r:embed="rId29"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5</xdr:col>
      <xdr:colOff>2400300</xdr:colOff>
      <xdr:row>20</xdr:row>
      <xdr:rowOff>2762250</xdr:rowOff>
    </xdr:from>
    <xdr:ext cx="2219325" cy="1514475"/>
    <xdr:pic>
      <xdr:nvPicPr>
        <xdr:cNvPr id="30" name="image111.jpg" title="Gambar">
          <a:extLst>
            <a:ext uri="{FF2B5EF4-FFF2-40B4-BE49-F238E27FC236}">
              <a16:creationId xmlns:a16="http://schemas.microsoft.com/office/drawing/2014/main" id="{00000000-0008-0000-0300-00001E000000}"/>
            </a:ext>
          </a:extLst>
        </xdr:cNvPr>
        <xdr:cNvPicPr preferRelativeResize="0"/>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5</xdr:col>
      <xdr:colOff>2400300</xdr:colOff>
      <xdr:row>21</xdr:row>
      <xdr:rowOff>1362075</xdr:rowOff>
    </xdr:from>
    <xdr:ext cx="2219325" cy="1333500"/>
    <xdr:pic>
      <xdr:nvPicPr>
        <xdr:cNvPr id="31" name="image103.jpg" title="Gambar">
          <a:extLst>
            <a:ext uri="{FF2B5EF4-FFF2-40B4-BE49-F238E27FC236}">
              <a16:creationId xmlns:a16="http://schemas.microsoft.com/office/drawing/2014/main" id="{00000000-0008-0000-0300-00001F000000}"/>
            </a:ext>
          </a:extLst>
        </xdr:cNvPr>
        <xdr:cNvPicPr preferRelativeResize="0"/>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5</xdr:col>
      <xdr:colOff>2400300</xdr:colOff>
      <xdr:row>21</xdr:row>
      <xdr:rowOff>2686050</xdr:rowOff>
    </xdr:from>
    <xdr:ext cx="2219325" cy="1333500"/>
    <xdr:pic>
      <xdr:nvPicPr>
        <xdr:cNvPr id="32" name="image108.jpg" title="Gambar">
          <a:extLst>
            <a:ext uri="{FF2B5EF4-FFF2-40B4-BE49-F238E27FC236}">
              <a16:creationId xmlns:a16="http://schemas.microsoft.com/office/drawing/2014/main" id="{00000000-0008-0000-0300-000020000000}"/>
            </a:ext>
          </a:extLst>
        </xdr:cNvPr>
        <xdr:cNvPicPr preferRelativeResize="0"/>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5</xdr:col>
      <xdr:colOff>2400300</xdr:colOff>
      <xdr:row>22</xdr:row>
      <xdr:rowOff>1362075</xdr:rowOff>
    </xdr:from>
    <xdr:ext cx="2219325" cy="1381125"/>
    <xdr:pic>
      <xdr:nvPicPr>
        <xdr:cNvPr id="33" name="image112.jpg" title="Gambar">
          <a:extLst>
            <a:ext uri="{FF2B5EF4-FFF2-40B4-BE49-F238E27FC236}">
              <a16:creationId xmlns:a16="http://schemas.microsoft.com/office/drawing/2014/main" id="{00000000-0008-0000-0300-000021000000}"/>
            </a:ext>
          </a:extLst>
        </xdr:cNvPr>
        <xdr:cNvPicPr preferRelativeResize="0"/>
      </xdr:nvPicPr>
      <xdr:blipFill>
        <a:blip xmlns:r="http://schemas.openxmlformats.org/officeDocument/2006/relationships" r:embed="rId33"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5</xdr:col>
      <xdr:colOff>2400300</xdr:colOff>
      <xdr:row>22</xdr:row>
      <xdr:rowOff>2790825</xdr:rowOff>
    </xdr:from>
    <xdr:ext cx="2219325" cy="1333500"/>
    <xdr:pic>
      <xdr:nvPicPr>
        <xdr:cNvPr id="34" name="image104.jpg" title="Gambar">
          <a:extLst>
            <a:ext uri="{FF2B5EF4-FFF2-40B4-BE49-F238E27FC236}">
              <a16:creationId xmlns:a16="http://schemas.microsoft.com/office/drawing/2014/main" id="{00000000-0008-0000-0300-000022000000}"/>
            </a:ext>
          </a:extLst>
        </xdr:cNvPr>
        <xdr:cNvPicPr preferRelativeResize="0"/>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5</xdr:col>
      <xdr:colOff>2390775</xdr:colOff>
      <xdr:row>19</xdr:row>
      <xdr:rowOff>1543050</xdr:rowOff>
    </xdr:from>
    <xdr:ext cx="2381250" cy="1381125"/>
    <xdr:pic>
      <xdr:nvPicPr>
        <xdr:cNvPr id="35" name="image110.jpg" title="Gambar">
          <a:extLst>
            <a:ext uri="{FF2B5EF4-FFF2-40B4-BE49-F238E27FC236}">
              <a16:creationId xmlns:a16="http://schemas.microsoft.com/office/drawing/2014/main" id="{00000000-0008-0000-0300-000023000000}"/>
            </a:ext>
          </a:extLst>
        </xdr:cNvPr>
        <xdr:cNvPicPr preferRelativeResize="0"/>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5</xdr:col>
      <xdr:colOff>2400300</xdr:colOff>
      <xdr:row>23</xdr:row>
      <xdr:rowOff>1409700</xdr:rowOff>
    </xdr:from>
    <xdr:ext cx="2219325" cy="1457325"/>
    <xdr:pic>
      <xdr:nvPicPr>
        <xdr:cNvPr id="36" name="image109.jpg" title="Gambar">
          <a:extLst>
            <a:ext uri="{FF2B5EF4-FFF2-40B4-BE49-F238E27FC236}">
              <a16:creationId xmlns:a16="http://schemas.microsoft.com/office/drawing/2014/main" id="{00000000-0008-0000-0300-000024000000}"/>
            </a:ext>
          </a:extLst>
        </xdr:cNvPr>
        <xdr:cNvPicPr preferRelativeResize="0"/>
      </xdr:nvPicPr>
      <xdr:blipFill>
        <a:blip xmlns:r="http://schemas.openxmlformats.org/officeDocument/2006/relationships" r:embed="rId36"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3</xdr:col>
      <xdr:colOff>114300</xdr:colOff>
      <xdr:row>19</xdr:row>
      <xdr:rowOff>581025</xdr:rowOff>
    </xdr:from>
    <xdr:ext cx="2495550" cy="1638300"/>
    <xdr:pic>
      <xdr:nvPicPr>
        <xdr:cNvPr id="37" name="image87.png" title="Image">
          <a:extLst>
            <a:ext uri="{FF2B5EF4-FFF2-40B4-BE49-F238E27FC236}">
              <a16:creationId xmlns:a16="http://schemas.microsoft.com/office/drawing/2014/main" id="{00000000-0008-0000-0300-000025000000}"/>
            </a:ext>
          </a:extLst>
        </xdr:cNvPr>
        <xdr:cNvPicPr preferRelativeResize="0"/>
      </xdr:nvPicPr>
      <xdr:blipFill>
        <a:blip xmlns:r="http://schemas.openxmlformats.org/officeDocument/2006/relationships" r:embed="rId37" cstate="print"/>
        <a:stretch>
          <a:fillRect/>
        </a:stretch>
      </xdr:blipFill>
      <xdr:spPr>
        <a:prstGeom prst="rect">
          <a:avLst/>
        </a:prstGeom>
        <a:noFill/>
      </xdr:spPr>
    </xdr:pic>
    <xdr:clientData fLocksWithSheet="0"/>
  </xdr:oneCellAnchor>
  <xdr:oneCellAnchor>
    <xdr:from>
      <xdr:col>5</xdr:col>
      <xdr:colOff>2400300</xdr:colOff>
      <xdr:row>7</xdr:row>
      <xdr:rowOff>552450</xdr:rowOff>
    </xdr:from>
    <xdr:ext cx="2181225" cy="2352675"/>
    <xdr:pic>
      <xdr:nvPicPr>
        <xdr:cNvPr id="38" name="image95.png" title="Image">
          <a:extLst>
            <a:ext uri="{FF2B5EF4-FFF2-40B4-BE49-F238E27FC236}">
              <a16:creationId xmlns:a16="http://schemas.microsoft.com/office/drawing/2014/main" id="{00000000-0008-0000-0300-000026000000}"/>
            </a:ext>
          </a:extLst>
        </xdr:cNvPr>
        <xdr:cNvPicPr preferRelativeResize="0"/>
      </xdr:nvPicPr>
      <xdr:blipFill>
        <a:blip xmlns:r="http://schemas.openxmlformats.org/officeDocument/2006/relationships" r:embed="rId38"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47625</xdr:colOff>
      <xdr:row>11</xdr:row>
      <xdr:rowOff>390525</xdr:rowOff>
    </xdr:from>
    <xdr:ext cx="2124075" cy="2133600"/>
    <xdr:pic>
      <xdr:nvPicPr>
        <xdr:cNvPr id="39" name="image99.png" title="Image">
          <a:extLst>
            <a:ext uri="{FF2B5EF4-FFF2-40B4-BE49-F238E27FC236}">
              <a16:creationId xmlns:a16="http://schemas.microsoft.com/office/drawing/2014/main" id="{00000000-0008-0000-0300-000027000000}"/>
            </a:ext>
          </a:extLst>
        </xdr:cNvPr>
        <xdr:cNvPicPr preferRelativeResize="0"/>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6</xdr:col>
      <xdr:colOff>19050</xdr:colOff>
      <xdr:row>17</xdr:row>
      <xdr:rowOff>9525</xdr:rowOff>
    </xdr:from>
    <xdr:ext cx="2181225" cy="1638300"/>
    <xdr:pic>
      <xdr:nvPicPr>
        <xdr:cNvPr id="40" name="image113.jpg" title="Gambar">
          <a:extLst>
            <a:ext uri="{FF2B5EF4-FFF2-40B4-BE49-F238E27FC236}">
              <a16:creationId xmlns:a16="http://schemas.microsoft.com/office/drawing/2014/main" id="{00000000-0008-0000-0300-000028000000}"/>
            </a:ext>
          </a:extLst>
        </xdr:cNvPr>
        <xdr:cNvPicPr preferRelativeResize="0"/>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5</xdr:col>
      <xdr:colOff>2400300</xdr:colOff>
      <xdr:row>9</xdr:row>
      <xdr:rowOff>3295650</xdr:rowOff>
    </xdr:from>
    <xdr:ext cx="2266950" cy="1638300"/>
    <xdr:pic>
      <xdr:nvPicPr>
        <xdr:cNvPr id="41" name="image92.png" title="Image">
          <a:extLst>
            <a:ext uri="{FF2B5EF4-FFF2-40B4-BE49-F238E27FC236}">
              <a16:creationId xmlns:a16="http://schemas.microsoft.com/office/drawing/2014/main" id="{00000000-0008-0000-0300-000029000000}"/>
            </a:ext>
          </a:extLst>
        </xdr:cNvPr>
        <xdr:cNvPicPr preferRelativeResize="0"/>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542925</xdr:colOff>
      <xdr:row>0</xdr:row>
      <xdr:rowOff>95250</xdr:rowOff>
    </xdr:from>
    <xdr:ext cx="2247900" cy="571500"/>
    <xdr:pic>
      <xdr:nvPicPr>
        <xdr:cNvPr id="2" name="image89.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6</xdr:col>
      <xdr:colOff>1257300</xdr:colOff>
      <xdr:row>0</xdr:row>
      <xdr:rowOff>47625</xdr:rowOff>
    </xdr:from>
    <xdr:ext cx="1990725" cy="514350"/>
    <xdr:pic>
      <xdr:nvPicPr>
        <xdr:cNvPr id="2" name="image91.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richPivotRecords" Target="richPivot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Ilham Dwi" refreshedDate="46162.600463194445" createdVersion="8" refreshedVersion="8" minRefreshableVersion="3" recordCount="17" xr:uid="{2DCED6A1-F981-4B97-8F21-15C6F8E50F12}">
  <cacheSource type="worksheet">
    <worksheetSource name="SBTJuanda"/>
  </cacheSource>
  <cacheFields count="8">
    <cacheField name="No" numFmtId="0">
      <sharedItems containsString="0" containsBlank="1" containsNumber="1" containsInteger="1" minValue="1" maxValue="11"/>
    </cacheField>
    <cacheField name="Kategori" numFmtId="0">
      <sharedItems containsBlank="1" count="5">
        <s v="Emergency  Response Barrier"/>
        <s v="Prevention Barrier"/>
        <s v="_x000a_Prevention Barrier"/>
        <m/>
        <s v="Detect / Control Barrier"/>
      </sharedItems>
    </cacheField>
    <cacheField name="Temuan" numFmtId="0">
      <sharedItems containsBlank="1" longText="1"/>
    </cacheField>
    <cacheField name="Area" numFmtId="0">
      <sharedItems containsBlank="1"/>
    </cacheField>
    <cacheField name="Gambar" numFmtId="0">
      <sharedItems containsBlank="1"/>
    </cacheField>
    <cacheField name="Gambar2" numFmtId="0">
      <sharedItems containsBlank="1"/>
    </cacheField>
    <cacheField name="Rekomendasi" numFmtId="0">
      <sharedItems containsBlank="1"/>
    </cacheField>
    <cacheField name="Prioritas Kerja" numFmtId="0">
      <sharedItems containsNonDate="0" containsString="0" containsBlank="1"/>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RichData</xxpvi:lastRefreshFeature>
      </xxpvi:cacheVersionInfo>
    </ext>
    <ext xmlns:xprd="http://schemas.microsoft.com/office/spreadsheetml/2022/pivotRichData" uri="{2C874A73-7782-4A18-856F-96AC7E287872}">
      <xprd:richInfo pivotCacheGuid="{2DCED6A1-F981-4B97-8F21-15C6F8E50F12}" pivotIgnoreInvalidCache="1" r:id="r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lham Dwi" refreshedDate="46162.600463657407" createdVersion="8" refreshedVersion="8" minRefreshableVersion="3" recordCount="68" xr:uid="{31980421-419C-4E37-B09A-D3583568432C}">
  <cacheSource type="worksheet">
    <worksheetSource name="Query2__2"/>
  </cacheSource>
  <cacheFields count="16">
    <cacheField name="No." numFmtId="0">
      <sharedItems containsString="0" containsBlank="1" containsNumber="1" containsInteger="1" minValue="1" maxValue="33"/>
    </cacheField>
    <cacheField name="Proses" numFmtId="0">
      <sharedItems containsBlank="1" count="7">
        <s v="III. Organisasi, Tanggung Jawab, Sumber Daya, dan Informasi Terdokumentasi"/>
        <s v="IV. Manajemen Risiko"/>
        <s v="V. Perencanaan dan Prosedur"/>
        <s v="VI. Implementasi dan Pengendalian Operasional"/>
        <s v="VII. Pemantauan dan Pengukuran Audit"/>
        <s v="I. Kepemimpinan dan Akuntabilitas"/>
        <m u="1"/>
      </sharedItems>
    </cacheField>
    <cacheField name="Elemen" numFmtId="0">
      <sharedItems containsBlank="1" count="14">
        <s v="4. Kompetensi dan Manajemen Pengetahuan"/>
        <s v="6. Informasi Keselamatan Proses"/>
        <s v="7. Process Hazard Analysis (PHA)"/>
        <s v="9. Operational Readiness/Pre-Startup Safety review"/>
        <s v="12. Safe Work Practice"/>
        <s v="13. Rencana Tanggap Darurat"/>
        <s v="8. Prosedur Operasi"/>
        <s v="10. Asset Integrity"/>
        <s v="11. Management of Change"/>
        <s v="14. Pelaksanaan Operasi"/>
        <s v="16. Learning from Event"/>
        <s v="1. Praktik Budaya Berkelanjutan"/>
        <m u="1"/>
        <s v="3. Kepatuhan terhadap Regulasi, Standar, Kode, Praktik, dan Lisensi Operasi" u="1"/>
      </sharedItems>
    </cacheField>
    <cacheField name="No. Rekomendasi" numFmtId="0">
      <sharedItems/>
    </cacheField>
    <cacheField name="Referensi Proses" numFmtId="0">
      <sharedItems containsBlank="1"/>
    </cacheField>
    <cacheField name="Tingkatan Rekomendasi" numFmtId="0">
      <sharedItems containsBlank="1" count="4">
        <s v="I"/>
        <s v="II"/>
        <s v="III"/>
        <m u="1"/>
      </sharedItems>
    </cacheField>
    <cacheField name="Uraian Rekomendasi" numFmtId="0">
      <sharedItems containsBlank="1" longText="1"/>
    </cacheField>
    <cacheField name="Action Plan" numFmtId="0">
      <sharedItems containsBlank="1"/>
    </cacheField>
    <cacheField name="Deliverables" numFmtId="0">
      <sharedItems containsBlank="1"/>
    </cacheField>
    <cacheField name="Responsible Parties" numFmtId="0">
      <sharedItems containsBlank="1" count="10">
        <s v="Subholding"/>
        <s v="Region"/>
        <s v="Subholding, Region"/>
        <s v="Region, Lokasi"/>
        <s v="Subholding, Region, Lokasi"/>
        <s v="Lokasi"/>
        <m/>
        <s v="Regional, Lokasi" u="1"/>
        <s v="Regional" u="1"/>
        <s v="Subholding, Regional" u="1"/>
      </sharedItems>
    </cacheField>
    <cacheField name="PIC" numFmtId="0">
      <sharedItems containsBlank="1"/>
    </cacheField>
    <cacheField name="Due Date" numFmtId="0">
      <sharedItems containsBlank="1" containsMixedTypes="1" containsNumber="1" containsInteger="1" minValue="46366" maxValue="46752"/>
    </cacheField>
    <cacheField name="Status" numFmtId="0">
      <sharedItems containsBlank="1" count="3">
        <s v="Open"/>
        <m u="1"/>
        <s v="Close" u="1"/>
      </sharedItems>
    </cacheField>
    <cacheField name="Relevansi (Y/N)" numFmtId="0">
      <sharedItems containsNonDate="0" containsString="0" containsBlank="1"/>
    </cacheField>
    <cacheField name="Keterangan" numFmtId="0">
      <sharedItems containsBlank="1"/>
    </cacheField>
    <cacheField name="Name" numFmtId="0">
      <sharedItems count="2">
        <s v="AFT_Juanda"/>
        <s v="IT_Panjang"/>
      </sharedItems>
    </cacheField>
  </cacheFields>
  <extLst>
    <ext xmlns:x14="http://schemas.microsoft.com/office/spreadsheetml/2009/9/main" uri="{725AE2AE-9491-48be-B2B4-4EB974FC3084}">
      <x14:pivotCacheDefinition pivotCacheId="13181120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n v="1"/>
    <x v="0"/>
    <x v="0"/>
    <s v="R-03-01"/>
    <m/>
    <x v="0"/>
    <s v="Menetapkan proses pengelolaan informasi terdokumentasi yang terpusat dan terstruktur (Dokumentasi MoC, laporan investigasi, laporan kegiatan pemeliharaan, dokumen dokumen PSI)"/>
    <s v="1. Membuat STK pengelolaan PSI yang terpusat dan terintegrasi_x000a_"/>
    <s v="1. STK Pengelolaan PSI_x000a_"/>
    <x v="0"/>
    <s v="1. HSSE CNT_x000a_"/>
    <n v="46366"/>
    <x v="0"/>
    <m/>
    <m/>
    <x v="0"/>
  </r>
  <r>
    <m/>
    <x v="0"/>
    <x v="0"/>
    <s v="R-03-01"/>
    <m/>
    <x v="0"/>
    <m/>
    <s v="2. Membuat sistem dokumentasi untuk pengelolaan sistem PSI terpusat, accessible dan mudah telusur"/>
    <s v="2. Sarana Sistem Dokumentasi(Onedrive/Sistem dokumentasi lain)"/>
    <x v="0"/>
    <s v="2. HSSE Jatimbalinus"/>
    <n v="46366"/>
    <x v="0"/>
    <m/>
    <m/>
    <x v="0"/>
  </r>
  <r>
    <n v="2"/>
    <x v="0"/>
    <x v="0"/>
    <s v="R-03-02"/>
    <m/>
    <x v="0"/>
    <s v="Menetapkan proses penjaminan kompetensi operator, baik karyawan organik maupun TAD "/>
    <s v="Pembuatan Flow Assurance untuk kompetensi"/>
    <s v="1. Competency Development Building Block_x000a__x000a_"/>
    <x v="1"/>
    <s v="1. HSSE C&amp;T_x000a_"/>
    <n v="46366"/>
    <x v="0"/>
    <m/>
    <s v="Pemenuhan Kompetensi tidak harus 100&amp; Selesai, minimal target pelatihan dan pengembangan kompetensi tiap pekerja"/>
    <x v="0"/>
  </r>
  <r>
    <m/>
    <x v="0"/>
    <x v="0"/>
    <s v="R-03-02"/>
    <m/>
    <x v="0"/>
    <m/>
    <m/>
    <s v="2. Competency Matrix/TNA dari AFT Juanda"/>
    <x v="1"/>
    <s v="2. HSSE Jatimbalinus &amp; HC &amp; COS"/>
    <n v="46366"/>
    <x v="0"/>
    <m/>
    <m/>
    <x v="0"/>
  </r>
  <r>
    <m/>
    <x v="0"/>
    <x v="0"/>
    <s v="R-03-02"/>
    <m/>
    <x v="0"/>
    <m/>
    <m/>
    <s v="3. Pemenuhan kompetensi dari Jatimbalinus"/>
    <x v="1"/>
    <s v="3. HSSE Jatimbalinus &amp; HC &amp; COS"/>
    <n v="46366"/>
    <x v="0"/>
    <m/>
    <m/>
    <x v="0"/>
  </r>
  <r>
    <n v="3"/>
    <x v="1"/>
    <x v="1"/>
    <s v="R-04-01"/>
    <m/>
    <x v="0"/>
    <s v="Perlu disusun sistem penomoran dan pengkodean dokumen dan sistem update yang sistematis."/>
    <s v="Berkoordinasi dengan Subholding/Pusat untuk mengembangkan sistem terkait menggunakan dokumen sequencing"/>
    <s v="1. STK Pengelolaan Dokumen PSI_x000a_"/>
    <x v="2"/>
    <s v="1. HSSE CNT_x000a_2. HSSE Jatimbalinus dan AFT Juanda"/>
    <n v="46387"/>
    <x v="0"/>
    <m/>
    <s v="Mulai dari pemusnahan, replacement, dan renewal dokumen PSI (bisa 2027-2028)_x000a_Hingga penomoran_x000a_Due date penomoran di 31 dec 2026"/>
    <x v="0"/>
  </r>
  <r>
    <n v="4"/>
    <x v="1"/>
    <x v="1"/>
    <s v="R-04-02"/>
    <m/>
    <x v="0"/>
    <s v="Drawing P&amp;ID dan Plot Plan masing-masing perlu disajikan dalam masing-masing dokumen yang terpisah sesuai sistem penomoran dan pengkodean dokumen. Demikian juga dengan dokumen-dokumen lainnya. "/>
    <s v="Memisahkan drawing P&amp;ID dan Plot Plan lalu dibaut penomoran sesuai dengan jenisnya dan dengan sequence"/>
    <s v="Implementasi Sistem pengelolaan dokumen PSI"/>
    <x v="2"/>
    <s v="HSSE Jatimbalinus dan AFT Juanda"/>
    <n v="46387"/>
    <x v="0"/>
    <m/>
    <m/>
    <x v="0"/>
  </r>
  <r>
    <n v="5"/>
    <x v="1"/>
    <x v="2"/>
    <s v="R-04-03"/>
    <m/>
    <x v="0"/>
    <s v="Perlu dilakukan QRA dan LOPA/SIL"/>
    <s v="Menyusun jadwal rencana studi QRA dan LOPA/SIL"/>
    <s v="1. timeline QRA (2026)_x000a_"/>
    <x v="1"/>
    <s v="HSSE Jatimbalinus"/>
    <n v="46366"/>
    <x v="0"/>
    <m/>
    <s v="Target ada 7 Terminal, Juanda belum masuk pada timeline studi"/>
    <x v="0"/>
  </r>
  <r>
    <m/>
    <x v="1"/>
    <x v="2"/>
    <s v="R-04-03"/>
    <m/>
    <x v="0"/>
    <m/>
    <m/>
    <s v="2. Implementasi QRA sesuai Timeline (sesuai timeline)"/>
    <x v="1"/>
    <s v="HSSE Jatimbalinus"/>
    <s v="2027/Sesuai Timeline"/>
    <x v="0"/>
    <m/>
    <m/>
    <x v="0"/>
  </r>
  <r>
    <n v="6"/>
    <x v="2"/>
    <x v="3"/>
    <s v="R-05-01"/>
    <m/>
    <x v="0"/>
    <s v="Perlu ditambahkan identifikasi perlunya dilakukan PSSR terhadap startup pada Overhaul/Turn Arround, Operational shutdown/emergency shutdown/maintenance shutdown, dan Unit idle lebih dari 3 bulan (penentuan batas waktu dapat ditentukan berdasarkan pada kajian risiko yang telah mempertimbangkan preservation mothballing dan potensi terjadinya kerusakan fasilitas selama idle)."/>
    <s v="Menyusun prosedur/tahapan ketika ada unit idle/post-shutdown untuk dilakukan PSSR"/>
    <s v="Sistem identifikasi shutdown unit yang disertai dengan_x000a_Kategorisasi unit yang memerlukan PSSR ataupun tidak berdasarkan kajian risiko"/>
    <x v="0"/>
    <s v="IMP"/>
    <m/>
    <x v="0"/>
    <m/>
    <m/>
    <x v="0"/>
  </r>
  <r>
    <n v="7"/>
    <x v="2"/>
    <x v="4"/>
    <s v="R-05-02"/>
    <m/>
    <x v="0"/>
    <s v="Menambahkan jenis-jenis izin kerja pekerjaan non-rutin (izin kerja induk dan pendukung) dan mengacu kepada Pertamina Standar PS-S 008-440- 2021 CLSR Elemen 3 – Permit to Work dan atau perubahannya."/>
    <s v="Melakukan identifikasi pekerjaan non rutin yang relasional antar pekerjaan untuk ditambahkan pada TKO/TKI"/>
    <s v="1. Pedoman SIKA terbaru"/>
    <x v="0"/>
    <s v="HSSE CNT"/>
    <n v="46387"/>
    <x v="0"/>
    <m/>
    <s v="Pedoman under review"/>
    <x v="0"/>
  </r>
  <r>
    <n v="8"/>
    <x v="2"/>
    <x v="5"/>
    <s v="R-05-03"/>
    <m/>
    <x v="0"/>
    <s v="Melakukan kajian MAH (Major Accident Hazard) di AFT Juanda."/>
    <s v="Mengusulkan pengadaan untuk kajian MAH"/>
    <s v="1. Workshop MAH"/>
    <x v="3"/>
    <s v="HSSE Jatimbalinus"/>
    <n v="46387"/>
    <x v="0"/>
    <m/>
    <s v="Dokumen Kajian 2027, Pelaksanaan 2026"/>
    <x v="0"/>
  </r>
  <r>
    <m/>
    <x v="2"/>
    <x v="5"/>
    <s v="R-05-03"/>
    <m/>
    <x v="0"/>
    <m/>
    <m/>
    <s v="2. Dokumen Kajian MAH"/>
    <x v="3"/>
    <s v="HSSE Jatimbalinus"/>
    <n v="46752"/>
    <x v="0"/>
    <m/>
    <m/>
    <x v="0"/>
  </r>
  <r>
    <n v="9"/>
    <x v="2"/>
    <x v="5"/>
    <s v="R-05-04"/>
    <m/>
    <x v="0"/>
    <s v="Menambahkan beberapa dokumen dalam ruang Puskodal seperti P&amp;ID dan ESD logic diagram."/>
    <s v="Menyusun/Menambahkan P&amp;ID atau ESD logic diagram di ruang puskodal"/>
    <s v="1. Menempatkan P&amp;ID dan ESD di Puskodal AFT Juanda"/>
    <x v="3"/>
    <s v="AFT Juanda"/>
    <n v="46366"/>
    <x v="0"/>
    <m/>
    <m/>
    <x v="0"/>
  </r>
  <r>
    <n v="10"/>
    <x v="2"/>
    <x v="6"/>
    <s v="R-05-05"/>
    <m/>
    <x v="0"/>
    <s v="Melakukan pembaruan terhadap TKO PERTAMINA Standar Operasi dan Pengendalian Mutu Pertamina Aviation (POMPAV) Buku 1 hingga Buku 4, mengingat revisi terakhir yang tersedia adalah Revisi 0 tahun 2019."/>
    <s v="Berkoordinasi untuk revisi Standar Opersi dan POMPAV"/>
    <s v="1. Update dokumen POMPAV buku 1 hingga buku 4"/>
    <x v="0"/>
    <s v="AFB"/>
    <m/>
    <x v="0"/>
    <m/>
    <m/>
    <x v="0"/>
  </r>
  <r>
    <n v="11"/>
    <x v="2"/>
    <x v="6"/>
    <s v="R-05-06"/>
    <m/>
    <x v="0"/>
    <s v="Melakukan formalisasi terhadap TKI (Tata Kerja Individu) untuk Prosedur Operasi yang diturunkan dari POMPAV Buku 3, dengan memastikan bahwa TKI tersebut mencakup informasi sebagai berikut:_x000a_1. Prosedur Operasi Normal_x000a_2. Prosedur penghentian operasi _x000a_secara normal (normal _x000a_shutdown) _x000a_3. Prosedur penghentian darurat _x000a_(emergency shutdown) _x000a_4. Panduan troubleshooting _x000a_operasi _x000a_5. Prosedur isolasi terhadap/dari _x000a_proses operasi _x000a_6. Pengelolaan sistem _x000a_pembuangan (disposal system) _x000a_7. Prosedur decommissioning _x000a_8. Penetapan Safe Operating _x000a_Envelope _x000a_9. Informasi mengenai _x000a_konsekuensi apabila terjadi _x000a_penyimpangan/deviasi terhadap _x000a_batas parameter proses yang _x000a_telah ditetapkan _x000a_Penjabaran tugas dan tanggung _x000a_jawab pihak yang melaksanakan _x000a_operasi "/>
    <s v="Melakukan koordinasi dengan Subholding/Region untuk pengesahan prosedur yang diturunkan dari POMPAV buku 3"/>
    <s v="Timeline untuk membuat STK"/>
    <x v="4"/>
    <s v="AFB &amp; COS"/>
    <n v="46387"/>
    <x v="0"/>
    <m/>
    <s v="Pengecekan apakah POMPAV sudah mengakomodir prosedur tersebut, atau ada prosedur terpisah_x000a_Timeline due 2026, Implementasi menyusul sesuai timeline"/>
    <x v="0"/>
  </r>
  <r>
    <n v="12"/>
    <x v="2"/>
    <x v="7"/>
    <s v="R-05-07"/>
    <m/>
    <x v="0"/>
    <s v="Melakukan formalisasi STK terkait Asset Integrity yaitu _x000a_ Pedoman Pengelolaan Integritas Aset (AIM) (A52.01)_x000a_ Reliability Centered Maintenance (RCM) _x000a_ Risk Based Inspection (RBI) dan Corossion Management System _x000a_ Asset Register _x000a_ Maintenance Deferral _x000a_ Material / Spare-part Management _x000a_ Pengelolaan instalasi/peralatan yang tidak digunakan (Preservation Maintenance)_x000a_ Temporary Repair Aging Facility and Late Life Assessment"/>
    <s v="1. Identifikasi ketersediaan STK terkait Asset Integrity_x000a_"/>
    <s v="Timeline untuk pengesahan STK AIM terkait"/>
    <x v="0"/>
    <s v="AIM"/>
    <n v="46387"/>
    <x v="0"/>
    <m/>
    <s v="Timeline due 2026_x000a_Implementasi menyusul sesuai timeline"/>
    <x v="0"/>
  </r>
  <r>
    <m/>
    <x v="2"/>
    <x v="7"/>
    <s v="R-05-07"/>
    <m/>
    <x v="0"/>
    <m/>
    <s v="2. Analisa kebutuhan STK dan resource manpower expert untuk pembuatan STK"/>
    <s v="Gap Kebutuhan STK"/>
    <x v="0"/>
    <s v="AIM"/>
    <m/>
    <x v="0"/>
    <m/>
    <m/>
    <x v="0"/>
  </r>
  <r>
    <m/>
    <x v="2"/>
    <x v="7"/>
    <s v="R-05-07"/>
    <m/>
    <x v="0"/>
    <m/>
    <s v="3. Penyusunan STK terkait AI yang belum tersedia"/>
    <s v="STK AIM"/>
    <x v="0"/>
    <s v="AIM"/>
    <m/>
    <x v="0"/>
    <m/>
    <m/>
    <x v="0"/>
  </r>
  <r>
    <m/>
    <x v="2"/>
    <x v="7"/>
    <s v="R-05-07"/>
    <m/>
    <x v="0"/>
    <m/>
    <s v="4. Pengesahan STK terkait AI yang berlaku di SH"/>
    <m/>
    <x v="0"/>
    <s v="AIM"/>
    <m/>
    <x v="0"/>
    <m/>
    <m/>
    <x v="0"/>
  </r>
  <r>
    <n v="13"/>
    <x v="2"/>
    <x v="7"/>
    <s v="R-05-08"/>
    <m/>
    <x v="0"/>
    <s v="Menetapkan peralatan SECE berdasarkan studi MAH melalui workshop dengan merujuk kepada TKO PENGELOLAAN SECE Dok No B6.3-02/PNA400000/2025-S9 dan membuat SECE Register."/>
    <s v="Menyusun SECE register "/>
    <s v="1. Dokumen SECE Register"/>
    <x v="1"/>
    <s v="HSSE Jatimbalinus"/>
    <n v="46752"/>
    <x v="0"/>
    <m/>
    <s v="Menunggu kajian MAH"/>
    <x v="0"/>
  </r>
  <r>
    <n v="14"/>
    <x v="2"/>
    <x v="7"/>
    <s v="R-05-09"/>
    <m/>
    <x v="0"/>
    <s v="Membuat Performance Standard untuk setiap peralatan SECE dengan menggunakan metode FARSI sesuai dengan TKO PENGELOLAAN SECE"/>
    <s v="1. Identifikasi substansi Performance Standard untuk maintenance SECE_x000a_2. Penyusunan Draft Standard_x000a_3. Pengesahan standard terkait"/>
    <s v="Timeline untuk penyusunan draft Peformance standard"/>
    <x v="1"/>
    <s v="AIM"/>
    <m/>
    <x v="0"/>
    <m/>
    <m/>
    <x v="0"/>
  </r>
  <r>
    <m/>
    <x v="2"/>
    <x v="7"/>
    <s v="R-05-09"/>
    <m/>
    <x v="0"/>
    <m/>
    <m/>
    <s v="Penyusunan Performance Standard"/>
    <x v="1"/>
    <s v="AIM"/>
    <m/>
    <x v="0"/>
    <m/>
    <m/>
    <x v="0"/>
  </r>
  <r>
    <n v="15"/>
    <x v="2"/>
    <x v="7"/>
    <s v="R-05-10"/>
    <m/>
    <x v="0"/>
    <s v="Menetapkan program kegiatan pemeliharaan (Maintenance) yang meliputi inspeksi, pengujian, dan preventive maintenance (ITPM) untuk seluruh peralatan SECE, dengan mengacu pada Performance Standard yang telah ditetapkan. Seluruh program ITPM tersebut selanjutnya diintegrasikan dan didokumentasikan secara sistematis dalam sistem manajemen terkomputerisasi MySAP guna memastikan pelaksanaan, pengendalian, serta monitoring yang efektif dan efisien."/>
    <s v="Melakukan Program ITPM pada SECE dan peralatan kritikal yang belum pernah dilakukan"/>
    <s v="1. Implementasi program ITPM untuk peralatan SECE mengacu pada dokumen Performance Standard_x000a_"/>
    <x v="5"/>
    <s v="AFT Juanda"/>
    <m/>
    <x v="0"/>
    <m/>
    <s v="Menunggu penetapan PS"/>
    <x v="0"/>
  </r>
  <r>
    <n v="16"/>
    <x v="2"/>
    <x v="7"/>
    <s v="R-05-11"/>
    <m/>
    <x v="0"/>
    <s v="Melaksanakan sistem manajemen material untuk peralatan SECE, termasuk didalamnya adalah identifikasi secara menyeluruh dan sistematis terhadap kebutuhan spare-part untuk seluruh peralatan SECE, serta menyusun daftar inventarisasi yang memuat jenis dan jumlah spare-part yang diperlukan guna mendukung kelancaran operasional dan pemeliharaan peralatan tersebut."/>
    <s v="Membuat SECE register yang mencakup kebutuhan material/sparepart dan inventarisasi SECE"/>
    <s v="1. Terdapat sistem manajemen material untuk peralatan SECE"/>
    <x v="1"/>
    <m/>
    <m/>
    <x v="0"/>
    <m/>
    <m/>
    <x v="0"/>
  </r>
  <r>
    <n v="17"/>
    <x v="3"/>
    <x v="7"/>
    <s v="R-06-01"/>
    <m/>
    <x v="1"/>
    <s v="Menyusun dan menerapkan prosedur formal untuk pembuatan dan pemeliharaan Variance Approval Register yang mencakup seluruh deviasi operasional dan teknis, termasuk identifikasi dan pencatatan potensi Major Integrity Threat (MIT). Register ini sebaiknya dikelola secara sistematis untuk mendukung analisis risiko dan perbaikan berkelanjutan terhadap integritas aset dan proses operasi."/>
    <s v="Menyusun register deviasi dan anomali, menetapkan parameter/threshold serta mekanisme pengawasan pada peralatan SECE sub standard"/>
    <s v="1. Register untuk deferral/downgrade yang berpotensi menyebabkan MIT"/>
    <x v="5"/>
    <s v="AFT Juanda"/>
    <n v="46387"/>
    <x v="0"/>
    <m/>
    <m/>
    <x v="0"/>
  </r>
  <r>
    <m/>
    <x v="3"/>
    <x v="7"/>
    <s v="R-06-01"/>
    <m/>
    <x v="1"/>
    <m/>
    <m/>
    <s v="Tahap II_x000a_Menyusun exception request untuk peralatan yang sudah deferral"/>
    <x v="5"/>
    <s v="AFT Juanda"/>
    <n v="46752"/>
    <x v="0"/>
    <m/>
    <m/>
    <x v="0"/>
  </r>
  <r>
    <n v="18"/>
    <x v="3"/>
    <x v="7"/>
    <s v="R-06-02"/>
    <m/>
    <x v="1"/>
    <s v="Melakukan optimalisasi penggunaan MySAP dengan memastikan seluruh aktivitas Corrective Maintenance (CM) tercatat dalam sistem. Diperlukan juga sosialisasi dan pelatihan lanjutan kepada seluruh personel terkait, serta penetapan prosedur wajib pencatatan kegiatan pemeliharaan ke dalam SAP."/>
    <s v="Mengembangkan MySAP untuk dapat mengakomodir data CM maupun sosialisasi dan pelatihan_x000a__x000a_Atau membuat sistem pencatatan baru diluar mySAP"/>
    <s v="Utilisasi mySAP untuk CM"/>
    <x v="2"/>
    <s v="AIM"/>
    <m/>
    <x v="0"/>
    <m/>
    <m/>
    <x v="0"/>
  </r>
  <r>
    <n v="19"/>
    <x v="3"/>
    <x v="7"/>
    <s v="R-06-03"/>
    <m/>
    <x v="1"/>
    <s v="Menyelenggarakan pelatihan Root Cause Analysis (RCA) bagi personel yang ditunjuk agar memiliki kompetensi dalam melakukan analisis akar penyebab kegagalan. Setiap kali terjadi kegagalan pada peralatan, dilakukan proses RCA secara sistematis dan hasilnya didokumentasikan dalam bentuk laporan sebagai bagian dari pengelolaan pengetahuan (knowledge management) dan upaya perbaikan berkelanjutan (continuous improvement)."/>
    <s v="Berkoordinasi dengan tim HC untuk menyelanggarakan pelatihan terkait RCA"/>
    <s v="Pelatihan terkait RCA untuk spesialis RCA"/>
    <x v="0"/>
    <s v="HSSE CNT"/>
    <n v="46387"/>
    <x v="0"/>
    <m/>
    <m/>
    <x v="0"/>
  </r>
  <r>
    <n v="20"/>
    <x v="3"/>
    <x v="6"/>
    <s v="R-06-04"/>
    <m/>
    <x v="0"/>
    <s v="Perlu disusun dan diterapkan sistem pelatihan yang terstruktur guna menjamin kompetensi operator Control Room, khususnya bagi personel yang baru direkrut atau dipindahkan. Saat ini, belum terdapat sistem formal yang secara sistematis memastikan tingkat kompetensi operator. Pengetahuan dan keterampilan yang dibutuhkan dalam menjalankan tugas di Control Room masih bergantung pada pengalaman individu atau personel senior, dan belum didukung oleh sistem pelatihan maupun pengelolaan pengetahuan yang terdokumentasi dan terintegrasi."/>
    <s v="1. Menyusun prosedur untuk Asesmen kompetensi operator Control Room_x000a_2. Implementasi formal Asesmen Kompetensi"/>
    <s v="1. Pelaksaanaan Induksi Operator Control Room"/>
    <x v="5"/>
    <s v="AFT Juanda"/>
    <m/>
    <x v="0"/>
    <m/>
    <m/>
    <x v="0"/>
  </r>
  <r>
    <n v="21"/>
    <x v="3"/>
    <x v="8"/>
    <s v="R-06-05"/>
    <m/>
    <x v="0"/>
    <s v="Memastikan setiap MoC terdokumentasi dengan baik satu siklus penuh, dari pengajuan hingga penutupan."/>
    <s v="Membuat sistem pencatatan end-to-end untuk MoC"/>
    <s v="1. Sistem monitoring dokumen MoC berbasis digital dan implementasi sesuai timeline"/>
    <x v="5"/>
    <s v="AFT Juanda"/>
    <m/>
    <x v="0"/>
    <m/>
    <s v="2026 timeline_x000a_2027 benchmark_x000a_2028 Implementasi"/>
    <x v="0"/>
  </r>
  <r>
    <n v="22"/>
    <x v="3"/>
    <x v="8"/>
    <s v="R-06-06"/>
    <m/>
    <x v="0"/>
    <s v="Memperbarui TKO tahun 2021: Merevisi Form MoC karena belum menunjukkan langkah close-out dengan jelas, dan/atau memastikannya dalam sistem MoC online."/>
    <s v="Melakukan Revisi form MoC untuk mengakomodir langkah close-out"/>
    <s v="sudah diakomodir pada TKO MOC terbaru"/>
    <x v="5"/>
    <s v="AFT Juanda"/>
    <n v="46366"/>
    <x v="0"/>
    <m/>
    <m/>
    <x v="0"/>
  </r>
  <r>
    <n v="23"/>
    <x v="3"/>
    <x v="9"/>
    <s v="R-06-07"/>
    <m/>
    <x v="0"/>
    <s v="Melakukan penyesuaian antara desain tampilan HMI (Human Machine Interface) di Control Room dengan kondisi operasi aktual saat ini guna memastikan kesesuaian dan keakuratan informasi yang ditampilkan serta keselamatan operasi."/>
    <s v="1. Melakukan pengaturan tata letak panel kontrol MOV dan HMI untuk mengoptimalkan koordinasi operator"/>
    <m/>
    <x v="5"/>
    <s v="AFT Juanda"/>
    <m/>
    <x v="0"/>
    <m/>
    <m/>
    <x v="0"/>
  </r>
  <r>
    <n v="24"/>
    <x v="3"/>
    <x v="9"/>
    <s v="R-06-08"/>
    <m/>
    <x v="0"/>
    <s v="Ditemukan perubahan batas operasi aman tanpa melalui prosedur MoC. Perubahan terhadap batas operasi aman (safe operating limit) maupun perubahan setting parameter proses harus dipastikan melalui proses Management of Change (MoC), agar seluruh perubahan tersebut terdokumentasi secara sistematis dan terkontrol dengan baik sesuai dengan prosedur yang berlaku"/>
    <s v="Pencatatan terkait perubahan Safe Operating Limit ataupun parameter proses pada form MoC dan mengikuti proses MoC yang berlaku"/>
    <s v="Implementasi sesuai Timeline/benchmarking untuk perubahan Safe Operating Limit dituangkan pada MMoC"/>
    <x v="5"/>
    <s v="AFT Juanda"/>
    <m/>
    <x v="0"/>
    <m/>
    <m/>
    <x v="0"/>
  </r>
  <r>
    <n v="25"/>
    <x v="4"/>
    <x v="10"/>
    <s v="R-07-01"/>
    <m/>
    <x v="2"/>
    <s v="Membangun sistem pelacakan tindakan (misalnya tindak lanjut investigasi &amp; MoC) yang saat ini masih mengandalkan manusia"/>
    <s v="Implementasi HIMS secara menyeluruh"/>
    <s v="Implementasi sesuai Timeline/benchmarking dan pelacakan tindakan MoC"/>
    <x v="5"/>
    <s v="AFT Juanda"/>
    <m/>
    <x v="0"/>
    <m/>
    <m/>
    <x v="0"/>
  </r>
  <r>
    <n v="1"/>
    <x v="5"/>
    <x v="11"/>
    <s v="R-01-01"/>
    <m/>
    <x v="0"/>
    <s v="Mencegah terbentuknya budaya normalisasi deviasi (misalnya: penonaktifan FGDS &amp; perubahan setting alarm tanpa MoC, bypass yang tidak dicatat/dilacak, uji ESDV tidak dilakukan)."/>
    <s v="Melakukan campaign atau sosialisasi terkait budaya kepatuhan dan hal terkait HSSE kepada seluruh pekerja"/>
    <m/>
    <x v="3"/>
    <m/>
    <m/>
    <x v="0"/>
    <m/>
    <m/>
    <x v="1"/>
  </r>
  <r>
    <n v="2"/>
    <x v="5"/>
    <x v="11"/>
    <s v="R-01-02"/>
    <m/>
    <x v="0"/>
    <s v="Memperpendek siklus pengadaan, khususnya untuk program coating/painting guna memerangi korosi di sarfas."/>
    <s v="1. Melakukan pengadaan coating secara periodik dan kontrak TAD Asset Survey and Protection_x000a_2. Kontrak payung maintenance asset"/>
    <m/>
    <x v="1"/>
    <m/>
    <m/>
    <x v="0"/>
    <m/>
    <m/>
    <x v="1"/>
  </r>
  <r>
    <n v="3"/>
    <x v="0"/>
    <x v="0"/>
    <s v="R-03-01"/>
    <s v="R-03-02"/>
    <x v="0"/>
    <s v="Menetapkan proses penjaminan kompetensi operator, baik karyawan organik maupun TAD"/>
    <s v="1. Membuat Prosedur untuk pemastian kompetensi melalui assessment yang relevan"/>
    <m/>
    <x v="2"/>
    <m/>
    <m/>
    <x v="0"/>
    <m/>
    <m/>
    <x v="1"/>
  </r>
  <r>
    <n v="4"/>
    <x v="0"/>
    <x v="0"/>
    <s v="R-03-02"/>
    <m/>
    <x v="0"/>
    <s v="Membentuk kompetensi pada karyawan-terkait di RPD (Region) dan MPS (Terminal) dalam subjek: • Corrosion awareness (mekanisme korosi &amp; teknik menghambatnya) • Inspeksi visual kondisi integritas aset, terutama painting/coating (e.g., API 510, AMPP/NACE coating _x000a_inspector)  "/>
    <s v="Memberikan pelatihan terkait asset integrity dan preventive maintenance kepada pekerja/karyawan"/>
    <m/>
    <x v="1"/>
    <m/>
    <m/>
    <x v="0"/>
    <m/>
    <m/>
    <x v="1"/>
  </r>
  <r>
    <n v="5"/>
    <x v="1"/>
    <x v="1"/>
    <s v="R-04-01"/>
    <m/>
    <x v="0"/>
    <s v="Perlu disusun sistem penomoran dan pengkodean dokumen dan sistem update yang sistematis."/>
    <s v="Berkoordinasi dengan Subholding/Pusat untuk mengembangkan sistem terkait menggunakan dokumen sequencing"/>
    <m/>
    <x v="2"/>
    <m/>
    <m/>
    <x v="0"/>
    <m/>
    <m/>
    <x v="1"/>
  </r>
  <r>
    <n v="6"/>
    <x v="1"/>
    <x v="2"/>
    <s v="R-04-02"/>
    <m/>
    <x v="0"/>
    <s v="Perlu dilakukan QRA dan LOPA/SIL."/>
    <s v="Menyusun jadwal rencana studi QRA dan LOPA/SIL"/>
    <m/>
    <x v="1"/>
    <m/>
    <m/>
    <x v="0"/>
    <m/>
    <m/>
    <x v="1"/>
  </r>
  <r>
    <n v="7"/>
    <x v="2"/>
    <x v="3"/>
    <s v="R-05-01"/>
    <m/>
    <x v="0"/>
    <s v="Perlu ditambahkan identifikasi atas perlunya dilakukan PSSR terhadap startup pada Overhaul/Turn Around, Operational shutdown/emergency shutdown/maintenance shutdown, dan unit idle lebih dari 3 bulan (penentuan batas waktu dapat ditentukan berdasarkan pada kajian risiko yang telah mempertimbangkan preservation mothballing dan potensi terjadinya kerusakan fasilitas selama idle)."/>
    <s v="Menyusun prosedur/tahapan ketika ada unit idle/post-shutdown untuk dilakukan PSSR"/>
    <m/>
    <x v="1"/>
    <m/>
    <m/>
    <x v="0"/>
    <m/>
    <m/>
    <x v="1"/>
  </r>
  <r>
    <n v="8"/>
    <x v="2"/>
    <x v="4"/>
    <s v="R-05-02"/>
    <m/>
    <x v="0"/>
    <s v="Menambahkan jenis-jenis izin kerja pekerjaan non-rutin (izin kerja induk dan pendukung) dan mengacu kepada Pertamina Standar PS-S 008-440- 2021 CLSR Elemen 3 – Permit to Work dan atau perubahannya."/>
    <s v="Melakukan identifikasi pekerjaan non rutin yang relasional antar pekerjaan untuk ditambahkan pada TKO/TKI"/>
    <m/>
    <x v="3"/>
    <m/>
    <m/>
    <x v="0"/>
    <m/>
    <m/>
    <x v="1"/>
  </r>
  <r>
    <n v="9"/>
    <x v="2"/>
    <x v="5"/>
    <s v="R-05-03"/>
    <m/>
    <x v="0"/>
    <s v="Menambahkan beberapa dokumen dalam ruang Puskodal seperti P&amp;ID dan ESD logic diagram."/>
    <s v="Menyusun/Menambahkan P&amp;ID atau ESD logic diagram di ruang puskodal"/>
    <m/>
    <x v="5"/>
    <m/>
    <m/>
    <x v="0"/>
    <m/>
    <m/>
    <x v="1"/>
  </r>
  <r>
    <n v="10"/>
    <x v="2"/>
    <x v="5"/>
    <s v="R-05-04"/>
    <m/>
    <x v="0"/>
    <s v="Membuat jalur rute evakuasi yang lengkap dari semua area ke arah Muster Point dan menlengkapi semua penunjuk arahnya."/>
    <s v="Identifikasi rute evakuasi dari seluruh area yang menuju ke muster point dan melakukan pengadaan peta evakuasi menggunakan hasil analisa"/>
    <m/>
    <x v="5"/>
    <m/>
    <m/>
    <x v="0"/>
    <m/>
    <m/>
    <x v="1"/>
  </r>
  <r>
    <n v="11"/>
    <x v="2"/>
    <x v="5"/>
    <s v="R-05-05"/>
    <m/>
    <x v="0"/>
    <s v="Menghilangkan atau memperbaiki petunjuk arah evakuasi di kantor yang berlawanan arah dg Muster Point dan menuju pintu tertutup. "/>
    <s v="Menghilangkan petunjuk arah evakuasi yang salah"/>
    <m/>
    <x v="5"/>
    <m/>
    <m/>
    <x v="0"/>
    <m/>
    <m/>
    <x v="1"/>
  </r>
  <r>
    <n v="12"/>
    <x v="2"/>
    <x v="6"/>
    <s v="R-05-06"/>
    <m/>
    <x v="0"/>
    <s v="Membuat TKI (Tata Kerja Individu) untuk Prosedur Operasi yang bisa diturunkan dari TKO yang diterbitkan oleh Sub Holding yang berkaitan dengan kegiatan operasi. TKI tersebut mencakup informasi sebagai berikut: - Prosedur operasi normal - Prosedur penghentian operasi secara normal (normal shutdown) - Prosedur penghentian darurat (emergency shutdown) - Panduan troubleshooting operasi - Prosedur isolasi terhadap/dari proses operasi - Pengelolaan sistem pembuangan (disposal system) - Prosedur decommissioning - Penetapan Safe Operating Envelope - Informasi mengenai konsekuensi apabila terjadi penyimpangan/deviasi terhadap batas parameter proses yang telah ditetapkan Penjabaran tugas dan tanggung jawab pihak yang melaksanakan operasi"/>
    <s v="1. Identifikasi sumber daya/resource dalam penyusunan TKI_x000a_2. Prioritisasi TKI yang akan dibuat_x000a_3. Pembuatan TKI"/>
    <m/>
    <x v="5"/>
    <m/>
    <m/>
    <x v="0"/>
    <m/>
    <m/>
    <x v="1"/>
  </r>
  <r>
    <n v="13"/>
    <x v="2"/>
    <x v="6"/>
    <s v="R-05-07"/>
    <m/>
    <x v="0"/>
    <s v="Melakukan revisi terhadap TKI Prosedur Operasi yang telah ada, agar lebih komprehensif dan sesuai dengan informasi yang disebutkan di atas."/>
    <s v="1. Pembuatan draft revisi terkait penambahan substansi_x000a_2. Pengesahan Revisi TKI Prosedur Operasi"/>
    <m/>
    <x v="2"/>
    <m/>
    <m/>
    <x v="0"/>
    <m/>
    <m/>
    <x v="1"/>
  </r>
  <r>
    <n v="14"/>
    <x v="2"/>
    <x v="7"/>
    <s v="R-05-08"/>
    <m/>
    <x v="0"/>
    <s v="Melakukan formalisasi STK terkait Asset Integrity yaitu - Pedoman Pengelolaan Integritas Aset (AIM) - Reliability Centered Maintenance (RCM) - Risk Based Inspection (RBI) dan Corrosion Integrity Management System - Asset Register - Maintenance Deferral - Material / Spare-part Management - Pengelolaan instalasi/peralatan yang tidak digunakan (Preservation Maintenance) dan penggunaan kembali instalasi / peralatan bekas - Temporary Repair Aging Facility dan Late Life _x000a_Assessment "/>
    <s v="1. Identifikasi ketersediaan STK terkait Asset Integrity_x000a_2. Analisa kebutuhan STK dan resource manpower expert untuk pembuatan STK_x000a_3. Penyusunan STK terkait AI yang belum tersedia_x000a_4. Pengesahan STK terkait AI yang berlaku di SH"/>
    <m/>
    <x v="0"/>
    <m/>
    <m/>
    <x v="0"/>
    <m/>
    <m/>
    <x v="1"/>
  </r>
  <r>
    <n v="15"/>
    <x v="2"/>
    <x v="7"/>
    <s v="R-05-09"/>
    <m/>
    <x v="0"/>
    <s v="Membuat Performance Standard untuk setiap peralatan SECE dengan menggunakan metode FARSI (Functionality, Availability, Reliability, Survivability dan Intercation) sesuai dengan TKO PENGELOLAAN SECE"/>
    <s v="1. Identifikasi substansi Performance Standard untuk maintenance SECE_x000a_2. Penyusunan Draft Standard_x000a_3. Pengesahan standard terkait"/>
    <m/>
    <x v="1"/>
    <m/>
    <m/>
    <x v="0"/>
    <m/>
    <m/>
    <x v="1"/>
  </r>
  <r>
    <n v="16"/>
    <x v="2"/>
    <x v="7"/>
    <s v="R-05-10"/>
    <m/>
    <x v="0"/>
    <s v="Melakukan peninjauan ulang program pemeliharaan menggunakan metodologi yang umum di industri minyak dan gas bumi seperti RCM dan RBI. Memastikan bahwa program maintenance mencakup semua peralatan yang sebelumnya belum memiliki program, seperti: Fire and Gas Detection System, sistem kontrol seperti PLC/DCS, beberapa Shutdown Valve (SDV), Instrument Air Compressor"/>
    <s v="Menjadwalkan Inspeksi dan Preventive Maintenance untuk alat alat krusial di lokasi"/>
    <m/>
    <x v="3"/>
    <m/>
    <m/>
    <x v="0"/>
    <m/>
    <m/>
    <x v="1"/>
  </r>
  <r>
    <n v="17"/>
    <x v="2"/>
    <x v="7"/>
    <s v="R-05-11"/>
    <m/>
    <x v="0"/>
    <s v="Menetapkan program kegiatan pemeliharaan (Maintenance) yang meliputi inspeksi, pengujian, dan preventive maintenance (ITPM) untuk seluruh peralatan SECE, dengan mengacu pada Performance Standard yang telah ditetapkan"/>
    <s v="Menjadwalkan Inspeksi dan Preventive Maintenance untuk alat alat krusial di lokasi"/>
    <m/>
    <x v="3"/>
    <m/>
    <m/>
    <x v="0"/>
    <m/>
    <m/>
    <x v="1"/>
  </r>
  <r>
    <n v="18"/>
    <x v="2"/>
    <x v="7"/>
    <s v="R-05-12"/>
    <m/>
    <x v="0"/>
    <s v="Membuat sistem manajemen material untuk peralatan SECE"/>
    <s v="Berkoordinasi dengan Subholding/Pusat dan Procurement untuk menyusun sistem manajemen material untuk SECE"/>
    <m/>
    <x v="2"/>
    <m/>
    <m/>
    <x v="0"/>
    <m/>
    <m/>
    <x v="1"/>
  </r>
  <r>
    <n v="19"/>
    <x v="2"/>
    <x v="7"/>
    <s v="R-05-13"/>
    <m/>
    <x v="1"/>
    <s v="Membuat SECE Register yang merujuk ke Dokumen No A4.5 01/S00000/2023-S9 “Pedoman Process Safety &amp; Asset Integrity Management Systems (PSAIMS)” dan TKO PENGELOLAAN SECE Dok No B6.3-02/PNA400000/2025 S9."/>
    <s v="Menyusun draft SECE Register berdasar TKO"/>
    <m/>
    <x v="3"/>
    <m/>
    <m/>
    <x v="0"/>
    <m/>
    <m/>
    <x v="1"/>
  </r>
  <r>
    <n v="20"/>
    <x v="2"/>
    <x v="7"/>
    <s v="R-05-14"/>
    <m/>
    <x v="1"/>
    <s v="Melaksanakan analisis penggantian peralatan (Replacement Analysis) untuk menentukan interval penggantian yang optimum."/>
    <s v="Menjadwalkan dan identifikasi resource untuk analisa penggantian, melakukan penjadwalan maintenance sesuai hasil identifikasi"/>
    <m/>
    <x v="5"/>
    <m/>
    <m/>
    <x v="0"/>
    <m/>
    <m/>
    <x v="1"/>
  </r>
  <r>
    <n v="21"/>
    <x v="2"/>
    <x v="7"/>
    <s v="R-05-15"/>
    <m/>
    <x v="1"/>
    <s v="Melakukan formalisasi dan menyempurnakan STK terkait General Specification / Design &amp; Engineering Practices yaitu - Menformalkan Dokumen Laporan No. 039/R1030/2019 S0 ”Desain Tangki Penimbun Tangki Vertikal - Tangki Horizontal” yang dibuat oleh PERTAMINA TRAINING CONSULTANT menjadi dokumen resmi sebagai bagian dari STK General Specification / Desing Engineering Practices - Memastikan dokumen nomor STD-OT-003-2020 “Desain dan Pemasangan ATG TBBM &amp; LPG” menjadi bagian dari STK General Specification, serta melakukan pembaruan terhadap dokumen tersebut mengingat revisi terakhir dilakukan pada tahun 2020. - Memastikan dokumen-dokumen yang ada lainnya menjadi bagian dari STK General Specification seperti misalnya: o Panduan Penyusunan Isometric Drawing o Panduan Penyusunan P&amp;ID o Panduan Penyusunan PFD o Panduan Penyusunan CED o Panduan Penyusunan SLD - Melengkapi STK General Specification untuk disiplin lainnya seperti Electrical, Instrumentasi dan Kontrol, Civil and Structural Design, Telecommunication Systems, Fire Protection &amp; Safety Systems,STK General Specification ini harus _x000a_berlaku di semua entitas PPN yang terlibat dalam design, engineering, manufacturing, installation, _x000a_acceptance, atau secara umum dalam aktivitas apa pun yang berkaitan dengan pelaksanaan proyek-proyek di PPN. "/>
    <s v="Menyusun STK terkait General Specification/Design &amp; Engineering Practices"/>
    <m/>
    <x v="0"/>
    <m/>
    <m/>
    <x v="0"/>
    <m/>
    <m/>
    <x v="1"/>
  </r>
  <r>
    <n v="22"/>
    <x v="3"/>
    <x v="7"/>
    <s v="R-06-01"/>
    <m/>
    <x v="0"/>
    <s v="Mengimplementasikan rekomendasi studi RLA terkait pelaksanaan function test untuk Shutdown Valve (SDV), Instrument System, dan Fire &amp; Gas Detection System (FGDS) secara berkala, minimal setiap enam bulan sesuai dengan rekomendasi hasil studi RLA."/>
    <s v="Menyusun jadwal untuk melakukan RLA (Remaining Life Assessment) pada SECE"/>
    <m/>
    <x v="3"/>
    <m/>
    <m/>
    <x v="0"/>
    <m/>
    <m/>
    <x v="1"/>
  </r>
  <r>
    <n v="23"/>
    <x v="3"/>
    <x v="7"/>
    <s v="R-06-02"/>
    <m/>
    <x v="0"/>
    <s v="Menjalankan Program ITPM pada peralatan kritikal dan SECE yang selama ini belum dilakukan seperti misalnya ESDV, PLC, Instrument Air Compressor FGDS dan sebagainya. Memastikan adanya bukti pelaksanaan function test dan pemeliharaan lainnya yang terdokumentasi dengan baik"/>
    <s v="Melakukan Program ITPM pada SECE dan peralatan kritikal yang belum pernah dilakukan"/>
    <m/>
    <x v="5"/>
    <m/>
    <m/>
    <x v="0"/>
    <m/>
    <m/>
    <x v="1"/>
  </r>
  <r>
    <n v="24"/>
    <x v="3"/>
    <x v="7"/>
    <s v="R-06-03"/>
    <m/>
    <x v="0"/>
    <s v="Melakukan perbaikan atau penggantian pada peralatan tidak berfungsi seperti memperbaiki atau mengganti Flame Detector yang tidak berfungsi di area LPG serta pastikan semua ESDV terhubung secara optimal ke Human Machine Interface (HMI) di control room dan berfungsi dengan baik"/>
    <s v="Melakukan proses pengadaan baik perbaikan ataupun penggantian flame detector di area LPG"/>
    <m/>
    <x v="5"/>
    <m/>
    <m/>
    <x v="0"/>
    <m/>
    <m/>
    <x v="1"/>
  </r>
  <r>
    <n v="25"/>
    <x v="3"/>
    <x v="7"/>
    <s v="R-06-04"/>
    <m/>
    <x v="0"/>
    <s v="Melakukan pengadaan dan pemasangan sistem FGDS di Terminal Bahan Bakar Minyak (TBBM) sesuai dengan standar keselamatan dan peraturan yang berlaku, serta pastikan sistem tersebut terintegrasi ke dalam sistem pengawasan dan pemeliharaan yang ada"/>
    <s v="Melakukan pengajuan PR untuk pengadaan sistem FGDS"/>
    <m/>
    <x v="5"/>
    <m/>
    <m/>
    <x v="0"/>
    <m/>
    <m/>
    <x v="1"/>
  </r>
  <r>
    <n v="26"/>
    <x v="3"/>
    <x v="7"/>
    <s v="R-06-05"/>
    <m/>
    <x v="0"/>
    <s v="Menerapkan pengelolaan deviasi dan anomali pada peralatan SECE sesuai dengan TKO Pengecualian terhadap Prosedur HSSE, Dokumen No. B5009/PNA400000/2021-S9"/>
    <s v="Identifikasi deviasi dan anomali pada peralatan SECE, lalu melakukan perbaikan agar peralatan berfungsi optimal"/>
    <m/>
    <x v="3"/>
    <m/>
    <m/>
    <x v="0"/>
    <m/>
    <m/>
    <x v="1"/>
  </r>
  <r>
    <n v="27"/>
    <x v="3"/>
    <x v="7"/>
    <s v="R-06-06"/>
    <m/>
    <x v="1"/>
    <s v="Membuat daftar atau register deviasi atau anomali untuk pemantauan dan pengontrolan. Mengimplementasikan manajemen Major Integrity Threat (MIT) dengan menetapkan kriteria dan mekanisme pengawasan khusus terhadap penurunan kinerja peralatan SECE yang tidak memenuhi performance standard dan tidak memiliki backup barrier"/>
    <s v="Menyusun register deviasi dan anomali, menetapkan parameter/threshold serta mekanisme pengawasan pada peralatan SECE sub standard"/>
    <m/>
    <x v="3"/>
    <m/>
    <m/>
    <x v="0"/>
    <m/>
    <m/>
    <x v="1"/>
  </r>
  <r>
    <n v="28"/>
    <x v="3"/>
    <x v="7"/>
    <s v="R-06-07"/>
    <m/>
    <x v="1"/>
    <s v="Melakukan optimalisasi penggunaan MySAP dengan memastikan seluruh aktivitas Corrective Maintenance (CM) tercatat dalam sistem. Diperlukan juga sosialisasi dan pelatihan lanjutan kepada seluruh personel terkait, serta penetapan prosedur wajib pencatatan kegiatan pemeliharaan ke dalam MySAP"/>
    <s v="Mengembangkan MySAP untuk dapat mengakomodir data CM maupun sosialisasi dan pelatihan_x000a__x000a_Atau membuat sistem pencatatan baru diluar mySAP"/>
    <m/>
    <x v="0"/>
    <m/>
    <m/>
    <x v="0"/>
    <m/>
    <m/>
    <x v="1"/>
  </r>
  <r>
    <n v="29"/>
    <x v="3"/>
    <x v="9"/>
    <s v="R-06-08"/>
    <m/>
    <x v="0"/>
    <s v="Perlu disusun dan diterapkan sistem pelatihan yang terstruktur guna menjamin kompetensi operator Control Room, khususnya bagi personel yang baru direkrut atau dipindahkan. Saat ini, belum terdapat sistem formal yang secara sistematis memastikan tingkat kompetensi operator. Pengetahuan dan keterampilan yang dibutuhkan dalam menjalankan tugas di Control Room masih bergantung pada pengalaman individu atau personel senior, dan belum didukung oleh sistem pelatihan maupun pengelolaan pengetahuan yang terdokumentasi dan terintegrasi"/>
    <s v="1. Menyusun prosedur untuk Asesmen kompetensi operator Control Room_x000a_2. Implementasi formal Asesmen Kompetensi"/>
    <m/>
    <x v="3"/>
    <m/>
    <m/>
    <x v="0"/>
    <m/>
    <m/>
    <x v="1"/>
  </r>
  <r>
    <n v="30"/>
    <x v="3"/>
    <x v="9"/>
    <s v="R-06-09"/>
    <m/>
    <x v="0"/>
    <s v="Perubahan terhadap batas operasi aman (safe operating limit) maupun perubahan setting parameter proses harus dipastikan melalui proses Management of Change (MoC), agar seluruh perubahan tersebut terdokumentasi secara sistematis dan terkontrol dengan baik sesuai dengan prosedur yang berlaku "/>
    <s v="Pencatatan terkait perubahan Safe Operating Limit ataupun parameter proses pada form MoC dan mengikuti proses MoC yang berlaku"/>
    <m/>
    <x v="6"/>
    <m/>
    <m/>
    <x v="0"/>
    <m/>
    <m/>
    <x v="1"/>
  </r>
  <r>
    <n v="31"/>
    <x v="3"/>
    <x v="9"/>
    <s v="R-06-10"/>
    <m/>
    <x v="0"/>
    <s v="Melakukan kajian terkait pemindahan atau menyusun ulang tata letak panel kontrol MOV dan posisi Human Machine Interface (HMI) agar keduanya berada dalam ruang atau area yang sama tanpa penghalang fisik, sehingga meminimalisasi risiko kesalahan pengoperasian dan meningkatkan koordinasi operator"/>
    <s v="1. Melakukan pengaturan tata letak panel kontrol MOV dan HMI untuk mengoptimalkan koordinasi operator"/>
    <m/>
    <x v="6"/>
    <m/>
    <m/>
    <x v="0"/>
    <m/>
    <m/>
    <x v="1"/>
  </r>
  <r>
    <n v="32"/>
    <x v="3"/>
    <x v="9"/>
    <s v="R-06-11"/>
    <m/>
    <x v="0"/>
    <s v="Memastikan bahwa semua prosedur yang ditempel atau tersedia di control room adalah prosedur resmi yang terkini serta memastikan prosedur tersebut tersimpan dan diakses dengan cara yang terkontrol dan terdokumentasi dengan baik"/>
    <s v="Crosscheck prosedur yang terpasang pada control room dengan database_x000a_Update prosedur yang terpasang pada control room"/>
    <m/>
    <x v="6"/>
    <m/>
    <m/>
    <x v="0"/>
    <m/>
    <m/>
    <x v="1"/>
  </r>
  <r>
    <n v="33"/>
    <x v="4"/>
    <x v="10"/>
    <s v="R-07-01"/>
    <m/>
    <x v="1"/>
    <s v="Menyempurnakan prosedur investigasi agar lebih menggali akar penyebab (misalnya dengan teknik 5-Whys)"/>
    <s v="Prosedur investigasi diperkaya dengan berbagai teknik investigasi, tidak hanya fishbone/SCAT, bila diperlukan dapat menggunakan B-SCAT (Barrier SCAT) yang menggabungkan BowTie dengan SCAT"/>
    <m/>
    <x v="6"/>
    <m/>
    <m/>
    <x v="0"/>
    <m/>
    <m/>
    <x v="1"/>
  </r>
</pivotCacheRecords>
</file>

<file path=xl/pivotCache/richPivot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
  <r>
    <n v="1"/>
    <x v="0"/>
    <s v="Korosi pada bagian antara bagian bawah pipa dan pipe support"/>
    <s v="AFT Juanda"/>
    <s v="Picture"/>
    <s v="Picture"/>
    <s v="Rekomendasi #1"/>
    <m/>
  </r>
  <r>
    <n v="2"/>
    <x v="1"/>
    <s v="Pipe support dalam kondisi korosi bagian bawah. Korosi diakibatkan kerusakan cat pelingdung"/>
    <s v="AFT Juanda"/>
    <s v="Picture"/>
    <s v="Picture"/>
    <s v="Rekomendasi #2"/>
    <m/>
  </r>
  <r>
    <n v="4"/>
    <x v="1"/>
    <s v="Korosi pada small bore pipe pada Hydrant Filter Separator F-101 F. Korosi diakibatkan kerusakan cat pelingdung"/>
    <s v="AFT Juanda"/>
    <s v="Picture"/>
    <m/>
    <s v="Rekomendasi #3"/>
    <m/>
  </r>
  <r>
    <n v="3"/>
    <x v="1"/>
    <s v="1. Test Point untuk pengecekan sistem katodik dalam kondisi tidak berfungsi _x000a_2. Tidak terdapat informasi data output tegangan dan arus dari inspeksi sebelumnya. 3.  Tidak terdapat informasi ouput tegangan dan arus dari inspeksi terakhir._x000a_4. Tidak Terdapat pengujian  terhadap kondisi insulation joint._x000a_5. Tidak terdapat program untuk melakukan inteference Testing"/>
    <s v="AFT Juanda"/>
    <s v="Picture"/>
    <m/>
    <s v="Rekomendasi #4"/>
    <m/>
  </r>
  <r>
    <n v="5"/>
    <x v="1"/>
    <s v="Tidak ditemukan stiker Thickness Measurement Location (TML) "/>
    <s v="AFT Juanda"/>
    <m/>
    <m/>
    <s v="Rekomendasi #5"/>
    <m/>
  </r>
  <r>
    <n v="6"/>
    <x v="2"/>
    <s v="_x000a_Korosi pada Flanges yang terjadi dikarenakan kerusakan cat sebagai pelindung._x000a_ "/>
    <s v="_x000a_AFT Juanda"/>
    <s v="Picture"/>
    <s v="Picture"/>
    <s v="Rekomendasi #6"/>
    <m/>
  </r>
  <r>
    <m/>
    <x v="3"/>
    <m/>
    <m/>
    <s v="Picture"/>
    <s v="Picture"/>
    <m/>
    <m/>
  </r>
  <r>
    <m/>
    <x v="3"/>
    <m/>
    <m/>
    <s v="Picture"/>
    <s v="Picture"/>
    <m/>
    <m/>
  </r>
  <r>
    <m/>
    <x v="3"/>
    <m/>
    <m/>
    <s v="Picture"/>
    <s v="Picture"/>
    <m/>
    <m/>
  </r>
  <r>
    <m/>
    <x v="3"/>
    <m/>
    <m/>
    <s v="Picture"/>
    <m/>
    <m/>
    <m/>
  </r>
  <r>
    <m/>
    <x v="0"/>
    <m/>
    <m/>
    <s v="Picture"/>
    <m/>
    <m/>
    <m/>
  </r>
  <r>
    <m/>
    <x v="4"/>
    <m/>
    <m/>
    <s v="Picture"/>
    <s v="Picture"/>
    <m/>
    <m/>
  </r>
  <r>
    <n v="7"/>
    <x v="4"/>
    <s v="Tagging PSV tidak ditemukan sehingga tidak bisa diketahui kapan terakhir dilakukan sertifikasi"/>
    <m/>
    <s v="Picture"/>
    <s v="Picture"/>
    <s v="Rekomendasi #7"/>
    <m/>
  </r>
  <r>
    <n v="8"/>
    <x v="0"/>
    <s v="Posisi pipa berdekatan dengan tanah didalam parit, berpotensi tergenang pada saat hujan."/>
    <s v="AFT Juanda"/>
    <s v="Picture"/>
    <s v="Picture"/>
    <s v="Rekomendasi #8"/>
    <m/>
  </r>
  <r>
    <n v="9"/>
    <x v="0"/>
    <s v="Valve dalam kondisi bocor"/>
    <s v="AFT Juanda"/>
    <s v="Picture"/>
    <s v="Picture"/>
    <s v="Rekomendasi #9"/>
    <m/>
  </r>
  <r>
    <n v="10"/>
    <x v="0"/>
    <s v="Tidak ditemukan program pengukuran bakteri dan analisa air (kadar Fe dan pH) di sistem PMK"/>
    <s v="AFT Juanda"/>
    <m/>
    <m/>
    <s v="Rekomendasi #10"/>
    <m/>
  </r>
  <r>
    <n v="11"/>
    <x v="0"/>
    <s v="Lampu Emergency tidak dalam kondisi terpasang dengan baik"/>
    <s v="AFT Juanda"/>
    <s v="Picture"/>
    <m/>
    <s v="Rekomendasi #11 :"/>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575897-9B16-4529-815C-02C41F71ECAA}"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7">
  <location ref="A27:B32" firstHeaderRow="1" firstDataRow="1" firstDataCol="1"/>
  <pivotFields count="8">
    <pivotField showAll="0"/>
    <pivotField axis="axisRow" dataField="1" showAll="0">
      <items count="6">
        <item x="2"/>
        <item x="4"/>
        <item x="0"/>
        <item x="1"/>
        <item h="1" x="3"/>
        <item t="default"/>
      </items>
    </pivotField>
    <pivotField showAll="0"/>
    <pivotField showAll="0"/>
    <pivotField showAll="0"/>
    <pivotField showAll="0"/>
    <pivotField showAll="0"/>
    <pivotField showAll="0"/>
  </pivotFields>
  <rowFields count="1">
    <field x="1"/>
  </rowFields>
  <rowItems count="5">
    <i>
      <x/>
    </i>
    <i>
      <x v="1"/>
    </i>
    <i>
      <x v="2"/>
    </i>
    <i>
      <x v="3"/>
    </i>
    <i t="grand">
      <x/>
    </i>
  </rowItems>
  <colItems count="1">
    <i/>
  </colItems>
  <dataFields count="1">
    <dataField name="Count of Kategori" fld="1" subtotal="count" baseField="0" baseItem="0"/>
  </dataFields>
  <chartFormats count="2">
    <chartFormat chart="3" format="2"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 xmlns:xxpvi="http://schemas.microsoft.com/office/spreadsheetml/2022/pivotVersionInfo" uri="{9F748A41-CAEA-4470-BF7A-CE61E8FFA7F9}">
      <xxpvi:pivotVersionInfo>
        <xxpvi:lastUpdateFeature>RichData</xxpvi:lastUpdateFeature>
      </xxpvi:pivotVersionInfo>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AD2F36-E76F-462A-BD89-40500BDA5EC7}" name="Rekomendasi Elemen"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2:D24" firstHeaderRow="0" firstDataRow="1" firstDataCol="1"/>
  <pivotFields count="16">
    <pivotField showAll="0"/>
    <pivotField showAll="0"/>
    <pivotField axis="axisRow" showAll="0">
      <items count="15">
        <item x="11"/>
        <item m="1" x="13"/>
        <item x="0"/>
        <item x="1"/>
        <item x="2"/>
        <item x="6"/>
        <item x="3"/>
        <item x="7"/>
        <item x="8"/>
        <item x="4"/>
        <item x="5"/>
        <item x="9"/>
        <item x="10"/>
        <item m="1" x="12"/>
        <item t="default"/>
      </items>
    </pivotField>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items count="3">
        <item x="0"/>
        <item h="1" x="1"/>
        <item t="default"/>
      </items>
    </pivotField>
  </pivotFields>
  <rowFields count="1">
    <field x="2"/>
  </rowFields>
  <rowItems count="12">
    <i>
      <x v="2"/>
    </i>
    <i>
      <x v="3"/>
    </i>
    <i>
      <x v="4"/>
    </i>
    <i>
      <x v="5"/>
    </i>
    <i>
      <x v="6"/>
    </i>
    <i>
      <x v="7"/>
    </i>
    <i>
      <x v="8"/>
    </i>
    <i>
      <x v="9"/>
    </i>
    <i>
      <x v="10"/>
    </i>
    <i>
      <x v="11"/>
    </i>
    <i>
      <x v="12"/>
    </i>
    <i t="grand">
      <x/>
    </i>
  </rowItems>
  <colFields count="1">
    <field x="-2"/>
  </colFields>
  <colItems count="3">
    <i>
      <x/>
    </i>
    <i i="1">
      <x v="1"/>
    </i>
    <i i="2">
      <x v="2"/>
    </i>
  </colItems>
  <dataFields count="3">
    <dataField name="Jumlah Rekomendasi" fld="6" subtotal="count" baseField="0" baseItem="0"/>
    <dataField name="Action Plan Suggested" fld="7" subtotal="count" baseField="0" baseItem="0"/>
    <dataField name="Count of Deliverables" fld="8" subtotal="count" baseField="0" baseItem="0"/>
  </dataFields>
  <chartFormats count="3">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6" format="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6777098-AFF3-43D8-81FB-1A281718C8EC}" name="PivotTable1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 ">
  <location ref="F22:G24" firstHeaderRow="1" firstDataRow="1" firstDataCol="1"/>
  <pivotFields count="16">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0"/>
        <item m="1" x="2"/>
        <item m="1" x="1"/>
        <item t="default"/>
      </items>
    </pivotField>
    <pivotField showAll="0"/>
    <pivotField showAll="0"/>
    <pivotField showAll="0"/>
  </pivotFields>
  <rowFields count="1">
    <field x="12"/>
  </rowFields>
  <rowItems count="2">
    <i>
      <x/>
    </i>
    <i t="grand">
      <x/>
    </i>
  </rowItems>
  <colItems count="1">
    <i/>
  </colItems>
  <dataFields count="1">
    <dataField name="Count of Status" fld="12" subtotal="count" showDataAs="percentOfCol" baseField="13" baseItem="1" numFmtId="10"/>
  </dataFields>
  <chartFormats count="4">
    <chartFormat chart="0"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3" format="4">
      <pivotArea type="data" outline="0" fieldPosition="0">
        <references count="2">
          <reference field="4294967294" count="1" selected="0">
            <x v="0"/>
          </reference>
          <reference field="12" count="1" selected="0">
            <x v="0"/>
          </reference>
        </references>
      </pivotArea>
    </chartFormat>
    <chartFormat chart="3" format="5">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1B7F8F8-A99E-4F70-9CCF-DF4FD9B19815}" name="PivotTable1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F12:H20" firstHeaderRow="1" firstDataRow="2" firstDataCol="1"/>
  <pivotFields count="16">
    <pivotField showAll="0"/>
    <pivotField showAll="0"/>
    <pivotField showAll="0">
      <items count="15">
        <item x="11"/>
        <item x="7"/>
        <item x="8"/>
        <item x="4"/>
        <item x="5"/>
        <item x="9"/>
        <item x="10"/>
        <item m="1" x="13"/>
        <item x="0"/>
        <item x="1"/>
        <item x="2"/>
        <item x="6"/>
        <item x="3"/>
        <item m="1" x="12"/>
        <item t="default"/>
      </items>
    </pivotField>
    <pivotField showAll="0"/>
    <pivotField showAll="0"/>
    <pivotField showAll="0"/>
    <pivotField showAll="0"/>
    <pivotField dataField="1" showAll="0"/>
    <pivotField showAll="0"/>
    <pivotField axis="axisRow" showAll="0">
      <items count="11">
        <item x="5"/>
        <item x="1"/>
        <item m="1" x="8"/>
        <item m="1" x="7"/>
        <item x="0"/>
        <item m="1" x="9"/>
        <item h="1" x="6"/>
        <item x="3"/>
        <item x="2"/>
        <item x="4"/>
        <item t="default"/>
      </items>
    </pivotField>
    <pivotField showAll="0"/>
    <pivotField showAll="0"/>
    <pivotField showAll="0"/>
    <pivotField showAll="0"/>
    <pivotField showAll="0"/>
    <pivotField axis="axisCol" showAll="0">
      <items count="3">
        <item x="0"/>
        <item h="1" x="1"/>
        <item t="default"/>
      </items>
    </pivotField>
  </pivotFields>
  <rowFields count="1">
    <field x="9"/>
  </rowFields>
  <rowItems count="7">
    <i>
      <x/>
    </i>
    <i>
      <x v="1"/>
    </i>
    <i>
      <x v="4"/>
    </i>
    <i>
      <x v="7"/>
    </i>
    <i>
      <x v="8"/>
    </i>
    <i>
      <x v="9"/>
    </i>
    <i t="grand">
      <x/>
    </i>
  </rowItems>
  <colFields count="1">
    <field x="15"/>
  </colFields>
  <colItems count="2">
    <i>
      <x/>
    </i>
    <i t="grand">
      <x/>
    </i>
  </colItems>
  <dataFields count="1">
    <dataField name="Jumlah Action Plan" fld="7" subtotal="count" baseField="9" baseItem="6"/>
  </dataFields>
  <chartFormats count="2">
    <chartFormat chart="5" format="4" series="1">
      <pivotArea type="data" outline="0" fieldPosition="0">
        <references count="2">
          <reference field="4294967294" count="1" selected="0">
            <x v="0"/>
          </reference>
          <reference field="15" count="1" selected="0">
            <x v="0"/>
          </reference>
        </references>
      </pivotArea>
    </chartFormat>
    <chartFormat chart="5" format="5" series="1">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AD11005-6D58-4FF1-8979-3B9748182444}" name="Rekomendasi Prose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C9" firstHeaderRow="0" firstDataRow="1" firstDataCol="1"/>
  <pivotFields count="16">
    <pivotField showAll="0"/>
    <pivotField axis="axisRow" showAll="0">
      <items count="8">
        <item x="5"/>
        <item x="0"/>
        <item x="1"/>
        <item x="2"/>
        <item x="3"/>
        <item x="4"/>
        <item m="1" x="6"/>
        <item t="default"/>
      </items>
    </pivotField>
    <pivotField showAll="0">
      <items count="15">
        <item x="11"/>
        <item x="7"/>
        <item x="8"/>
        <item x="4"/>
        <item x="5"/>
        <item x="9"/>
        <item x="10"/>
        <item m="1" x="13"/>
        <item x="0"/>
        <item x="1"/>
        <item x="2"/>
        <item x="6"/>
        <item x="3"/>
        <item m="1" x="12"/>
        <item t="default"/>
      </items>
    </pivotField>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items count="3">
        <item x="0"/>
        <item h="1" x="1"/>
        <item t="default"/>
      </items>
    </pivotField>
  </pivotFields>
  <rowFields count="1">
    <field x="1"/>
  </rowFields>
  <rowItems count="6">
    <i>
      <x v="1"/>
    </i>
    <i>
      <x v="2"/>
    </i>
    <i>
      <x v="3"/>
    </i>
    <i>
      <x v="4"/>
    </i>
    <i>
      <x v="5"/>
    </i>
    <i t="grand">
      <x/>
    </i>
  </rowItems>
  <colFields count="1">
    <field x="-2"/>
  </colFields>
  <colItems count="2">
    <i>
      <x/>
    </i>
    <i i="1">
      <x v="1"/>
    </i>
  </colItems>
  <dataFields count="2">
    <dataField name="Jumlah Rekomendasi" fld="6" subtotal="count" baseField="0" baseItem="0"/>
    <dataField name="Action Plan Suggested" fld="7" subtotal="count" baseField="0" baseItem="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954139D-6054-4AC9-BE01-1B39A2EFCC95}" name="Tingkatan Rekomendasi"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F3:H7" firstHeaderRow="0" firstDataRow="1" firstDataCol="1"/>
  <pivotFields count="16">
    <pivotField showAll="0"/>
    <pivotField showAll="0"/>
    <pivotField showAll="0"/>
    <pivotField showAll="0"/>
    <pivotField showAll="0"/>
    <pivotField axis="axisRow" showAll="0">
      <items count="5">
        <item x="0"/>
        <item x="1"/>
        <item x="2"/>
        <item m="1" x="3"/>
        <item t="default"/>
      </items>
    </pivotField>
    <pivotField dataField="1" showAll="0"/>
    <pivotField dataField="1" showAll="0"/>
    <pivotField showAll="0"/>
    <pivotField showAll="0"/>
    <pivotField showAll="0"/>
    <pivotField showAll="0"/>
    <pivotField showAll="0"/>
    <pivotField showAll="0"/>
    <pivotField showAll="0"/>
    <pivotField showAll="0">
      <items count="3">
        <item x="0"/>
        <item h="1" x="1"/>
        <item t="default"/>
      </items>
    </pivotField>
  </pivotFields>
  <rowFields count="1">
    <field x="5"/>
  </rowFields>
  <rowItems count="4">
    <i>
      <x/>
    </i>
    <i>
      <x v="1"/>
    </i>
    <i>
      <x v="2"/>
    </i>
    <i t="grand">
      <x/>
    </i>
  </rowItems>
  <colFields count="1">
    <field x="-2"/>
  </colFields>
  <colItems count="2">
    <i>
      <x/>
    </i>
    <i i="1">
      <x v="1"/>
    </i>
  </colItems>
  <dataFields count="2">
    <dataField name="Action Plan Suggested" fld="7" subtotal="count" baseField="0" baseItem="0"/>
    <dataField name="Jumlah Rekomendasi" fld="6" subtotal="count" baseField="0" baseItem="0"/>
  </dataFields>
  <chartFormats count="2">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4" xr16:uid="{E3B8B21C-5FD3-4EBC-BF35-F280763287A1}" autoFormatId="16" applyNumberFormats="0" applyBorderFormats="0" applyFontFormats="0" applyPatternFormats="0" applyAlignmentFormats="0" applyWidthHeightFormats="0">
  <queryTableRefresh nextId="17">
    <queryTableFields count="16">
      <queryTableField id="1" name="No." tableColumnId="1"/>
      <queryTableField id="2" name="Proses" tableColumnId="2"/>
      <queryTableField id="3" name="Elemen" tableColumnId="3"/>
      <queryTableField id="4" name="No. Rekomendasi" tableColumnId="4"/>
      <queryTableField id="5" name="Referensi Proses" tableColumnId="5"/>
      <queryTableField id="6" name="Tingkatan Rekomendasi" tableColumnId="6"/>
      <queryTableField id="7" name="Uraian Rekomendasi" tableColumnId="7"/>
      <queryTableField id="8" name="Action Plan" tableColumnId="8"/>
      <queryTableField id="9" name="Deliverables" tableColumnId="9"/>
      <queryTableField id="10" name="Responsible Parties" tableColumnId="10"/>
      <queryTableField id="11" name="PIC" tableColumnId="11"/>
      <queryTableField id="12" name="Due Date" tableColumnId="12"/>
      <queryTableField id="13" name="Status" tableColumnId="13"/>
      <queryTableField id="14" name="Relevansi (Y/N)" tableColumnId="14"/>
      <queryTableField id="15" name="Keterangan" tableColumnId="15"/>
      <queryTableField id="16" name="Name" tableColumnId="16"/>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10.png"/><Relationship Id="rId13" Type="http://schemas.openxmlformats.org/officeDocument/2006/relationships/image" Target="../media/image130.png"/><Relationship Id="rId18" Type="http://schemas.openxmlformats.org/officeDocument/2006/relationships/image" Target="../media/image180.png"/><Relationship Id="rId26" Type="http://schemas.openxmlformats.org/officeDocument/2006/relationships/image" Target="../media/image260.png"/><Relationship Id="rId3" Type="http://schemas.openxmlformats.org/officeDocument/2006/relationships/image" Target="../media/image39.png"/><Relationship Id="rId21" Type="http://schemas.openxmlformats.org/officeDocument/2006/relationships/image" Target="../media/image210.png"/><Relationship Id="rId7" Type="http://schemas.openxmlformats.org/officeDocument/2006/relationships/image" Target="../media/image70.png"/><Relationship Id="rId12" Type="http://schemas.openxmlformats.org/officeDocument/2006/relationships/image" Target="../media/image120.png"/><Relationship Id="rId17" Type="http://schemas.openxmlformats.org/officeDocument/2006/relationships/image" Target="../media/image170.png"/><Relationship Id="rId25" Type="http://schemas.openxmlformats.org/officeDocument/2006/relationships/image" Target="../media/image250.png"/><Relationship Id="rId2" Type="http://schemas.openxmlformats.org/officeDocument/2006/relationships/image" Target="../media/image211.png"/><Relationship Id="rId16" Type="http://schemas.openxmlformats.org/officeDocument/2006/relationships/image" Target="../media/image160.png"/><Relationship Id="rId20" Type="http://schemas.openxmlformats.org/officeDocument/2006/relationships/image" Target="../media/image200.png"/><Relationship Id="rId29" Type="http://schemas.openxmlformats.org/officeDocument/2006/relationships/image" Target="../media/image290.png"/><Relationship Id="rId1" Type="http://schemas.openxmlformats.org/officeDocument/2006/relationships/image" Target="../media/image110.png"/><Relationship Id="rId6" Type="http://schemas.openxmlformats.org/officeDocument/2006/relationships/image" Target="../media/image60.png"/><Relationship Id="rId11" Type="http://schemas.openxmlformats.org/officeDocument/2006/relationships/image" Target="../media/image111.png"/><Relationship Id="rId24" Type="http://schemas.openxmlformats.org/officeDocument/2006/relationships/image" Target="../media/image240.png"/><Relationship Id="rId32" Type="http://schemas.openxmlformats.org/officeDocument/2006/relationships/image" Target="../media/image320.png"/><Relationship Id="rId5" Type="http://schemas.openxmlformats.org/officeDocument/2006/relationships/image" Target="../media/image50.png"/><Relationship Id="rId15" Type="http://schemas.openxmlformats.org/officeDocument/2006/relationships/image" Target="../media/image150.png"/><Relationship Id="rId23" Type="http://schemas.openxmlformats.org/officeDocument/2006/relationships/image" Target="../media/image230.png"/><Relationship Id="rId28" Type="http://schemas.openxmlformats.org/officeDocument/2006/relationships/image" Target="../media/image280.png"/><Relationship Id="rId10" Type="http://schemas.openxmlformats.org/officeDocument/2006/relationships/image" Target="../media/image100.png"/><Relationship Id="rId19" Type="http://schemas.openxmlformats.org/officeDocument/2006/relationships/image" Target="../media/image190.png"/><Relationship Id="rId31" Type="http://schemas.openxmlformats.org/officeDocument/2006/relationships/image" Target="../media/image310.png"/><Relationship Id="rId4" Type="http://schemas.openxmlformats.org/officeDocument/2006/relationships/image" Target="../media/image40.png"/><Relationship Id="rId9" Type="http://schemas.openxmlformats.org/officeDocument/2006/relationships/image" Target="../media/image90.png"/><Relationship Id="rId14" Type="http://schemas.openxmlformats.org/officeDocument/2006/relationships/image" Target="../media/image140.png"/><Relationship Id="rId22" Type="http://schemas.openxmlformats.org/officeDocument/2006/relationships/image" Target="../media/image220.png"/><Relationship Id="rId27" Type="http://schemas.openxmlformats.org/officeDocument/2006/relationships/image" Target="../media/image270.png"/><Relationship Id="rId30" Type="http://schemas.openxmlformats.org/officeDocument/2006/relationships/image" Target="../media/image300.png"/></Relationships>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8">
    <v t="r">32</v>
    <v t="r">33</v>
    <v t="r">34</v>
    <v t="r">35</v>
    <v t="e">#NULL!</v>
    <v t="r">36</v>
    <v t="r">37</v>
    <v t="r">38</v>
    <v t="r">39</v>
    <v t="r">40</v>
    <v t="r">41</v>
    <v t="r">42</v>
    <v t="r">43</v>
    <v t="r">44</v>
    <v t="r">45</v>
    <v t="e">#NULL!</v>
    <v t="r">46</v>
    <v t="i">2</v>
  </a>
  <a r="18">
    <v t="r">48</v>
    <v t="r">49</v>
    <v t="e">#NULL!</v>
    <v t="e">#NULL!</v>
    <v t="e">#NULL!</v>
    <v t="r">50</v>
    <v t="r">51</v>
    <v t="r">52</v>
    <v t="r">53</v>
    <v t="e">#NULL!</v>
    <v t="e">#NULL!</v>
    <v t="r">54</v>
    <v t="r">55</v>
    <v t="r">56</v>
    <v t="r">57</v>
    <v t="e">#NULL!</v>
    <v t="e">#NULL!</v>
    <v t="i">2</v>
  </a>
</arrayData>
</file>

<file path=xl/richData/rdrichvalue.xml><?xml version="1.0" encoding="utf-8"?>
<rvData xmlns="http://schemas.microsoft.com/office/spreadsheetml/2017/richdata" count="60">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0</v>
    <v>4</v>
  </rv>
  <rv s="0">
    <v>2</v>
    <v>4</v>
  </rv>
  <rv s="0">
    <v>4</v>
    <v>4</v>
  </rv>
  <rv s="0">
    <v>5</v>
    <v>4</v>
  </rv>
  <rv s="0">
    <v>6</v>
    <v>4</v>
  </rv>
  <rv s="0">
    <v>8</v>
    <v>4</v>
  </rv>
  <rv s="0">
    <v>10</v>
    <v>4</v>
  </rv>
  <rv s="0">
    <v>12</v>
    <v>4</v>
  </rv>
  <rv s="0">
    <v>14</v>
    <v>4</v>
  </rv>
  <rv s="0">
    <v>15</v>
    <v>4</v>
  </rv>
  <rv s="0">
    <v>16</v>
    <v>4</v>
  </rv>
  <rv s="0">
    <v>18</v>
    <v>4</v>
  </rv>
  <rv s="0">
    <v>20</v>
    <v>4</v>
  </rv>
  <rv s="0">
    <v>22</v>
    <v>4</v>
  </rv>
  <rv s="0">
    <v>24</v>
    <v>4</v>
  </rv>
  <rv s="1">
    <v>0</v>
  </rv>
  <rv s="0">
    <v>1</v>
    <v>4</v>
  </rv>
  <rv s="0">
    <v>3</v>
    <v>4</v>
  </rv>
  <rv s="0">
    <v>7</v>
    <v>4</v>
  </rv>
  <rv s="0">
    <v>9</v>
    <v>4</v>
  </rv>
  <rv s="0">
    <v>11</v>
    <v>4</v>
  </rv>
  <rv s="0">
    <v>13</v>
    <v>4</v>
  </rv>
  <rv s="0">
    <v>17</v>
    <v>4</v>
  </rv>
  <rv s="0">
    <v>19</v>
    <v>4</v>
  </rv>
  <rv s="0">
    <v>21</v>
    <v>4</v>
  </rv>
  <rv s="0">
    <v>23</v>
    <v>4</v>
  </rv>
  <rv s="1">
    <v>1</v>
  </rv>
  <rv s="2">
    <v>0</v>
    <v>0</v>
    <v>{2DCED6A1-F981-4B97-8F21-15C6F8E50F12}</v>
    <v>47</v>
    <v>58</v>
  </rv>
</rvData>
</file>

<file path=xl/richData/rdrichvaluestructure.xml><?xml version="1.0" encoding="utf-8"?>
<rvStructures xmlns="http://schemas.microsoft.com/office/spreadsheetml/2017/richdata" count="3">
  <s t="_localImage">
    <k n="_rvRel:LocalImageIdentifier" t="i"/>
    <k n="CalcOrigin" t="i"/>
  </s>
  <s t="_array">
    <k n="array" t="a"/>
  </s>
  <s t="_datasourcecontainer">
    <k n="_CRID" t="i"/>
    <k n="_Display" t="spb"/>
    <k n="%XLUID" t="s"/>
    <k n="Gambar" t="r"/>
    <k n="Gambar2" t="r"/>
  </s>
</rvStructures>
</file>

<file path=xl/richData/rdsupportingpropertybag.xml><?xml version="1.0" encoding="utf-8"?>
<supportingPropertyBags xmlns="http://schemas.microsoft.com/office/spreadsheetml/2017/richdata2">
  <spbArrays count="1">
    <a count="5">
      <v t="s">Gambar</v>
      <v t="s">Gambar2</v>
      <v t="s">_CRID</v>
      <v t="s">%XLUID</v>
      <v t="s">_Display</v>
    </a>
  </spbArrays>
  <spbData count="1">
    <spb s="0">
      <v>0</v>
    </spb>
  </spbData>
</supportingPropertyBags>
</file>

<file path=xl/richData/rdsupportingpropertybagstructure.xml><?xml version="1.0" encoding="utf-8"?>
<spbStructures xmlns="http://schemas.microsoft.com/office/spreadsheetml/2017/richdata2" count="1">
  <s>
    <k n="^Order" t="spba"/>
  </s>
</spb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A438F480-EC2F-41FB-B754-91E364673A05}" sourceName="Name">
  <pivotTables>
    <pivotTable tabId="22" name="Rekomendasi Proses"/>
    <pivotTable tabId="22" name="Rekomendasi Elemen"/>
    <pivotTable tabId="22" name="Tingkatan Rekomendasi"/>
    <pivotTable tabId="22" name="PivotTable14"/>
  </pivotTables>
  <data>
    <tabular pivotCacheId="1318112034">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lemen" xr10:uid="{D05EA1EF-2C82-4DC2-B230-205EB4EA1E4F}" sourceName="Elemen">
  <pivotTables>
    <pivotTable tabId="22" name="Rekomendasi Proses"/>
    <pivotTable tabId="22" name="Rekomendasi Elemen"/>
    <pivotTable tabId="22" name="PivotTable14"/>
  </pivotTables>
  <data>
    <tabular pivotCacheId="1318112034" showMissing="0" crossFilter="showItemsWithNoData">
      <items count="14">
        <i x="11" s="1" nd="1"/>
        <i x="7" s="1"/>
        <i x="8" s="1"/>
        <i x="4" s="1"/>
        <i x="5" s="1"/>
        <i x="9" s="1"/>
        <i x="10" s="1"/>
        <i x="0" s="1"/>
        <i x="1" s="1"/>
        <i x="2" s="1"/>
        <i x="6" s="1"/>
        <i x="3" s="1"/>
        <i x="13" s="1" nd="1"/>
        <i x="1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lter Lokasi" xr10:uid="{107A1092-1458-49D6-980F-7C14C13BD00E}" cache="Slicer_Name" caption="Filter Lokasi" columnCount="2" rowHeight="234950"/>
  <slicer name="Elemen" xr10:uid="{BBF80F40-B9E4-4307-AE73-E2434F8A8316}" cache="Slicer_Elemen" caption="Elemen"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2521129-53D6-4F42-AA02-0F4E79582780}" name="Query2__2" displayName="Query2__2" ref="A1:P69" tableType="queryTable" totalsRowShown="0">
  <autoFilter ref="A1:P69" xr:uid="{42521129-53D6-4F42-AA02-0F4E79582780}"/>
  <tableColumns count="16">
    <tableColumn id="1" xr3:uid="{9F9EB610-5B5B-4035-9C7D-8B44AE862DF4}" uniqueName="1" name="No." queryTableFieldId="1" dataDxfId="38"/>
    <tableColumn id="2" xr3:uid="{235797A0-C246-4E38-AFC5-D79A92255BF0}" uniqueName="2" name="Proses" queryTableFieldId="2"/>
    <tableColumn id="3" xr3:uid="{F89BD7DF-D4B8-4452-A617-7FE555713E8C}" uniqueName="3" name="Elemen" queryTableFieldId="3"/>
    <tableColumn id="4" xr3:uid="{77AD57E0-4369-4229-93B5-65F3B15A5265}" uniqueName="4" name="No. Rekomendasi" queryTableFieldId="4"/>
    <tableColumn id="5" xr3:uid="{5EE791A0-6841-4401-968E-85669052F520}" uniqueName="5" name="Referensi Proses" queryTableFieldId="5"/>
    <tableColumn id="6" xr3:uid="{0E09BC66-54FD-48CA-9424-616247818368}" uniqueName="6" name="Tingkatan Rekomendasi" queryTableFieldId="6"/>
    <tableColumn id="7" xr3:uid="{66CB7EA2-B463-436B-A7C4-1A6E33344901}" uniqueName="7" name="Uraian Rekomendasi" queryTableFieldId="7"/>
    <tableColumn id="8" xr3:uid="{30FAACCE-6957-426E-945B-F59891DA6703}" uniqueName="8" name="Action Plan" queryTableFieldId="8"/>
    <tableColumn id="9" xr3:uid="{95E6340F-227A-4409-8180-C0421201269C}" uniqueName="9" name="Deliverables" queryTableFieldId="9"/>
    <tableColumn id="10" xr3:uid="{09D4B8CD-3A64-46C3-9676-04FBA6B3D839}" uniqueName="10" name="Responsible Parties" queryTableFieldId="10"/>
    <tableColumn id="11" xr3:uid="{FE4FE1D2-9DFB-40E6-9487-00542456DF5A}" uniqueName="11" name="PIC" queryTableFieldId="11"/>
    <tableColumn id="12" xr3:uid="{F1161A3E-1132-4F5F-A67F-389390DA45AE}" uniqueName="12" name="Due Date" queryTableFieldId="12"/>
    <tableColumn id="13" xr3:uid="{8472D248-4190-45DB-840F-F7E45BEEEA6C}" uniqueName="13" name="Status" queryTableFieldId="13"/>
    <tableColumn id="14" xr3:uid="{EB04E037-4E1A-4D7C-8409-0B9FF53D6925}" uniqueName="14" name="Relevansi (Y/N)" queryTableFieldId="14"/>
    <tableColumn id="15" xr3:uid="{9E1AD715-5898-4D79-BF4E-61F7C495396E}" uniqueName="15" name="Keterangan" queryTableFieldId="15"/>
    <tableColumn id="16" xr3:uid="{84465D0D-85CF-4508-9348-8849E4942714}" uniqueName="16" name="Name" queryTableFieldId="16" dataDxfId="3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542271-395B-4FE5-AD51-228D5F0D42B1}" name="AFT_Juanda" displayName="AFT_Juanda" ref="A7:Q42" totalsRowShown="0" headerRowDxfId="36" headerRowBorderDxfId="35" tableBorderDxfId="34">
  <autoFilter ref="A7:Q42" xr:uid="{97542271-395B-4FE5-AD51-228D5F0D42B1}"/>
  <tableColumns count="17">
    <tableColumn id="1" xr3:uid="{2B245E72-9AEE-4E28-A191-409D90D6EDDB}" name="No." dataDxfId="33"/>
    <tableColumn id="2" xr3:uid="{DE12809E-6D79-441E-9885-91707A9C57CF}" name="Proses" dataDxfId="32"/>
    <tableColumn id="16" xr3:uid="{BF71728E-2C6F-4347-8DCC-F2C995EC591E}" name="Elemen Number" dataDxfId="31">
      <calculatedColumnFormula>VALUE(LEFT(D8, FIND(".", D8)-1))</calculatedColumnFormula>
    </tableColumn>
    <tableColumn id="15" xr3:uid="{CEBEBEF9-666B-43A6-80CB-71F2EEB38F00}" name="Elemen" dataDxfId="30"/>
    <tableColumn id="3" xr3:uid="{AA725D4F-F566-4368-B6A5-751AE872E600}" name="No. Rekomendasi" dataDxfId="29"/>
    <tableColumn id="4" xr3:uid="{0E709051-4029-4A96-BDC8-A8B2EB390846}" name="Referensi Proses" dataDxfId="28"/>
    <tableColumn id="5" xr3:uid="{3E375F5C-6F43-432A-8B33-4AA4F0DAB087}" name="Tingkatan Rekomendasi" dataDxfId="27"/>
    <tableColumn id="6" xr3:uid="{299AF35D-3605-4AC8-A785-DCBC8CA135C9}" name="Uraian Rekomendasi" dataDxfId="26"/>
    <tableColumn id="7" xr3:uid="{D93669BC-C397-4C3E-940E-D2E2DD2BDF36}" name="Action Plan" dataDxfId="25"/>
    <tableColumn id="8" xr3:uid="{C9400C05-AC14-4791-A10C-69345FEBAE60}" name="Deliverables" dataDxfId="24"/>
    <tableColumn id="9" xr3:uid="{1A7498FE-164E-4D70-9265-3B65C2B36D2A}" name="Responsible Parties" dataDxfId="23"/>
    <tableColumn id="10" xr3:uid="{5C32F5DA-A74D-4F7D-BDA9-2430B6E49B07}" name="PIC" dataDxfId="22"/>
    <tableColumn id="11" xr3:uid="{31E86EDC-6449-4079-93AD-A1053B8DA14D}" name="Due Date" dataDxfId="21"/>
    <tableColumn id="12" xr3:uid="{ED9CB59A-70EB-420E-B8BC-4507243C38B6}" name="Status" dataDxfId="20"/>
    <tableColumn id="13" xr3:uid="{AB9031DF-9A85-4973-BB7A-2008CC43C6C2}" name="Relevansi (Y/N)" dataDxfId="19"/>
    <tableColumn id="14" xr3:uid="{08C4ED9B-936A-47FF-AF69-6BBB1001F21A}" name="Keterangan" dataDxfId="18"/>
    <tableColumn id="17" xr3:uid="{88C9F936-B784-D448-AF71-9922E057ABE6}" name="Kolom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DADFA7-3F01-49B5-91B3-97EE8126C15E}" name="IT_Panjang" displayName="IT_Panjang" ref="A7:P40" totalsRowShown="0" headerRowDxfId="17" headerRowBorderDxfId="16" tableBorderDxfId="15">
  <autoFilter ref="A7:P40" xr:uid="{97542271-395B-4FE5-AD51-228D5F0D42B1}"/>
  <tableColumns count="16">
    <tableColumn id="1" xr3:uid="{C0BAABFA-834D-4B6D-9E0F-7769AFEBF8DA}" name="No."/>
    <tableColumn id="2" xr3:uid="{44DD9076-154E-43F6-A930-FE2253A5B112}" name="Proses" dataDxfId="14"/>
    <tableColumn id="16" xr3:uid="{EDFEE32A-512F-44C5-B1D1-3D53E5074868}" name="Elemen Number" dataDxfId="13">
      <calculatedColumnFormula>VALUE(LEFT(D8, FIND(".", D8)-1))</calculatedColumnFormula>
    </tableColumn>
    <tableColumn id="15" xr3:uid="{584E7AAB-BB58-458D-9F1D-5BF59B1D6AEE}" name="Elemen" dataDxfId="12"/>
    <tableColumn id="3" xr3:uid="{1312AB95-5B8D-492C-81B6-0459DA844C05}" name="No. Rekomendasi" dataDxfId="11"/>
    <tableColumn id="4" xr3:uid="{905F70A6-EB2F-4C9A-A5E9-96A7A7F0530B}" name="Referensi Proses"/>
    <tableColumn id="5" xr3:uid="{686B241B-DEA1-4520-BF2A-7C33E6DFC834}" name="Tingkatan Rekomendasi"/>
    <tableColumn id="6" xr3:uid="{F7D9F266-85AB-4F50-AF74-2685CD140209}" name="Uraian Rekomendasi" dataDxfId="10"/>
    <tableColumn id="7" xr3:uid="{80F71180-76D9-4FD8-A128-0AE1E3986AE4}" name="Action Plan" dataDxfId="9"/>
    <tableColumn id="8" xr3:uid="{635EC248-953E-4262-949B-E41B5095FA39}" name="Deliverables"/>
    <tableColumn id="9" xr3:uid="{DA176213-9D33-4A20-A4C8-A4DE32876CC6}" name="Responsible Parties"/>
    <tableColumn id="10" xr3:uid="{A541DC1C-65F4-48DF-9957-FCF5E0C88EB7}" name="PIC"/>
    <tableColumn id="11" xr3:uid="{F60C975E-7667-43CD-936D-E4792D814322}" name="Due Date" dataDxfId="8"/>
    <tableColumn id="12" xr3:uid="{4DE91975-23FE-4BDE-9E24-55FF5D72A063}" name="Status"/>
    <tableColumn id="13" xr3:uid="{4404E722-5DF0-418C-8B82-E1982B0FF4E3}" name="Relevansi (Y/N)"/>
    <tableColumn id="14" xr3:uid="{7D1BD6B8-78BE-4B85-8232-354564806DD6}" name="Keteranga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20C6592-1F45-4F57-B6BC-05FBB2D77481}" name="SBTJuanda" displayName="SBTJuanda" ref="A4:H21" totalsRowShown="0" headerRowDxfId="7" tableBorderDxfId="6" headerRowCellStyle="Normal 2">
  <autoFilter ref="A4:H21" xr:uid="{920C6592-1F45-4F57-B6BC-05FBB2D77481}"/>
  <tableColumns count="8">
    <tableColumn id="1" xr3:uid="{06792215-CCD1-4B28-80EC-7544661A3C2B}" name="No" dataDxfId="5" dataCellStyle="Normal 2"/>
    <tableColumn id="2" xr3:uid="{6EDF3DDE-2968-491C-B11B-D8B13694B7FA}" name="Kategori" dataDxfId="4" dataCellStyle="Normal 2"/>
    <tableColumn id="3" xr3:uid="{837BA683-EFB3-4D77-BD4B-249A17232D98}" name="Temuan" dataDxfId="3" dataCellStyle="Normal 2"/>
    <tableColumn id="4" xr3:uid="{6D04ED6F-8EC8-42AD-A730-97A780169601}" name="Area" dataDxfId="2" dataCellStyle="Normal 2"/>
    <tableColumn id="5" xr3:uid="{CD0A0DED-0C4F-4CA0-AC38-80396500BA08}" name="Gambar"/>
    <tableColumn id="6" xr3:uid="{7D124EF8-840D-404C-8218-3BF74E890C9B}" name="Gambar2" dataDxfId="1" dataCellStyle="Normal 2"/>
    <tableColumn id="7" xr3:uid="{3035552C-3EE3-4F4A-B0C0-3C6344EF4C0F}" name="Rekomendasi" dataDxfId="0" dataCellStyle="Normal 2"/>
    <tableColumn id="8" xr3:uid="{E47471D3-AF02-47E4-90F0-776C0559AD60}" name="Prioritas Kerja"/>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2.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3.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17" Type="http://schemas.openxmlformats.org/officeDocument/2006/relationships/hyperlink" Target="https://drive.google.com/open?id=1Qz5RVa92fDDiu0mcfnHVCUqweVbsVEjY&amp;usp=drive_copy" TargetMode="External"/><Relationship Id="rId21" Type="http://schemas.openxmlformats.org/officeDocument/2006/relationships/hyperlink" Target="https://drive.google.com/open?id=1U2NPRj2o5c5BYl6uyNQS4G3dQcha7hNm&amp;usp=drive_copy" TargetMode="External"/><Relationship Id="rId42" Type="http://schemas.openxmlformats.org/officeDocument/2006/relationships/hyperlink" Target="https://drive.google.com/open?id=1ML1XaH6nhiC3u9TOjzoLNqHEGQKJ6ftZ&amp;usp=drive_copy" TargetMode="External"/><Relationship Id="rId63" Type="http://schemas.openxmlformats.org/officeDocument/2006/relationships/hyperlink" Target="https://drive.google.com/open?id=12SKSvvLuJ3iNl7nvYPUsUk7T3Y6HExRe&amp;usp=drive_copy" TargetMode="External"/><Relationship Id="rId84" Type="http://schemas.openxmlformats.org/officeDocument/2006/relationships/hyperlink" Target="https://drive.google.com/open?id=1GYEsMBS7KcVImM7Ib20MtNOcGPr502li&amp;usp=drive_copy" TargetMode="External"/><Relationship Id="rId16" Type="http://schemas.openxmlformats.org/officeDocument/2006/relationships/hyperlink" Target="https://drive.google.com/open?id=1K2nHW8P78WZtgMsNh_sHv6g3swzTQVnX&amp;usp=drive_copy" TargetMode="External"/><Relationship Id="rId107" Type="http://schemas.openxmlformats.org/officeDocument/2006/relationships/hyperlink" Target="https://drive.google.com/open?id=1-62foEpo5RVe34o4-gmO1zRQIwiMDxN7&amp;usp=drive_copy" TargetMode="External"/><Relationship Id="rId11" Type="http://schemas.openxmlformats.org/officeDocument/2006/relationships/hyperlink" Target="https://drive.google.com/open?id=1wiYMRVQV7JqjAhFEEJmZcZcwXHOfcxem&amp;usp=drive_copy" TargetMode="External"/><Relationship Id="rId32" Type="http://schemas.openxmlformats.org/officeDocument/2006/relationships/hyperlink" Target="https://drive.google.com/open?id=12M6EvuYWq7mnQI3MMzoiBdPHgKfrRG_r&amp;usp=drive_copy" TargetMode="External"/><Relationship Id="rId37" Type="http://schemas.openxmlformats.org/officeDocument/2006/relationships/hyperlink" Target="https://drive.google.com/open?id=1O0gCzaybS9AYh9NbnJypPThOTLp9cZza&amp;usp=drive_copy" TargetMode="External"/><Relationship Id="rId53" Type="http://schemas.openxmlformats.org/officeDocument/2006/relationships/hyperlink" Target="https://drive.google.com/open?id=1pk2RM4AT5LNba_ORUawOQhs-UfL1fzVg&amp;usp=drive_copy" TargetMode="External"/><Relationship Id="rId58" Type="http://schemas.openxmlformats.org/officeDocument/2006/relationships/hyperlink" Target="https://drive.google.com/open?id=1VhQzSvB6OadEVkodG7dSyVWD8SmoA639&amp;usp=drive_copy" TargetMode="External"/><Relationship Id="rId74" Type="http://schemas.openxmlformats.org/officeDocument/2006/relationships/hyperlink" Target="https://drive.google.com/open?id=1tmgY1oUT1pGgGa9YoX4RWVL8LkC5ZL0U&amp;usp=drive_copy" TargetMode="External"/><Relationship Id="rId79" Type="http://schemas.openxmlformats.org/officeDocument/2006/relationships/hyperlink" Target="https://drive.google.com/open?id=1q6jpNO-5gmloFYt_hgi0m5uf6VHFGeDq&amp;usp=drive_copy" TargetMode="External"/><Relationship Id="rId102" Type="http://schemas.openxmlformats.org/officeDocument/2006/relationships/hyperlink" Target="https://drive.google.com/open?id=1GEgCIbNwaRnXqGAtZlc1RVYeFjAC_pjl&amp;usp=drive_copy" TargetMode="External"/><Relationship Id="rId123" Type="http://schemas.openxmlformats.org/officeDocument/2006/relationships/hyperlink" Target="https://drive.google.com/open?id=16ITYa87vzFpYcU5GUl3HeF14BUzpjV2f&amp;usp=drive_copy" TargetMode="External"/><Relationship Id="rId128" Type="http://schemas.openxmlformats.org/officeDocument/2006/relationships/hyperlink" Target="https://drive.google.com/open?id=1AghpLPtTvQOqaYprTSEFppBsoMQLgss_&amp;usp=drive_copy" TargetMode="External"/><Relationship Id="rId5" Type="http://schemas.openxmlformats.org/officeDocument/2006/relationships/hyperlink" Target="https://drive.google.com/open?id=1Z7OaUG1vwRtzWpuO1U7gWhWfOY_ygePT&amp;usp=drive_copy" TargetMode="External"/><Relationship Id="rId90" Type="http://schemas.openxmlformats.org/officeDocument/2006/relationships/hyperlink" Target="https://drive.google.com/open?id=1FmVsYWUK2dv9VpHpiyIiG48IYeRpi4Yl&amp;usp=drive_copy" TargetMode="External"/><Relationship Id="rId95" Type="http://schemas.openxmlformats.org/officeDocument/2006/relationships/hyperlink" Target="https://drive.google.com/open?id=1NzrSne3yUpw9kzhJAZR3Czvbv-SuPLeo&amp;usp=drive_copy" TargetMode="External"/><Relationship Id="rId22" Type="http://schemas.openxmlformats.org/officeDocument/2006/relationships/hyperlink" Target="https://drive.google.com/open?id=1cIvjEdvrqNLlYJhjhmyvrPRLnCfJZiti&amp;usp=drive_copy" TargetMode="External"/><Relationship Id="rId27" Type="http://schemas.openxmlformats.org/officeDocument/2006/relationships/hyperlink" Target="https://drive.google.com/open?id=1OEpAZiHWcymdpSTeZKt1K8Q_SZCuROhc&amp;usp=drive_copy" TargetMode="External"/><Relationship Id="rId43" Type="http://schemas.openxmlformats.org/officeDocument/2006/relationships/hyperlink" Target="https://drive.google.com/open?id=1aIzPY_batnFF2wpZkVOenlT1nlQVOHGS&amp;usp=drive_copy" TargetMode="External"/><Relationship Id="rId48" Type="http://schemas.openxmlformats.org/officeDocument/2006/relationships/hyperlink" Target="https://drive.google.com/open?id=1sdc-Fy0CMFPuzaYMPvtObnGa3u59W5QX&amp;usp=drive_copy" TargetMode="External"/><Relationship Id="rId64" Type="http://schemas.openxmlformats.org/officeDocument/2006/relationships/hyperlink" Target="https://drive.google.com/open?id=1tSNSNCBMdQEfH_88_GGqMiNbnQazHM1d&amp;usp=drive_copy" TargetMode="External"/><Relationship Id="rId69" Type="http://schemas.openxmlformats.org/officeDocument/2006/relationships/hyperlink" Target="https://drive.google.com/open?id=1BaZTnKpeJnzTPtujFyX2YgM6nk6Oxt7y&amp;usp=drive_copy" TargetMode="External"/><Relationship Id="rId113" Type="http://schemas.openxmlformats.org/officeDocument/2006/relationships/hyperlink" Target="https://drive.google.com/open?id=1jzuufGj7UwPk1tpY3EnD-AV0XPW7H3bV&amp;usp=drive_copy" TargetMode="External"/><Relationship Id="rId118" Type="http://schemas.openxmlformats.org/officeDocument/2006/relationships/hyperlink" Target="https://drive.google.com/open?id=1m2q4i9dgSH3GO0_DQWPBlaNl9jg45QAA&amp;usp=drive_copy" TargetMode="External"/><Relationship Id="rId134" Type="http://schemas.openxmlformats.org/officeDocument/2006/relationships/hyperlink" Target="https://drive.google.com/open?id=1T3RhQC6-h7aQ-si15tS0-D5sbTceNBD4&amp;usp=drive_copy" TargetMode="External"/><Relationship Id="rId80" Type="http://schemas.openxmlformats.org/officeDocument/2006/relationships/hyperlink" Target="https://drive.google.com/open?id=1nZjaOYtvnjqzYMnfB0eloAZQykacehmv&amp;usp=drive_copy" TargetMode="External"/><Relationship Id="rId85" Type="http://schemas.openxmlformats.org/officeDocument/2006/relationships/hyperlink" Target="https://drive.google.com/open?id=1C1l1koL_hDWNi0OhZ1RJfr1AcDELIrcN&amp;usp=drive_copy" TargetMode="External"/><Relationship Id="rId12" Type="http://schemas.openxmlformats.org/officeDocument/2006/relationships/hyperlink" Target="https://drive.google.com/open?id=18tOCwZdEThUfxYNyxmsknahhfbr3x1Gf&amp;usp=drive_copy" TargetMode="External"/><Relationship Id="rId17" Type="http://schemas.openxmlformats.org/officeDocument/2006/relationships/hyperlink" Target="https://drive.google.com/open?id=1U_lFEBvLD-8q1aAOtQ6nseSZ7skRYklY&amp;usp=drive_copy" TargetMode="External"/><Relationship Id="rId33" Type="http://schemas.openxmlformats.org/officeDocument/2006/relationships/hyperlink" Target="https://drive.google.com/open?id=1x-QW0DLTkiPV47QrPDFug-AX-wJ80-0z&amp;usp=drive_copy" TargetMode="External"/><Relationship Id="rId38" Type="http://schemas.openxmlformats.org/officeDocument/2006/relationships/hyperlink" Target="https://drive.google.com/open?id=1zmtaSNtzh1zHdNk6d8PlNWXOM4mx7MLh&amp;usp=drive_copy" TargetMode="External"/><Relationship Id="rId59" Type="http://schemas.openxmlformats.org/officeDocument/2006/relationships/hyperlink" Target="https://drive.google.com/open?id=1AgnVssd_g-hsu6nQXr9-tVKt3dfxnbTt&amp;usp=drive_copy" TargetMode="External"/><Relationship Id="rId103" Type="http://schemas.openxmlformats.org/officeDocument/2006/relationships/hyperlink" Target="https://drive.google.com/open?id=1vF9NdPP8rApzW2WHd6eZjWbwZcfcPmXk&amp;usp=drive_copy" TargetMode="External"/><Relationship Id="rId108" Type="http://schemas.openxmlformats.org/officeDocument/2006/relationships/hyperlink" Target="https://drive.google.com/open?id=1e142nBW4HfXuO7jum_tSSQ9w4Kgcl-QB&amp;usp=drive_copy" TargetMode="External"/><Relationship Id="rId124" Type="http://schemas.openxmlformats.org/officeDocument/2006/relationships/hyperlink" Target="https://drive.google.com/open?id=1TglvxB7WN_vOlA_wE8u0Bf94dBE_DUp6&amp;usp=drive_copy" TargetMode="External"/><Relationship Id="rId129" Type="http://schemas.openxmlformats.org/officeDocument/2006/relationships/hyperlink" Target="https://drive.google.com/open?id=1qi4sYGl3NmNlytGR_povawj3NtVk5xda&amp;usp=drive_copy" TargetMode="External"/><Relationship Id="rId54" Type="http://schemas.openxmlformats.org/officeDocument/2006/relationships/hyperlink" Target="https://drive.google.com/open?id=1xl3nahCrCQHUMBZKzPvMVcmKhV-6Il8m&amp;usp=drive_copy" TargetMode="External"/><Relationship Id="rId70" Type="http://schemas.openxmlformats.org/officeDocument/2006/relationships/hyperlink" Target="https://drive.google.com/open?id=1rT2wJ3uhbD78DK3VBdJlokfUhlrbhtYq&amp;usp=drive_copy" TargetMode="External"/><Relationship Id="rId75" Type="http://schemas.openxmlformats.org/officeDocument/2006/relationships/hyperlink" Target="https://drive.google.com/open?id=1SY1QRSDWiYrKGw7N4wJUUNQckQw_5FVU&amp;usp=drive_copy" TargetMode="External"/><Relationship Id="rId91" Type="http://schemas.openxmlformats.org/officeDocument/2006/relationships/hyperlink" Target="https://drive.google.com/open?id=1b0q6oOSQJFnKdMV0zQcEs_w7FygFmZ_4&amp;usp=drive_copy" TargetMode="External"/><Relationship Id="rId96" Type="http://schemas.openxmlformats.org/officeDocument/2006/relationships/hyperlink" Target="https://drive.google.com/open?id=1TStboL37ESEpISl7g4nokVa2q1jyw9Cs&amp;usp=drive_copy" TargetMode="External"/><Relationship Id="rId1" Type="http://schemas.openxmlformats.org/officeDocument/2006/relationships/hyperlink" Target="https://drive.google.com/open?id=1yYCj9BEQ5oP6yyeyXXSs1ESN0KZSdJMu&amp;usp=drive_copy" TargetMode="External"/><Relationship Id="rId6" Type="http://schemas.openxmlformats.org/officeDocument/2006/relationships/hyperlink" Target="https://drive.google.com/open?id=1Mz-gs-HDOdsndkyOjhV975j248B0rHQS&amp;usp=drive_copy" TargetMode="External"/><Relationship Id="rId23" Type="http://schemas.openxmlformats.org/officeDocument/2006/relationships/hyperlink" Target="https://drive.google.com/open?id=1umV8jR1MZ0rm5C9uJUAxUsH8s5Y1yQ-b&amp;usp=drive_copy" TargetMode="External"/><Relationship Id="rId28" Type="http://schemas.openxmlformats.org/officeDocument/2006/relationships/hyperlink" Target="https://drive.google.com/open?id=1962moNBtaB-2bUBrt44aekxBM5QmoiHk&amp;usp=drive_copy" TargetMode="External"/><Relationship Id="rId49" Type="http://schemas.openxmlformats.org/officeDocument/2006/relationships/hyperlink" Target="https://drive.google.com/open?id=1kwb41bDHlDEs4Mu__QalvHTZHJwSGSlP&amp;usp=drive_copy" TargetMode="External"/><Relationship Id="rId114" Type="http://schemas.openxmlformats.org/officeDocument/2006/relationships/hyperlink" Target="https://drive.google.com/open?id=1J7-3aGe6eQbvzRY_z4saGsLqjvXwrB1B&amp;usp=drive_copy" TargetMode="External"/><Relationship Id="rId119" Type="http://schemas.openxmlformats.org/officeDocument/2006/relationships/hyperlink" Target="https://drive.google.com/open?id=1bo8wUjOUYyvRL-Bl9KQ-S42z7nbyLAgo&amp;usp=drive_copy" TargetMode="External"/><Relationship Id="rId44" Type="http://schemas.openxmlformats.org/officeDocument/2006/relationships/hyperlink" Target="https://drive.google.com/open?id=1bnahDbe1j7eu9gi7z9hYUEyJj8zOKn8l&amp;usp=drive_copy" TargetMode="External"/><Relationship Id="rId60" Type="http://schemas.openxmlformats.org/officeDocument/2006/relationships/hyperlink" Target="https://drive.google.com/open?id=1N_y0IpoPIR9ijaJ2RKwWapsghzKrzFDZ&amp;usp=drive_copy" TargetMode="External"/><Relationship Id="rId65" Type="http://schemas.openxmlformats.org/officeDocument/2006/relationships/hyperlink" Target="https://drive.google.com/open?id=1Ku1QARJpM_yuCPn-kN2oRta22AZ9Nozg&amp;usp=drive_copy" TargetMode="External"/><Relationship Id="rId81" Type="http://schemas.openxmlformats.org/officeDocument/2006/relationships/hyperlink" Target="https://drive.google.com/open?id=1OBc4aOq9sZnT4bX6dbQFci-6LYLkMaO1&amp;usp=drive_copy" TargetMode="External"/><Relationship Id="rId86" Type="http://schemas.openxmlformats.org/officeDocument/2006/relationships/hyperlink" Target="https://drive.google.com/open?id=1gHKS4pOPcZ_nDF2VZaJuycxx0dh5WK3T&amp;usp=drive_copy" TargetMode="External"/><Relationship Id="rId130" Type="http://schemas.openxmlformats.org/officeDocument/2006/relationships/hyperlink" Target="https://drive.google.com/open?id=1hIYvP48T86RNegmPBhFRKVD-d7ErYtEn&amp;usp=drive_copy" TargetMode="External"/><Relationship Id="rId135" Type="http://schemas.openxmlformats.org/officeDocument/2006/relationships/vmlDrawing" Target="../drawings/vmlDrawing3.vml"/><Relationship Id="rId13" Type="http://schemas.openxmlformats.org/officeDocument/2006/relationships/hyperlink" Target="https://drive.google.com/open?id=1FdP0c7MTRb0oAlXnSd1XpJYsBeep47cG&amp;usp=drive_copy" TargetMode="External"/><Relationship Id="rId18" Type="http://schemas.openxmlformats.org/officeDocument/2006/relationships/hyperlink" Target="https://drive.google.com/open?id=1d-RKyGr2g2am06sMC9MVdbAONsAbXene&amp;usp=drive_copy" TargetMode="External"/><Relationship Id="rId39" Type="http://schemas.openxmlformats.org/officeDocument/2006/relationships/hyperlink" Target="https://drive.google.com/open?id=1DwxMZLl707GgsELxuSB76czp5jJYBVQB&amp;usp=drive_copy" TargetMode="External"/><Relationship Id="rId109" Type="http://schemas.openxmlformats.org/officeDocument/2006/relationships/hyperlink" Target="https://drive.google.com/open?id=1_KtkdA7yBSTFe97TTD2b7ryLgXdpe-z7&amp;usp=drive_copy" TargetMode="External"/><Relationship Id="rId34" Type="http://schemas.openxmlformats.org/officeDocument/2006/relationships/hyperlink" Target="https://drive.google.com/open?id=1G2Kpg9yQbVRFwzD2bsjlL8-6rcet8uwI&amp;usp=drive_copy" TargetMode="External"/><Relationship Id="rId50" Type="http://schemas.openxmlformats.org/officeDocument/2006/relationships/hyperlink" Target="https://drive.google.com/open?id=1v86Ru7Q1CWjH0CeaWTTpxL2v2u9vRGEz&amp;usp=drive_copy" TargetMode="External"/><Relationship Id="rId55" Type="http://schemas.openxmlformats.org/officeDocument/2006/relationships/hyperlink" Target="https://drive.google.com/open?id=1XEDlpuqsZt9ycfs5MsUMgaBhMqZZzAYt&amp;usp=drive_copy" TargetMode="External"/><Relationship Id="rId76" Type="http://schemas.openxmlformats.org/officeDocument/2006/relationships/hyperlink" Target="https://drive.google.com/open?id=1iPRJddXStTUxzjH1uQhcQLzlqD8VF41i&amp;usp=drive_copy" TargetMode="External"/><Relationship Id="rId97" Type="http://schemas.openxmlformats.org/officeDocument/2006/relationships/hyperlink" Target="https://drive.google.com/open?id=12T34MH4-mX7fHYlgWRkcObG3i_amZSoI&amp;usp=drive_copy" TargetMode="External"/><Relationship Id="rId104" Type="http://schemas.openxmlformats.org/officeDocument/2006/relationships/hyperlink" Target="https://drive.google.com/open?id=19sjyqJiExjGJF83SxY5U604koEhOWl8q&amp;usp=drive_copy" TargetMode="External"/><Relationship Id="rId120" Type="http://schemas.openxmlformats.org/officeDocument/2006/relationships/hyperlink" Target="https://drive.google.com/open?id=15jOcfgTHDNTZOxH7irTarSRzkCIS-Hji&amp;usp=drive_copy" TargetMode="External"/><Relationship Id="rId125" Type="http://schemas.openxmlformats.org/officeDocument/2006/relationships/hyperlink" Target="https://drive.google.com/open?id=1rsEIEv_1uBGBwsAmqHhkJ_9K3EoaXsdJ&amp;usp=drive_copy" TargetMode="External"/><Relationship Id="rId7" Type="http://schemas.openxmlformats.org/officeDocument/2006/relationships/hyperlink" Target="https://drive.google.com/open?id=1uFoOImkW5TvDCIHDWEzdX9ePMkYvJMJa&amp;usp=drive_copy" TargetMode="External"/><Relationship Id="rId71" Type="http://schemas.openxmlformats.org/officeDocument/2006/relationships/hyperlink" Target="https://drive.google.com/open?id=1VixvJlGppLFTGdethsebL-NDXi94bxMj&amp;usp=drive_copy" TargetMode="External"/><Relationship Id="rId92" Type="http://schemas.openxmlformats.org/officeDocument/2006/relationships/hyperlink" Target="https://drive.google.com/open?id=1t00rOlfCrDNVpLdPGsXxAB0-8VGMbOGC&amp;usp=drive_copy" TargetMode="External"/><Relationship Id="rId2" Type="http://schemas.openxmlformats.org/officeDocument/2006/relationships/hyperlink" Target="https://drive.google.com/open?id=1g6EMeunCFhsE2rPxHjKqDaXwIf99ChNu&amp;usp=drive_copy" TargetMode="External"/><Relationship Id="rId29" Type="http://schemas.openxmlformats.org/officeDocument/2006/relationships/hyperlink" Target="https://drive.google.com/open?id=1mKG8mvw9mAYBA4CnrSf8lJ2SLYi4ye15&amp;usp=drive_copy" TargetMode="External"/><Relationship Id="rId24" Type="http://schemas.openxmlformats.org/officeDocument/2006/relationships/hyperlink" Target="https://drive.google.com/open?id=1KiLfEH-6eHcWENr83LmKzWsTL9HsRtCv&amp;usp=drive_copy" TargetMode="External"/><Relationship Id="rId40" Type="http://schemas.openxmlformats.org/officeDocument/2006/relationships/hyperlink" Target="https://drive.google.com/open?id=1hErt4SFKxq9iGY_eQuGbdwPm_Og3ks-4&amp;usp=drive_copy" TargetMode="External"/><Relationship Id="rId45" Type="http://schemas.openxmlformats.org/officeDocument/2006/relationships/hyperlink" Target="https://drive.google.com/open?id=1XOoZdwaHd148cTVNo8gO57zwrGrmVrIe&amp;usp=drive_copy" TargetMode="External"/><Relationship Id="rId66" Type="http://schemas.openxmlformats.org/officeDocument/2006/relationships/hyperlink" Target="https://drive.google.com/open?id=1UD20ra235IP9zcfQI-NPDyBo_ZRZQvjM&amp;usp=drive_copy" TargetMode="External"/><Relationship Id="rId87" Type="http://schemas.openxmlformats.org/officeDocument/2006/relationships/hyperlink" Target="https://drive.google.com/open?id=1XZhaBX9qZLxuWFYcxfnkNQsNEqn6XGQN&amp;usp=drive_copy" TargetMode="External"/><Relationship Id="rId110" Type="http://schemas.openxmlformats.org/officeDocument/2006/relationships/hyperlink" Target="https://drive.google.com/open?id=1DyHozegxTB7FU6_0Kz_aI1XFjeo3zvOU&amp;usp=drive_copy" TargetMode="External"/><Relationship Id="rId115" Type="http://schemas.openxmlformats.org/officeDocument/2006/relationships/hyperlink" Target="https://drive.google.com/open?id=1TZpYwMPBrkga6Zx_jCypgdzYig_gpkzp&amp;usp=drive_copy" TargetMode="External"/><Relationship Id="rId131" Type="http://schemas.openxmlformats.org/officeDocument/2006/relationships/hyperlink" Target="https://drive.google.com/open?id=1pc10B32XrrBtoq1v0qfypMUAbE29k-Gv&amp;usp=drive_copy" TargetMode="External"/><Relationship Id="rId136" Type="http://schemas.openxmlformats.org/officeDocument/2006/relationships/comments" Target="../comments3.xml"/><Relationship Id="rId61" Type="http://schemas.openxmlformats.org/officeDocument/2006/relationships/hyperlink" Target="https://drive.google.com/open?id=1gvQWHUcTstmUniK5UQ0Az3mA3i1MMRvm&amp;usp=drive_copy" TargetMode="External"/><Relationship Id="rId82" Type="http://schemas.openxmlformats.org/officeDocument/2006/relationships/hyperlink" Target="https://drive.google.com/open?id=1ljoEQ4NtGYz3GZVzwoeeaTip7jxjNwH3&amp;usp=drive_copy" TargetMode="External"/><Relationship Id="rId19" Type="http://schemas.openxmlformats.org/officeDocument/2006/relationships/hyperlink" Target="https://drive.google.com/open?id=1cTSY011kSGI93MlTZzwMKBk5Z76AhHec&amp;usp=drive_copy" TargetMode="External"/><Relationship Id="rId14" Type="http://schemas.openxmlformats.org/officeDocument/2006/relationships/hyperlink" Target="https://drive.google.com/open?id=1IPA1Q9jrT_1PHqn8GW8kRHf9qNCBKk9l&amp;usp=drive_copy" TargetMode="External"/><Relationship Id="rId30" Type="http://schemas.openxmlformats.org/officeDocument/2006/relationships/hyperlink" Target="https://drive.google.com/open?id=15_pCTZRXBK6ypIoM7HVH5GCwZfr_z4VR&amp;usp=drive_copy" TargetMode="External"/><Relationship Id="rId35" Type="http://schemas.openxmlformats.org/officeDocument/2006/relationships/hyperlink" Target="https://drive.google.com/open?id=1oh2DTUSbTM_T2P43ICsgW9GeDhCLsitg&amp;usp=drive_copy" TargetMode="External"/><Relationship Id="rId56" Type="http://schemas.openxmlformats.org/officeDocument/2006/relationships/hyperlink" Target="https://drive.google.com/open?id=1pTfTgLWasA3ol9bCrArkajbQHn463K4D&amp;usp=drive_copy" TargetMode="External"/><Relationship Id="rId77" Type="http://schemas.openxmlformats.org/officeDocument/2006/relationships/hyperlink" Target="https://drive.google.com/open?id=1_RhV1JuouORE5XE6U3f0WaaeiSLhoVWV&amp;usp=drive_copy" TargetMode="External"/><Relationship Id="rId100" Type="http://schemas.openxmlformats.org/officeDocument/2006/relationships/hyperlink" Target="https://drive.google.com/open?id=1X1rvCFWOar9y07EdaTJZc7WL6R0_X3rA&amp;usp=drive_copy" TargetMode="External"/><Relationship Id="rId105" Type="http://schemas.openxmlformats.org/officeDocument/2006/relationships/hyperlink" Target="https://drive.google.com/open?id=1D9KbHenJDhBz6FnyLwN5f47sXxEWf2Hf&amp;usp=drive_copy" TargetMode="External"/><Relationship Id="rId126" Type="http://schemas.openxmlformats.org/officeDocument/2006/relationships/hyperlink" Target="https://drive.google.com/open?id=1PM5tL9MPKmi0voKzDAZpYFR5ec9gRsmp&amp;usp=drive_copy" TargetMode="External"/><Relationship Id="rId8" Type="http://schemas.openxmlformats.org/officeDocument/2006/relationships/hyperlink" Target="https://drive.google.com/open?id=16OjHedd1EPua9X5ULKaTG8i17WV7n4Ky&amp;usp=drive_copy" TargetMode="External"/><Relationship Id="rId51" Type="http://schemas.openxmlformats.org/officeDocument/2006/relationships/hyperlink" Target="https://drive.google.com/open?id=1ELhw4Zazp47jS_1K5PzOXDRZQfm3qe2J&amp;usp=drive_copy" TargetMode="External"/><Relationship Id="rId72" Type="http://schemas.openxmlformats.org/officeDocument/2006/relationships/hyperlink" Target="https://drive.google.com/open?id=1iJWN6KEKNw9SjYlIGZyp4GTO4Aue5Itc&amp;usp=drive_copy" TargetMode="External"/><Relationship Id="rId93" Type="http://schemas.openxmlformats.org/officeDocument/2006/relationships/hyperlink" Target="https://drive.google.com/open?id=1YSmbNIPke2j_WAMuz0-tjGv1uPq-3fuk&amp;usp=drive_copy" TargetMode="External"/><Relationship Id="rId98" Type="http://schemas.openxmlformats.org/officeDocument/2006/relationships/hyperlink" Target="https://drive.google.com/open?id=1SEDOC1jlGBoctHrgGCM_8qveC5ehe-wS&amp;usp=drive_copy" TargetMode="External"/><Relationship Id="rId121" Type="http://schemas.openxmlformats.org/officeDocument/2006/relationships/hyperlink" Target="https://drive.google.com/open?id=1s9rCbJ10eVD5PP0Rb8JCQsH12JXcYa-5&amp;usp=drive_copy" TargetMode="External"/><Relationship Id="rId3" Type="http://schemas.openxmlformats.org/officeDocument/2006/relationships/hyperlink" Target="https://drive.google.com/open?id=1HPuh2ucsJ4n4yBfCc7iQS6pJ5E-cYL3z&amp;usp=drive_copy" TargetMode="External"/><Relationship Id="rId25" Type="http://schemas.openxmlformats.org/officeDocument/2006/relationships/hyperlink" Target="https://drive.google.com/open?id=1lWZid8-BR-ITbL62kjyFmTT5eWkCi2zj&amp;usp=drive_copy" TargetMode="External"/><Relationship Id="rId46" Type="http://schemas.openxmlformats.org/officeDocument/2006/relationships/hyperlink" Target="https://drive.google.com/open?id=1vSyjHzsq6MbJf_k9cfK3KeuX3iFR7DjQ&amp;usp=drive_copy" TargetMode="External"/><Relationship Id="rId67" Type="http://schemas.openxmlformats.org/officeDocument/2006/relationships/hyperlink" Target="https://drive.google.com/open?id=1IdF2vs7wchlzJVaHvAnSd0499v5rk-G7&amp;usp=drive_copy" TargetMode="External"/><Relationship Id="rId116" Type="http://schemas.openxmlformats.org/officeDocument/2006/relationships/hyperlink" Target="https://drive.google.com/open?id=1ooovhgjVvXZUYGBb0vrVpUTRR3UoOP58&amp;usp=drive_copy" TargetMode="External"/><Relationship Id="rId20" Type="http://schemas.openxmlformats.org/officeDocument/2006/relationships/hyperlink" Target="https://drive.google.com/open?id=1F6E0xYnEK5Le02-c0ggdeS9oEPbuwFDK&amp;usp=drive_copy" TargetMode="External"/><Relationship Id="rId41" Type="http://schemas.openxmlformats.org/officeDocument/2006/relationships/hyperlink" Target="https://drive.google.com/open?id=11EHuAA4F3wU6DFUYSH1iFdmJkfoXOOk5&amp;usp=drive_copy" TargetMode="External"/><Relationship Id="rId62" Type="http://schemas.openxmlformats.org/officeDocument/2006/relationships/hyperlink" Target="https://drive.google.com/open?id=1RW-5lev8kKmf0GjADuLTFsf4nBqlxfcU&amp;usp=drive_copy" TargetMode="External"/><Relationship Id="rId83" Type="http://schemas.openxmlformats.org/officeDocument/2006/relationships/hyperlink" Target="https://drive.google.com/open?id=18teORaOlqARvxAw7Ng59Q3Jp6eVYNSdQ&amp;usp=drive_copy" TargetMode="External"/><Relationship Id="rId88" Type="http://schemas.openxmlformats.org/officeDocument/2006/relationships/hyperlink" Target="https://drive.google.com/open?id=1smFBisvrB9IiErEBXdLJS-N0blHvMAs_&amp;usp=drive_copy" TargetMode="External"/><Relationship Id="rId111" Type="http://schemas.openxmlformats.org/officeDocument/2006/relationships/hyperlink" Target="https://drive.google.com/open?id=173b88qb7N_N3L6ZXDkqzYsFGnfOq1a3O&amp;usp=drive_copy" TargetMode="External"/><Relationship Id="rId132" Type="http://schemas.openxmlformats.org/officeDocument/2006/relationships/hyperlink" Target="https://drive.google.com/open?id=1Oxiyd0KuJUU5V6KpOJx_9SeCZ4naNJso&amp;usp=drive_copy" TargetMode="External"/><Relationship Id="rId15" Type="http://schemas.openxmlformats.org/officeDocument/2006/relationships/hyperlink" Target="https://drive.google.com/open?id=1u34p4q2FPvY9_pR5kA_DCJbwq9QSF3kD&amp;usp=drive_copy" TargetMode="External"/><Relationship Id="rId36" Type="http://schemas.openxmlformats.org/officeDocument/2006/relationships/hyperlink" Target="https://drive.google.com/open?id=1xstyyu4FLZvJxGb5gMN1yy_0gIF4GTej&amp;usp=drive_copy" TargetMode="External"/><Relationship Id="rId57" Type="http://schemas.openxmlformats.org/officeDocument/2006/relationships/hyperlink" Target="https://drive.google.com/open?id=1bqP8QLv7zFuz8PIvrY0K8eIJbEpWzVLB&amp;usp=drive_copy" TargetMode="External"/><Relationship Id="rId106" Type="http://schemas.openxmlformats.org/officeDocument/2006/relationships/hyperlink" Target="https://drive.google.com/open?id=1YC7hULVjLQlDD9jbdYCvB-MBiDh06Im-&amp;usp=drive_copy" TargetMode="External"/><Relationship Id="rId127" Type="http://schemas.openxmlformats.org/officeDocument/2006/relationships/hyperlink" Target="https://drive.google.com/open?id=1mkJzQVjRfq6yrYbvVRhuTqXXSNYqJVc2&amp;usp=drive_copy" TargetMode="External"/><Relationship Id="rId10" Type="http://schemas.openxmlformats.org/officeDocument/2006/relationships/hyperlink" Target="https://drive.google.com/open?id=18urTU_-FmF3lSfPx8olJumuJmbWLaG0P&amp;usp=drive_copy" TargetMode="External"/><Relationship Id="rId31" Type="http://schemas.openxmlformats.org/officeDocument/2006/relationships/hyperlink" Target="https://drive.google.com/open?id=1cGx_pI8CjLubj6ughA-2O4V_ezTcyev4&amp;usp=drive_copy" TargetMode="External"/><Relationship Id="rId52" Type="http://schemas.openxmlformats.org/officeDocument/2006/relationships/hyperlink" Target="https://drive.google.com/open?id=1wLosdjdndWKc_pWaQYEBDZQYBOLijvDN&amp;usp=drive_copy" TargetMode="External"/><Relationship Id="rId73" Type="http://schemas.openxmlformats.org/officeDocument/2006/relationships/hyperlink" Target="https://drive.google.com/open?id=1Dpqb9fDr65HarxF_DJP42UebllP2n7m5&amp;usp=drive_copy" TargetMode="External"/><Relationship Id="rId78" Type="http://schemas.openxmlformats.org/officeDocument/2006/relationships/hyperlink" Target="https://drive.google.com/open?id=1Y9L_9BiMhL_4EPhASTs03aiUiA8_xYuC&amp;usp=drive_copy" TargetMode="External"/><Relationship Id="rId94" Type="http://schemas.openxmlformats.org/officeDocument/2006/relationships/hyperlink" Target="https://drive.google.com/open?id=1I6-Z5wNCe7aKeoCPYNbL1qayYb85tN0g&amp;usp=drive_copy" TargetMode="External"/><Relationship Id="rId99" Type="http://schemas.openxmlformats.org/officeDocument/2006/relationships/hyperlink" Target="https://drive.google.com/open?id=15b7tpU-CvRStp8aQQstKSQPuw4R-nBD6&amp;usp=drive_copy" TargetMode="External"/><Relationship Id="rId101" Type="http://schemas.openxmlformats.org/officeDocument/2006/relationships/hyperlink" Target="https://drive.google.com/open?id=1xepCZZB-h0JxT6MmBBXuVFMh7_pMURG1&amp;usp=drive_copy" TargetMode="External"/><Relationship Id="rId122" Type="http://schemas.openxmlformats.org/officeDocument/2006/relationships/hyperlink" Target="https://drive.google.com/open?id=1WLB-fRib1tTduhulEoPowDTO7cBN67ti&amp;usp=drive_copy" TargetMode="External"/><Relationship Id="rId4" Type="http://schemas.openxmlformats.org/officeDocument/2006/relationships/hyperlink" Target="https://drive.google.com/open?id=11_PATGAswofLxELqzXTOmCAzKmpePMSu&amp;usp=drive_copy" TargetMode="External"/><Relationship Id="rId9" Type="http://schemas.openxmlformats.org/officeDocument/2006/relationships/hyperlink" Target="https://drive.google.com/open?id=1WcKoJmWTI8fHH5kV8GCVTwgcaQvG63dt&amp;usp=drive_copy" TargetMode="External"/><Relationship Id="rId26" Type="http://schemas.openxmlformats.org/officeDocument/2006/relationships/hyperlink" Target="https://drive.google.com/open?id=101WORALLISPAUIDLUFOITjEzaV1b_Hdd&amp;usp=drive_copy" TargetMode="External"/><Relationship Id="rId47" Type="http://schemas.openxmlformats.org/officeDocument/2006/relationships/hyperlink" Target="https://drive.google.com/open?id=1PHun2E6_8Z_XPc84zINI88msTm89ggAx&amp;usp=drive_copy" TargetMode="External"/><Relationship Id="rId68" Type="http://schemas.openxmlformats.org/officeDocument/2006/relationships/hyperlink" Target="https://drive.google.com/open?id=1doSh6ofJlAChCjd6rElFOMqIPKC3-tDe&amp;usp=drive_copy" TargetMode="External"/><Relationship Id="rId89" Type="http://schemas.openxmlformats.org/officeDocument/2006/relationships/hyperlink" Target="https://drive.google.com/open?id=1O3fi4Ksk_jxy6TS_AHEOiBMyx62Q8JaD&amp;usp=drive_copy" TargetMode="External"/><Relationship Id="rId112" Type="http://schemas.openxmlformats.org/officeDocument/2006/relationships/hyperlink" Target="https://drive.google.com/open?id=1g6snkY3n0aCfZCHAWDtbiMfZ_d3Wvtys&amp;usp=drive_copy" TargetMode="External"/><Relationship Id="rId133" Type="http://schemas.openxmlformats.org/officeDocument/2006/relationships/hyperlink" Target="https://drive.google.com/open?id=1YQ4iFBPwB1__3qjpUoyU5HnhLKiQi_ww&amp;usp=drive_copy"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3" Type="http://schemas.openxmlformats.org/officeDocument/2006/relationships/hyperlink" Target="https://drive.google.com/file/d/1WpV2JydFSOiNi8ftkHvaORsKnBJTIZZQ/view?usp=drive_link" TargetMode="External"/><Relationship Id="rId2" Type="http://schemas.openxmlformats.org/officeDocument/2006/relationships/hyperlink" Target="https://drive.google.com/drive/folders/1L3LkrKp8d75ogjPqkMA23PGYOL_7n7Vf?usp=drive_link" TargetMode="External"/><Relationship Id="rId1" Type="http://schemas.openxmlformats.org/officeDocument/2006/relationships/hyperlink" Target="https://drive.google.com/file/d/19B23-5pu5UzlVlAdgL5_0AWyL8urh0vV/view?usp=drive_link" TargetMode="External"/><Relationship Id="rId6" Type="http://schemas.openxmlformats.org/officeDocument/2006/relationships/comments" Target="../comments5.xml"/><Relationship Id="rId5" Type="http://schemas.openxmlformats.org/officeDocument/2006/relationships/vmlDrawing" Target="../drawings/vmlDrawing5.vml"/><Relationship Id="rId4"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W117"/>
  <sheetViews>
    <sheetView showGridLines="0" topLeftCell="D1" zoomScale="55" zoomScaleNormal="55" workbookViewId="0">
      <selection activeCell="A2" sqref="A1:W51"/>
    </sheetView>
  </sheetViews>
  <sheetFormatPr defaultColWidth="14.44140625" defaultRowHeight="15" customHeight="1" x14ac:dyDescent="0.3"/>
  <cols>
    <col min="1" max="1" width="15.109375" customWidth="1"/>
  </cols>
  <sheetData>
    <row r="1" spans="1:23" ht="14.4" x14ac:dyDescent="0.3">
      <c r="A1" s="219"/>
      <c r="B1" s="280" t="s">
        <v>0</v>
      </c>
      <c r="C1" s="281"/>
      <c r="D1" s="281"/>
      <c r="E1" s="281"/>
      <c r="F1" s="281"/>
      <c r="G1" s="281"/>
      <c r="H1" s="281"/>
      <c r="I1" s="281"/>
      <c r="J1" s="281"/>
      <c r="K1" s="281"/>
      <c r="L1" s="281"/>
      <c r="M1" s="281"/>
      <c r="N1" s="281"/>
      <c r="O1" s="281"/>
      <c r="P1" s="281"/>
      <c r="Q1" s="281"/>
      <c r="R1" s="281"/>
      <c r="S1" s="281"/>
      <c r="T1" s="281"/>
      <c r="U1" s="281"/>
      <c r="V1" s="219"/>
      <c r="W1" s="219"/>
    </row>
    <row r="2" spans="1:23" ht="14.4" x14ac:dyDescent="0.3">
      <c r="A2" s="219"/>
      <c r="B2" s="281"/>
      <c r="C2" s="281"/>
      <c r="D2" s="281"/>
      <c r="E2" s="281"/>
      <c r="F2" s="281"/>
      <c r="G2" s="281"/>
      <c r="H2" s="281"/>
      <c r="I2" s="281"/>
      <c r="J2" s="281"/>
      <c r="K2" s="281"/>
      <c r="L2" s="281"/>
      <c r="M2" s="281"/>
      <c r="N2" s="281"/>
      <c r="O2" s="281"/>
      <c r="P2" s="281"/>
      <c r="Q2" s="281"/>
      <c r="R2" s="281"/>
      <c r="S2" s="281"/>
      <c r="T2" s="281"/>
      <c r="U2" s="281"/>
      <c r="V2" s="219"/>
      <c r="W2" s="219"/>
    </row>
    <row r="3" spans="1:23" ht="14.4" x14ac:dyDescent="0.3">
      <c r="A3" s="219"/>
      <c r="B3" s="281"/>
      <c r="C3" s="281"/>
      <c r="D3" s="281"/>
      <c r="E3" s="281"/>
      <c r="F3" s="281"/>
      <c r="G3" s="281"/>
      <c r="H3" s="281"/>
      <c r="I3" s="281"/>
      <c r="J3" s="281"/>
      <c r="K3" s="281"/>
      <c r="L3" s="281"/>
      <c r="M3" s="281"/>
      <c r="N3" s="281"/>
      <c r="O3" s="281"/>
      <c r="P3" s="281"/>
      <c r="Q3" s="281"/>
      <c r="R3" s="281"/>
      <c r="S3" s="281"/>
      <c r="T3" s="281"/>
      <c r="U3" s="281"/>
      <c r="V3" s="219"/>
      <c r="W3" s="219"/>
    </row>
    <row r="4" spans="1:23" ht="14.4" x14ac:dyDescent="0.3">
      <c r="A4" s="219"/>
      <c r="B4" s="281"/>
      <c r="C4" s="281"/>
      <c r="D4" s="281"/>
      <c r="E4" s="281"/>
      <c r="F4" s="281"/>
      <c r="G4" s="281"/>
      <c r="H4" s="281"/>
      <c r="I4" s="281"/>
      <c r="J4" s="281"/>
      <c r="K4" s="281"/>
      <c r="L4" s="281"/>
      <c r="M4" s="281"/>
      <c r="N4" s="281"/>
      <c r="O4" s="281"/>
      <c r="P4" s="281"/>
      <c r="Q4" s="281"/>
      <c r="R4" s="281"/>
      <c r="S4" s="281"/>
      <c r="T4" s="281"/>
      <c r="U4" s="281"/>
      <c r="V4" s="219"/>
      <c r="W4" s="219"/>
    </row>
    <row r="5" spans="1:23" ht="22.5" customHeight="1" x14ac:dyDescent="0.3">
      <c r="A5" s="219"/>
      <c r="B5" s="219"/>
      <c r="C5" s="219"/>
      <c r="D5" s="219"/>
      <c r="E5" s="219"/>
      <c r="F5" s="219"/>
      <c r="G5" s="219"/>
      <c r="H5" s="219"/>
      <c r="I5" s="219"/>
      <c r="J5" s="219"/>
      <c r="K5" s="219"/>
      <c r="L5" s="219"/>
      <c r="M5" s="219"/>
      <c r="N5" s="219"/>
      <c r="O5" s="219"/>
      <c r="P5" s="219"/>
      <c r="Q5" s="219"/>
      <c r="R5" s="219"/>
      <c r="S5" s="219"/>
      <c r="T5" s="1" t="s">
        <v>1</v>
      </c>
      <c r="U5" s="282">
        <f ca="1">TODAY()</f>
        <v>46171</v>
      </c>
      <c r="V5" s="281"/>
      <c r="W5" s="219"/>
    </row>
    <row r="6" spans="1:23" ht="14.4" x14ac:dyDescent="0.3">
      <c r="A6" s="219"/>
      <c r="B6" s="219"/>
      <c r="C6" s="219"/>
      <c r="D6" s="219"/>
      <c r="E6" s="219"/>
      <c r="F6" s="219"/>
      <c r="G6" s="219"/>
      <c r="H6" s="219"/>
      <c r="I6" s="219"/>
      <c r="J6" s="219"/>
      <c r="K6" s="219"/>
      <c r="L6" s="219"/>
      <c r="M6" s="219"/>
      <c r="N6" s="219"/>
      <c r="O6" s="219"/>
      <c r="P6" s="219"/>
      <c r="Q6" s="219"/>
      <c r="R6" s="219"/>
      <c r="S6" s="219"/>
      <c r="T6" s="219"/>
      <c r="U6" s="219"/>
      <c r="V6" s="219"/>
      <c r="W6" s="219"/>
    </row>
    <row r="7" spans="1:23" ht="14.4" x14ac:dyDescent="0.3">
      <c r="A7" s="219"/>
      <c r="B7" s="219"/>
      <c r="C7" s="219"/>
      <c r="D7" s="219"/>
      <c r="E7" s="219"/>
      <c r="F7" s="219"/>
      <c r="G7" s="219"/>
      <c r="H7" s="219"/>
      <c r="I7" s="219"/>
      <c r="J7" s="219"/>
      <c r="K7" s="219"/>
      <c r="L7" s="219"/>
      <c r="M7" s="219"/>
      <c r="N7" s="219"/>
      <c r="O7" s="219"/>
      <c r="P7" s="219"/>
      <c r="Q7" s="219"/>
      <c r="R7" s="219"/>
      <c r="S7" s="219"/>
      <c r="T7" s="219"/>
      <c r="U7" s="219"/>
      <c r="V7" s="219"/>
      <c r="W7" s="219"/>
    </row>
    <row r="8" spans="1:23" ht="14.4" x14ac:dyDescent="0.3">
      <c r="A8" s="219"/>
      <c r="B8" s="219"/>
      <c r="C8" s="219"/>
      <c r="D8" s="219"/>
      <c r="E8" s="219"/>
      <c r="F8" s="219"/>
      <c r="G8" s="219"/>
      <c r="H8" s="219"/>
      <c r="I8" s="219"/>
      <c r="J8" s="219"/>
      <c r="K8" s="219"/>
      <c r="L8" s="219"/>
      <c r="M8" s="219"/>
      <c r="N8" s="219"/>
      <c r="O8" s="219"/>
      <c r="P8" s="219"/>
      <c r="Q8" s="219"/>
      <c r="R8" s="219"/>
      <c r="S8" s="219"/>
      <c r="T8" s="219"/>
      <c r="U8" s="219"/>
      <c r="V8" s="219"/>
      <c r="W8" s="219"/>
    </row>
    <row r="9" spans="1:23" ht="17.399999999999999" x14ac:dyDescent="0.35">
      <c r="A9" s="219"/>
      <c r="B9" s="219"/>
      <c r="C9" s="219"/>
      <c r="D9" s="219"/>
      <c r="E9" s="219"/>
      <c r="F9" s="219"/>
      <c r="G9" s="219"/>
      <c r="H9" s="219"/>
      <c r="I9" s="219"/>
      <c r="J9" s="219"/>
      <c r="K9" s="219"/>
      <c r="L9" s="219"/>
      <c r="M9" s="219"/>
      <c r="N9" s="219"/>
      <c r="O9" s="219"/>
      <c r="P9" s="219"/>
      <c r="Q9" s="219"/>
      <c r="R9" s="219"/>
      <c r="S9" s="219"/>
      <c r="T9" s="219"/>
      <c r="U9" s="219"/>
      <c r="V9" s="2"/>
      <c r="W9" s="219"/>
    </row>
    <row r="10" spans="1:23" ht="14.4" x14ac:dyDescent="0.3">
      <c r="A10" s="219"/>
      <c r="B10" s="219"/>
      <c r="C10" s="219"/>
      <c r="D10" s="219"/>
      <c r="E10" s="219"/>
      <c r="F10" s="219"/>
      <c r="G10" s="219"/>
      <c r="H10" s="219"/>
      <c r="I10" s="219"/>
      <c r="J10" s="219"/>
      <c r="K10" s="219"/>
      <c r="L10" s="219"/>
      <c r="M10" s="219"/>
      <c r="N10" s="219"/>
      <c r="O10" s="219"/>
      <c r="P10" s="219"/>
      <c r="Q10" s="219"/>
      <c r="R10" s="219"/>
      <c r="S10" s="219"/>
      <c r="T10" s="219"/>
      <c r="U10" s="219"/>
      <c r="V10" s="219"/>
      <c r="W10" s="219"/>
    </row>
    <row r="11" spans="1:23" ht="14.4" x14ac:dyDescent="0.3">
      <c r="A11" s="219"/>
      <c r="B11" s="219"/>
      <c r="C11" s="219"/>
      <c r="D11" s="219"/>
      <c r="E11" s="219"/>
      <c r="F11" s="219"/>
      <c r="G11" s="219"/>
      <c r="H11" s="219"/>
      <c r="I11" s="219"/>
      <c r="J11" s="219"/>
      <c r="K11" s="219"/>
      <c r="L11" s="219"/>
      <c r="M11" s="219"/>
      <c r="N11" s="219"/>
      <c r="O11" s="219"/>
      <c r="P11" s="219"/>
      <c r="Q11" s="219"/>
      <c r="R11" s="219"/>
      <c r="S11" s="219"/>
      <c r="T11" s="219"/>
      <c r="U11" s="219"/>
      <c r="V11" s="219"/>
      <c r="W11" s="219"/>
    </row>
    <row r="12" spans="1:23" ht="14.4" x14ac:dyDescent="0.3">
      <c r="A12" s="219"/>
      <c r="B12" s="219"/>
      <c r="C12" s="219"/>
      <c r="D12" s="219"/>
      <c r="E12" s="219"/>
      <c r="F12" s="219"/>
      <c r="G12" s="219"/>
      <c r="H12" s="219"/>
      <c r="I12" s="219"/>
      <c r="J12" s="219"/>
      <c r="K12" s="219"/>
      <c r="L12" s="219"/>
      <c r="M12" s="219"/>
      <c r="N12" s="219"/>
      <c r="O12" s="219"/>
      <c r="P12" s="219"/>
      <c r="Q12" s="219"/>
      <c r="R12" s="219"/>
      <c r="S12" s="219"/>
      <c r="T12" s="219"/>
      <c r="U12" s="219"/>
      <c r="V12" s="219"/>
      <c r="W12" s="219"/>
    </row>
    <row r="13" spans="1:23" ht="14.4" x14ac:dyDescent="0.3">
      <c r="A13" s="219"/>
      <c r="B13" s="219"/>
      <c r="C13" s="219"/>
      <c r="D13" s="219"/>
      <c r="E13" s="219"/>
      <c r="F13" s="219"/>
      <c r="G13" s="219"/>
      <c r="H13" s="219"/>
      <c r="I13" s="219"/>
      <c r="J13" s="219"/>
      <c r="K13" s="219"/>
      <c r="L13" s="219"/>
      <c r="M13" s="219"/>
      <c r="N13" s="219"/>
      <c r="O13" s="219"/>
      <c r="P13" s="219"/>
      <c r="Q13" s="219"/>
      <c r="R13" s="219"/>
      <c r="S13" s="219"/>
      <c r="T13" s="219"/>
      <c r="U13" s="219"/>
      <c r="V13" s="219"/>
      <c r="W13" s="219"/>
    </row>
    <row r="14" spans="1:23" ht="14.4" x14ac:dyDescent="0.3">
      <c r="A14" s="219"/>
      <c r="B14" s="219"/>
      <c r="C14" s="219"/>
      <c r="D14" s="219"/>
      <c r="E14" s="219"/>
      <c r="F14" s="219"/>
      <c r="G14" s="219"/>
      <c r="H14" s="219"/>
      <c r="I14" s="219"/>
      <c r="J14" s="219"/>
      <c r="K14" s="219"/>
      <c r="L14" s="219"/>
      <c r="M14" s="219"/>
      <c r="N14" s="219"/>
      <c r="O14" s="219"/>
      <c r="P14" s="219"/>
      <c r="Q14" s="219"/>
      <c r="R14" s="219"/>
      <c r="S14" s="219"/>
      <c r="T14" s="219"/>
      <c r="U14" s="219"/>
      <c r="V14" s="219"/>
      <c r="W14" s="219"/>
    </row>
    <row r="15" spans="1:23" ht="14.4" x14ac:dyDescent="0.3">
      <c r="A15" s="219"/>
      <c r="B15" s="219"/>
      <c r="C15" s="219"/>
      <c r="D15" s="219"/>
      <c r="E15" s="219"/>
      <c r="F15" s="219"/>
      <c r="G15" s="219"/>
      <c r="H15" s="219"/>
      <c r="I15" s="219"/>
      <c r="J15" s="219"/>
      <c r="K15" s="219"/>
      <c r="L15" s="219"/>
      <c r="M15" s="219"/>
      <c r="N15" s="219"/>
      <c r="O15" s="219"/>
      <c r="P15" s="219"/>
      <c r="Q15" s="219"/>
      <c r="R15" s="219"/>
      <c r="S15" s="219"/>
      <c r="T15" s="219"/>
      <c r="U15" s="219"/>
      <c r="V15" s="219"/>
      <c r="W15" s="219"/>
    </row>
    <row r="16" spans="1:23" ht="14.4" x14ac:dyDescent="0.3">
      <c r="A16" s="219"/>
      <c r="B16" s="219"/>
      <c r="C16" s="219"/>
      <c r="D16" s="219"/>
      <c r="E16" s="219"/>
      <c r="F16" s="219"/>
      <c r="G16" s="219"/>
      <c r="H16" s="219"/>
      <c r="I16" s="219"/>
      <c r="J16" s="219"/>
      <c r="K16" s="219"/>
      <c r="L16" s="219"/>
      <c r="M16" s="219"/>
      <c r="N16" s="219"/>
      <c r="O16" s="219"/>
      <c r="P16" s="219"/>
      <c r="Q16" s="219"/>
      <c r="R16" s="219"/>
      <c r="S16" s="219"/>
      <c r="T16" s="219"/>
      <c r="U16" s="219"/>
      <c r="V16" s="219"/>
      <c r="W16" s="219"/>
    </row>
    <row r="17" spans="1:23" ht="14.4" x14ac:dyDescent="0.3">
      <c r="A17" s="219"/>
      <c r="B17" s="219"/>
      <c r="C17" s="219"/>
      <c r="D17" s="219"/>
      <c r="E17" s="219"/>
      <c r="F17" s="219"/>
      <c r="G17" s="219"/>
      <c r="H17" s="219"/>
      <c r="I17" s="219"/>
      <c r="J17" s="219"/>
      <c r="K17" s="219"/>
      <c r="L17" s="219"/>
      <c r="M17" s="219"/>
      <c r="N17" s="219"/>
      <c r="O17" s="219"/>
      <c r="P17" s="219"/>
      <c r="Q17" s="219"/>
      <c r="R17" s="219"/>
      <c r="S17" s="219"/>
      <c r="T17" s="219"/>
      <c r="U17" s="219"/>
      <c r="V17" s="219"/>
      <c r="W17" s="219"/>
    </row>
    <row r="18" spans="1:23" ht="14.4" x14ac:dyDescent="0.3">
      <c r="A18" s="219"/>
      <c r="B18" s="219"/>
      <c r="C18" s="219"/>
      <c r="D18" s="219"/>
      <c r="E18" s="219"/>
      <c r="F18" s="219"/>
      <c r="G18" s="219"/>
      <c r="H18" s="219"/>
      <c r="I18" s="219"/>
      <c r="J18" s="219"/>
      <c r="K18" s="219"/>
      <c r="L18" s="219"/>
      <c r="M18" s="219"/>
      <c r="N18" s="219"/>
      <c r="O18" s="219"/>
      <c r="P18" s="219"/>
      <c r="Q18" s="219"/>
      <c r="R18" s="219"/>
      <c r="S18" s="219"/>
      <c r="T18" s="219"/>
      <c r="U18" s="219"/>
      <c r="V18" s="219"/>
      <c r="W18" s="219"/>
    </row>
    <row r="19" spans="1:23" ht="14.4" x14ac:dyDescent="0.3">
      <c r="A19" s="219"/>
      <c r="B19" s="219"/>
      <c r="C19" s="219"/>
      <c r="D19" s="219"/>
      <c r="E19" s="219"/>
      <c r="F19" s="219"/>
      <c r="G19" s="219"/>
      <c r="H19" s="219"/>
      <c r="I19" s="219"/>
      <c r="J19" s="219"/>
      <c r="K19" s="219"/>
      <c r="L19" s="219"/>
      <c r="M19" s="219"/>
      <c r="N19" s="219"/>
      <c r="O19" s="219"/>
      <c r="P19" s="219"/>
      <c r="Q19" s="219"/>
      <c r="R19" s="219"/>
      <c r="S19" s="219"/>
      <c r="T19" s="219"/>
      <c r="U19" s="219"/>
      <c r="V19" s="219"/>
      <c r="W19" s="219"/>
    </row>
    <row r="20" spans="1:23" ht="14.4" x14ac:dyDescent="0.3">
      <c r="A20" s="219"/>
      <c r="B20" s="219"/>
      <c r="C20" s="219"/>
      <c r="D20" s="219"/>
      <c r="E20" s="219"/>
      <c r="F20" s="219"/>
      <c r="G20" s="219"/>
      <c r="H20" s="219"/>
      <c r="I20" s="219"/>
      <c r="J20" s="219"/>
      <c r="K20" s="219"/>
      <c r="L20" s="219"/>
      <c r="M20" s="219"/>
      <c r="N20" s="219"/>
      <c r="O20" s="219"/>
      <c r="P20" s="219"/>
      <c r="Q20" s="219"/>
      <c r="R20" s="219"/>
      <c r="S20" s="219"/>
      <c r="T20" s="219"/>
      <c r="U20" s="219"/>
      <c r="V20" s="219"/>
      <c r="W20" s="219"/>
    </row>
    <row r="21" spans="1:23" ht="14.4" x14ac:dyDescent="0.3">
      <c r="A21" s="219"/>
      <c r="B21" s="219"/>
      <c r="C21" s="219"/>
      <c r="D21" s="219"/>
      <c r="E21" s="219"/>
      <c r="F21" s="219"/>
      <c r="G21" s="219"/>
      <c r="H21" s="219"/>
      <c r="I21" s="219"/>
      <c r="J21" s="219"/>
      <c r="K21" s="219"/>
      <c r="L21" s="219"/>
      <c r="M21" s="219"/>
      <c r="N21" s="219"/>
      <c r="O21" s="219"/>
      <c r="P21" s="219"/>
      <c r="Q21" s="219"/>
      <c r="R21" s="219"/>
      <c r="S21" s="219"/>
      <c r="T21" s="219"/>
      <c r="U21" s="219"/>
      <c r="V21" s="219"/>
      <c r="W21" s="219"/>
    </row>
    <row r="22" spans="1:23" ht="14.4" x14ac:dyDescent="0.3">
      <c r="A22" s="219"/>
      <c r="B22" s="219"/>
      <c r="C22" s="219"/>
      <c r="D22" s="219"/>
      <c r="E22" s="219"/>
      <c r="F22" s="219"/>
      <c r="G22" s="219"/>
      <c r="H22" s="219"/>
      <c r="I22" s="219"/>
      <c r="J22" s="219"/>
      <c r="K22" s="219"/>
      <c r="L22" s="219"/>
      <c r="M22" s="219"/>
      <c r="N22" s="219"/>
      <c r="O22" s="219"/>
      <c r="P22" s="219"/>
      <c r="Q22" s="219"/>
      <c r="R22" s="219"/>
      <c r="S22" s="219"/>
      <c r="T22" s="219"/>
      <c r="U22" s="219"/>
      <c r="V22" s="219"/>
      <c r="W22" s="219"/>
    </row>
    <row r="23" spans="1:23" ht="14.4" x14ac:dyDescent="0.3">
      <c r="A23" s="219"/>
      <c r="B23" s="219"/>
      <c r="C23" s="219"/>
      <c r="D23" s="219"/>
      <c r="E23" s="219"/>
      <c r="F23" s="219"/>
      <c r="G23" s="219"/>
      <c r="H23" s="219"/>
      <c r="I23" s="219"/>
      <c r="J23" s="219"/>
      <c r="K23" s="219"/>
      <c r="L23" s="219"/>
      <c r="M23" s="219"/>
      <c r="N23" s="219"/>
      <c r="O23" s="219"/>
      <c r="P23" s="219"/>
      <c r="Q23" s="219"/>
      <c r="R23" s="219"/>
      <c r="S23" s="219"/>
      <c r="T23" s="219"/>
      <c r="U23" s="219"/>
      <c r="V23" s="219"/>
      <c r="W23" s="219"/>
    </row>
    <row r="24" spans="1:23" ht="14.4" x14ac:dyDescent="0.3">
      <c r="A24" s="219"/>
      <c r="B24" s="219"/>
      <c r="C24" s="219"/>
      <c r="D24" s="219"/>
      <c r="E24" s="219"/>
      <c r="F24" s="219"/>
      <c r="G24" s="219"/>
      <c r="H24" s="219"/>
      <c r="I24" s="219"/>
      <c r="J24" s="219"/>
      <c r="K24" s="219"/>
      <c r="L24" s="219"/>
      <c r="M24" s="219"/>
      <c r="N24" s="219"/>
      <c r="O24" s="219"/>
      <c r="P24" s="3"/>
      <c r="Q24" s="219"/>
      <c r="R24" s="219"/>
      <c r="S24" s="219"/>
      <c r="T24" s="219"/>
      <c r="U24" s="219"/>
      <c r="V24" s="219"/>
      <c r="W24" s="219"/>
    </row>
    <row r="25" spans="1:23" ht="14.4" x14ac:dyDescent="0.3">
      <c r="A25" s="219"/>
      <c r="B25" s="219"/>
      <c r="C25" s="219"/>
      <c r="D25" s="219"/>
      <c r="E25" s="219"/>
      <c r="F25" s="219"/>
      <c r="G25" s="219"/>
      <c r="H25" s="219"/>
      <c r="I25" s="219"/>
      <c r="J25" s="219"/>
      <c r="K25" s="219"/>
      <c r="L25" s="219"/>
      <c r="M25" s="219"/>
      <c r="N25" s="219"/>
      <c r="O25" s="219"/>
      <c r="P25" s="219"/>
      <c r="Q25" s="219"/>
      <c r="R25" s="219"/>
      <c r="S25" s="219"/>
      <c r="T25" s="219"/>
      <c r="U25" s="219"/>
      <c r="V25" s="219"/>
      <c r="W25" s="219"/>
    </row>
    <row r="26" spans="1:23" ht="14.4" x14ac:dyDescent="0.3">
      <c r="A26" s="219"/>
      <c r="B26" s="219"/>
      <c r="C26" s="219"/>
      <c r="D26" s="219"/>
      <c r="E26" s="219"/>
      <c r="F26" s="219"/>
      <c r="G26" s="219"/>
      <c r="H26" s="219"/>
      <c r="I26" s="219"/>
      <c r="J26" s="219"/>
      <c r="K26" s="219"/>
      <c r="L26" s="219"/>
      <c r="M26" s="219"/>
      <c r="N26" s="219"/>
      <c r="O26" s="219"/>
      <c r="P26" s="219"/>
      <c r="Q26" s="219"/>
      <c r="R26" s="219"/>
      <c r="S26" s="219"/>
      <c r="T26" s="219"/>
      <c r="U26" s="219"/>
      <c r="V26" s="219"/>
      <c r="W26" s="219"/>
    </row>
    <row r="27" spans="1:23" ht="14.4" x14ac:dyDescent="0.3">
      <c r="A27" s="219"/>
      <c r="B27" s="219"/>
      <c r="C27" s="219"/>
      <c r="D27" s="219"/>
      <c r="E27" s="219"/>
      <c r="F27" s="219"/>
      <c r="G27" s="219"/>
      <c r="H27" s="219"/>
      <c r="I27" s="219"/>
      <c r="J27" s="219"/>
      <c r="K27" s="219"/>
      <c r="L27" s="219"/>
      <c r="M27" s="219"/>
      <c r="N27" s="219"/>
      <c r="O27" s="219"/>
      <c r="P27" s="219"/>
      <c r="Q27" s="219"/>
      <c r="R27" s="219"/>
      <c r="S27" s="219"/>
      <c r="T27" s="219"/>
      <c r="U27" s="219"/>
      <c r="V27" s="219"/>
      <c r="W27" s="219"/>
    </row>
    <row r="28" spans="1:23" ht="14.4" x14ac:dyDescent="0.3">
      <c r="A28" s="219"/>
      <c r="B28" s="219"/>
      <c r="C28" s="219"/>
      <c r="D28" s="219"/>
      <c r="E28" s="219"/>
      <c r="F28" s="219"/>
      <c r="G28" s="219"/>
      <c r="H28" s="219"/>
      <c r="I28" s="219"/>
      <c r="J28" s="219"/>
      <c r="K28" s="219"/>
      <c r="L28" s="219"/>
      <c r="M28" s="219"/>
      <c r="N28" s="219"/>
      <c r="O28" s="219"/>
      <c r="P28" s="219"/>
      <c r="Q28" s="219"/>
      <c r="R28" s="219"/>
      <c r="S28" s="219"/>
      <c r="T28" s="219"/>
      <c r="U28" s="219"/>
      <c r="V28" s="219"/>
      <c r="W28" s="219"/>
    </row>
    <row r="29" spans="1:23" ht="14.4" x14ac:dyDescent="0.3">
      <c r="A29" s="219"/>
      <c r="B29" s="219"/>
      <c r="C29" s="219"/>
      <c r="D29" s="219"/>
      <c r="E29" s="219"/>
      <c r="F29" s="219"/>
      <c r="G29" s="219"/>
      <c r="H29" s="219"/>
      <c r="I29" s="219"/>
      <c r="J29" s="219"/>
      <c r="K29" s="219"/>
      <c r="L29" s="219"/>
      <c r="M29" s="219"/>
      <c r="N29" s="219"/>
      <c r="O29" s="219"/>
      <c r="P29" s="219"/>
      <c r="Q29" s="219"/>
      <c r="R29" s="219"/>
      <c r="S29" s="219"/>
      <c r="T29" s="219"/>
      <c r="U29" s="219"/>
      <c r="V29" s="219"/>
      <c r="W29" s="219"/>
    </row>
    <row r="30" spans="1:23" ht="14.4" x14ac:dyDescent="0.3">
      <c r="A30" s="219"/>
      <c r="B30" s="219"/>
      <c r="C30" s="219"/>
      <c r="D30" s="219"/>
      <c r="E30" s="219"/>
      <c r="F30" s="219"/>
      <c r="G30" s="219"/>
      <c r="H30" s="219"/>
      <c r="I30" s="219"/>
      <c r="J30" s="219"/>
      <c r="K30" s="219"/>
      <c r="L30" s="219"/>
      <c r="M30" s="219"/>
      <c r="N30" s="4"/>
      <c r="O30" s="219"/>
      <c r="P30" s="219"/>
      <c r="Q30" s="219"/>
      <c r="R30" s="219"/>
      <c r="S30" s="219"/>
      <c r="T30" s="219"/>
      <c r="U30" s="219"/>
      <c r="V30" s="219"/>
      <c r="W30" s="219"/>
    </row>
    <row r="31" spans="1:23" ht="14.4" x14ac:dyDescent="0.3">
      <c r="A31" s="219"/>
      <c r="B31" s="219"/>
      <c r="C31" s="219"/>
      <c r="D31" s="219"/>
      <c r="E31" s="219"/>
      <c r="F31" s="219"/>
      <c r="G31" s="219"/>
      <c r="H31" s="219"/>
      <c r="I31" s="219"/>
      <c r="J31" s="219"/>
      <c r="K31" s="219"/>
      <c r="L31" s="219"/>
      <c r="M31" s="219"/>
      <c r="N31" s="219"/>
      <c r="O31" s="219"/>
      <c r="P31" s="219"/>
      <c r="Q31" s="219"/>
      <c r="R31" s="219"/>
      <c r="S31" s="219"/>
      <c r="T31" s="219"/>
      <c r="U31" s="219"/>
      <c r="V31" s="219"/>
      <c r="W31" s="219"/>
    </row>
    <row r="32" spans="1:23" ht="14.4" x14ac:dyDescent="0.3">
      <c r="A32" s="219"/>
      <c r="B32" s="219"/>
      <c r="C32" s="219"/>
      <c r="D32" s="219"/>
      <c r="E32" s="219"/>
      <c r="F32" s="219"/>
      <c r="G32" s="219"/>
      <c r="H32" s="219"/>
      <c r="I32" s="219"/>
      <c r="J32" s="219"/>
      <c r="K32" s="219"/>
      <c r="L32" s="219"/>
      <c r="M32" s="219"/>
      <c r="N32" s="219"/>
      <c r="O32" s="219"/>
      <c r="P32" s="219"/>
      <c r="Q32" s="219"/>
      <c r="R32" s="219"/>
      <c r="S32" s="219"/>
      <c r="T32" s="219"/>
      <c r="U32" s="219"/>
      <c r="V32" s="219"/>
      <c r="W32" s="219"/>
    </row>
    <row r="33" spans="1:23" ht="14.4" x14ac:dyDescent="0.3">
      <c r="A33" s="219"/>
      <c r="B33" s="219"/>
      <c r="C33" s="219"/>
      <c r="D33" s="219"/>
      <c r="E33" s="219"/>
      <c r="F33" s="219"/>
      <c r="G33" s="219"/>
      <c r="H33" s="219"/>
      <c r="I33" s="219"/>
      <c r="J33" s="219"/>
      <c r="K33" s="219"/>
      <c r="L33" s="219"/>
      <c r="M33" s="219"/>
      <c r="N33" s="219"/>
      <c r="O33" s="219"/>
      <c r="P33" s="219"/>
      <c r="Q33" s="219"/>
      <c r="R33" s="219"/>
      <c r="S33" s="219"/>
      <c r="T33" s="219"/>
      <c r="U33" s="219"/>
      <c r="V33" s="219"/>
      <c r="W33" s="219"/>
    </row>
    <row r="34" spans="1:23" ht="14.4" x14ac:dyDescent="0.3">
      <c r="A34" s="219"/>
      <c r="B34" s="219"/>
      <c r="C34" s="219"/>
      <c r="D34" s="219"/>
      <c r="E34" s="219"/>
      <c r="F34" s="219"/>
      <c r="G34" s="219"/>
      <c r="H34" s="219"/>
      <c r="I34" s="219"/>
      <c r="J34" s="219"/>
      <c r="K34" s="219"/>
      <c r="L34" s="219"/>
      <c r="M34" s="219"/>
      <c r="N34" s="219"/>
      <c r="O34" s="219"/>
      <c r="P34" s="219"/>
      <c r="Q34" s="219"/>
      <c r="R34" s="219"/>
      <c r="S34" s="219"/>
      <c r="T34" s="219"/>
      <c r="U34" s="219"/>
      <c r="V34" s="219"/>
      <c r="W34" s="219"/>
    </row>
    <row r="35" spans="1:23" ht="14.4" x14ac:dyDescent="0.3">
      <c r="A35" s="219"/>
      <c r="B35" s="219"/>
      <c r="C35" s="219"/>
      <c r="D35" s="219"/>
      <c r="E35" s="219"/>
      <c r="F35" s="219"/>
      <c r="G35" s="219"/>
      <c r="H35" s="219"/>
      <c r="I35" s="219"/>
      <c r="J35" s="219"/>
      <c r="K35" s="219"/>
      <c r="L35" s="219"/>
      <c r="M35" s="219"/>
      <c r="N35" s="219"/>
      <c r="O35" s="219"/>
      <c r="P35" s="219"/>
      <c r="Q35" s="219"/>
      <c r="R35" s="219"/>
      <c r="S35" s="219"/>
      <c r="T35" s="219"/>
      <c r="U35" s="219"/>
      <c r="V35" s="219"/>
      <c r="W35" s="219"/>
    </row>
    <row r="36" spans="1:23" ht="14.4" x14ac:dyDescent="0.3">
      <c r="A36" s="219"/>
      <c r="B36" s="219"/>
      <c r="C36" s="219"/>
      <c r="D36" s="219"/>
      <c r="E36" s="219"/>
      <c r="F36" s="219"/>
      <c r="G36" s="219"/>
      <c r="H36" s="219"/>
      <c r="I36" s="219"/>
      <c r="J36" s="219"/>
      <c r="K36" s="219"/>
      <c r="L36" s="219"/>
      <c r="M36" s="219"/>
      <c r="N36" s="219"/>
      <c r="O36" s="219"/>
      <c r="P36" s="219"/>
      <c r="Q36" s="219"/>
      <c r="R36" s="219"/>
      <c r="S36" s="219"/>
      <c r="T36" s="219"/>
      <c r="U36" s="219"/>
      <c r="V36" s="219"/>
      <c r="W36" s="219"/>
    </row>
    <row r="37" spans="1:23" ht="14.4" x14ac:dyDescent="0.3">
      <c r="A37" s="219"/>
      <c r="B37" s="219"/>
      <c r="C37" s="219"/>
      <c r="D37" s="219"/>
      <c r="E37" s="219"/>
      <c r="F37" s="219"/>
      <c r="G37" s="219"/>
      <c r="H37" s="219"/>
      <c r="I37" s="219"/>
      <c r="J37" s="219"/>
      <c r="K37" s="219"/>
      <c r="L37" s="219"/>
      <c r="M37" s="219"/>
      <c r="N37" s="219"/>
      <c r="O37" s="219"/>
      <c r="P37" s="219"/>
      <c r="Q37" s="219"/>
      <c r="R37" s="219"/>
      <c r="S37" s="219"/>
      <c r="T37" s="219"/>
      <c r="U37" s="219"/>
      <c r="V37" s="219"/>
      <c r="W37" s="219"/>
    </row>
    <row r="38" spans="1:23" ht="14.4" x14ac:dyDescent="0.3">
      <c r="A38" s="219"/>
      <c r="B38" s="219"/>
      <c r="C38" s="219"/>
      <c r="D38" s="219"/>
      <c r="E38" s="219"/>
      <c r="F38" s="219"/>
      <c r="G38" s="219"/>
      <c r="H38" s="219"/>
      <c r="I38" s="219"/>
      <c r="J38" s="219"/>
      <c r="K38" s="219"/>
      <c r="L38" s="219"/>
      <c r="M38" s="219"/>
      <c r="N38" s="219"/>
      <c r="O38" s="219"/>
      <c r="P38" s="219"/>
      <c r="Q38" s="219"/>
      <c r="R38" s="219"/>
      <c r="S38" s="219"/>
      <c r="T38" s="219"/>
      <c r="U38" s="219"/>
      <c r="V38" s="219"/>
      <c r="W38" s="219"/>
    </row>
    <row r="39" spans="1:23" ht="14.4" x14ac:dyDescent="0.3">
      <c r="A39" s="219"/>
      <c r="B39" s="219"/>
      <c r="C39" s="219"/>
      <c r="D39" s="219"/>
      <c r="E39" s="219"/>
      <c r="F39" s="219"/>
      <c r="G39" s="219"/>
      <c r="H39" s="219"/>
      <c r="I39" s="219"/>
      <c r="J39" s="219"/>
      <c r="K39" s="219"/>
      <c r="L39" s="219"/>
      <c r="M39" s="219"/>
      <c r="N39" s="219"/>
      <c r="O39" s="219"/>
      <c r="P39" s="219"/>
      <c r="Q39" s="219"/>
      <c r="R39" s="219"/>
      <c r="S39" s="219"/>
      <c r="T39" s="219"/>
      <c r="U39" s="219"/>
      <c r="V39" s="219"/>
      <c r="W39" s="219"/>
    </row>
    <row r="40" spans="1:23" ht="14.4" x14ac:dyDescent="0.3">
      <c r="A40" s="219"/>
      <c r="B40" s="219"/>
      <c r="C40" s="219"/>
      <c r="D40" s="219"/>
      <c r="E40" s="219"/>
      <c r="F40" s="219"/>
      <c r="G40" s="219"/>
      <c r="H40" s="219"/>
      <c r="I40" s="219"/>
      <c r="J40" s="219"/>
      <c r="K40" s="219"/>
      <c r="L40" s="219"/>
      <c r="M40" s="219"/>
      <c r="N40" s="219"/>
      <c r="O40" s="219"/>
      <c r="P40" s="219"/>
      <c r="Q40" s="219"/>
      <c r="R40" s="219"/>
      <c r="S40" s="219"/>
      <c r="T40" s="219"/>
      <c r="U40" s="219"/>
      <c r="V40" s="219"/>
      <c r="W40" s="219"/>
    </row>
    <row r="41" spans="1:23" ht="14.4" x14ac:dyDescent="0.3">
      <c r="A41" s="219"/>
      <c r="B41" s="219"/>
      <c r="C41" s="219"/>
      <c r="D41" s="219"/>
      <c r="E41" s="219"/>
      <c r="F41" s="219"/>
      <c r="G41" s="219"/>
      <c r="H41" s="219"/>
      <c r="I41" s="219"/>
      <c r="J41" s="219"/>
      <c r="K41" s="219"/>
      <c r="L41" s="219"/>
      <c r="M41" s="219"/>
      <c r="N41" s="219"/>
      <c r="O41" s="219"/>
      <c r="P41" s="219"/>
      <c r="Q41" s="219"/>
      <c r="R41" s="219"/>
      <c r="S41" s="219"/>
      <c r="T41" s="219"/>
      <c r="U41" s="219"/>
      <c r="V41" s="219"/>
      <c r="W41" s="219"/>
    </row>
    <row r="42" spans="1:23" ht="14.4" x14ac:dyDescent="0.3">
      <c r="A42" s="219"/>
      <c r="B42" s="219"/>
      <c r="C42" s="219"/>
      <c r="D42" s="219"/>
      <c r="E42" s="219"/>
      <c r="F42" s="219"/>
      <c r="G42" s="219"/>
      <c r="H42" s="219"/>
      <c r="I42" s="219"/>
      <c r="J42" s="219"/>
      <c r="K42" s="219"/>
      <c r="L42" s="219"/>
      <c r="M42" s="219"/>
      <c r="N42" s="219"/>
      <c r="O42" s="219"/>
      <c r="P42" s="219"/>
      <c r="Q42" s="219"/>
      <c r="R42" s="219"/>
      <c r="S42" s="219"/>
      <c r="T42" s="219"/>
      <c r="U42" s="219"/>
      <c r="V42" s="219"/>
      <c r="W42" s="219"/>
    </row>
    <row r="43" spans="1:23" ht="14.4" x14ac:dyDescent="0.3">
      <c r="A43" s="219"/>
      <c r="B43" s="219"/>
      <c r="C43" s="219"/>
      <c r="D43" s="219"/>
      <c r="E43" s="219"/>
      <c r="F43" s="219"/>
      <c r="G43" s="219"/>
      <c r="H43" s="219"/>
      <c r="I43" s="219"/>
      <c r="J43" s="219"/>
      <c r="K43" s="219"/>
      <c r="L43" s="219"/>
      <c r="M43" s="219"/>
      <c r="N43" s="219"/>
      <c r="O43" s="219"/>
      <c r="P43" s="219"/>
      <c r="Q43" s="219"/>
      <c r="R43" s="219"/>
      <c r="S43" s="219"/>
      <c r="T43" s="219"/>
      <c r="U43" s="219"/>
      <c r="V43" s="219"/>
      <c r="W43" s="219"/>
    </row>
    <row r="44" spans="1:23" ht="14.4" x14ac:dyDescent="0.3">
      <c r="A44" s="219"/>
      <c r="B44" s="219"/>
      <c r="C44" s="219"/>
      <c r="D44" s="219"/>
      <c r="E44" s="219"/>
      <c r="F44" s="219"/>
      <c r="G44" s="219"/>
      <c r="H44" s="219"/>
      <c r="I44" s="219"/>
      <c r="J44" s="219"/>
      <c r="K44" s="219"/>
      <c r="L44" s="219"/>
      <c r="M44" s="219"/>
      <c r="N44" s="219"/>
      <c r="O44" s="219"/>
      <c r="P44" s="219"/>
      <c r="Q44" s="219"/>
      <c r="R44" s="219"/>
      <c r="S44" s="219"/>
      <c r="T44" s="219"/>
      <c r="U44" s="219"/>
      <c r="V44" s="219"/>
      <c r="W44" s="219"/>
    </row>
    <row r="45" spans="1:23" ht="14.4" x14ac:dyDescent="0.3">
      <c r="A45" s="219"/>
      <c r="B45" s="219"/>
      <c r="C45" s="219"/>
      <c r="D45" s="219"/>
      <c r="E45" s="219"/>
      <c r="F45" s="219"/>
      <c r="G45" s="219"/>
      <c r="H45" s="219"/>
      <c r="I45" s="219"/>
      <c r="J45" s="219"/>
      <c r="K45" s="219"/>
      <c r="L45" s="219"/>
      <c r="M45" s="219"/>
      <c r="N45" s="219"/>
      <c r="O45" s="219"/>
      <c r="P45" s="219"/>
      <c r="Q45" s="219"/>
      <c r="R45" s="219"/>
      <c r="S45" s="219"/>
      <c r="T45" s="219"/>
      <c r="U45" s="219"/>
      <c r="V45" s="219"/>
      <c r="W45" s="219"/>
    </row>
    <row r="46" spans="1:23" ht="14.4" x14ac:dyDescent="0.3">
      <c r="A46" s="219"/>
      <c r="B46" s="219"/>
      <c r="C46" s="219"/>
      <c r="D46" s="219"/>
      <c r="E46" s="219"/>
      <c r="F46" s="219"/>
      <c r="G46" s="219"/>
      <c r="H46" s="219"/>
      <c r="I46" s="219"/>
      <c r="J46" s="219"/>
      <c r="K46" s="219"/>
      <c r="L46" s="219"/>
      <c r="M46" s="219"/>
      <c r="N46" s="219"/>
      <c r="O46" s="219"/>
      <c r="P46" s="219"/>
      <c r="Q46" s="219"/>
      <c r="R46" s="219"/>
      <c r="S46" s="219"/>
      <c r="T46" s="219"/>
      <c r="U46" s="219"/>
      <c r="V46" s="219"/>
      <c r="W46" s="219"/>
    </row>
    <row r="47" spans="1:23" ht="14.4" x14ac:dyDescent="0.3">
      <c r="A47" s="219"/>
      <c r="B47" s="219"/>
      <c r="C47" s="219"/>
      <c r="D47" s="219"/>
      <c r="E47" s="219"/>
      <c r="F47" s="219"/>
      <c r="G47" s="219"/>
      <c r="H47" s="219"/>
      <c r="I47" s="219"/>
      <c r="J47" s="219"/>
      <c r="K47" s="219"/>
      <c r="L47" s="219"/>
      <c r="M47" s="219"/>
      <c r="N47" s="219"/>
      <c r="O47" s="219"/>
      <c r="P47" s="219"/>
      <c r="Q47" s="219"/>
      <c r="R47" s="219"/>
      <c r="S47" s="219"/>
      <c r="T47" s="219"/>
      <c r="U47" s="219"/>
      <c r="V47" s="219"/>
      <c r="W47" s="219"/>
    </row>
    <row r="48" spans="1:23" ht="14.4" x14ac:dyDescent="0.3">
      <c r="A48" s="219"/>
      <c r="B48" s="219"/>
      <c r="C48" s="219"/>
      <c r="D48" s="219"/>
      <c r="E48" s="219"/>
      <c r="F48" s="219"/>
      <c r="G48" s="219"/>
      <c r="H48" s="219"/>
      <c r="I48" s="219"/>
      <c r="J48" s="219"/>
      <c r="K48" s="219"/>
      <c r="L48" s="219"/>
      <c r="M48" s="219"/>
      <c r="N48" s="219"/>
      <c r="O48" s="219"/>
      <c r="P48" s="219"/>
      <c r="Q48" s="219"/>
      <c r="R48" s="219"/>
      <c r="S48" s="219"/>
      <c r="T48" s="219"/>
      <c r="U48" s="219"/>
      <c r="V48" s="219"/>
      <c r="W48" s="219"/>
    </row>
    <row r="49" spans="1:23" ht="14.4" x14ac:dyDescent="0.3">
      <c r="A49" s="219"/>
      <c r="B49" s="219"/>
      <c r="C49" s="219"/>
      <c r="D49" s="219"/>
      <c r="E49" s="219"/>
      <c r="F49" s="219"/>
      <c r="G49" s="219"/>
      <c r="H49" s="219"/>
      <c r="I49" s="219"/>
      <c r="J49" s="219"/>
      <c r="K49" s="219"/>
      <c r="L49" s="219"/>
      <c r="M49" s="219"/>
      <c r="N49" s="219"/>
      <c r="O49" s="219"/>
      <c r="P49" s="219"/>
      <c r="Q49" s="219"/>
      <c r="R49" s="219"/>
      <c r="S49" s="219"/>
      <c r="T49" s="219"/>
      <c r="U49" s="219"/>
      <c r="V49" s="219"/>
      <c r="W49" s="219"/>
    </row>
    <row r="50" spans="1:23" ht="14.4" x14ac:dyDescent="0.3">
      <c r="A50" s="219"/>
      <c r="B50" s="219"/>
      <c r="C50" s="219"/>
      <c r="D50" s="219"/>
      <c r="E50" s="219"/>
      <c r="F50" s="219"/>
      <c r="G50" s="219"/>
      <c r="H50" s="219"/>
      <c r="I50" s="219"/>
      <c r="J50" s="219"/>
      <c r="K50" s="219"/>
      <c r="L50" s="219"/>
      <c r="M50" s="219"/>
      <c r="N50" s="219"/>
      <c r="O50" s="219"/>
      <c r="P50" s="219"/>
      <c r="Q50" s="219"/>
      <c r="R50" s="219"/>
      <c r="S50" s="219"/>
      <c r="T50" s="219"/>
      <c r="U50" s="219"/>
      <c r="V50" s="219"/>
      <c r="W50" s="219"/>
    </row>
    <row r="51" spans="1:23" ht="14.4" x14ac:dyDescent="0.3">
      <c r="A51" s="219"/>
      <c r="B51" s="219"/>
      <c r="C51" s="219"/>
      <c r="D51" s="219"/>
      <c r="E51" s="219"/>
      <c r="F51" s="219"/>
      <c r="G51" s="219"/>
      <c r="H51" s="219"/>
      <c r="I51" s="219"/>
      <c r="J51" s="219"/>
      <c r="K51" s="219"/>
      <c r="L51" s="219"/>
      <c r="M51" s="219"/>
      <c r="N51" s="219"/>
      <c r="O51" s="219"/>
      <c r="P51" s="219"/>
      <c r="Q51" s="219"/>
      <c r="R51" s="219"/>
      <c r="S51" s="219"/>
      <c r="T51" s="219"/>
      <c r="U51" s="219"/>
      <c r="V51" s="219"/>
      <c r="W51" s="219"/>
    </row>
    <row r="52" spans="1:23" ht="14.4" x14ac:dyDescent="0.3">
      <c r="A52" s="219"/>
      <c r="B52" s="219"/>
      <c r="C52" s="219"/>
      <c r="D52" s="219"/>
      <c r="E52" s="219"/>
      <c r="F52" s="219"/>
      <c r="G52" s="219"/>
      <c r="H52" s="219"/>
      <c r="I52" s="219"/>
      <c r="J52" s="219"/>
      <c r="K52" s="219"/>
      <c r="L52" s="219"/>
      <c r="M52" s="219"/>
      <c r="N52" s="219"/>
      <c r="O52" s="219"/>
      <c r="P52" s="219"/>
      <c r="Q52" s="219"/>
      <c r="R52" s="219"/>
      <c r="S52" s="219"/>
      <c r="T52" s="219"/>
      <c r="U52" s="219"/>
      <c r="V52" s="219"/>
      <c r="W52" s="219"/>
    </row>
    <row r="53" spans="1:23" ht="14.4" x14ac:dyDescent="0.3">
      <c r="A53" s="219"/>
      <c r="B53" s="219"/>
      <c r="C53" s="219"/>
      <c r="D53" s="219"/>
      <c r="E53" s="219"/>
      <c r="F53" s="219"/>
      <c r="G53" s="219"/>
      <c r="H53" s="219"/>
      <c r="I53" s="219"/>
      <c r="J53" s="219"/>
      <c r="K53" s="219"/>
      <c r="L53" s="219"/>
      <c r="M53" s="219"/>
      <c r="N53" s="219"/>
      <c r="O53" s="219"/>
      <c r="P53" s="219"/>
      <c r="Q53" s="219"/>
      <c r="R53" s="219"/>
      <c r="S53" s="219"/>
      <c r="T53" s="219"/>
      <c r="U53" s="219"/>
      <c r="V53" s="219"/>
      <c r="W53" s="219"/>
    </row>
    <row r="54" spans="1:23" ht="14.4" x14ac:dyDescent="0.3">
      <c r="A54" s="219"/>
      <c r="B54" s="219"/>
      <c r="C54" s="219"/>
      <c r="D54" s="219"/>
      <c r="E54" s="219"/>
      <c r="F54" s="219"/>
      <c r="G54" s="219"/>
      <c r="H54" s="219"/>
      <c r="I54" s="219"/>
      <c r="J54" s="219"/>
      <c r="K54" s="219"/>
      <c r="L54" s="219"/>
      <c r="M54" s="219"/>
      <c r="N54" s="219"/>
      <c r="O54" s="219"/>
      <c r="P54" s="219"/>
      <c r="Q54" s="219"/>
      <c r="R54" s="219"/>
      <c r="S54" s="219"/>
      <c r="T54" s="219"/>
      <c r="U54" s="219"/>
      <c r="V54" s="219"/>
      <c r="W54" s="219"/>
    </row>
    <row r="55" spans="1:23" ht="14.4" x14ac:dyDescent="0.3">
      <c r="A55" s="219"/>
      <c r="B55" s="219"/>
      <c r="C55" s="219"/>
      <c r="D55" s="219"/>
      <c r="E55" s="219"/>
      <c r="F55" s="219"/>
      <c r="G55" s="219"/>
      <c r="H55" s="219"/>
      <c r="I55" s="219"/>
      <c r="J55" s="219"/>
      <c r="K55" s="219"/>
      <c r="L55" s="219"/>
      <c r="M55" s="219"/>
      <c r="N55" s="219"/>
      <c r="O55" s="219"/>
      <c r="P55" s="219"/>
      <c r="Q55" s="219"/>
      <c r="R55" s="219"/>
      <c r="S55" s="219"/>
      <c r="T55" s="219"/>
      <c r="U55" s="219"/>
      <c r="V55" s="219"/>
      <c r="W55" s="219"/>
    </row>
    <row r="56" spans="1:23" ht="14.4" x14ac:dyDescent="0.3">
      <c r="A56" s="219"/>
      <c r="B56" s="219"/>
      <c r="C56" s="219"/>
      <c r="D56" s="219"/>
      <c r="E56" s="219"/>
      <c r="F56" s="219"/>
      <c r="G56" s="219"/>
      <c r="H56" s="219"/>
      <c r="I56" s="219"/>
      <c r="J56" s="219"/>
      <c r="K56" s="219"/>
      <c r="L56" s="219"/>
      <c r="M56" s="219"/>
      <c r="N56" s="219"/>
      <c r="O56" s="219"/>
      <c r="P56" s="219"/>
      <c r="Q56" s="219"/>
      <c r="R56" s="219"/>
      <c r="S56" s="219"/>
      <c r="T56" s="219"/>
      <c r="U56" s="219"/>
      <c r="V56" s="219"/>
      <c r="W56" s="219"/>
    </row>
    <row r="57" spans="1:23" ht="14.4" x14ac:dyDescent="0.3">
      <c r="A57" s="219"/>
      <c r="B57" s="219"/>
      <c r="C57" s="219"/>
      <c r="D57" s="219"/>
      <c r="E57" s="219"/>
      <c r="F57" s="219"/>
      <c r="G57" s="219"/>
      <c r="H57" s="219"/>
      <c r="I57" s="219"/>
      <c r="J57" s="219"/>
      <c r="K57" s="219"/>
      <c r="L57" s="219"/>
      <c r="M57" s="219"/>
      <c r="N57" s="219"/>
      <c r="O57" s="219"/>
      <c r="P57" s="219"/>
      <c r="Q57" s="219"/>
      <c r="R57" s="219"/>
      <c r="S57" s="219"/>
      <c r="T57" s="219"/>
      <c r="U57" s="219"/>
      <c r="V57" s="219"/>
      <c r="W57" s="219"/>
    </row>
    <row r="58" spans="1:23" ht="14.4" x14ac:dyDescent="0.3">
      <c r="A58" s="219"/>
      <c r="B58" s="219"/>
      <c r="C58" s="219"/>
      <c r="D58" s="219"/>
      <c r="E58" s="219"/>
      <c r="F58" s="219"/>
      <c r="G58" s="219"/>
      <c r="H58" s="219"/>
      <c r="I58" s="219"/>
      <c r="J58" s="219"/>
      <c r="K58" s="219"/>
      <c r="L58" s="219"/>
      <c r="M58" s="219"/>
      <c r="N58" s="219"/>
      <c r="O58" s="219"/>
      <c r="P58" s="219"/>
      <c r="Q58" s="219"/>
      <c r="R58" s="219"/>
      <c r="S58" s="219"/>
      <c r="T58" s="219"/>
      <c r="U58" s="219"/>
      <c r="V58" s="219"/>
      <c r="W58" s="219"/>
    </row>
    <row r="59" spans="1:23" ht="14.4" x14ac:dyDescent="0.3">
      <c r="A59" s="219"/>
      <c r="B59" s="219"/>
      <c r="C59" s="219"/>
      <c r="D59" s="219"/>
      <c r="E59" s="219"/>
      <c r="F59" s="219"/>
      <c r="G59" s="219"/>
      <c r="H59" s="219"/>
      <c r="I59" s="219"/>
      <c r="J59" s="219"/>
      <c r="K59" s="219"/>
      <c r="L59" s="219"/>
      <c r="M59" s="219"/>
      <c r="N59" s="219"/>
      <c r="O59" s="219"/>
      <c r="P59" s="219"/>
      <c r="Q59" s="219"/>
      <c r="R59" s="219"/>
      <c r="S59" s="219"/>
      <c r="T59" s="219"/>
      <c r="U59" s="219"/>
      <c r="V59" s="219"/>
      <c r="W59" s="219"/>
    </row>
    <row r="60" spans="1:23" ht="14.4" x14ac:dyDescent="0.3">
      <c r="A60" s="219"/>
      <c r="B60" s="219"/>
      <c r="C60" s="219"/>
      <c r="D60" s="219"/>
      <c r="E60" s="219"/>
      <c r="F60" s="219"/>
      <c r="G60" s="219"/>
      <c r="H60" s="219"/>
      <c r="I60" s="219"/>
      <c r="J60" s="219"/>
      <c r="K60" s="219"/>
      <c r="L60" s="219"/>
      <c r="M60" s="219"/>
      <c r="N60" s="219"/>
      <c r="O60" s="219"/>
      <c r="P60" s="219"/>
      <c r="Q60" s="219"/>
      <c r="R60" s="219"/>
      <c r="S60" s="219"/>
      <c r="T60" s="219"/>
      <c r="U60" s="219"/>
      <c r="V60" s="219"/>
      <c r="W60" s="219"/>
    </row>
    <row r="61" spans="1:23" ht="14.4" x14ac:dyDescent="0.3">
      <c r="A61" s="219"/>
      <c r="B61" s="219"/>
      <c r="C61" s="219"/>
      <c r="D61" s="219"/>
      <c r="E61" s="219"/>
      <c r="F61" s="219"/>
      <c r="G61" s="219"/>
      <c r="H61" s="219"/>
      <c r="I61" s="219"/>
      <c r="J61" s="219"/>
      <c r="K61" s="219"/>
      <c r="L61" s="219"/>
      <c r="M61" s="219"/>
      <c r="N61" s="219"/>
      <c r="O61" s="219"/>
      <c r="P61" s="219"/>
      <c r="Q61" s="219"/>
      <c r="R61" s="219"/>
      <c r="S61" s="219"/>
      <c r="T61" s="219"/>
      <c r="U61" s="219"/>
      <c r="V61" s="219"/>
      <c r="W61" s="219"/>
    </row>
    <row r="62" spans="1:23" ht="14.4" x14ac:dyDescent="0.3">
      <c r="A62" s="219"/>
      <c r="B62" s="219"/>
      <c r="C62" s="219"/>
      <c r="D62" s="219"/>
      <c r="E62" s="219"/>
      <c r="F62" s="219"/>
      <c r="G62" s="219"/>
      <c r="H62" s="219"/>
      <c r="I62" s="219"/>
      <c r="J62" s="219"/>
      <c r="K62" s="219"/>
      <c r="L62" s="219"/>
      <c r="M62" s="219"/>
      <c r="N62" s="219"/>
      <c r="O62" s="219"/>
      <c r="P62" s="219"/>
      <c r="Q62" s="219"/>
      <c r="R62" s="219"/>
      <c r="S62" s="219"/>
      <c r="T62" s="219"/>
      <c r="U62" s="219"/>
      <c r="V62" s="219"/>
      <c r="W62" s="219"/>
    </row>
    <row r="63" spans="1:23" ht="14.4" x14ac:dyDescent="0.3">
      <c r="A63" s="219"/>
      <c r="B63" s="219"/>
      <c r="C63" s="219"/>
      <c r="D63" s="219"/>
      <c r="E63" s="219"/>
      <c r="F63" s="219"/>
      <c r="G63" s="219"/>
      <c r="H63" s="219"/>
      <c r="I63" s="219"/>
      <c r="J63" s="219"/>
      <c r="K63" s="219"/>
      <c r="L63" s="219"/>
      <c r="M63" s="219"/>
      <c r="N63" s="219"/>
      <c r="O63" s="219"/>
      <c r="P63" s="219"/>
      <c r="Q63" s="219"/>
      <c r="R63" s="219"/>
      <c r="S63" s="219"/>
      <c r="T63" s="219"/>
      <c r="U63" s="219"/>
      <c r="V63" s="219"/>
      <c r="W63" s="219"/>
    </row>
    <row r="64" spans="1:23" ht="14.4" x14ac:dyDescent="0.3">
      <c r="A64" s="219"/>
      <c r="B64" s="219"/>
      <c r="C64" s="219"/>
      <c r="D64" s="219"/>
      <c r="E64" s="219"/>
      <c r="F64" s="219"/>
      <c r="G64" s="219"/>
      <c r="H64" s="219"/>
      <c r="I64" s="219"/>
      <c r="J64" s="219"/>
      <c r="K64" s="219"/>
      <c r="L64" s="219"/>
      <c r="M64" s="219"/>
      <c r="N64" s="219"/>
      <c r="O64" s="219"/>
      <c r="P64" s="219"/>
      <c r="Q64" s="219"/>
      <c r="R64" s="219"/>
      <c r="S64" s="219"/>
      <c r="T64" s="219"/>
      <c r="U64" s="219"/>
      <c r="V64" s="219"/>
      <c r="W64" s="219"/>
    </row>
    <row r="65" spans="1:23" ht="14.4" x14ac:dyDescent="0.3">
      <c r="A65" s="219"/>
      <c r="B65" s="219"/>
      <c r="C65" s="219"/>
      <c r="D65" s="219"/>
      <c r="E65" s="219"/>
      <c r="F65" s="219"/>
      <c r="G65" s="219"/>
      <c r="H65" s="219"/>
      <c r="I65" s="219"/>
      <c r="J65" s="219"/>
      <c r="K65" s="219"/>
      <c r="L65" s="219"/>
      <c r="M65" s="219"/>
      <c r="N65" s="219"/>
      <c r="O65" s="219"/>
      <c r="P65" s="219"/>
      <c r="Q65" s="219"/>
      <c r="R65" s="219"/>
      <c r="S65" s="219"/>
      <c r="T65" s="219"/>
      <c r="U65" s="219"/>
      <c r="V65" s="219"/>
      <c r="W65" s="219"/>
    </row>
    <row r="66" spans="1:23" ht="14.4" x14ac:dyDescent="0.3">
      <c r="A66" s="219"/>
      <c r="B66" s="219"/>
      <c r="C66" s="219"/>
      <c r="D66" s="219"/>
      <c r="E66" s="219"/>
      <c r="F66" s="219"/>
      <c r="G66" s="219"/>
      <c r="H66" s="219"/>
      <c r="I66" s="219"/>
      <c r="J66" s="219"/>
      <c r="K66" s="219"/>
      <c r="L66" s="219"/>
      <c r="M66" s="219"/>
      <c r="N66" s="219"/>
      <c r="O66" s="219"/>
      <c r="P66" s="219"/>
      <c r="Q66" s="219"/>
      <c r="R66" s="219"/>
      <c r="S66" s="219"/>
      <c r="T66" s="219"/>
      <c r="U66" s="219"/>
      <c r="V66" s="219"/>
      <c r="W66" s="219"/>
    </row>
    <row r="67" spans="1:23" ht="14.4" x14ac:dyDescent="0.3">
      <c r="A67" s="219"/>
      <c r="B67" s="219"/>
      <c r="C67" s="219"/>
      <c r="D67" s="219"/>
      <c r="E67" s="219"/>
      <c r="F67" s="219"/>
      <c r="G67" s="219"/>
      <c r="H67" s="219"/>
      <c r="I67" s="219"/>
      <c r="J67" s="219"/>
      <c r="K67" s="219"/>
      <c r="L67" s="219"/>
      <c r="M67" s="219"/>
      <c r="N67" s="219"/>
      <c r="O67" s="219"/>
      <c r="P67" s="219"/>
      <c r="Q67" s="219"/>
      <c r="R67" s="219"/>
      <c r="S67" s="219"/>
      <c r="T67" s="219"/>
      <c r="U67" s="219"/>
      <c r="V67" s="219"/>
      <c r="W67" s="219"/>
    </row>
    <row r="68" spans="1:23" ht="14.4" x14ac:dyDescent="0.3">
      <c r="A68" s="219"/>
      <c r="B68" s="219"/>
      <c r="C68" s="219"/>
      <c r="D68" s="219"/>
      <c r="E68" s="219"/>
      <c r="F68" s="219"/>
      <c r="G68" s="219"/>
      <c r="H68" s="219"/>
      <c r="I68" s="219"/>
      <c r="J68" s="219"/>
      <c r="K68" s="219"/>
      <c r="L68" s="219"/>
      <c r="M68" s="219"/>
      <c r="N68" s="219"/>
      <c r="O68" s="219"/>
      <c r="P68" s="219"/>
      <c r="Q68" s="219"/>
      <c r="R68" s="219"/>
      <c r="S68" s="219"/>
      <c r="T68" s="219"/>
      <c r="U68" s="219"/>
      <c r="V68" s="219"/>
      <c r="W68" s="219"/>
    </row>
    <row r="69" spans="1:23" ht="14.4" x14ac:dyDescent="0.3">
      <c r="A69" s="219"/>
      <c r="B69" s="219"/>
      <c r="C69" s="219"/>
      <c r="D69" s="219"/>
      <c r="E69" s="219"/>
      <c r="F69" s="219"/>
      <c r="G69" s="219"/>
      <c r="H69" s="219"/>
      <c r="I69" s="219"/>
      <c r="J69" s="219"/>
      <c r="K69" s="219"/>
      <c r="L69" s="219"/>
      <c r="M69" s="219"/>
      <c r="N69" s="219"/>
      <c r="O69" s="219"/>
      <c r="P69" s="219"/>
      <c r="Q69" s="219"/>
      <c r="R69" s="219"/>
      <c r="S69" s="219"/>
      <c r="T69" s="219"/>
      <c r="U69" s="219"/>
      <c r="V69" s="219"/>
      <c r="W69" s="219"/>
    </row>
    <row r="70" spans="1:23" ht="14.4" x14ac:dyDescent="0.3">
      <c r="A70" s="219"/>
      <c r="B70" s="219"/>
      <c r="C70" s="219"/>
      <c r="D70" s="219"/>
      <c r="E70" s="219"/>
      <c r="F70" s="219"/>
      <c r="G70" s="219"/>
      <c r="H70" s="219"/>
      <c r="I70" s="219"/>
      <c r="J70" s="219"/>
      <c r="K70" s="219"/>
      <c r="L70" s="219"/>
      <c r="M70" s="219"/>
      <c r="N70" s="219"/>
      <c r="O70" s="219"/>
      <c r="P70" s="219"/>
      <c r="Q70" s="219"/>
      <c r="R70" s="219"/>
      <c r="S70" s="219"/>
      <c r="T70" s="219"/>
      <c r="U70" s="219"/>
      <c r="V70" s="219"/>
      <c r="W70" s="219"/>
    </row>
    <row r="71" spans="1:23" ht="14.4" x14ac:dyDescent="0.3">
      <c r="A71" s="219"/>
      <c r="B71" s="219"/>
      <c r="C71" s="219"/>
      <c r="D71" s="219"/>
      <c r="E71" s="219"/>
      <c r="F71" s="219"/>
      <c r="G71" s="219"/>
      <c r="H71" s="219"/>
      <c r="I71" s="219"/>
      <c r="J71" s="219"/>
      <c r="K71" s="219"/>
      <c r="L71" s="219"/>
      <c r="M71" s="219"/>
      <c r="N71" s="219"/>
      <c r="O71" s="219"/>
      <c r="P71" s="219"/>
      <c r="Q71" s="219"/>
      <c r="R71" s="219"/>
      <c r="S71" s="219"/>
      <c r="T71" s="219"/>
      <c r="U71" s="219"/>
      <c r="V71" s="219"/>
      <c r="W71" s="219"/>
    </row>
    <row r="72" spans="1:23" ht="14.4" x14ac:dyDescent="0.3">
      <c r="A72" s="219"/>
      <c r="B72" s="219"/>
      <c r="C72" s="219"/>
      <c r="D72" s="219"/>
      <c r="E72" s="219"/>
      <c r="F72" s="219"/>
      <c r="G72" s="219"/>
      <c r="H72" s="219"/>
      <c r="I72" s="219"/>
      <c r="J72" s="219"/>
      <c r="K72" s="219"/>
      <c r="L72" s="219"/>
      <c r="M72" s="219"/>
      <c r="N72" s="219"/>
      <c r="O72" s="219"/>
      <c r="P72" s="219"/>
      <c r="Q72" s="219"/>
      <c r="R72" s="219"/>
      <c r="S72" s="219"/>
      <c r="T72" s="219"/>
      <c r="U72" s="219"/>
      <c r="V72" s="219"/>
      <c r="W72" s="219"/>
    </row>
    <row r="73" spans="1:23" ht="14.4" x14ac:dyDescent="0.3">
      <c r="A73" s="219"/>
      <c r="B73" s="219"/>
      <c r="C73" s="219"/>
      <c r="D73" s="219"/>
      <c r="E73" s="219"/>
      <c r="F73" s="219"/>
      <c r="G73" s="219"/>
      <c r="H73" s="219"/>
      <c r="I73" s="219"/>
      <c r="J73" s="219"/>
      <c r="K73" s="219"/>
      <c r="L73" s="219"/>
      <c r="M73" s="219"/>
      <c r="N73" s="219"/>
      <c r="O73" s="219"/>
      <c r="P73" s="219"/>
      <c r="Q73" s="219"/>
      <c r="R73" s="219"/>
      <c r="S73" s="219"/>
      <c r="T73" s="219"/>
      <c r="U73" s="219"/>
      <c r="V73" s="219"/>
      <c r="W73" s="219"/>
    </row>
    <row r="74" spans="1:23" ht="14.4" x14ac:dyDescent="0.3">
      <c r="A74" s="219"/>
      <c r="B74" s="219"/>
      <c r="C74" s="219"/>
      <c r="D74" s="219"/>
      <c r="E74" s="219"/>
      <c r="F74" s="219"/>
      <c r="G74" s="219"/>
      <c r="H74" s="219"/>
      <c r="I74" s="219"/>
      <c r="J74" s="219"/>
      <c r="K74" s="219"/>
      <c r="L74" s="219"/>
      <c r="M74" s="219"/>
      <c r="N74" s="219"/>
      <c r="O74" s="219"/>
      <c r="P74" s="219"/>
      <c r="Q74" s="219"/>
      <c r="R74" s="219"/>
      <c r="S74" s="219"/>
      <c r="T74" s="219"/>
      <c r="U74" s="219"/>
      <c r="V74" s="219"/>
      <c r="W74" s="219"/>
    </row>
    <row r="75" spans="1:23" ht="14.4" x14ac:dyDescent="0.3">
      <c r="A75" s="219"/>
      <c r="B75" s="219"/>
      <c r="C75" s="219"/>
      <c r="D75" s="219"/>
      <c r="E75" s="219"/>
      <c r="F75" s="219"/>
      <c r="G75" s="219"/>
      <c r="H75" s="219"/>
      <c r="I75" s="219"/>
      <c r="J75" s="219"/>
      <c r="K75" s="219"/>
      <c r="L75" s="219"/>
      <c r="M75" s="219"/>
      <c r="N75" s="219"/>
      <c r="O75" s="219"/>
      <c r="P75" s="219"/>
      <c r="Q75" s="219"/>
      <c r="R75" s="219"/>
      <c r="S75" s="219"/>
      <c r="T75" s="219"/>
      <c r="U75" s="219"/>
      <c r="V75" s="219"/>
      <c r="W75" s="219"/>
    </row>
    <row r="76" spans="1:23" ht="14.4" x14ac:dyDescent="0.3">
      <c r="A76" s="219"/>
      <c r="B76" s="283" t="s">
        <v>2</v>
      </c>
      <c r="C76" s="281"/>
      <c r="D76" s="281"/>
      <c r="E76" s="281"/>
      <c r="F76" s="281"/>
      <c r="G76" s="281"/>
      <c r="H76" s="281"/>
      <c r="I76" s="281"/>
      <c r="J76" s="281"/>
      <c r="K76" s="281"/>
      <c r="L76" s="281"/>
      <c r="M76" s="281"/>
      <c r="N76" s="281"/>
      <c r="O76" s="281"/>
      <c r="P76" s="281"/>
      <c r="Q76" s="281"/>
      <c r="R76" s="281"/>
      <c r="S76" s="281"/>
      <c r="T76" s="281"/>
      <c r="U76" s="281"/>
      <c r="V76" s="281"/>
      <c r="W76" s="219"/>
    </row>
    <row r="77" spans="1:23" ht="14.4" x14ac:dyDescent="0.3">
      <c r="A77" s="219"/>
      <c r="B77" s="281"/>
      <c r="C77" s="281"/>
      <c r="D77" s="281"/>
      <c r="E77" s="281"/>
      <c r="F77" s="281"/>
      <c r="G77" s="281"/>
      <c r="H77" s="281"/>
      <c r="I77" s="281"/>
      <c r="J77" s="281"/>
      <c r="K77" s="281"/>
      <c r="L77" s="281"/>
      <c r="M77" s="281"/>
      <c r="N77" s="281"/>
      <c r="O77" s="281"/>
      <c r="P77" s="281"/>
      <c r="Q77" s="281"/>
      <c r="R77" s="281"/>
      <c r="S77" s="281"/>
      <c r="T77" s="281"/>
      <c r="U77" s="281"/>
      <c r="V77" s="281"/>
      <c r="W77" s="219"/>
    </row>
    <row r="78" spans="1:23" ht="14.4" x14ac:dyDescent="0.3">
      <c r="A78" s="219"/>
      <c r="B78" s="281"/>
      <c r="C78" s="281"/>
      <c r="D78" s="281"/>
      <c r="E78" s="281"/>
      <c r="F78" s="281"/>
      <c r="G78" s="281"/>
      <c r="H78" s="281"/>
      <c r="I78" s="281"/>
      <c r="J78" s="281"/>
      <c r="K78" s="281"/>
      <c r="L78" s="281"/>
      <c r="M78" s="281"/>
      <c r="N78" s="281"/>
      <c r="O78" s="281"/>
      <c r="P78" s="281"/>
      <c r="Q78" s="281"/>
      <c r="R78" s="281"/>
      <c r="S78" s="281"/>
      <c r="T78" s="281"/>
      <c r="U78" s="281"/>
      <c r="V78" s="281"/>
      <c r="W78" s="219"/>
    </row>
    <row r="79" spans="1:23" ht="14.4" x14ac:dyDescent="0.3">
      <c r="A79" s="219"/>
      <c r="B79" s="281"/>
      <c r="C79" s="281"/>
      <c r="D79" s="281"/>
      <c r="E79" s="281"/>
      <c r="F79" s="281"/>
      <c r="G79" s="281"/>
      <c r="H79" s="281"/>
      <c r="I79" s="281"/>
      <c r="J79" s="281"/>
      <c r="K79" s="281"/>
      <c r="L79" s="281"/>
      <c r="M79" s="281"/>
      <c r="N79" s="281"/>
      <c r="O79" s="281"/>
      <c r="P79" s="281"/>
      <c r="Q79" s="281"/>
      <c r="R79" s="281"/>
      <c r="S79" s="281"/>
      <c r="T79" s="281"/>
      <c r="U79" s="281"/>
      <c r="V79" s="281"/>
      <c r="W79" s="219"/>
    </row>
    <row r="80" spans="1:23" ht="14.4" x14ac:dyDescent="0.3">
      <c r="A80" s="219"/>
      <c r="B80" s="219"/>
      <c r="C80" s="219"/>
      <c r="D80" s="219"/>
      <c r="E80" s="219"/>
      <c r="F80" s="219"/>
      <c r="G80" s="219"/>
      <c r="H80" s="219"/>
      <c r="I80" s="219"/>
      <c r="J80" s="219"/>
      <c r="K80" s="219"/>
      <c r="L80" s="219"/>
      <c r="M80" s="219"/>
      <c r="N80" s="219"/>
      <c r="O80" s="219"/>
      <c r="P80" s="219"/>
      <c r="Q80" s="219"/>
      <c r="R80" s="219"/>
      <c r="S80" s="219"/>
      <c r="T80" s="219"/>
      <c r="U80" s="219"/>
      <c r="V80" s="219"/>
      <c r="W80" s="219"/>
    </row>
    <row r="81" spans="1:23" ht="14.4" x14ac:dyDescent="0.3">
      <c r="A81" s="219"/>
      <c r="B81" s="219"/>
      <c r="C81" s="219"/>
      <c r="D81" s="219"/>
      <c r="E81" s="219"/>
      <c r="F81" s="219"/>
      <c r="G81" s="219"/>
      <c r="H81" s="219"/>
      <c r="I81" s="219"/>
      <c r="J81" s="219"/>
      <c r="K81" s="219"/>
      <c r="L81" s="219"/>
      <c r="M81" s="219"/>
      <c r="N81" s="219"/>
      <c r="O81" s="219"/>
      <c r="P81" s="219"/>
      <c r="Q81" s="219"/>
      <c r="R81" s="219"/>
      <c r="S81" s="219"/>
      <c r="T81" s="219"/>
      <c r="U81" s="219"/>
      <c r="V81" s="219"/>
      <c r="W81" s="219"/>
    </row>
    <row r="82" spans="1:23" ht="14.4" x14ac:dyDescent="0.3">
      <c r="A82" s="219"/>
      <c r="B82" s="219"/>
      <c r="C82" s="219"/>
      <c r="D82" s="219"/>
      <c r="E82" s="219"/>
      <c r="F82" s="219"/>
      <c r="G82" s="219"/>
      <c r="H82" s="219"/>
      <c r="I82" s="219"/>
      <c r="J82" s="219"/>
      <c r="K82" s="219"/>
      <c r="L82" s="219"/>
      <c r="M82" s="219"/>
      <c r="N82" s="219"/>
      <c r="O82" s="219"/>
      <c r="P82" s="219"/>
      <c r="Q82" s="219"/>
      <c r="R82" s="219"/>
      <c r="S82" s="219"/>
      <c r="T82" s="219"/>
      <c r="U82" s="219"/>
      <c r="V82" s="219"/>
      <c r="W82" s="219"/>
    </row>
    <row r="83" spans="1:23" ht="14.4" x14ac:dyDescent="0.3">
      <c r="A83" s="219"/>
      <c r="B83" s="219"/>
      <c r="C83" s="219"/>
      <c r="D83" s="219"/>
      <c r="E83" s="219"/>
      <c r="F83" s="219"/>
      <c r="G83" s="219"/>
      <c r="H83" s="219"/>
      <c r="I83" s="219"/>
      <c r="J83" s="219"/>
      <c r="K83" s="219"/>
      <c r="L83" s="219"/>
      <c r="M83" s="219"/>
      <c r="N83" s="219"/>
      <c r="O83" s="219"/>
      <c r="P83" s="219"/>
      <c r="Q83" s="219"/>
      <c r="R83" s="219"/>
      <c r="S83" s="219"/>
      <c r="T83" s="219"/>
      <c r="U83" s="219"/>
      <c r="V83" s="219"/>
      <c r="W83" s="219"/>
    </row>
    <row r="84" spans="1:23" ht="14.4" x14ac:dyDescent="0.3">
      <c r="A84" s="219"/>
      <c r="B84" s="219"/>
      <c r="C84" s="219"/>
      <c r="D84" s="219"/>
      <c r="E84" s="219"/>
      <c r="F84" s="219"/>
      <c r="G84" s="219"/>
      <c r="H84" s="219"/>
      <c r="I84" s="219"/>
      <c r="J84" s="219"/>
      <c r="K84" s="219"/>
      <c r="L84" s="219"/>
      <c r="M84" s="219"/>
      <c r="N84" s="219"/>
      <c r="O84" s="219"/>
      <c r="P84" s="219"/>
      <c r="Q84" s="219"/>
      <c r="R84" s="219"/>
      <c r="S84" s="219"/>
      <c r="T84" s="219"/>
      <c r="U84" s="219"/>
      <c r="V84" s="219"/>
      <c r="W84" s="219"/>
    </row>
    <row r="85" spans="1:23" ht="14.4" x14ac:dyDescent="0.3">
      <c r="A85" s="219"/>
      <c r="B85" s="219"/>
      <c r="C85" s="219"/>
      <c r="D85" s="219"/>
      <c r="E85" s="219"/>
      <c r="F85" s="219"/>
      <c r="G85" s="219"/>
      <c r="H85" s="219"/>
      <c r="I85" s="219"/>
      <c r="J85" s="219"/>
      <c r="K85" s="219"/>
      <c r="L85" s="219"/>
      <c r="M85" s="219"/>
      <c r="N85" s="219"/>
      <c r="O85" s="219"/>
      <c r="P85" s="219"/>
      <c r="Q85" s="219"/>
      <c r="R85" s="219"/>
      <c r="S85" s="219"/>
      <c r="T85" s="219"/>
      <c r="U85" s="219"/>
      <c r="V85" s="219"/>
      <c r="W85" s="219"/>
    </row>
    <row r="86" spans="1:23" ht="14.4" x14ac:dyDescent="0.3">
      <c r="A86" s="219"/>
      <c r="B86" s="219"/>
      <c r="C86" s="219"/>
      <c r="D86" s="219"/>
      <c r="E86" s="219"/>
      <c r="F86" s="219"/>
      <c r="G86" s="219"/>
      <c r="H86" s="219"/>
      <c r="I86" s="219"/>
      <c r="J86" s="219"/>
      <c r="K86" s="219"/>
      <c r="L86" s="219"/>
      <c r="M86" s="219"/>
      <c r="N86" s="219"/>
      <c r="O86" s="219"/>
      <c r="P86" s="219"/>
      <c r="Q86" s="219"/>
      <c r="R86" s="219"/>
      <c r="S86" s="219"/>
      <c r="T86" s="219"/>
      <c r="U86" s="219"/>
      <c r="V86" s="219"/>
      <c r="W86" s="219"/>
    </row>
    <row r="87" spans="1:23" ht="14.4" x14ac:dyDescent="0.3">
      <c r="A87" s="219"/>
      <c r="B87" s="219"/>
      <c r="C87" s="219"/>
      <c r="D87" s="219"/>
      <c r="E87" s="219"/>
      <c r="F87" s="219"/>
      <c r="G87" s="219"/>
      <c r="H87" s="219"/>
      <c r="I87" s="219"/>
      <c r="J87" s="219"/>
      <c r="K87" s="219"/>
      <c r="L87" s="219"/>
      <c r="M87" s="219"/>
      <c r="N87" s="219"/>
      <c r="O87" s="219"/>
      <c r="P87" s="219"/>
      <c r="Q87" s="219"/>
      <c r="R87" s="219"/>
      <c r="S87" s="219"/>
      <c r="T87" s="219"/>
      <c r="U87" s="219"/>
      <c r="V87" s="219"/>
      <c r="W87" s="219"/>
    </row>
    <row r="88" spans="1:23" ht="14.4" x14ac:dyDescent="0.3">
      <c r="A88" s="219"/>
      <c r="B88" s="219"/>
      <c r="C88" s="219"/>
      <c r="D88" s="219"/>
      <c r="E88" s="219"/>
      <c r="F88" s="219"/>
      <c r="G88" s="219"/>
      <c r="H88" s="219"/>
      <c r="I88" s="219"/>
      <c r="J88" s="219"/>
      <c r="K88" s="219"/>
      <c r="L88" s="219"/>
      <c r="M88" s="219"/>
      <c r="N88" s="219"/>
      <c r="O88" s="219"/>
      <c r="P88" s="219"/>
      <c r="Q88" s="219"/>
      <c r="R88" s="219"/>
      <c r="S88" s="219"/>
      <c r="T88" s="219"/>
      <c r="U88" s="219"/>
      <c r="V88" s="219"/>
      <c r="W88" s="219"/>
    </row>
    <row r="89" spans="1:23" ht="14.4" x14ac:dyDescent="0.3">
      <c r="A89" s="219"/>
      <c r="B89" s="219"/>
      <c r="C89" s="219"/>
      <c r="D89" s="219"/>
      <c r="E89" s="219"/>
      <c r="F89" s="219"/>
      <c r="G89" s="219"/>
      <c r="H89" s="219"/>
      <c r="I89" s="219"/>
      <c r="J89" s="219"/>
      <c r="K89" s="219"/>
      <c r="L89" s="219"/>
      <c r="M89" s="219"/>
      <c r="N89" s="219"/>
      <c r="O89" s="219"/>
      <c r="P89" s="219"/>
      <c r="Q89" s="219"/>
      <c r="R89" s="219"/>
      <c r="S89" s="219"/>
      <c r="T89" s="219"/>
      <c r="U89" s="219"/>
      <c r="V89" s="219"/>
      <c r="W89" s="219"/>
    </row>
    <row r="90" spans="1:23" ht="14.4" x14ac:dyDescent="0.3">
      <c r="A90" s="219"/>
      <c r="B90" s="219"/>
      <c r="C90" s="219"/>
      <c r="D90" s="219"/>
      <c r="E90" s="219"/>
      <c r="F90" s="219"/>
      <c r="G90" s="219"/>
      <c r="H90" s="219"/>
      <c r="I90" s="219"/>
      <c r="J90" s="219"/>
      <c r="K90" s="219"/>
      <c r="L90" s="219"/>
      <c r="M90" s="219"/>
      <c r="N90" s="219"/>
      <c r="O90" s="219"/>
      <c r="P90" s="219"/>
      <c r="Q90" s="219"/>
      <c r="R90" s="219"/>
      <c r="S90" s="219"/>
      <c r="T90" s="219"/>
      <c r="U90" s="219"/>
      <c r="V90" s="219"/>
      <c r="W90" s="219"/>
    </row>
    <row r="91" spans="1:23" ht="14.4" x14ac:dyDescent="0.3">
      <c r="A91" s="219"/>
      <c r="B91" s="219"/>
      <c r="C91" s="219"/>
      <c r="D91" s="219"/>
      <c r="E91" s="219"/>
      <c r="F91" s="219"/>
      <c r="G91" s="219"/>
      <c r="H91" s="219"/>
      <c r="I91" s="219"/>
      <c r="J91" s="219"/>
      <c r="K91" s="219"/>
      <c r="L91" s="219"/>
      <c r="M91" s="219"/>
      <c r="N91" s="219"/>
      <c r="O91" s="219"/>
      <c r="P91" s="219"/>
      <c r="Q91" s="219"/>
      <c r="R91" s="219"/>
      <c r="S91" s="219"/>
      <c r="T91" s="219"/>
      <c r="U91" s="219"/>
      <c r="V91" s="219"/>
      <c r="W91" s="219"/>
    </row>
    <row r="92" spans="1:23" ht="14.4" x14ac:dyDescent="0.3">
      <c r="A92" s="219"/>
      <c r="B92" s="219"/>
      <c r="C92" s="219"/>
      <c r="D92" s="219"/>
      <c r="E92" s="219"/>
      <c r="F92" s="219"/>
      <c r="G92" s="219"/>
      <c r="H92" s="219"/>
      <c r="I92" s="219"/>
      <c r="J92" s="219"/>
      <c r="K92" s="219"/>
      <c r="L92" s="219"/>
      <c r="M92" s="219"/>
      <c r="N92" s="219"/>
      <c r="O92" s="219"/>
      <c r="P92" s="219"/>
      <c r="Q92" s="219"/>
      <c r="R92" s="219"/>
      <c r="S92" s="219"/>
      <c r="T92" s="219"/>
      <c r="U92" s="219"/>
      <c r="V92" s="219"/>
      <c r="W92" s="219"/>
    </row>
    <row r="93" spans="1:23" ht="14.4" x14ac:dyDescent="0.3">
      <c r="A93" s="219"/>
      <c r="B93" s="219"/>
      <c r="C93" s="219"/>
      <c r="D93" s="219"/>
      <c r="E93" s="219"/>
      <c r="F93" s="219"/>
      <c r="G93" s="219"/>
      <c r="H93" s="219"/>
      <c r="I93" s="219"/>
      <c r="J93" s="219"/>
      <c r="K93" s="219"/>
      <c r="L93" s="219"/>
      <c r="M93" s="219"/>
      <c r="N93" s="219"/>
      <c r="O93" s="219"/>
      <c r="P93" s="219"/>
      <c r="Q93" s="219"/>
      <c r="R93" s="219"/>
      <c r="S93" s="219"/>
      <c r="T93" s="219"/>
      <c r="U93" s="219"/>
      <c r="V93" s="219"/>
      <c r="W93" s="219"/>
    </row>
    <row r="94" spans="1:23" ht="14.4" x14ac:dyDescent="0.3">
      <c r="A94" s="219"/>
      <c r="B94" s="219"/>
      <c r="C94" s="219"/>
      <c r="D94" s="219"/>
      <c r="E94" s="219"/>
      <c r="F94" s="219"/>
      <c r="G94" s="219"/>
      <c r="H94" s="219"/>
      <c r="I94" s="219"/>
      <c r="J94" s="219"/>
      <c r="K94" s="219"/>
      <c r="L94" s="219"/>
      <c r="M94" s="219"/>
      <c r="N94" s="219"/>
      <c r="O94" s="219"/>
      <c r="P94" s="219"/>
      <c r="Q94" s="219"/>
      <c r="R94" s="219"/>
      <c r="S94" s="219"/>
      <c r="T94" s="219"/>
      <c r="U94" s="219"/>
      <c r="V94" s="219"/>
      <c r="W94" s="219"/>
    </row>
    <row r="95" spans="1:23" ht="14.4" x14ac:dyDescent="0.3">
      <c r="A95" s="219"/>
      <c r="B95" s="219"/>
      <c r="C95" s="219"/>
      <c r="D95" s="219"/>
      <c r="E95" s="219"/>
      <c r="F95" s="219"/>
      <c r="G95" s="219"/>
      <c r="H95" s="219"/>
      <c r="I95" s="219"/>
      <c r="J95" s="219"/>
      <c r="K95" s="219"/>
      <c r="L95" s="219"/>
      <c r="M95" s="219"/>
      <c r="N95" s="219"/>
      <c r="O95" s="219"/>
      <c r="P95" s="219"/>
      <c r="Q95" s="219"/>
      <c r="R95" s="219"/>
      <c r="S95" s="219"/>
      <c r="T95" s="219"/>
      <c r="U95" s="219"/>
      <c r="V95" s="219"/>
      <c r="W95" s="219"/>
    </row>
    <row r="96" spans="1:23" ht="14.4" x14ac:dyDescent="0.3">
      <c r="A96" s="219"/>
      <c r="B96" s="219"/>
      <c r="C96" s="219"/>
      <c r="D96" s="219"/>
      <c r="E96" s="219"/>
      <c r="F96" s="219"/>
      <c r="G96" s="219"/>
      <c r="H96" s="219"/>
      <c r="I96" s="219"/>
      <c r="J96" s="219"/>
      <c r="K96" s="219"/>
      <c r="L96" s="219"/>
      <c r="M96" s="219"/>
      <c r="N96" s="219"/>
      <c r="O96" s="219"/>
      <c r="P96" s="219"/>
      <c r="Q96" s="219"/>
      <c r="R96" s="219"/>
      <c r="S96" s="219"/>
      <c r="T96" s="219"/>
      <c r="U96" s="219"/>
      <c r="V96" s="219"/>
      <c r="W96" s="219"/>
    </row>
    <row r="97" spans="1:23" ht="14.4" x14ac:dyDescent="0.3">
      <c r="A97" s="219"/>
      <c r="B97" s="219"/>
      <c r="C97" s="219"/>
      <c r="D97" s="219"/>
      <c r="E97" s="219"/>
      <c r="F97" s="219"/>
      <c r="G97" s="219"/>
      <c r="H97" s="219"/>
      <c r="I97" s="219"/>
      <c r="J97" s="219"/>
      <c r="K97" s="219"/>
      <c r="L97" s="219"/>
      <c r="M97" s="219"/>
      <c r="N97" s="219"/>
      <c r="O97" s="219"/>
      <c r="P97" s="219"/>
      <c r="Q97" s="219"/>
      <c r="R97" s="219"/>
      <c r="S97" s="219"/>
      <c r="T97" s="219"/>
      <c r="U97" s="219"/>
      <c r="V97" s="219"/>
      <c r="W97" s="219"/>
    </row>
    <row r="98" spans="1:23" ht="14.4" x14ac:dyDescent="0.3">
      <c r="A98" s="219"/>
      <c r="B98" s="219"/>
      <c r="C98" s="219"/>
      <c r="D98" s="219"/>
      <c r="E98" s="219"/>
      <c r="F98" s="219"/>
      <c r="G98" s="219"/>
      <c r="H98" s="219"/>
      <c r="I98" s="219"/>
      <c r="J98" s="219"/>
      <c r="K98" s="219"/>
      <c r="L98" s="219"/>
      <c r="M98" s="219"/>
      <c r="N98" s="219"/>
      <c r="O98" s="219"/>
      <c r="P98" s="219"/>
      <c r="Q98" s="219"/>
      <c r="R98" s="219"/>
      <c r="S98" s="219"/>
      <c r="T98" s="219"/>
      <c r="U98" s="219"/>
      <c r="V98" s="219"/>
      <c r="W98" s="219"/>
    </row>
    <row r="99" spans="1:23" ht="14.4" x14ac:dyDescent="0.3">
      <c r="A99" s="219"/>
      <c r="B99" s="219"/>
      <c r="C99" s="219"/>
      <c r="D99" s="219"/>
      <c r="E99" s="219"/>
      <c r="F99" s="219"/>
      <c r="G99" s="219"/>
      <c r="H99" s="219"/>
      <c r="I99" s="219"/>
      <c r="J99" s="219"/>
      <c r="K99" s="219"/>
      <c r="L99" s="219"/>
      <c r="M99" s="219"/>
      <c r="N99" s="219"/>
      <c r="O99" s="219"/>
      <c r="P99" s="219"/>
      <c r="Q99" s="219"/>
      <c r="R99" s="219"/>
      <c r="S99" s="219"/>
      <c r="T99" s="219"/>
      <c r="U99" s="219"/>
      <c r="V99" s="219"/>
      <c r="W99" s="219"/>
    </row>
    <row r="100" spans="1:23" ht="14.4" x14ac:dyDescent="0.3">
      <c r="A100" s="219"/>
      <c r="B100" s="219"/>
      <c r="C100" s="219"/>
      <c r="D100" s="219"/>
      <c r="E100" s="219"/>
      <c r="F100" s="219"/>
      <c r="G100" s="219"/>
      <c r="H100" s="219"/>
      <c r="I100" s="219"/>
      <c r="J100" s="219"/>
      <c r="K100" s="219"/>
      <c r="L100" s="219"/>
      <c r="M100" s="219"/>
      <c r="N100" s="219"/>
      <c r="O100" s="219"/>
      <c r="P100" s="219"/>
      <c r="Q100" s="219"/>
      <c r="R100" s="219"/>
      <c r="S100" s="219"/>
      <c r="T100" s="219"/>
      <c r="U100" s="219"/>
      <c r="V100" s="219"/>
      <c r="W100" s="219"/>
    </row>
    <row r="101" spans="1:23" ht="14.4" x14ac:dyDescent="0.3">
      <c r="A101" s="219"/>
      <c r="B101" s="219"/>
      <c r="C101" s="219"/>
      <c r="D101" s="219"/>
      <c r="E101" s="219"/>
      <c r="F101" s="219"/>
      <c r="G101" s="219"/>
      <c r="H101" s="219"/>
      <c r="I101" s="219"/>
      <c r="J101" s="219"/>
      <c r="K101" s="219"/>
      <c r="L101" s="219"/>
      <c r="M101" s="219"/>
      <c r="N101" s="219"/>
      <c r="O101" s="219"/>
      <c r="P101" s="219"/>
      <c r="Q101" s="219"/>
      <c r="R101" s="219"/>
      <c r="S101" s="219"/>
      <c r="T101" s="219"/>
      <c r="U101" s="219"/>
      <c r="V101" s="219"/>
      <c r="W101" s="219"/>
    </row>
    <row r="102" spans="1:23" ht="14.4" x14ac:dyDescent="0.3">
      <c r="A102" s="219"/>
      <c r="B102" s="219"/>
      <c r="C102" s="219"/>
      <c r="D102" s="219"/>
      <c r="E102" s="219"/>
      <c r="F102" s="219"/>
      <c r="G102" s="219"/>
      <c r="H102" s="219"/>
      <c r="I102" s="219"/>
      <c r="J102" s="219"/>
      <c r="K102" s="219"/>
      <c r="L102" s="219"/>
      <c r="M102" s="219"/>
      <c r="N102" s="219"/>
      <c r="O102" s="219"/>
      <c r="P102" s="219"/>
      <c r="Q102" s="219"/>
      <c r="R102" s="219"/>
      <c r="S102" s="219"/>
      <c r="T102" s="219"/>
      <c r="U102" s="219"/>
      <c r="V102" s="219"/>
      <c r="W102" s="219"/>
    </row>
    <row r="103" spans="1:23" ht="14.4" x14ac:dyDescent="0.3">
      <c r="A103" s="219"/>
      <c r="B103" s="219"/>
      <c r="C103" s="219"/>
      <c r="D103" s="219"/>
      <c r="E103" s="219"/>
      <c r="F103" s="219"/>
      <c r="G103" s="219"/>
      <c r="H103" s="219"/>
      <c r="I103" s="219"/>
      <c r="J103" s="219"/>
      <c r="K103" s="219"/>
      <c r="L103" s="219"/>
      <c r="M103" s="219"/>
      <c r="N103" s="219"/>
      <c r="O103" s="219"/>
      <c r="P103" s="219"/>
      <c r="Q103" s="219"/>
      <c r="R103" s="219"/>
      <c r="S103" s="219"/>
      <c r="T103" s="219"/>
      <c r="U103" s="219"/>
      <c r="V103" s="219"/>
      <c r="W103" s="219"/>
    </row>
    <row r="104" spans="1:23" ht="14.4" x14ac:dyDescent="0.3">
      <c r="A104" s="219"/>
      <c r="B104" s="219"/>
      <c r="C104" s="219"/>
      <c r="D104" s="219"/>
      <c r="E104" s="219"/>
      <c r="F104" s="219"/>
      <c r="G104" s="219"/>
      <c r="H104" s="219"/>
      <c r="I104" s="219"/>
      <c r="J104" s="219"/>
      <c r="K104" s="219"/>
      <c r="L104" s="219"/>
      <c r="M104" s="219"/>
      <c r="N104" s="219"/>
      <c r="O104" s="219"/>
      <c r="P104" s="219"/>
      <c r="Q104" s="219"/>
      <c r="R104" s="219"/>
      <c r="S104" s="219"/>
      <c r="T104" s="219"/>
      <c r="U104" s="219"/>
      <c r="V104" s="219"/>
      <c r="W104" s="219"/>
    </row>
    <row r="105" spans="1:23" ht="14.4" x14ac:dyDescent="0.3">
      <c r="A105" s="219"/>
      <c r="B105" s="219"/>
      <c r="C105" s="219"/>
      <c r="D105" s="219"/>
      <c r="E105" s="219"/>
      <c r="F105" s="219"/>
      <c r="G105" s="219"/>
      <c r="H105" s="219"/>
      <c r="I105" s="219"/>
      <c r="J105" s="219"/>
      <c r="K105" s="219"/>
      <c r="L105" s="219"/>
      <c r="M105" s="219"/>
      <c r="N105" s="219"/>
      <c r="O105" s="219"/>
      <c r="P105" s="219"/>
      <c r="Q105" s="219"/>
      <c r="R105" s="219"/>
      <c r="S105" s="219"/>
      <c r="T105" s="219"/>
      <c r="U105" s="219"/>
      <c r="V105" s="219"/>
      <c r="W105" s="219"/>
    </row>
    <row r="106" spans="1:23" ht="14.4" x14ac:dyDescent="0.3">
      <c r="A106" s="219"/>
      <c r="B106" s="219"/>
      <c r="C106" s="219"/>
      <c r="D106" s="219"/>
      <c r="E106" s="219"/>
      <c r="F106" s="219"/>
      <c r="G106" s="219"/>
      <c r="H106" s="219"/>
      <c r="I106" s="219"/>
      <c r="J106" s="219"/>
      <c r="K106" s="219"/>
      <c r="L106" s="219"/>
      <c r="M106" s="219"/>
      <c r="N106" s="219"/>
      <c r="O106" s="219"/>
      <c r="P106" s="219"/>
      <c r="Q106" s="219"/>
      <c r="R106" s="219"/>
      <c r="S106" s="219"/>
      <c r="T106" s="219"/>
      <c r="U106" s="219"/>
      <c r="V106" s="219"/>
      <c r="W106" s="219"/>
    </row>
    <row r="107" spans="1:23" ht="14.4" x14ac:dyDescent="0.3">
      <c r="A107" s="219"/>
      <c r="B107" s="219"/>
      <c r="C107" s="219"/>
      <c r="D107" s="219"/>
      <c r="E107" s="219"/>
      <c r="F107" s="219"/>
      <c r="G107" s="219"/>
      <c r="H107" s="219"/>
      <c r="I107" s="219"/>
      <c r="J107" s="219"/>
      <c r="K107" s="219"/>
      <c r="L107" s="219"/>
      <c r="M107" s="219"/>
      <c r="N107" s="219"/>
      <c r="O107" s="219"/>
      <c r="P107" s="219"/>
      <c r="Q107" s="219"/>
      <c r="R107" s="219"/>
      <c r="S107" s="219"/>
      <c r="T107" s="219"/>
      <c r="U107" s="219"/>
      <c r="V107" s="219"/>
      <c r="W107" s="219"/>
    </row>
    <row r="108" spans="1:23" ht="14.4" x14ac:dyDescent="0.3">
      <c r="A108" s="219"/>
      <c r="B108" s="219"/>
      <c r="C108" s="219"/>
      <c r="D108" s="219"/>
      <c r="E108" s="219"/>
      <c r="F108" s="219"/>
      <c r="G108" s="219"/>
      <c r="H108" s="219"/>
      <c r="I108" s="219"/>
      <c r="J108" s="219"/>
      <c r="K108" s="219"/>
      <c r="L108" s="219"/>
      <c r="M108" s="219"/>
      <c r="N108" s="219"/>
      <c r="O108" s="219"/>
      <c r="P108" s="219"/>
      <c r="Q108" s="219"/>
      <c r="R108" s="219"/>
      <c r="S108" s="219"/>
      <c r="T108" s="219"/>
      <c r="U108" s="219"/>
      <c r="V108" s="219"/>
      <c r="W108" s="219"/>
    </row>
    <row r="109" spans="1:23" ht="14.4" x14ac:dyDescent="0.3">
      <c r="A109" s="219"/>
      <c r="B109" s="219"/>
      <c r="C109" s="219"/>
      <c r="D109" s="219"/>
      <c r="E109" s="219"/>
      <c r="F109" s="219"/>
      <c r="G109" s="219"/>
      <c r="H109" s="219"/>
      <c r="I109" s="219"/>
      <c r="J109" s="219"/>
      <c r="K109" s="219"/>
      <c r="L109" s="219"/>
      <c r="M109" s="219"/>
      <c r="N109" s="219"/>
      <c r="O109" s="219"/>
      <c r="P109" s="219"/>
      <c r="Q109" s="219"/>
      <c r="R109" s="219"/>
      <c r="S109" s="219"/>
      <c r="T109" s="219"/>
      <c r="U109" s="219"/>
      <c r="V109" s="219"/>
      <c r="W109" s="219"/>
    </row>
    <row r="110" spans="1:23" ht="14.4" x14ac:dyDescent="0.3">
      <c r="A110" s="219"/>
      <c r="B110" s="219"/>
      <c r="C110" s="219"/>
      <c r="D110" s="219"/>
      <c r="E110" s="219"/>
      <c r="F110" s="219"/>
      <c r="G110" s="219"/>
      <c r="H110" s="219"/>
      <c r="I110" s="219"/>
      <c r="J110" s="219"/>
      <c r="K110" s="219"/>
      <c r="L110" s="219"/>
      <c r="M110" s="219"/>
      <c r="N110" s="219"/>
      <c r="O110" s="219"/>
      <c r="P110" s="219"/>
      <c r="Q110" s="219"/>
      <c r="R110" s="219"/>
      <c r="S110" s="219"/>
      <c r="T110" s="219"/>
      <c r="U110" s="219"/>
      <c r="V110" s="219"/>
      <c r="W110" s="219"/>
    </row>
    <row r="111" spans="1:23" ht="14.4" x14ac:dyDescent="0.3">
      <c r="A111" s="219"/>
      <c r="B111" s="219"/>
      <c r="C111" s="219"/>
      <c r="D111" s="219"/>
      <c r="E111" s="219"/>
      <c r="F111" s="219"/>
      <c r="G111" s="219"/>
      <c r="H111" s="219"/>
      <c r="I111" s="219"/>
      <c r="J111" s="219"/>
      <c r="K111" s="219"/>
      <c r="L111" s="219"/>
      <c r="M111" s="219"/>
      <c r="N111" s="219"/>
      <c r="O111" s="219"/>
      <c r="P111" s="219"/>
      <c r="Q111" s="219"/>
      <c r="R111" s="219"/>
      <c r="S111" s="219"/>
      <c r="T111" s="219"/>
      <c r="U111" s="219"/>
      <c r="V111" s="219"/>
      <c r="W111" s="219"/>
    </row>
    <row r="112" spans="1:23" ht="14.4" x14ac:dyDescent="0.3">
      <c r="A112" s="219"/>
      <c r="B112" s="219"/>
      <c r="C112" s="219"/>
      <c r="D112" s="219"/>
      <c r="E112" s="219"/>
      <c r="F112" s="219"/>
      <c r="G112" s="219"/>
      <c r="H112" s="219"/>
      <c r="I112" s="219"/>
      <c r="J112" s="219"/>
      <c r="K112" s="219"/>
      <c r="L112" s="219"/>
      <c r="M112" s="219"/>
      <c r="N112" s="219"/>
      <c r="O112" s="219"/>
      <c r="P112" s="219"/>
      <c r="Q112" s="219"/>
      <c r="R112" s="219"/>
      <c r="S112" s="219"/>
      <c r="T112" s="219"/>
      <c r="U112" s="219"/>
      <c r="V112" s="219"/>
      <c r="W112" s="219"/>
    </row>
    <row r="113" spans="1:23" ht="14.4" x14ac:dyDescent="0.3">
      <c r="A113" s="219"/>
      <c r="B113" s="219"/>
      <c r="C113" s="219"/>
      <c r="D113" s="219"/>
      <c r="E113" s="219"/>
      <c r="F113" s="219"/>
      <c r="G113" s="219"/>
      <c r="H113" s="219"/>
      <c r="I113" s="219"/>
      <c r="J113" s="219"/>
      <c r="K113" s="219"/>
      <c r="L113" s="219"/>
      <c r="M113" s="219"/>
      <c r="N113" s="219"/>
      <c r="O113" s="219"/>
      <c r="P113" s="219"/>
      <c r="Q113" s="219"/>
      <c r="R113" s="219"/>
      <c r="S113" s="219"/>
      <c r="T113" s="219"/>
      <c r="U113" s="219"/>
      <c r="V113" s="219"/>
      <c r="W113" s="219"/>
    </row>
    <row r="114" spans="1:23" ht="14.4" x14ac:dyDescent="0.3">
      <c r="A114" s="219"/>
      <c r="B114" s="219"/>
      <c r="C114" s="219"/>
      <c r="D114" s="219"/>
      <c r="E114" s="219"/>
      <c r="F114" s="219"/>
      <c r="G114" s="219"/>
      <c r="H114" s="219"/>
      <c r="I114" s="219"/>
      <c r="J114" s="219"/>
      <c r="K114" s="219"/>
      <c r="L114" s="219"/>
      <c r="M114" s="219"/>
      <c r="N114" s="219"/>
      <c r="O114" s="219"/>
      <c r="P114" s="219"/>
      <c r="Q114" s="219"/>
      <c r="R114" s="219"/>
      <c r="S114" s="219"/>
      <c r="T114" s="219"/>
      <c r="U114" s="219"/>
      <c r="V114" s="219"/>
      <c r="W114" s="219"/>
    </row>
    <row r="115" spans="1:23" ht="14.4" x14ac:dyDescent="0.3">
      <c r="A115" s="219"/>
      <c r="B115" s="219"/>
      <c r="C115" s="219"/>
      <c r="D115" s="219"/>
      <c r="E115" s="219"/>
      <c r="F115" s="219"/>
      <c r="G115" s="219"/>
      <c r="H115" s="219"/>
      <c r="I115" s="219"/>
      <c r="J115" s="219"/>
      <c r="K115" s="219"/>
      <c r="L115" s="219"/>
      <c r="M115" s="219"/>
      <c r="N115" s="219"/>
      <c r="O115" s="219"/>
      <c r="P115" s="219"/>
      <c r="Q115" s="219"/>
      <c r="R115" s="219"/>
      <c r="S115" s="219"/>
      <c r="T115" s="219"/>
      <c r="U115" s="219"/>
      <c r="V115" s="219"/>
      <c r="W115" s="219"/>
    </row>
    <row r="116" spans="1:23" ht="14.4" x14ac:dyDescent="0.3">
      <c r="A116" s="219"/>
      <c r="B116" s="219"/>
      <c r="C116" s="219"/>
      <c r="D116" s="219"/>
      <c r="E116" s="219"/>
      <c r="F116" s="219"/>
      <c r="G116" s="219"/>
      <c r="H116" s="219"/>
      <c r="I116" s="219"/>
      <c r="J116" s="219"/>
      <c r="K116" s="219"/>
      <c r="L116" s="219"/>
      <c r="M116" s="219"/>
      <c r="N116" s="219"/>
      <c r="O116" s="219"/>
      <c r="P116" s="219"/>
      <c r="Q116" s="219"/>
      <c r="R116" s="219"/>
      <c r="S116" s="219"/>
      <c r="T116" s="219"/>
      <c r="U116" s="219"/>
      <c r="V116" s="219"/>
      <c r="W116" s="219"/>
    </row>
    <row r="117" spans="1:23" ht="14.4" x14ac:dyDescent="0.3">
      <c r="A117" s="219"/>
      <c r="B117" s="219"/>
      <c r="C117" s="219"/>
      <c r="D117" s="219"/>
      <c r="E117" s="219"/>
      <c r="F117" s="219"/>
      <c r="G117" s="219"/>
      <c r="H117" s="219"/>
      <c r="I117" s="219"/>
      <c r="J117" s="219"/>
      <c r="K117" s="219"/>
      <c r="L117" s="219"/>
      <c r="M117" s="219"/>
      <c r="N117" s="219"/>
      <c r="O117" s="219"/>
      <c r="P117" s="219"/>
      <c r="Q117" s="219"/>
      <c r="R117" s="219"/>
      <c r="S117" s="219"/>
      <c r="T117" s="219"/>
      <c r="U117" s="219"/>
      <c r="V117" s="219"/>
      <c r="W117" s="219"/>
    </row>
  </sheetData>
  <mergeCells count="3">
    <mergeCell ref="B1:U4"/>
    <mergeCell ref="U5:V5"/>
    <mergeCell ref="B76:V7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4C1B5-4088-4711-B12A-34ECB2F48B82}">
  <sheetPr codeName="Sheet13">
    <tabColor rgb="FF7030A0"/>
  </sheetPr>
  <dimension ref="A1:W100"/>
  <sheetViews>
    <sheetView topLeftCell="A5" zoomScale="59" zoomScaleNormal="55" workbookViewId="0">
      <selection activeCell="AB41" sqref="AB41"/>
    </sheetView>
  </sheetViews>
  <sheetFormatPr defaultColWidth="8.77734375" defaultRowHeight="14.4" x14ac:dyDescent="0.3"/>
  <sheetData>
    <row r="1" spans="1:23" x14ac:dyDescent="0.3">
      <c r="A1" s="219"/>
      <c r="B1" s="280" t="s">
        <v>3</v>
      </c>
      <c r="C1" s="281"/>
      <c r="D1" s="281"/>
      <c r="E1" s="281"/>
      <c r="F1" s="281"/>
      <c r="G1" s="281"/>
      <c r="H1" s="281"/>
      <c r="I1" s="281"/>
      <c r="J1" s="281"/>
      <c r="K1" s="281"/>
      <c r="L1" s="281"/>
      <c r="M1" s="281"/>
      <c r="N1" s="281"/>
      <c r="O1" s="281"/>
      <c r="P1" s="281"/>
      <c r="Q1" s="281"/>
      <c r="R1" s="281"/>
      <c r="S1" s="281"/>
      <c r="T1" s="281"/>
      <c r="U1" s="281"/>
      <c r="V1" s="219"/>
      <c r="W1" s="219"/>
    </row>
    <row r="2" spans="1:23" x14ac:dyDescent="0.3">
      <c r="A2" s="219"/>
      <c r="B2" s="281"/>
      <c r="C2" s="281"/>
      <c r="D2" s="281"/>
      <c r="E2" s="281"/>
      <c r="F2" s="281"/>
      <c r="G2" s="281"/>
      <c r="H2" s="281"/>
      <c r="I2" s="281"/>
      <c r="J2" s="281"/>
      <c r="K2" s="281"/>
      <c r="L2" s="281"/>
      <c r="M2" s="281"/>
      <c r="N2" s="281"/>
      <c r="O2" s="281"/>
      <c r="P2" s="281"/>
      <c r="Q2" s="281"/>
      <c r="R2" s="281"/>
      <c r="S2" s="281"/>
      <c r="T2" s="281"/>
      <c r="U2" s="281"/>
      <c r="V2" s="219"/>
      <c r="W2" s="219"/>
    </row>
    <row r="3" spans="1:23" x14ac:dyDescent="0.3">
      <c r="A3" s="219"/>
      <c r="B3" s="281"/>
      <c r="C3" s="281"/>
      <c r="D3" s="281"/>
      <c r="E3" s="281"/>
      <c r="F3" s="281"/>
      <c r="G3" s="281"/>
      <c r="H3" s="281"/>
      <c r="I3" s="281"/>
      <c r="J3" s="281"/>
      <c r="K3" s="281"/>
      <c r="L3" s="281"/>
      <c r="M3" s="281"/>
      <c r="N3" s="281"/>
      <c r="O3" s="281"/>
      <c r="P3" s="281"/>
      <c r="Q3" s="281"/>
      <c r="R3" s="281"/>
      <c r="S3" s="281"/>
      <c r="T3" s="281"/>
      <c r="U3" s="281"/>
      <c r="V3" s="219"/>
      <c r="W3" s="219"/>
    </row>
    <row r="4" spans="1:23" x14ac:dyDescent="0.3">
      <c r="A4" s="219"/>
      <c r="B4" s="281"/>
      <c r="C4" s="281"/>
      <c r="D4" s="281"/>
      <c r="E4" s="281"/>
      <c r="F4" s="281"/>
      <c r="G4" s="281"/>
      <c r="H4" s="281"/>
      <c r="I4" s="281"/>
      <c r="J4" s="281"/>
      <c r="K4" s="281"/>
      <c r="L4" s="281"/>
      <c r="M4" s="281"/>
      <c r="N4" s="281"/>
      <c r="O4" s="281"/>
      <c r="P4" s="281"/>
      <c r="Q4" s="281"/>
      <c r="R4" s="281"/>
      <c r="S4" s="281"/>
      <c r="T4" s="281"/>
      <c r="U4" s="281"/>
      <c r="V4" s="219"/>
      <c r="W4" s="219"/>
    </row>
    <row r="5" spans="1:23" x14ac:dyDescent="0.3">
      <c r="A5" s="219"/>
      <c r="B5" s="219"/>
      <c r="C5" s="219"/>
      <c r="D5" s="219"/>
      <c r="E5" s="219"/>
      <c r="F5" s="219"/>
      <c r="G5" s="219"/>
      <c r="H5" s="219"/>
      <c r="I5" s="219"/>
      <c r="J5" s="219"/>
      <c r="K5" s="219"/>
      <c r="L5" s="219"/>
      <c r="M5" s="219"/>
      <c r="N5" s="219"/>
      <c r="O5" s="219"/>
      <c r="P5" s="219"/>
      <c r="Q5" s="219"/>
      <c r="R5" s="219"/>
      <c r="S5" s="219"/>
      <c r="T5" s="1" t="s">
        <v>1</v>
      </c>
      <c r="U5" s="282">
        <f ca="1">TODAY()</f>
        <v>46171</v>
      </c>
      <c r="V5" s="281"/>
      <c r="W5" s="219"/>
    </row>
    <row r="6" spans="1:23" x14ac:dyDescent="0.3">
      <c r="A6" s="219"/>
      <c r="B6" s="219"/>
      <c r="C6" s="219"/>
      <c r="D6" s="219"/>
      <c r="E6" s="219"/>
      <c r="F6" s="219"/>
      <c r="G6" s="219"/>
      <c r="H6" s="219"/>
      <c r="I6" s="219"/>
      <c r="J6" s="219"/>
      <c r="K6" s="219"/>
      <c r="L6" s="219"/>
      <c r="M6" s="219"/>
      <c r="N6" s="219"/>
      <c r="O6" s="219"/>
      <c r="P6" s="219"/>
      <c r="Q6" s="219"/>
      <c r="R6" s="219"/>
      <c r="S6" s="219"/>
      <c r="T6" s="219"/>
      <c r="U6" s="219"/>
      <c r="V6" s="219"/>
      <c r="W6" s="219"/>
    </row>
    <row r="7" spans="1:23" x14ac:dyDescent="0.3">
      <c r="A7" s="219"/>
      <c r="B7" s="219"/>
      <c r="C7" s="219"/>
      <c r="D7" s="219"/>
      <c r="E7" s="219"/>
      <c r="F7" s="219"/>
      <c r="G7" s="219"/>
      <c r="H7" s="219"/>
      <c r="I7" s="219"/>
      <c r="J7" s="219"/>
      <c r="K7" s="219"/>
      <c r="L7" s="219"/>
      <c r="M7" s="219"/>
      <c r="N7" s="219"/>
      <c r="O7" s="219"/>
      <c r="P7" s="219"/>
      <c r="Q7" s="219"/>
      <c r="R7" s="219"/>
      <c r="S7" s="219"/>
      <c r="T7" s="219"/>
      <c r="U7" s="219"/>
      <c r="V7" s="219"/>
      <c r="W7" s="219"/>
    </row>
    <row r="8" spans="1:23" x14ac:dyDescent="0.3">
      <c r="A8" s="219"/>
      <c r="B8" s="219"/>
      <c r="C8" s="219"/>
      <c r="D8" s="219"/>
      <c r="E8" s="219"/>
      <c r="F8" s="219"/>
      <c r="G8" s="219"/>
      <c r="H8" s="219"/>
      <c r="I8" s="219"/>
      <c r="J8" s="219"/>
      <c r="K8" s="219"/>
      <c r="L8" s="219"/>
      <c r="M8" s="219"/>
      <c r="N8" s="219"/>
      <c r="O8" s="219"/>
      <c r="P8" s="219"/>
      <c r="Q8" s="219"/>
      <c r="R8" s="219"/>
      <c r="S8" s="219"/>
      <c r="T8" s="219"/>
      <c r="U8" s="219"/>
      <c r="V8" s="219"/>
      <c r="W8" s="219"/>
    </row>
    <row r="9" spans="1:23" ht="17.399999999999999" x14ac:dyDescent="0.35">
      <c r="A9" s="219"/>
      <c r="B9" s="219"/>
      <c r="C9" s="219"/>
      <c r="D9" s="219"/>
      <c r="E9" s="219"/>
      <c r="F9" s="219"/>
      <c r="G9" s="219"/>
      <c r="H9" s="219"/>
      <c r="I9" s="219"/>
      <c r="J9" s="219"/>
      <c r="K9" s="219"/>
      <c r="L9" s="219"/>
      <c r="M9" s="219"/>
      <c r="N9" s="219"/>
      <c r="O9" s="219"/>
      <c r="P9" s="219"/>
      <c r="Q9" s="219"/>
      <c r="R9" s="219"/>
      <c r="S9" s="219"/>
      <c r="T9" s="219"/>
      <c r="U9" s="219"/>
      <c r="V9" s="2"/>
      <c r="W9" s="219"/>
    </row>
    <row r="10" spans="1:23" x14ac:dyDescent="0.3">
      <c r="A10" s="219"/>
      <c r="B10" s="219"/>
      <c r="C10" s="219"/>
      <c r="D10" s="219"/>
      <c r="E10" s="219"/>
      <c r="F10" s="219"/>
      <c r="G10" s="219"/>
      <c r="H10" s="219"/>
      <c r="I10" s="219"/>
      <c r="J10" s="219"/>
      <c r="K10" s="219"/>
      <c r="L10" s="219"/>
      <c r="M10" s="219"/>
      <c r="N10" s="219"/>
      <c r="O10" s="219"/>
      <c r="P10" s="219"/>
      <c r="Q10" s="219"/>
      <c r="R10" s="219"/>
      <c r="S10" s="219"/>
      <c r="T10" s="219"/>
      <c r="U10" s="219"/>
      <c r="V10" s="219"/>
      <c r="W10" s="219"/>
    </row>
    <row r="11" spans="1:23" x14ac:dyDescent="0.3">
      <c r="A11" s="219"/>
      <c r="B11" s="219"/>
      <c r="C11" s="219"/>
      <c r="D11" s="219"/>
      <c r="E11" s="219"/>
      <c r="F11" s="219"/>
      <c r="G11" s="219"/>
      <c r="H11" s="219"/>
      <c r="I11" s="219"/>
      <c r="J11" s="219"/>
      <c r="K11" s="219"/>
      <c r="L11" s="219"/>
      <c r="M11" s="219"/>
      <c r="N11" s="219"/>
      <c r="O11" s="219"/>
      <c r="P11" s="219"/>
      <c r="Q11" s="219"/>
      <c r="R11" s="219"/>
      <c r="S11" s="219"/>
      <c r="T11" s="219"/>
      <c r="U11" s="219"/>
      <c r="V11" s="219"/>
      <c r="W11" s="219"/>
    </row>
    <row r="12" spans="1:23" x14ac:dyDescent="0.3">
      <c r="A12" s="219"/>
      <c r="B12" s="219"/>
      <c r="C12" s="219"/>
      <c r="D12" s="219"/>
      <c r="E12" s="219"/>
      <c r="F12" s="219"/>
      <c r="G12" s="219"/>
      <c r="H12" s="219"/>
      <c r="I12" s="219"/>
      <c r="J12" s="219"/>
      <c r="K12" s="219"/>
      <c r="L12" s="219"/>
      <c r="M12" s="219"/>
      <c r="N12" s="219"/>
      <c r="O12" s="219"/>
      <c r="P12" s="219"/>
      <c r="Q12" s="219"/>
      <c r="R12" s="219"/>
      <c r="S12" s="219"/>
      <c r="T12" s="219"/>
      <c r="U12" s="219"/>
      <c r="V12" s="219"/>
      <c r="W12" s="219"/>
    </row>
    <row r="13" spans="1:23" x14ac:dyDescent="0.3">
      <c r="A13" s="219"/>
      <c r="B13" s="219"/>
      <c r="C13" s="219"/>
      <c r="D13" s="219"/>
      <c r="E13" s="219"/>
      <c r="F13" s="219"/>
      <c r="G13" s="219"/>
      <c r="H13" s="219"/>
      <c r="I13" s="219"/>
      <c r="J13" s="219"/>
      <c r="K13" s="219"/>
      <c r="L13" s="219"/>
      <c r="M13" s="219"/>
      <c r="N13" s="219"/>
      <c r="O13" s="219"/>
      <c r="P13" s="219"/>
      <c r="Q13" s="219"/>
      <c r="R13" s="219"/>
      <c r="S13" s="219"/>
      <c r="T13" s="219"/>
      <c r="U13" s="219"/>
      <c r="V13" s="219"/>
      <c r="W13" s="219"/>
    </row>
    <row r="14" spans="1:23" x14ac:dyDescent="0.3">
      <c r="A14" s="219"/>
      <c r="B14" s="219"/>
      <c r="C14" s="219"/>
      <c r="D14" s="219"/>
      <c r="E14" s="219"/>
      <c r="F14" s="219"/>
      <c r="G14" s="219"/>
      <c r="H14" s="219"/>
      <c r="I14" s="219"/>
      <c r="J14" s="219"/>
      <c r="K14" s="219"/>
      <c r="L14" s="219"/>
      <c r="M14" s="219"/>
      <c r="N14" s="219"/>
      <c r="O14" s="219"/>
      <c r="P14" s="219"/>
      <c r="Q14" s="219"/>
      <c r="R14" s="219"/>
      <c r="S14" s="219"/>
      <c r="T14" s="219"/>
      <c r="U14" s="219"/>
      <c r="V14" s="219"/>
      <c r="W14" s="219"/>
    </row>
    <row r="15" spans="1:23" x14ac:dyDescent="0.3">
      <c r="A15" s="219"/>
      <c r="B15" s="219"/>
      <c r="C15" s="219"/>
      <c r="D15" s="219"/>
      <c r="E15" s="219"/>
      <c r="F15" s="219"/>
      <c r="G15" s="219"/>
      <c r="H15" s="219"/>
      <c r="I15" s="219"/>
      <c r="J15" s="219"/>
      <c r="K15" s="219"/>
      <c r="L15" s="219"/>
      <c r="M15" s="219"/>
      <c r="N15" s="219"/>
      <c r="O15" s="219"/>
      <c r="P15" s="219"/>
      <c r="Q15" s="219"/>
      <c r="R15" s="219"/>
      <c r="S15" s="219"/>
      <c r="T15" s="219"/>
      <c r="U15" s="219"/>
      <c r="V15" s="219"/>
      <c r="W15" s="219"/>
    </row>
    <row r="16" spans="1:23" x14ac:dyDescent="0.3">
      <c r="A16" s="219"/>
      <c r="B16" s="219"/>
      <c r="C16" s="219"/>
      <c r="D16" s="219"/>
      <c r="E16" s="219"/>
      <c r="F16" s="219"/>
      <c r="G16" s="219"/>
      <c r="H16" s="219"/>
      <c r="I16" s="219"/>
      <c r="J16" s="219"/>
      <c r="K16" s="219"/>
      <c r="L16" s="219"/>
      <c r="M16" s="219"/>
      <c r="N16" s="219"/>
      <c r="O16" s="219"/>
      <c r="P16" s="219"/>
      <c r="Q16" s="219"/>
      <c r="R16" s="219"/>
      <c r="S16" s="219"/>
      <c r="T16" s="219"/>
      <c r="U16" s="219"/>
      <c r="V16" s="219"/>
      <c r="W16" s="219"/>
    </row>
    <row r="17" spans="1:23" x14ac:dyDescent="0.3">
      <c r="A17" s="219"/>
      <c r="B17" s="219"/>
      <c r="C17" s="219"/>
      <c r="D17" s="219"/>
      <c r="E17" s="219"/>
      <c r="F17" s="219"/>
      <c r="G17" s="219"/>
      <c r="H17" s="219"/>
      <c r="I17" s="219"/>
      <c r="J17" s="219"/>
      <c r="K17" s="219"/>
      <c r="L17" s="219"/>
      <c r="M17" s="219"/>
      <c r="N17" s="219"/>
      <c r="O17" s="219"/>
      <c r="P17" s="219"/>
      <c r="Q17" s="219"/>
      <c r="R17" s="219"/>
      <c r="S17" s="219"/>
      <c r="T17" s="219"/>
      <c r="U17" s="219"/>
      <c r="V17" s="219"/>
      <c r="W17" s="219"/>
    </row>
    <row r="18" spans="1:23" x14ac:dyDescent="0.3">
      <c r="A18" s="219"/>
      <c r="B18" s="219"/>
      <c r="C18" s="219"/>
      <c r="D18" s="219"/>
      <c r="E18" s="219"/>
      <c r="F18" s="219"/>
      <c r="G18" s="219"/>
      <c r="H18" s="219"/>
      <c r="I18" s="219"/>
      <c r="J18" s="219"/>
      <c r="K18" s="219"/>
      <c r="L18" s="219"/>
      <c r="M18" s="219"/>
      <c r="N18" s="219"/>
      <c r="O18" s="219"/>
      <c r="P18" s="219"/>
      <c r="Q18" s="219"/>
      <c r="R18" s="219"/>
      <c r="S18" s="219"/>
      <c r="T18" s="219"/>
      <c r="U18" s="219"/>
      <c r="V18" s="219"/>
      <c r="W18" s="219"/>
    </row>
    <row r="19" spans="1:23" x14ac:dyDescent="0.3">
      <c r="A19" s="219"/>
      <c r="B19" s="219"/>
      <c r="C19" s="219"/>
      <c r="D19" s="219"/>
      <c r="E19" s="219"/>
      <c r="F19" s="219"/>
      <c r="G19" s="219"/>
      <c r="H19" s="219"/>
      <c r="I19" s="219"/>
      <c r="J19" s="219"/>
      <c r="K19" s="219"/>
      <c r="L19" s="219"/>
      <c r="M19" s="219"/>
      <c r="N19" s="219"/>
      <c r="O19" s="219"/>
      <c r="P19" s="219"/>
      <c r="Q19" s="219"/>
      <c r="R19" s="219"/>
      <c r="S19" s="219"/>
      <c r="T19" s="219"/>
      <c r="U19" s="219"/>
      <c r="V19" s="219"/>
      <c r="W19" s="219"/>
    </row>
    <row r="20" spans="1:23" x14ac:dyDescent="0.3">
      <c r="A20" s="219"/>
      <c r="B20" s="219"/>
      <c r="C20" s="219"/>
      <c r="D20" s="219"/>
      <c r="E20" s="219"/>
      <c r="F20" s="219"/>
      <c r="G20" s="219"/>
      <c r="H20" s="219"/>
      <c r="I20" s="219"/>
      <c r="J20" s="219"/>
      <c r="K20" s="219"/>
      <c r="L20" s="219"/>
      <c r="M20" s="219"/>
      <c r="N20" s="219"/>
      <c r="O20" s="219"/>
      <c r="P20" s="219"/>
      <c r="Q20" s="219"/>
      <c r="R20" s="219"/>
      <c r="S20" s="219"/>
      <c r="T20" s="219"/>
      <c r="U20" s="219"/>
      <c r="V20" s="219"/>
      <c r="W20" s="219"/>
    </row>
    <row r="21" spans="1:23" x14ac:dyDescent="0.3">
      <c r="A21" s="219"/>
      <c r="B21" s="219"/>
      <c r="C21" s="219"/>
      <c r="D21" s="219"/>
      <c r="E21" s="219"/>
      <c r="F21" s="219"/>
      <c r="G21" s="219"/>
      <c r="H21" s="219"/>
      <c r="I21" s="219"/>
      <c r="J21" s="219"/>
      <c r="K21" s="219"/>
      <c r="L21" s="219"/>
      <c r="M21" s="219"/>
      <c r="N21" s="219"/>
      <c r="O21" s="219"/>
      <c r="P21" s="219"/>
      <c r="Q21" s="219"/>
      <c r="R21" s="219"/>
      <c r="S21" s="219"/>
      <c r="T21" s="219"/>
      <c r="U21" s="219"/>
      <c r="V21" s="219"/>
      <c r="W21" s="219"/>
    </row>
    <row r="22" spans="1:23" x14ac:dyDescent="0.3">
      <c r="A22" s="219"/>
      <c r="B22" s="219"/>
      <c r="C22" s="219"/>
      <c r="D22" s="219"/>
      <c r="E22" s="219"/>
      <c r="F22" s="219"/>
      <c r="G22" s="219"/>
      <c r="H22" s="219"/>
      <c r="I22" s="219"/>
      <c r="J22" s="219"/>
      <c r="K22" s="219"/>
      <c r="L22" s="219"/>
      <c r="M22" s="219"/>
      <c r="N22" s="219"/>
      <c r="O22" s="219"/>
      <c r="P22" s="219"/>
      <c r="Q22" s="219"/>
      <c r="R22" s="219"/>
      <c r="S22" s="219"/>
      <c r="T22" s="219"/>
      <c r="U22" s="219"/>
      <c r="V22" s="219"/>
      <c r="W22" s="219"/>
    </row>
    <row r="23" spans="1:23" x14ac:dyDescent="0.3">
      <c r="A23" s="219"/>
      <c r="B23" s="219"/>
      <c r="C23" s="219"/>
      <c r="D23" s="219"/>
      <c r="E23" s="219"/>
      <c r="F23" s="219"/>
      <c r="G23" s="219"/>
      <c r="H23" s="219"/>
      <c r="I23" s="219"/>
      <c r="J23" s="219"/>
      <c r="K23" s="219"/>
      <c r="L23" s="219"/>
      <c r="M23" s="219"/>
      <c r="N23" s="219"/>
      <c r="O23" s="219"/>
      <c r="P23" s="219"/>
      <c r="Q23" s="219"/>
      <c r="R23" s="219"/>
      <c r="S23" s="219"/>
      <c r="T23" s="219"/>
      <c r="U23" s="219"/>
      <c r="V23" s="219"/>
      <c r="W23" s="219"/>
    </row>
    <row r="24" spans="1:23" x14ac:dyDescent="0.3">
      <c r="A24" s="219"/>
      <c r="B24" s="219"/>
      <c r="C24" s="219"/>
      <c r="D24" s="219"/>
      <c r="E24" s="219"/>
      <c r="F24" s="219"/>
      <c r="G24" s="219"/>
      <c r="H24" s="219"/>
      <c r="I24" s="219"/>
      <c r="J24" s="219"/>
      <c r="K24" s="219"/>
      <c r="L24" s="219"/>
      <c r="M24" s="219"/>
      <c r="N24" s="219"/>
      <c r="O24" s="219"/>
      <c r="P24" s="3"/>
      <c r="Q24" s="219"/>
      <c r="R24" s="219"/>
      <c r="S24" s="219"/>
      <c r="T24" s="219"/>
      <c r="U24" s="219"/>
      <c r="V24" s="219"/>
      <c r="W24" s="219"/>
    </row>
    <row r="25" spans="1:23" x14ac:dyDescent="0.3">
      <c r="A25" s="219"/>
      <c r="B25" s="219"/>
      <c r="C25" s="219"/>
      <c r="D25" s="219"/>
      <c r="E25" s="219"/>
      <c r="F25" s="219"/>
      <c r="G25" s="219"/>
      <c r="H25" s="219"/>
      <c r="I25" s="219"/>
      <c r="J25" s="219"/>
      <c r="K25" s="219"/>
      <c r="L25" s="219"/>
      <c r="M25" s="219"/>
      <c r="N25" s="219"/>
      <c r="O25" s="219"/>
      <c r="P25" s="219"/>
      <c r="Q25" s="219"/>
      <c r="R25" s="219"/>
      <c r="S25" s="219"/>
      <c r="T25" s="219"/>
      <c r="U25" s="219"/>
      <c r="V25" s="219"/>
      <c r="W25" s="219"/>
    </row>
    <row r="26" spans="1:23" x14ac:dyDescent="0.3">
      <c r="A26" s="219"/>
      <c r="B26" s="219"/>
      <c r="C26" s="219"/>
      <c r="D26" s="219"/>
      <c r="E26" s="219"/>
      <c r="F26" s="219"/>
      <c r="G26" s="219"/>
      <c r="H26" s="219"/>
      <c r="I26" s="219"/>
      <c r="J26" s="219"/>
      <c r="K26" s="219"/>
      <c r="L26" s="219"/>
      <c r="M26" s="219"/>
      <c r="N26" s="219"/>
      <c r="O26" s="219"/>
      <c r="P26" s="219"/>
      <c r="Q26" s="219"/>
      <c r="R26" s="219"/>
      <c r="S26" s="219"/>
      <c r="T26" s="219"/>
      <c r="U26" s="219"/>
      <c r="V26" s="219"/>
      <c r="W26" s="219"/>
    </row>
    <row r="27" spans="1:23" x14ac:dyDescent="0.3">
      <c r="A27" s="219"/>
      <c r="B27" s="219"/>
      <c r="C27" s="219"/>
      <c r="D27" s="219"/>
      <c r="E27" s="219"/>
      <c r="F27" s="219"/>
      <c r="G27" s="219"/>
      <c r="H27" s="219"/>
      <c r="I27" s="219"/>
      <c r="J27" s="219"/>
      <c r="K27" s="219"/>
      <c r="L27" s="219"/>
      <c r="M27" s="219"/>
      <c r="N27" s="219"/>
      <c r="O27" s="219"/>
      <c r="P27" s="219"/>
      <c r="Q27" s="219"/>
      <c r="R27" s="219"/>
      <c r="S27" s="219"/>
      <c r="T27" s="219"/>
      <c r="U27" s="219"/>
      <c r="V27" s="219"/>
      <c r="W27" s="219"/>
    </row>
    <row r="28" spans="1:23" x14ac:dyDescent="0.3">
      <c r="A28" s="219"/>
      <c r="B28" s="219"/>
      <c r="C28" s="219"/>
      <c r="D28" s="219"/>
      <c r="E28" s="219"/>
      <c r="F28" s="219"/>
      <c r="G28" s="219"/>
      <c r="H28" s="219"/>
      <c r="I28" s="219"/>
      <c r="J28" s="219"/>
      <c r="K28" s="219"/>
      <c r="L28" s="219"/>
      <c r="M28" s="219"/>
      <c r="N28" s="219"/>
      <c r="O28" s="219"/>
      <c r="P28" s="219"/>
      <c r="Q28" s="219"/>
      <c r="R28" s="219"/>
      <c r="S28" s="219"/>
      <c r="T28" s="219"/>
      <c r="U28" s="219"/>
      <c r="V28" s="219"/>
      <c r="W28" s="219"/>
    </row>
    <row r="29" spans="1:23" x14ac:dyDescent="0.3">
      <c r="A29" s="219"/>
      <c r="B29" s="219"/>
      <c r="C29" s="219"/>
      <c r="D29" s="219"/>
      <c r="E29" s="219"/>
      <c r="F29" s="219"/>
      <c r="G29" s="219"/>
      <c r="H29" s="219"/>
      <c r="I29" s="219"/>
      <c r="J29" s="219"/>
      <c r="K29" s="219"/>
      <c r="L29" s="219"/>
      <c r="M29" s="219"/>
      <c r="N29" s="219"/>
      <c r="O29" s="219"/>
      <c r="P29" s="219"/>
      <c r="Q29" s="219"/>
      <c r="R29" s="219"/>
      <c r="S29" s="219"/>
      <c r="T29" s="219"/>
      <c r="U29" s="219"/>
      <c r="V29" s="219"/>
      <c r="W29" s="219"/>
    </row>
    <row r="30" spans="1:23" x14ac:dyDescent="0.3">
      <c r="A30" s="219"/>
      <c r="B30" s="219"/>
      <c r="C30" s="219"/>
      <c r="D30" s="219"/>
      <c r="E30" s="219"/>
      <c r="F30" s="219"/>
      <c r="G30" s="219"/>
      <c r="H30" s="219"/>
      <c r="I30" s="219"/>
      <c r="J30" s="219"/>
      <c r="K30" s="219"/>
      <c r="L30" s="219"/>
      <c r="M30" s="219"/>
      <c r="N30" s="4"/>
      <c r="O30" s="219"/>
      <c r="P30" s="219"/>
      <c r="Q30" s="219"/>
      <c r="R30" s="219"/>
      <c r="S30" s="219"/>
      <c r="T30" s="219"/>
      <c r="U30" s="219"/>
      <c r="V30" s="219"/>
      <c r="W30" s="219"/>
    </row>
    <row r="31" spans="1:23" x14ac:dyDescent="0.3">
      <c r="A31" s="219"/>
      <c r="B31" s="219"/>
      <c r="C31" s="219"/>
      <c r="D31" s="219"/>
      <c r="E31" s="219"/>
      <c r="F31" s="219"/>
      <c r="G31" s="219"/>
      <c r="H31" s="219"/>
      <c r="I31" s="219"/>
      <c r="J31" s="219"/>
      <c r="K31" s="219"/>
      <c r="L31" s="219"/>
      <c r="M31" s="219"/>
      <c r="N31" s="219"/>
      <c r="O31" s="219"/>
      <c r="P31" s="219"/>
      <c r="Q31" s="219"/>
      <c r="R31" s="219"/>
      <c r="S31" s="219"/>
      <c r="T31" s="219"/>
      <c r="U31" s="219"/>
      <c r="V31" s="219"/>
      <c r="W31" s="219"/>
    </row>
    <row r="32" spans="1:23" x14ac:dyDescent="0.3">
      <c r="A32" s="219"/>
      <c r="B32" s="219"/>
      <c r="C32" s="219"/>
      <c r="D32" s="219"/>
      <c r="E32" s="219"/>
      <c r="F32" s="219"/>
      <c r="G32" s="219"/>
      <c r="H32" s="219"/>
      <c r="I32" s="219"/>
      <c r="J32" s="219"/>
      <c r="K32" s="219"/>
      <c r="L32" s="219"/>
      <c r="M32" s="219"/>
      <c r="N32" s="219"/>
      <c r="O32" s="219"/>
      <c r="P32" s="219"/>
      <c r="Q32" s="219"/>
      <c r="R32" s="219"/>
      <c r="S32" s="219"/>
      <c r="T32" s="219"/>
      <c r="U32" s="219"/>
      <c r="V32" s="219"/>
      <c r="W32" s="219"/>
    </row>
    <row r="33" spans="1:23" x14ac:dyDescent="0.3">
      <c r="A33" s="219"/>
      <c r="B33" s="219"/>
      <c r="C33" s="219"/>
      <c r="D33" s="219"/>
      <c r="E33" s="219"/>
      <c r="F33" s="219"/>
      <c r="G33" s="219"/>
      <c r="H33" s="219"/>
      <c r="I33" s="219"/>
      <c r="J33" s="219"/>
      <c r="K33" s="219"/>
      <c r="L33" s="219"/>
      <c r="M33" s="219"/>
      <c r="N33" s="219"/>
      <c r="O33" s="219"/>
      <c r="P33" s="219"/>
      <c r="Q33" s="219"/>
      <c r="R33" s="219"/>
      <c r="S33" s="219"/>
      <c r="T33" s="219"/>
      <c r="U33" s="219"/>
      <c r="V33" s="219"/>
      <c r="W33" s="219"/>
    </row>
    <row r="34" spans="1:23" x14ac:dyDescent="0.3">
      <c r="A34" s="219"/>
      <c r="B34" s="219"/>
      <c r="C34" s="219"/>
      <c r="D34" s="219"/>
      <c r="E34" s="219"/>
      <c r="F34" s="219"/>
      <c r="G34" s="219"/>
      <c r="H34" s="219"/>
      <c r="I34" s="219"/>
      <c r="J34" s="219"/>
      <c r="K34" s="219"/>
      <c r="L34" s="219"/>
      <c r="M34" s="219"/>
      <c r="N34" s="219"/>
      <c r="O34" s="219"/>
      <c r="P34" s="219"/>
      <c r="Q34" s="219"/>
      <c r="R34" s="219"/>
      <c r="S34" s="219"/>
      <c r="T34" s="219"/>
      <c r="U34" s="219"/>
      <c r="V34" s="219"/>
      <c r="W34" s="219"/>
    </row>
    <row r="35" spans="1:23" x14ac:dyDescent="0.3">
      <c r="A35" s="219"/>
      <c r="B35" s="219"/>
      <c r="C35" s="219"/>
      <c r="D35" s="219"/>
      <c r="E35" s="219"/>
      <c r="F35" s="219"/>
      <c r="G35" s="219"/>
      <c r="H35" s="219"/>
      <c r="I35" s="219"/>
      <c r="J35" s="219"/>
      <c r="K35" s="219"/>
      <c r="L35" s="219"/>
      <c r="M35" s="219"/>
      <c r="N35" s="219"/>
      <c r="O35" s="219"/>
      <c r="P35" s="219"/>
      <c r="Q35" s="219"/>
      <c r="R35" s="219"/>
      <c r="S35" s="219"/>
      <c r="T35" s="219"/>
      <c r="U35" s="219"/>
      <c r="V35" s="219"/>
      <c r="W35" s="219"/>
    </row>
    <row r="36" spans="1:23" x14ac:dyDescent="0.3">
      <c r="A36" s="219"/>
      <c r="B36" s="219"/>
      <c r="C36" s="219"/>
      <c r="D36" s="219"/>
      <c r="E36" s="219"/>
      <c r="F36" s="219"/>
      <c r="G36" s="219"/>
      <c r="H36" s="219"/>
      <c r="I36" s="219"/>
      <c r="J36" s="219"/>
      <c r="K36" s="219"/>
      <c r="L36" s="219"/>
      <c r="M36" s="219"/>
      <c r="N36" s="219"/>
      <c r="O36" s="219"/>
      <c r="P36" s="219"/>
      <c r="Q36" s="219"/>
      <c r="R36" s="219"/>
      <c r="S36" s="219"/>
      <c r="T36" s="219"/>
      <c r="U36" s="219"/>
      <c r="V36" s="219"/>
      <c r="W36" s="219"/>
    </row>
    <row r="37" spans="1:23" x14ac:dyDescent="0.3">
      <c r="A37" s="219"/>
      <c r="B37" s="219"/>
      <c r="C37" s="219"/>
      <c r="D37" s="219"/>
      <c r="E37" s="219"/>
      <c r="F37" s="219"/>
      <c r="G37" s="219"/>
      <c r="H37" s="219"/>
      <c r="I37" s="219"/>
      <c r="J37" s="219"/>
      <c r="K37" s="219"/>
      <c r="L37" s="219"/>
      <c r="M37" s="219"/>
      <c r="N37" s="219"/>
      <c r="O37" s="219"/>
      <c r="P37" s="219"/>
      <c r="Q37" s="219"/>
      <c r="R37" s="219"/>
      <c r="S37" s="219"/>
      <c r="T37" s="219"/>
      <c r="U37" s="219"/>
      <c r="V37" s="219"/>
      <c r="W37" s="219"/>
    </row>
    <row r="38" spans="1:23" x14ac:dyDescent="0.3">
      <c r="A38" s="219"/>
      <c r="B38" s="219"/>
      <c r="C38" s="219"/>
      <c r="D38" s="219"/>
      <c r="E38" s="219"/>
      <c r="F38" s="219"/>
      <c r="G38" s="219"/>
      <c r="H38" s="219"/>
      <c r="I38" s="219"/>
      <c r="J38" s="219"/>
      <c r="K38" s="219"/>
      <c r="L38" s="219"/>
      <c r="M38" s="219"/>
      <c r="N38" s="219"/>
      <c r="O38" s="219"/>
      <c r="P38" s="219"/>
      <c r="Q38" s="219"/>
      <c r="R38" s="219"/>
      <c r="S38" s="219"/>
      <c r="T38" s="219"/>
      <c r="U38" s="219"/>
      <c r="V38" s="219"/>
      <c r="W38" s="219"/>
    </row>
    <row r="39" spans="1:23" x14ac:dyDescent="0.3">
      <c r="A39" s="219"/>
      <c r="B39" s="219"/>
      <c r="C39" s="219"/>
      <c r="D39" s="219"/>
      <c r="E39" s="219"/>
      <c r="F39" s="219"/>
      <c r="G39" s="219"/>
      <c r="H39" s="219"/>
      <c r="I39" s="219"/>
      <c r="J39" s="219"/>
      <c r="K39" s="219"/>
      <c r="L39" s="219"/>
      <c r="M39" s="219"/>
      <c r="N39" s="219"/>
      <c r="O39" s="219"/>
      <c r="P39" s="219"/>
      <c r="Q39" s="219"/>
      <c r="R39" s="219"/>
      <c r="S39" s="219"/>
      <c r="T39" s="219"/>
      <c r="U39" s="219"/>
      <c r="V39" s="219"/>
      <c r="W39" s="219"/>
    </row>
    <row r="40" spans="1:23" x14ac:dyDescent="0.3">
      <c r="A40" s="219"/>
      <c r="B40" s="219"/>
      <c r="C40" s="219"/>
      <c r="D40" s="219"/>
      <c r="E40" s="219"/>
      <c r="F40" s="219"/>
      <c r="G40" s="219"/>
      <c r="H40" s="219"/>
      <c r="I40" s="219"/>
      <c r="J40" s="219"/>
      <c r="K40" s="219"/>
      <c r="L40" s="219"/>
      <c r="M40" s="219"/>
      <c r="N40" s="219"/>
      <c r="O40" s="219"/>
      <c r="P40" s="219"/>
      <c r="Q40" s="219"/>
      <c r="R40" s="219"/>
      <c r="S40" s="219"/>
      <c r="T40" s="219"/>
      <c r="U40" s="219"/>
      <c r="V40" s="219"/>
      <c r="W40" s="219"/>
    </row>
    <row r="41" spans="1:23" x14ac:dyDescent="0.3">
      <c r="A41" s="219"/>
      <c r="B41" s="219"/>
      <c r="C41" s="219"/>
      <c r="D41" s="219"/>
      <c r="E41" s="219"/>
      <c r="F41" s="219"/>
      <c r="G41" s="219"/>
      <c r="H41" s="219"/>
      <c r="I41" s="219"/>
      <c r="J41" s="219"/>
      <c r="K41" s="219"/>
      <c r="L41" s="219"/>
      <c r="M41" s="219"/>
      <c r="N41" s="219"/>
      <c r="O41" s="219"/>
      <c r="P41" s="219"/>
      <c r="Q41" s="219"/>
      <c r="R41" s="219"/>
      <c r="S41" s="219"/>
      <c r="T41" s="219"/>
      <c r="U41" s="219"/>
      <c r="V41" s="219"/>
      <c r="W41" s="219"/>
    </row>
    <row r="42" spans="1:23" x14ac:dyDescent="0.3">
      <c r="A42" s="219"/>
      <c r="B42" s="219"/>
      <c r="C42" s="219"/>
      <c r="D42" s="219"/>
      <c r="E42" s="219"/>
      <c r="F42" s="219"/>
      <c r="G42" s="219"/>
      <c r="H42" s="219"/>
      <c r="I42" s="219"/>
      <c r="J42" s="219"/>
      <c r="K42" s="219"/>
      <c r="L42" s="219"/>
      <c r="M42" s="219"/>
      <c r="N42" s="219"/>
      <c r="O42" s="219"/>
      <c r="P42" s="219"/>
      <c r="Q42" s="219"/>
      <c r="R42" s="219"/>
      <c r="S42" s="219"/>
      <c r="T42" s="219"/>
      <c r="U42" s="219"/>
      <c r="V42" s="219"/>
      <c r="W42" s="219"/>
    </row>
    <row r="43" spans="1:23" x14ac:dyDescent="0.3">
      <c r="A43" s="219"/>
      <c r="B43" s="219"/>
      <c r="C43" s="219"/>
      <c r="D43" s="219"/>
      <c r="E43" s="219"/>
      <c r="F43" s="219"/>
      <c r="G43" s="219"/>
      <c r="H43" s="219"/>
      <c r="I43" s="219"/>
      <c r="J43" s="219"/>
      <c r="K43" s="219"/>
      <c r="L43" s="219"/>
      <c r="M43" s="219"/>
      <c r="N43" s="219"/>
      <c r="O43" s="219"/>
      <c r="P43" s="219"/>
      <c r="Q43" s="219"/>
      <c r="R43" s="219"/>
      <c r="S43" s="219"/>
      <c r="T43" s="219"/>
      <c r="U43" s="219"/>
      <c r="V43" s="219"/>
      <c r="W43" s="219"/>
    </row>
    <row r="44" spans="1:23" x14ac:dyDescent="0.3">
      <c r="A44" s="219"/>
      <c r="B44" s="219"/>
      <c r="C44" s="219"/>
      <c r="D44" s="219"/>
      <c r="E44" s="219"/>
      <c r="F44" s="219"/>
      <c r="G44" s="219"/>
      <c r="H44" s="219"/>
      <c r="I44" s="219"/>
      <c r="J44" s="219"/>
      <c r="K44" s="219"/>
      <c r="L44" s="219"/>
      <c r="M44" s="219"/>
      <c r="N44" s="219"/>
      <c r="O44" s="219"/>
      <c r="P44" s="219"/>
      <c r="Q44" s="219"/>
      <c r="R44" s="219"/>
      <c r="S44" s="219"/>
      <c r="T44" s="219"/>
      <c r="U44" s="219"/>
      <c r="V44" s="219"/>
      <c r="W44" s="219"/>
    </row>
    <row r="45" spans="1:23" x14ac:dyDescent="0.3">
      <c r="A45" s="219"/>
      <c r="B45" s="219"/>
      <c r="C45" s="219"/>
      <c r="D45" s="219"/>
      <c r="E45" s="219"/>
      <c r="F45" s="219"/>
      <c r="G45" s="219"/>
      <c r="H45" s="219"/>
      <c r="I45" s="219"/>
      <c r="J45" s="219"/>
      <c r="K45" s="219"/>
      <c r="L45" s="219"/>
      <c r="M45" s="219"/>
      <c r="N45" s="219"/>
      <c r="O45" s="219"/>
      <c r="P45" s="219"/>
      <c r="Q45" s="219"/>
      <c r="R45" s="219"/>
      <c r="S45" s="219"/>
      <c r="T45" s="219"/>
      <c r="U45" s="219"/>
      <c r="V45" s="219"/>
      <c r="W45" s="219"/>
    </row>
    <row r="46" spans="1:23" x14ac:dyDescent="0.3">
      <c r="A46" s="219"/>
      <c r="B46" s="219"/>
      <c r="C46" s="219"/>
      <c r="D46" s="219"/>
      <c r="E46" s="219"/>
      <c r="F46" s="219"/>
      <c r="G46" s="219"/>
      <c r="H46" s="219"/>
      <c r="I46" s="219"/>
      <c r="J46" s="219"/>
      <c r="K46" s="219"/>
      <c r="L46" s="219"/>
      <c r="M46" s="219"/>
      <c r="N46" s="219"/>
      <c r="O46" s="219"/>
      <c r="P46" s="219"/>
      <c r="Q46" s="219"/>
      <c r="R46" s="219"/>
      <c r="S46" s="219"/>
      <c r="T46" s="219"/>
      <c r="U46" s="219"/>
      <c r="V46" s="219"/>
      <c r="W46" s="219"/>
    </row>
    <row r="47" spans="1:23" x14ac:dyDescent="0.3">
      <c r="A47" s="219"/>
      <c r="B47" s="219"/>
      <c r="C47" s="219"/>
      <c r="D47" s="219"/>
      <c r="E47" s="219"/>
      <c r="F47" s="219"/>
      <c r="G47" s="219"/>
      <c r="H47" s="219"/>
      <c r="I47" s="219"/>
      <c r="J47" s="219"/>
      <c r="K47" s="219"/>
      <c r="L47" s="219"/>
      <c r="M47" s="219"/>
      <c r="N47" s="219"/>
      <c r="O47" s="219"/>
      <c r="P47" s="219"/>
      <c r="Q47" s="219"/>
      <c r="R47" s="219"/>
      <c r="S47" s="219"/>
      <c r="T47" s="219"/>
      <c r="U47" s="219"/>
      <c r="V47" s="219"/>
      <c r="W47" s="219"/>
    </row>
    <row r="48" spans="1:23" x14ac:dyDescent="0.3">
      <c r="A48" s="219"/>
      <c r="B48" s="219"/>
      <c r="C48" s="219"/>
      <c r="D48" s="219"/>
      <c r="E48" s="219"/>
      <c r="F48" s="219"/>
      <c r="G48" s="219"/>
      <c r="H48" s="219"/>
      <c r="I48" s="219"/>
      <c r="J48" s="219"/>
      <c r="K48" s="219"/>
      <c r="L48" s="219"/>
      <c r="M48" s="219"/>
      <c r="N48" s="219"/>
      <c r="O48" s="219"/>
      <c r="P48" s="219"/>
      <c r="Q48" s="219"/>
      <c r="R48" s="219"/>
      <c r="S48" s="219"/>
      <c r="T48" s="219"/>
      <c r="U48" s="219"/>
      <c r="V48" s="219"/>
      <c r="W48" s="219"/>
    </row>
    <row r="49" spans="1:23" x14ac:dyDescent="0.3">
      <c r="A49" s="219"/>
      <c r="B49" s="219"/>
      <c r="C49" s="219"/>
      <c r="D49" s="219"/>
      <c r="E49" s="219"/>
      <c r="F49" s="219"/>
      <c r="G49" s="219"/>
      <c r="H49" s="219"/>
      <c r="I49" s="219"/>
      <c r="J49" s="219"/>
      <c r="K49" s="219"/>
      <c r="L49" s="219"/>
      <c r="M49" s="219"/>
      <c r="N49" s="219"/>
      <c r="O49" s="219"/>
      <c r="P49" s="219"/>
      <c r="Q49" s="219"/>
      <c r="R49" s="219"/>
      <c r="S49" s="219"/>
      <c r="T49" s="219"/>
      <c r="U49" s="219"/>
      <c r="V49" s="219"/>
      <c r="W49" s="219"/>
    </row>
    <row r="50" spans="1:23" x14ac:dyDescent="0.3">
      <c r="A50" s="219"/>
      <c r="B50" s="219"/>
      <c r="C50" s="219"/>
      <c r="D50" s="219"/>
      <c r="E50" s="219"/>
      <c r="F50" s="219"/>
      <c r="G50" s="219"/>
      <c r="H50" s="219"/>
      <c r="I50" s="219"/>
      <c r="J50" s="219"/>
      <c r="K50" s="219"/>
      <c r="L50" s="219"/>
      <c r="M50" s="219"/>
      <c r="N50" s="219"/>
      <c r="O50" s="219"/>
      <c r="P50" s="219"/>
      <c r="Q50" s="219"/>
      <c r="R50" s="219"/>
      <c r="S50" s="219"/>
      <c r="T50" s="219"/>
      <c r="U50" s="219"/>
      <c r="V50" s="219"/>
      <c r="W50" s="219"/>
    </row>
    <row r="51" spans="1:23" x14ac:dyDescent="0.3">
      <c r="A51" s="219"/>
      <c r="B51" s="219"/>
      <c r="C51" s="219"/>
      <c r="D51" s="219"/>
      <c r="E51" s="219"/>
      <c r="F51" s="219"/>
      <c r="G51" s="219"/>
      <c r="H51" s="219"/>
      <c r="I51" s="219"/>
      <c r="J51" s="219"/>
      <c r="K51" s="219"/>
      <c r="L51" s="219"/>
      <c r="M51" s="219"/>
      <c r="N51" s="219"/>
      <c r="O51" s="219"/>
      <c r="P51" s="219"/>
      <c r="Q51" s="219"/>
      <c r="R51" s="219"/>
      <c r="S51" s="219"/>
      <c r="T51" s="219"/>
      <c r="U51" s="219"/>
      <c r="V51" s="219"/>
      <c r="W51" s="219"/>
    </row>
    <row r="52" spans="1:23" x14ac:dyDescent="0.3">
      <c r="A52" s="219"/>
      <c r="B52" s="219"/>
      <c r="C52" s="219"/>
      <c r="D52" s="219"/>
      <c r="E52" s="219"/>
      <c r="F52" s="219"/>
      <c r="G52" s="219"/>
      <c r="H52" s="219"/>
      <c r="I52" s="219"/>
      <c r="J52" s="219"/>
      <c r="K52" s="219"/>
      <c r="L52" s="219"/>
      <c r="M52" s="219"/>
      <c r="N52" s="219"/>
      <c r="O52" s="219"/>
      <c r="P52" s="219"/>
      <c r="Q52" s="219"/>
      <c r="R52" s="219"/>
      <c r="S52" s="219"/>
      <c r="T52" s="219"/>
      <c r="U52" s="219"/>
      <c r="V52" s="219"/>
      <c r="W52" s="219"/>
    </row>
    <row r="53" spans="1:23" x14ac:dyDescent="0.3">
      <c r="A53" s="219"/>
      <c r="B53" s="219"/>
      <c r="C53" s="219"/>
      <c r="D53" s="219"/>
      <c r="E53" s="219"/>
      <c r="F53" s="219"/>
      <c r="G53" s="219"/>
      <c r="H53" s="219"/>
      <c r="I53" s="219"/>
      <c r="J53" s="219"/>
      <c r="K53" s="219"/>
      <c r="L53" s="219"/>
      <c r="M53" s="219"/>
      <c r="N53" s="219"/>
      <c r="O53" s="219"/>
      <c r="P53" s="219"/>
      <c r="Q53" s="219"/>
      <c r="R53" s="219"/>
      <c r="S53" s="219"/>
      <c r="T53" s="219"/>
      <c r="U53" s="219"/>
      <c r="V53" s="219"/>
      <c r="W53" s="219"/>
    </row>
    <row r="54" spans="1:23" x14ac:dyDescent="0.3">
      <c r="A54" s="219"/>
      <c r="B54" s="219"/>
      <c r="C54" s="219"/>
      <c r="D54" s="219"/>
      <c r="E54" s="219"/>
      <c r="F54" s="219"/>
      <c r="G54" s="219"/>
      <c r="H54" s="219"/>
      <c r="I54" s="219"/>
      <c r="J54" s="219"/>
      <c r="K54" s="219"/>
      <c r="L54" s="219"/>
      <c r="M54" s="219"/>
      <c r="N54" s="219"/>
      <c r="O54" s="219"/>
      <c r="P54" s="219"/>
      <c r="Q54" s="219"/>
      <c r="R54" s="219"/>
      <c r="S54" s="219"/>
      <c r="T54" s="219"/>
      <c r="U54" s="219"/>
      <c r="V54" s="219"/>
      <c r="W54" s="219"/>
    </row>
    <row r="55" spans="1:23" x14ac:dyDescent="0.3">
      <c r="A55" s="219"/>
      <c r="B55" s="219"/>
      <c r="C55" s="219"/>
      <c r="D55" s="219"/>
      <c r="E55" s="219"/>
      <c r="F55" s="219"/>
      <c r="G55" s="219"/>
      <c r="H55" s="219"/>
      <c r="I55" s="219"/>
      <c r="J55" s="219"/>
      <c r="K55" s="219"/>
      <c r="L55" s="219"/>
      <c r="M55" s="219"/>
      <c r="N55" s="219"/>
      <c r="O55" s="219"/>
      <c r="P55" s="219"/>
      <c r="Q55" s="219"/>
      <c r="R55" s="219"/>
      <c r="S55" s="219"/>
      <c r="T55" s="219"/>
      <c r="U55" s="219"/>
      <c r="V55" s="219"/>
      <c r="W55" s="219"/>
    </row>
    <row r="56" spans="1:23" x14ac:dyDescent="0.3">
      <c r="A56" s="219"/>
      <c r="B56" s="219"/>
      <c r="C56" s="219"/>
      <c r="D56" s="219"/>
      <c r="E56" s="219"/>
      <c r="F56" s="219"/>
      <c r="G56" s="219"/>
      <c r="H56" s="219"/>
      <c r="I56" s="219"/>
      <c r="J56" s="219"/>
      <c r="K56" s="219"/>
      <c r="L56" s="219"/>
      <c r="M56" s="219"/>
      <c r="N56" s="219"/>
      <c r="O56" s="219"/>
      <c r="P56" s="219"/>
      <c r="Q56" s="219"/>
      <c r="R56" s="219"/>
      <c r="S56" s="219"/>
      <c r="T56" s="219"/>
      <c r="U56" s="219"/>
      <c r="V56" s="219"/>
      <c r="W56" s="219"/>
    </row>
    <row r="57" spans="1:23" x14ac:dyDescent="0.3">
      <c r="A57" s="219"/>
      <c r="B57" s="219"/>
      <c r="C57" s="219"/>
      <c r="D57" s="219"/>
      <c r="E57" s="219"/>
      <c r="F57" s="219"/>
      <c r="G57" s="219"/>
      <c r="H57" s="219"/>
      <c r="I57" s="219"/>
      <c r="J57" s="219"/>
      <c r="K57" s="219"/>
      <c r="L57" s="219"/>
      <c r="M57" s="219"/>
      <c r="N57" s="219"/>
      <c r="O57" s="219"/>
      <c r="P57" s="219"/>
      <c r="Q57" s="219"/>
      <c r="R57" s="219"/>
      <c r="S57" s="219"/>
      <c r="T57" s="219"/>
      <c r="U57" s="219"/>
      <c r="V57" s="219"/>
      <c r="W57" s="219"/>
    </row>
    <row r="58" spans="1:23" x14ac:dyDescent="0.3">
      <c r="A58" s="219"/>
      <c r="B58" s="219"/>
      <c r="C58" s="219"/>
      <c r="D58" s="219"/>
      <c r="E58" s="219"/>
      <c r="F58" s="219"/>
      <c r="G58" s="219"/>
      <c r="H58" s="219"/>
      <c r="I58" s="219"/>
      <c r="J58" s="219"/>
      <c r="K58" s="219"/>
      <c r="L58" s="219"/>
      <c r="M58" s="219"/>
      <c r="N58" s="219"/>
      <c r="O58" s="219"/>
      <c r="P58" s="219"/>
      <c r="Q58" s="219"/>
      <c r="R58" s="219"/>
      <c r="S58" s="219"/>
      <c r="T58" s="219"/>
      <c r="U58" s="219"/>
      <c r="V58" s="219"/>
      <c r="W58" s="219"/>
    </row>
    <row r="59" spans="1:23" x14ac:dyDescent="0.3">
      <c r="A59" s="219"/>
      <c r="B59" s="219"/>
      <c r="C59" s="219"/>
      <c r="D59" s="219"/>
      <c r="E59" s="219"/>
      <c r="F59" s="219"/>
      <c r="G59" s="219"/>
      <c r="H59" s="219"/>
      <c r="I59" s="219"/>
      <c r="J59" s="219"/>
      <c r="K59" s="219"/>
      <c r="L59" s="219"/>
      <c r="M59" s="219"/>
      <c r="N59" s="219"/>
      <c r="O59" s="219"/>
      <c r="P59" s="219"/>
      <c r="Q59" s="219"/>
      <c r="R59" s="219"/>
      <c r="S59" s="219"/>
      <c r="T59" s="219"/>
      <c r="U59" s="219"/>
      <c r="V59" s="219"/>
      <c r="W59" s="219"/>
    </row>
    <row r="60" spans="1:23" x14ac:dyDescent="0.3">
      <c r="A60" s="219"/>
      <c r="B60" s="219"/>
      <c r="C60" s="219"/>
      <c r="D60" s="219"/>
      <c r="E60" s="219"/>
      <c r="F60" s="219"/>
      <c r="G60" s="219"/>
      <c r="H60" s="219"/>
      <c r="I60" s="219"/>
      <c r="J60" s="219"/>
      <c r="K60" s="219"/>
      <c r="L60" s="219"/>
      <c r="M60" s="219"/>
      <c r="N60" s="219"/>
      <c r="O60" s="219"/>
      <c r="P60" s="219"/>
      <c r="Q60" s="219"/>
      <c r="R60" s="219"/>
      <c r="S60" s="219"/>
      <c r="T60" s="219"/>
      <c r="U60" s="219"/>
      <c r="V60" s="219"/>
      <c r="W60" s="219"/>
    </row>
    <row r="61" spans="1:23" x14ac:dyDescent="0.3">
      <c r="A61" s="219"/>
      <c r="B61" s="219"/>
      <c r="C61" s="219"/>
      <c r="D61" s="219"/>
      <c r="E61" s="219"/>
      <c r="F61" s="219"/>
      <c r="G61" s="219"/>
      <c r="H61" s="219"/>
      <c r="I61" s="219"/>
      <c r="J61" s="219"/>
      <c r="K61" s="219"/>
      <c r="L61" s="219"/>
      <c r="M61" s="219"/>
      <c r="N61" s="219"/>
      <c r="O61" s="219"/>
      <c r="P61" s="219"/>
      <c r="Q61" s="219"/>
      <c r="R61" s="219"/>
      <c r="S61" s="219"/>
      <c r="T61" s="219"/>
      <c r="U61" s="219"/>
      <c r="V61" s="219"/>
      <c r="W61" s="219"/>
    </row>
    <row r="62" spans="1:23" x14ac:dyDescent="0.3">
      <c r="A62" s="219"/>
      <c r="B62" s="219"/>
      <c r="C62" s="219"/>
      <c r="D62" s="219"/>
      <c r="E62" s="219"/>
      <c r="F62" s="219"/>
      <c r="G62" s="219"/>
      <c r="H62" s="219"/>
      <c r="I62" s="219"/>
      <c r="J62" s="219"/>
      <c r="K62" s="219"/>
      <c r="L62" s="219"/>
      <c r="M62" s="219"/>
      <c r="N62" s="219"/>
      <c r="O62" s="219"/>
      <c r="P62" s="219"/>
      <c r="Q62" s="219"/>
      <c r="R62" s="219"/>
      <c r="S62" s="219"/>
      <c r="T62" s="219"/>
      <c r="U62" s="219"/>
      <c r="V62" s="219"/>
      <c r="W62" s="219"/>
    </row>
    <row r="63" spans="1:23" x14ac:dyDescent="0.3">
      <c r="A63" s="219"/>
      <c r="B63" s="219"/>
      <c r="C63" s="219"/>
      <c r="D63" s="219"/>
      <c r="E63" s="219"/>
      <c r="F63" s="219"/>
      <c r="G63" s="219"/>
      <c r="H63" s="219"/>
      <c r="I63" s="219"/>
      <c r="J63" s="219"/>
      <c r="K63" s="219"/>
      <c r="L63" s="219"/>
      <c r="M63" s="219"/>
      <c r="N63" s="219"/>
      <c r="O63" s="219"/>
      <c r="P63" s="219"/>
      <c r="Q63" s="219"/>
      <c r="R63" s="219"/>
      <c r="S63" s="219"/>
      <c r="T63" s="219"/>
      <c r="U63" s="219"/>
      <c r="V63" s="219"/>
      <c r="W63" s="219"/>
    </row>
    <row r="64" spans="1:23" x14ac:dyDescent="0.3">
      <c r="A64" s="219"/>
      <c r="B64" s="219"/>
      <c r="C64" s="219"/>
      <c r="D64" s="219"/>
      <c r="E64" s="219"/>
      <c r="F64" s="219"/>
      <c r="G64" s="219"/>
      <c r="H64" s="219"/>
      <c r="I64" s="219"/>
      <c r="J64" s="219"/>
      <c r="K64" s="219"/>
      <c r="L64" s="219"/>
      <c r="M64" s="219"/>
      <c r="N64" s="219"/>
      <c r="O64" s="219"/>
      <c r="P64" s="219"/>
      <c r="Q64" s="219"/>
      <c r="R64" s="219"/>
      <c r="S64" s="219"/>
      <c r="T64" s="219"/>
      <c r="U64" s="219"/>
      <c r="V64" s="219"/>
      <c r="W64" s="219"/>
    </row>
    <row r="65" spans="1:23" x14ac:dyDescent="0.3">
      <c r="A65" s="219"/>
      <c r="B65" s="219"/>
      <c r="C65" s="219"/>
      <c r="D65" s="219"/>
      <c r="E65" s="219"/>
      <c r="F65" s="219"/>
      <c r="G65" s="219"/>
      <c r="H65" s="219"/>
      <c r="I65" s="219"/>
      <c r="J65" s="219"/>
      <c r="K65" s="219"/>
      <c r="L65" s="219"/>
      <c r="M65" s="219"/>
      <c r="N65" s="219"/>
      <c r="O65" s="219"/>
      <c r="P65" s="219"/>
      <c r="Q65" s="219"/>
      <c r="R65" s="219"/>
      <c r="S65" s="219"/>
      <c r="T65" s="219"/>
      <c r="U65" s="219"/>
      <c r="V65" s="219"/>
      <c r="W65" s="219"/>
    </row>
    <row r="66" spans="1:23" x14ac:dyDescent="0.3">
      <c r="A66" s="219"/>
      <c r="B66" s="219"/>
      <c r="C66" s="219"/>
      <c r="D66" s="219"/>
      <c r="E66" s="219"/>
      <c r="F66" s="219"/>
      <c r="G66" s="219"/>
      <c r="H66" s="219"/>
      <c r="I66" s="219"/>
      <c r="J66" s="219"/>
      <c r="K66" s="219"/>
      <c r="L66" s="219"/>
      <c r="M66" s="219"/>
      <c r="N66" s="219"/>
      <c r="O66" s="219"/>
      <c r="P66" s="219"/>
      <c r="Q66" s="219"/>
      <c r="R66" s="219"/>
      <c r="S66" s="219"/>
      <c r="T66" s="219"/>
      <c r="U66" s="219"/>
      <c r="V66" s="219"/>
      <c r="W66" s="219"/>
    </row>
    <row r="67" spans="1:23" x14ac:dyDescent="0.3">
      <c r="A67" s="219"/>
      <c r="B67" s="219"/>
      <c r="C67" s="219"/>
      <c r="D67" s="219"/>
      <c r="E67" s="219"/>
      <c r="F67" s="219"/>
      <c r="G67" s="219"/>
      <c r="H67" s="219"/>
      <c r="I67" s="219"/>
      <c r="J67" s="219"/>
      <c r="K67" s="219"/>
      <c r="L67" s="219"/>
      <c r="M67" s="219"/>
      <c r="N67" s="219"/>
      <c r="O67" s="219"/>
      <c r="P67" s="219"/>
      <c r="Q67" s="219"/>
      <c r="R67" s="219"/>
      <c r="S67" s="219"/>
      <c r="T67" s="219"/>
      <c r="U67" s="219"/>
      <c r="V67" s="219"/>
      <c r="W67" s="219"/>
    </row>
    <row r="68" spans="1:23" x14ac:dyDescent="0.3">
      <c r="A68" s="219"/>
      <c r="B68" s="219"/>
      <c r="C68" s="219"/>
      <c r="D68" s="219"/>
      <c r="E68" s="219"/>
      <c r="F68" s="219"/>
      <c r="G68" s="219"/>
      <c r="H68" s="219"/>
      <c r="I68" s="219"/>
      <c r="J68" s="219"/>
      <c r="K68" s="219"/>
      <c r="L68" s="219"/>
      <c r="M68" s="219"/>
      <c r="N68" s="219"/>
      <c r="O68" s="219"/>
      <c r="P68" s="219"/>
      <c r="Q68" s="219"/>
      <c r="R68" s="219"/>
      <c r="S68" s="219"/>
      <c r="T68" s="219"/>
      <c r="U68" s="219"/>
      <c r="V68" s="219"/>
      <c r="W68" s="219"/>
    </row>
    <row r="69" spans="1:23" x14ac:dyDescent="0.3">
      <c r="A69" s="219"/>
      <c r="B69" s="219"/>
      <c r="C69" s="219"/>
      <c r="D69" s="219"/>
      <c r="E69" s="219"/>
      <c r="F69" s="219"/>
      <c r="G69" s="219"/>
      <c r="H69" s="219"/>
      <c r="I69" s="219"/>
      <c r="J69" s="219"/>
      <c r="K69" s="219"/>
      <c r="L69" s="219"/>
      <c r="M69" s="219"/>
      <c r="N69" s="219"/>
      <c r="O69" s="219"/>
      <c r="P69" s="219"/>
      <c r="Q69" s="219"/>
      <c r="R69" s="219"/>
      <c r="S69" s="219"/>
      <c r="T69" s="219"/>
      <c r="U69" s="219"/>
      <c r="V69" s="219"/>
      <c r="W69" s="219"/>
    </row>
    <row r="70" spans="1:23" x14ac:dyDescent="0.3">
      <c r="A70" s="219"/>
      <c r="B70" s="219"/>
      <c r="C70" s="219"/>
      <c r="D70" s="219"/>
      <c r="E70" s="219"/>
      <c r="F70" s="219"/>
      <c r="G70" s="219"/>
      <c r="H70" s="219"/>
      <c r="I70" s="219"/>
      <c r="J70" s="219"/>
      <c r="K70" s="219"/>
      <c r="L70" s="219"/>
      <c r="M70" s="219"/>
      <c r="N70" s="219"/>
      <c r="O70" s="219"/>
      <c r="P70" s="219"/>
      <c r="Q70" s="219"/>
      <c r="R70" s="219"/>
      <c r="S70" s="219"/>
      <c r="T70" s="219"/>
      <c r="U70" s="219"/>
      <c r="V70" s="219"/>
      <c r="W70" s="219"/>
    </row>
    <row r="71" spans="1:23" x14ac:dyDescent="0.3">
      <c r="A71" s="219"/>
      <c r="B71" s="219"/>
      <c r="C71" s="219"/>
      <c r="D71" s="219"/>
      <c r="E71" s="219"/>
      <c r="F71" s="219"/>
      <c r="G71" s="219"/>
      <c r="H71" s="219"/>
      <c r="I71" s="219"/>
      <c r="J71" s="219"/>
      <c r="K71" s="219"/>
      <c r="L71" s="219"/>
      <c r="M71" s="219"/>
      <c r="N71" s="219"/>
      <c r="O71" s="219"/>
      <c r="P71" s="219"/>
      <c r="Q71" s="219"/>
      <c r="R71" s="219"/>
      <c r="S71" s="219"/>
      <c r="T71" s="219"/>
      <c r="U71" s="219"/>
      <c r="V71" s="219"/>
      <c r="W71" s="219"/>
    </row>
    <row r="72" spans="1:23" x14ac:dyDescent="0.3">
      <c r="A72" s="219"/>
      <c r="B72" s="219"/>
      <c r="C72" s="219"/>
      <c r="D72" s="219"/>
      <c r="E72" s="219"/>
      <c r="F72" s="219"/>
      <c r="G72" s="219"/>
      <c r="H72" s="219"/>
      <c r="I72" s="219"/>
      <c r="J72" s="219"/>
      <c r="K72" s="219"/>
      <c r="L72" s="219"/>
      <c r="M72" s="219"/>
      <c r="N72" s="219"/>
      <c r="O72" s="219"/>
      <c r="P72" s="219"/>
      <c r="Q72" s="219"/>
      <c r="R72" s="219"/>
      <c r="S72" s="219"/>
      <c r="T72" s="219"/>
      <c r="U72" s="219"/>
      <c r="V72" s="219"/>
      <c r="W72" s="219"/>
    </row>
    <row r="73" spans="1:23" x14ac:dyDescent="0.3">
      <c r="A73" s="219"/>
      <c r="B73" s="219"/>
      <c r="C73" s="219"/>
      <c r="D73" s="219"/>
      <c r="E73" s="219"/>
      <c r="F73" s="219"/>
      <c r="G73" s="219"/>
      <c r="H73" s="219"/>
      <c r="I73" s="219"/>
      <c r="J73" s="219"/>
      <c r="K73" s="219"/>
      <c r="L73" s="219"/>
      <c r="M73" s="219"/>
      <c r="N73" s="219"/>
      <c r="O73" s="219"/>
      <c r="P73" s="219"/>
      <c r="Q73" s="219"/>
      <c r="R73" s="219"/>
      <c r="S73" s="219"/>
      <c r="T73" s="219"/>
      <c r="U73" s="219"/>
      <c r="V73" s="219"/>
      <c r="W73" s="219"/>
    </row>
    <row r="74" spans="1:23" x14ac:dyDescent="0.3">
      <c r="A74" s="219"/>
      <c r="B74" s="219"/>
      <c r="C74" s="219"/>
      <c r="D74" s="219"/>
      <c r="E74" s="219"/>
      <c r="F74" s="219"/>
      <c r="G74" s="219"/>
      <c r="H74" s="219"/>
      <c r="I74" s="219"/>
      <c r="J74" s="219"/>
      <c r="K74" s="219"/>
      <c r="L74" s="219"/>
      <c r="M74" s="219"/>
      <c r="N74" s="219"/>
      <c r="O74" s="219"/>
      <c r="P74" s="219"/>
      <c r="Q74" s="219"/>
      <c r="R74" s="219"/>
      <c r="S74" s="219"/>
      <c r="T74" s="219"/>
      <c r="U74" s="219"/>
      <c r="V74" s="219"/>
      <c r="W74" s="219"/>
    </row>
    <row r="75" spans="1:23" x14ac:dyDescent="0.3">
      <c r="A75" s="219"/>
      <c r="B75" s="219"/>
      <c r="C75" s="219"/>
      <c r="D75" s="219"/>
      <c r="E75" s="219"/>
      <c r="F75" s="219"/>
      <c r="G75" s="219"/>
      <c r="H75" s="219"/>
      <c r="I75" s="219"/>
      <c r="J75" s="219"/>
      <c r="K75" s="219"/>
      <c r="L75" s="219"/>
      <c r="M75" s="219"/>
      <c r="N75" s="219"/>
      <c r="O75" s="219"/>
      <c r="P75" s="219"/>
      <c r="Q75" s="219"/>
      <c r="R75" s="219"/>
      <c r="S75" s="219"/>
      <c r="T75" s="219"/>
      <c r="U75" s="219"/>
      <c r="V75" s="219"/>
      <c r="W75" s="219"/>
    </row>
    <row r="76" spans="1:23" x14ac:dyDescent="0.3">
      <c r="A76" s="219"/>
      <c r="B76" s="219"/>
      <c r="C76" s="219"/>
      <c r="D76" s="219"/>
      <c r="E76" s="219"/>
      <c r="F76" s="219"/>
      <c r="G76" s="219"/>
      <c r="H76" s="219"/>
      <c r="I76" s="219"/>
      <c r="J76" s="219"/>
      <c r="K76" s="219"/>
      <c r="L76" s="219"/>
      <c r="M76" s="219"/>
      <c r="N76" s="219"/>
      <c r="O76" s="219"/>
      <c r="P76" s="219"/>
      <c r="Q76" s="219"/>
      <c r="R76" s="219"/>
      <c r="S76" s="219"/>
      <c r="T76" s="219"/>
      <c r="U76" s="219"/>
      <c r="V76" s="219"/>
      <c r="W76" s="219"/>
    </row>
    <row r="77" spans="1:23" x14ac:dyDescent="0.3">
      <c r="A77" s="219"/>
      <c r="B77" s="219"/>
      <c r="C77" s="219"/>
      <c r="D77" s="219"/>
      <c r="E77" s="219"/>
      <c r="F77" s="219"/>
      <c r="G77" s="219"/>
      <c r="H77" s="219"/>
      <c r="I77" s="219"/>
      <c r="J77" s="219"/>
      <c r="K77" s="219"/>
      <c r="L77" s="219"/>
      <c r="M77" s="219"/>
      <c r="N77" s="219"/>
      <c r="O77" s="219"/>
      <c r="P77" s="219"/>
      <c r="Q77" s="219"/>
      <c r="R77" s="219"/>
      <c r="S77" s="219"/>
      <c r="T77" s="219"/>
      <c r="U77" s="219"/>
      <c r="V77" s="219"/>
      <c r="W77" s="219"/>
    </row>
    <row r="78" spans="1:23" x14ac:dyDescent="0.3">
      <c r="A78" s="219"/>
      <c r="B78" s="219"/>
      <c r="C78" s="219"/>
      <c r="D78" s="219"/>
      <c r="E78" s="219"/>
      <c r="F78" s="219"/>
      <c r="G78" s="219"/>
      <c r="H78" s="219"/>
      <c r="I78" s="219"/>
      <c r="J78" s="219"/>
      <c r="K78" s="219"/>
      <c r="L78" s="219"/>
      <c r="M78" s="219"/>
      <c r="N78" s="219"/>
      <c r="O78" s="219"/>
      <c r="P78" s="219"/>
      <c r="Q78" s="219"/>
      <c r="R78" s="219"/>
      <c r="S78" s="219"/>
      <c r="T78" s="219"/>
      <c r="U78" s="219"/>
      <c r="V78" s="219"/>
      <c r="W78" s="219"/>
    </row>
    <row r="79" spans="1:23" x14ac:dyDescent="0.3">
      <c r="A79" s="219"/>
      <c r="B79" s="219"/>
      <c r="C79" s="219"/>
      <c r="D79" s="219"/>
      <c r="E79" s="219"/>
      <c r="F79" s="219"/>
      <c r="G79" s="219"/>
      <c r="H79" s="219"/>
      <c r="I79" s="219"/>
      <c r="J79" s="219"/>
      <c r="K79" s="219"/>
      <c r="L79" s="219"/>
      <c r="M79" s="219"/>
      <c r="N79" s="219"/>
      <c r="O79" s="219"/>
      <c r="P79" s="219"/>
      <c r="Q79" s="219"/>
      <c r="R79" s="219"/>
      <c r="S79" s="219"/>
      <c r="T79" s="219"/>
      <c r="U79" s="219"/>
      <c r="V79" s="219"/>
      <c r="W79" s="219"/>
    </row>
    <row r="80" spans="1:23" x14ac:dyDescent="0.3">
      <c r="A80" s="219"/>
      <c r="B80" s="219"/>
      <c r="C80" s="219"/>
      <c r="D80" s="219"/>
      <c r="E80" s="219"/>
      <c r="F80" s="219"/>
      <c r="G80" s="219"/>
      <c r="H80" s="219"/>
      <c r="I80" s="219"/>
      <c r="J80" s="219"/>
      <c r="K80" s="219"/>
      <c r="L80" s="219"/>
      <c r="M80" s="219"/>
      <c r="N80" s="219"/>
      <c r="O80" s="219"/>
      <c r="P80" s="219"/>
      <c r="Q80" s="219"/>
      <c r="R80" s="219"/>
      <c r="S80" s="219"/>
      <c r="T80" s="219"/>
      <c r="U80" s="219"/>
      <c r="V80" s="219"/>
      <c r="W80" s="219"/>
    </row>
    <row r="81" spans="1:23" x14ac:dyDescent="0.3">
      <c r="A81" s="219"/>
      <c r="B81" s="219"/>
      <c r="C81" s="219"/>
      <c r="D81" s="219"/>
      <c r="E81" s="219"/>
      <c r="F81" s="219"/>
      <c r="G81" s="219"/>
      <c r="H81" s="219"/>
      <c r="I81" s="219"/>
      <c r="J81" s="219"/>
      <c r="K81" s="219"/>
      <c r="L81" s="219"/>
      <c r="M81" s="219"/>
      <c r="N81" s="219"/>
      <c r="O81" s="219"/>
      <c r="P81" s="219"/>
      <c r="Q81" s="219"/>
      <c r="R81" s="219"/>
      <c r="S81" s="219"/>
      <c r="T81" s="219"/>
      <c r="U81" s="219"/>
      <c r="V81" s="219"/>
      <c r="W81" s="219"/>
    </row>
    <row r="82" spans="1:23" x14ac:dyDescent="0.3">
      <c r="A82" s="219"/>
      <c r="B82" s="219"/>
      <c r="C82" s="219"/>
      <c r="D82" s="219"/>
      <c r="E82" s="219"/>
      <c r="F82" s="219"/>
      <c r="G82" s="219"/>
      <c r="H82" s="219"/>
      <c r="I82" s="219"/>
      <c r="J82" s="219"/>
      <c r="K82" s="219"/>
      <c r="L82" s="219"/>
      <c r="M82" s="219"/>
      <c r="N82" s="219"/>
      <c r="O82" s="219"/>
      <c r="P82" s="219"/>
      <c r="Q82" s="219"/>
      <c r="R82" s="219"/>
      <c r="S82" s="219"/>
      <c r="T82" s="219"/>
      <c r="U82" s="219"/>
      <c r="V82" s="219"/>
      <c r="W82" s="219"/>
    </row>
    <row r="83" spans="1:23" x14ac:dyDescent="0.3">
      <c r="A83" s="219"/>
      <c r="B83" s="219"/>
      <c r="C83" s="219"/>
      <c r="D83" s="219"/>
      <c r="E83" s="219"/>
      <c r="F83" s="219"/>
      <c r="G83" s="219"/>
      <c r="H83" s="219"/>
      <c r="I83" s="219"/>
      <c r="J83" s="219"/>
      <c r="K83" s="219"/>
      <c r="L83" s="219"/>
      <c r="M83" s="219"/>
      <c r="N83" s="219"/>
      <c r="O83" s="219"/>
      <c r="P83" s="219"/>
      <c r="Q83" s="219"/>
      <c r="R83" s="219"/>
      <c r="S83" s="219"/>
      <c r="T83" s="219"/>
      <c r="U83" s="219"/>
      <c r="V83" s="219"/>
      <c r="W83" s="219"/>
    </row>
    <row r="84" spans="1:23" x14ac:dyDescent="0.3">
      <c r="A84" s="219"/>
      <c r="B84" s="219"/>
      <c r="C84" s="219"/>
      <c r="D84" s="219"/>
      <c r="E84" s="219"/>
      <c r="F84" s="219"/>
      <c r="G84" s="219"/>
      <c r="H84" s="219"/>
      <c r="I84" s="219"/>
      <c r="J84" s="219"/>
      <c r="K84" s="219"/>
      <c r="L84" s="219"/>
      <c r="M84" s="219"/>
      <c r="N84" s="219"/>
      <c r="O84" s="219"/>
      <c r="P84" s="219"/>
      <c r="Q84" s="219"/>
      <c r="R84" s="219"/>
      <c r="S84" s="219"/>
      <c r="T84" s="219"/>
      <c r="U84" s="219"/>
      <c r="V84" s="219"/>
      <c r="W84" s="219"/>
    </row>
    <row r="85" spans="1:23" x14ac:dyDescent="0.3">
      <c r="A85" s="219"/>
      <c r="B85" s="219"/>
      <c r="C85" s="219"/>
      <c r="D85" s="219"/>
      <c r="E85" s="219"/>
      <c r="F85" s="219"/>
      <c r="G85" s="219"/>
      <c r="H85" s="219"/>
      <c r="I85" s="219"/>
      <c r="J85" s="219"/>
      <c r="K85" s="219"/>
      <c r="L85" s="219"/>
      <c r="M85" s="219"/>
      <c r="N85" s="219"/>
      <c r="O85" s="219"/>
      <c r="P85" s="219"/>
      <c r="Q85" s="219"/>
      <c r="R85" s="219"/>
      <c r="S85" s="219"/>
      <c r="T85" s="219"/>
      <c r="U85" s="219"/>
      <c r="V85" s="219"/>
      <c r="W85" s="219"/>
    </row>
    <row r="86" spans="1:23" x14ac:dyDescent="0.3">
      <c r="A86" s="219"/>
      <c r="B86" s="219"/>
      <c r="C86" s="219"/>
      <c r="D86" s="219"/>
      <c r="E86" s="219"/>
      <c r="F86" s="219"/>
      <c r="G86" s="219"/>
      <c r="H86" s="219"/>
      <c r="I86" s="219"/>
      <c r="J86" s="219"/>
      <c r="K86" s="219"/>
      <c r="L86" s="219"/>
      <c r="M86" s="219"/>
      <c r="N86" s="219"/>
      <c r="O86" s="219"/>
      <c r="P86" s="219"/>
      <c r="Q86" s="219"/>
      <c r="R86" s="219"/>
      <c r="S86" s="219"/>
      <c r="T86" s="219"/>
      <c r="U86" s="219"/>
      <c r="V86" s="219"/>
      <c r="W86" s="219"/>
    </row>
    <row r="87" spans="1:23" x14ac:dyDescent="0.3">
      <c r="A87" s="219"/>
      <c r="B87" s="219"/>
      <c r="C87" s="219"/>
      <c r="D87" s="219"/>
      <c r="E87" s="219"/>
      <c r="F87" s="219"/>
      <c r="G87" s="219"/>
      <c r="H87" s="219"/>
      <c r="I87" s="219"/>
      <c r="J87" s="219"/>
      <c r="K87" s="219"/>
      <c r="L87" s="219"/>
      <c r="M87" s="219"/>
      <c r="N87" s="219"/>
      <c r="O87" s="219"/>
      <c r="P87" s="219"/>
      <c r="Q87" s="219"/>
      <c r="R87" s="219"/>
      <c r="S87" s="219"/>
      <c r="T87" s="219"/>
      <c r="U87" s="219"/>
      <c r="V87" s="219"/>
      <c r="W87" s="219"/>
    </row>
    <row r="88" spans="1:23" x14ac:dyDescent="0.3">
      <c r="A88" s="219"/>
      <c r="B88" s="219"/>
      <c r="C88" s="219"/>
      <c r="D88" s="219"/>
      <c r="E88" s="219"/>
      <c r="F88" s="219"/>
      <c r="G88" s="219"/>
      <c r="H88" s="219"/>
      <c r="I88" s="219"/>
      <c r="J88" s="219"/>
      <c r="K88" s="219"/>
      <c r="L88" s="219"/>
      <c r="M88" s="219"/>
      <c r="N88" s="219"/>
      <c r="O88" s="219"/>
      <c r="P88" s="219"/>
      <c r="Q88" s="219"/>
      <c r="R88" s="219"/>
      <c r="S88" s="219"/>
      <c r="T88" s="219"/>
      <c r="U88" s="219"/>
      <c r="V88" s="219"/>
      <c r="W88" s="219"/>
    </row>
    <row r="89" spans="1:23" x14ac:dyDescent="0.3">
      <c r="A89" s="219"/>
      <c r="B89" s="219"/>
      <c r="C89" s="219"/>
      <c r="D89" s="219"/>
      <c r="E89" s="219"/>
      <c r="F89" s="219"/>
      <c r="G89" s="219"/>
      <c r="H89" s="219"/>
      <c r="I89" s="219"/>
      <c r="J89" s="219"/>
      <c r="K89" s="219"/>
      <c r="L89" s="219"/>
      <c r="M89" s="219"/>
      <c r="N89" s="219"/>
      <c r="O89" s="219"/>
      <c r="P89" s="219"/>
      <c r="Q89" s="219"/>
      <c r="R89" s="219"/>
      <c r="S89" s="219"/>
      <c r="T89" s="219"/>
      <c r="U89" s="219"/>
      <c r="V89" s="219"/>
      <c r="W89" s="219"/>
    </row>
    <row r="90" spans="1:23" x14ac:dyDescent="0.3">
      <c r="A90" s="219"/>
      <c r="B90" s="219"/>
      <c r="C90" s="219"/>
      <c r="D90" s="219"/>
      <c r="E90" s="219"/>
      <c r="F90" s="219"/>
      <c r="G90" s="219"/>
      <c r="H90" s="219"/>
      <c r="I90" s="219"/>
      <c r="J90" s="219"/>
      <c r="K90" s="219"/>
      <c r="L90" s="219"/>
      <c r="M90" s="219"/>
      <c r="N90" s="219"/>
      <c r="O90" s="219"/>
      <c r="P90" s="219"/>
      <c r="Q90" s="219"/>
      <c r="R90" s="219"/>
      <c r="S90" s="219"/>
      <c r="T90" s="219"/>
      <c r="U90" s="219"/>
      <c r="V90" s="219"/>
      <c r="W90" s="219"/>
    </row>
    <row r="91" spans="1:23" x14ac:dyDescent="0.3">
      <c r="A91" s="219"/>
      <c r="B91" s="219"/>
      <c r="C91" s="219"/>
      <c r="D91" s="219"/>
      <c r="E91" s="219"/>
      <c r="F91" s="219"/>
      <c r="G91" s="219"/>
      <c r="H91" s="219"/>
      <c r="I91" s="219"/>
      <c r="J91" s="219"/>
      <c r="K91" s="219"/>
      <c r="L91" s="219"/>
      <c r="M91" s="219"/>
      <c r="N91" s="219"/>
      <c r="O91" s="219"/>
      <c r="P91" s="219"/>
      <c r="Q91" s="219"/>
      <c r="R91" s="219"/>
      <c r="S91" s="219"/>
      <c r="T91" s="219"/>
      <c r="U91" s="219"/>
      <c r="V91" s="219"/>
      <c r="W91" s="219"/>
    </row>
    <row r="92" spans="1:23" x14ac:dyDescent="0.3">
      <c r="A92" s="219"/>
      <c r="B92" s="219"/>
      <c r="C92" s="219"/>
      <c r="D92" s="219"/>
      <c r="E92" s="219"/>
      <c r="F92" s="219"/>
      <c r="G92" s="219"/>
      <c r="H92" s="219"/>
      <c r="I92" s="219"/>
      <c r="J92" s="219"/>
      <c r="K92" s="219"/>
      <c r="L92" s="219"/>
      <c r="M92" s="219"/>
      <c r="N92" s="219"/>
      <c r="O92" s="219"/>
      <c r="P92" s="219"/>
      <c r="Q92" s="219"/>
      <c r="R92" s="219"/>
      <c r="S92" s="219"/>
      <c r="T92" s="219"/>
      <c r="U92" s="219"/>
      <c r="V92" s="219"/>
      <c r="W92" s="219"/>
    </row>
    <row r="93" spans="1:23" x14ac:dyDescent="0.3">
      <c r="A93" s="219"/>
      <c r="B93" s="219"/>
      <c r="C93" s="219"/>
      <c r="D93" s="219"/>
      <c r="E93" s="219"/>
      <c r="F93" s="219"/>
      <c r="G93" s="219"/>
      <c r="H93" s="219"/>
      <c r="I93" s="219"/>
      <c r="J93" s="219"/>
      <c r="K93" s="219"/>
      <c r="L93" s="219"/>
      <c r="M93" s="219"/>
      <c r="N93" s="219"/>
      <c r="O93" s="219"/>
      <c r="P93" s="219"/>
      <c r="Q93" s="219"/>
      <c r="R93" s="219"/>
      <c r="S93" s="219"/>
      <c r="T93" s="219"/>
      <c r="U93" s="219"/>
      <c r="V93" s="219"/>
      <c r="W93" s="219"/>
    </row>
    <row r="94" spans="1:23" x14ac:dyDescent="0.3">
      <c r="A94" s="219"/>
      <c r="B94" s="219"/>
      <c r="C94" s="219"/>
      <c r="D94" s="219"/>
      <c r="E94" s="219"/>
      <c r="F94" s="219"/>
      <c r="G94" s="219"/>
      <c r="H94" s="219"/>
      <c r="I94" s="219"/>
      <c r="J94" s="219"/>
      <c r="K94" s="219"/>
      <c r="L94" s="219"/>
      <c r="M94" s="219"/>
      <c r="N94" s="219"/>
      <c r="O94" s="219"/>
      <c r="P94" s="219"/>
      <c r="Q94" s="219"/>
      <c r="R94" s="219"/>
      <c r="S94" s="219"/>
      <c r="T94" s="219"/>
      <c r="U94" s="219"/>
      <c r="V94" s="219"/>
      <c r="W94" s="219"/>
    </row>
    <row r="95" spans="1:23" x14ac:dyDescent="0.3">
      <c r="A95" s="219"/>
      <c r="B95" s="219"/>
      <c r="C95" s="219"/>
      <c r="D95" s="219"/>
      <c r="E95" s="219"/>
      <c r="F95" s="219"/>
      <c r="G95" s="219"/>
      <c r="H95" s="219"/>
      <c r="I95" s="219"/>
      <c r="J95" s="219"/>
      <c r="K95" s="219"/>
      <c r="L95" s="219"/>
      <c r="M95" s="219"/>
      <c r="N95" s="219"/>
      <c r="O95" s="219"/>
      <c r="P95" s="219"/>
      <c r="Q95" s="219"/>
      <c r="R95" s="219"/>
      <c r="S95" s="219"/>
      <c r="T95" s="219"/>
      <c r="U95" s="219"/>
      <c r="V95" s="219"/>
      <c r="W95" s="219"/>
    </row>
    <row r="96" spans="1:23" x14ac:dyDescent="0.3">
      <c r="A96" s="219"/>
      <c r="B96" s="219"/>
      <c r="C96" s="219"/>
      <c r="D96" s="219"/>
      <c r="E96" s="219"/>
      <c r="F96" s="219"/>
      <c r="G96" s="219"/>
      <c r="H96" s="219"/>
      <c r="I96" s="219"/>
      <c r="J96" s="219"/>
      <c r="K96" s="219"/>
      <c r="L96" s="219"/>
      <c r="M96" s="219"/>
      <c r="N96" s="219"/>
      <c r="O96" s="219"/>
      <c r="P96" s="219"/>
      <c r="Q96" s="219"/>
      <c r="R96" s="219"/>
      <c r="S96" s="219"/>
      <c r="T96" s="219"/>
      <c r="U96" s="219"/>
      <c r="V96" s="219"/>
      <c r="W96" s="219"/>
    </row>
    <row r="97" spans="1:23" x14ac:dyDescent="0.3">
      <c r="A97" s="219"/>
      <c r="B97" s="219"/>
      <c r="C97" s="219"/>
      <c r="D97" s="219"/>
      <c r="E97" s="219"/>
      <c r="F97" s="219"/>
      <c r="G97" s="219"/>
      <c r="H97" s="219"/>
      <c r="I97" s="219"/>
      <c r="J97" s="219"/>
      <c r="K97" s="219"/>
      <c r="L97" s="219"/>
      <c r="M97" s="219"/>
      <c r="N97" s="219"/>
      <c r="O97" s="219"/>
      <c r="P97" s="219"/>
      <c r="Q97" s="219"/>
      <c r="R97" s="219"/>
      <c r="S97" s="219"/>
      <c r="T97" s="219"/>
      <c r="U97" s="219"/>
      <c r="V97" s="219"/>
      <c r="W97" s="219"/>
    </row>
    <row r="98" spans="1:23" x14ac:dyDescent="0.3">
      <c r="A98" s="219"/>
      <c r="B98" s="219"/>
      <c r="C98" s="219"/>
      <c r="D98" s="219"/>
      <c r="E98" s="219"/>
      <c r="F98" s="219"/>
      <c r="G98" s="219"/>
      <c r="H98" s="219"/>
      <c r="I98" s="219"/>
      <c r="J98" s="219"/>
      <c r="K98" s="219"/>
      <c r="L98" s="219"/>
      <c r="M98" s="219"/>
      <c r="N98" s="219"/>
      <c r="O98" s="219"/>
      <c r="P98" s="219"/>
      <c r="Q98" s="219"/>
      <c r="R98" s="219"/>
      <c r="S98" s="219"/>
      <c r="T98" s="219"/>
      <c r="U98" s="219"/>
      <c r="V98" s="219"/>
      <c r="W98" s="219"/>
    </row>
    <row r="99" spans="1:23" x14ac:dyDescent="0.3">
      <c r="A99" s="219"/>
      <c r="B99" s="219"/>
      <c r="C99" s="219"/>
      <c r="D99" s="219"/>
      <c r="E99" s="219"/>
      <c r="F99" s="219"/>
      <c r="G99" s="219"/>
      <c r="H99" s="219"/>
      <c r="I99" s="219"/>
      <c r="J99" s="219"/>
      <c r="K99" s="219"/>
      <c r="L99" s="219"/>
      <c r="M99" s="219"/>
      <c r="N99" s="219"/>
      <c r="O99" s="219"/>
      <c r="P99" s="219"/>
      <c r="Q99" s="219"/>
      <c r="R99" s="219"/>
      <c r="S99" s="219"/>
      <c r="T99" s="219"/>
      <c r="U99" s="219"/>
      <c r="V99" s="219"/>
      <c r="W99" s="219"/>
    </row>
    <row r="100" spans="1:23" x14ac:dyDescent="0.3">
      <c r="A100" s="219"/>
      <c r="B100" s="219"/>
      <c r="C100" s="219"/>
      <c r="D100" s="219"/>
      <c r="E100" s="219"/>
      <c r="F100" s="219"/>
      <c r="G100" s="219"/>
      <c r="H100" s="219"/>
      <c r="I100" s="219"/>
      <c r="J100" s="219"/>
      <c r="K100" s="219"/>
      <c r="L100" s="219"/>
      <c r="M100" s="219"/>
      <c r="N100" s="219"/>
      <c r="O100" s="219"/>
      <c r="P100" s="219"/>
      <c r="Q100" s="219"/>
      <c r="R100" s="219"/>
      <c r="S100" s="219"/>
      <c r="T100" s="219"/>
      <c r="U100" s="219"/>
      <c r="V100" s="219"/>
      <c r="W100" s="219"/>
    </row>
  </sheetData>
  <mergeCells count="2">
    <mergeCell ref="B1:U4"/>
    <mergeCell ref="U5:V5"/>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07141-1C4B-4AFD-96F5-EC7B8297D78E}">
  <sheetPr codeName="Sheet14">
    <tabColor rgb="FF002060"/>
  </sheetPr>
  <dimension ref="A3:H32"/>
  <sheetViews>
    <sheetView zoomScale="104" zoomScaleNormal="115" workbookViewId="0">
      <selection activeCell="F9" sqref="F9"/>
    </sheetView>
  </sheetViews>
  <sheetFormatPr defaultColWidth="8.77734375" defaultRowHeight="14.4" x14ac:dyDescent="0.3"/>
  <cols>
    <col min="1" max="1" width="47.33203125" bestFit="1" customWidth="1"/>
    <col min="2" max="2" width="20.33203125" bestFit="1" customWidth="1"/>
    <col min="3" max="3" width="21.109375" bestFit="1" customWidth="1"/>
    <col min="4" max="4" width="20.44140625" bestFit="1" customWidth="1"/>
    <col min="6" max="6" width="24.6640625" bestFit="1" customWidth="1"/>
    <col min="7" max="7" width="17.33203125" bestFit="1" customWidth="1"/>
    <col min="8" max="8" width="11.6640625" bestFit="1" customWidth="1"/>
    <col min="9" max="10" width="10.6640625" bestFit="1" customWidth="1"/>
  </cols>
  <sheetData>
    <row r="3" spans="1:8" x14ac:dyDescent="0.3">
      <c r="A3" s="160" t="s">
        <v>4</v>
      </c>
      <c r="B3" t="s">
        <v>5</v>
      </c>
      <c r="C3" t="s">
        <v>6</v>
      </c>
      <c r="F3" s="160" t="s">
        <v>4</v>
      </c>
      <c r="G3" t="s">
        <v>6</v>
      </c>
      <c r="H3" t="s">
        <v>5</v>
      </c>
    </row>
    <row r="4" spans="1:8" x14ac:dyDescent="0.3">
      <c r="A4" s="161" t="s">
        <v>7</v>
      </c>
      <c r="B4">
        <v>2</v>
      </c>
      <c r="C4">
        <v>3</v>
      </c>
      <c r="F4" s="161" t="s">
        <v>8</v>
      </c>
      <c r="G4">
        <v>25</v>
      </c>
      <c r="H4">
        <v>21</v>
      </c>
    </row>
    <row r="5" spans="1:8" x14ac:dyDescent="0.3">
      <c r="A5" s="161" t="s">
        <v>9</v>
      </c>
      <c r="B5">
        <v>3</v>
      </c>
      <c r="C5">
        <v>3</v>
      </c>
      <c r="F5" s="161" t="s">
        <v>10</v>
      </c>
      <c r="G5">
        <v>3</v>
      </c>
      <c r="H5">
        <v>3</v>
      </c>
    </row>
    <row r="6" spans="1:8" x14ac:dyDescent="0.3">
      <c r="A6" s="161" t="s">
        <v>11</v>
      </c>
      <c r="B6">
        <v>11</v>
      </c>
      <c r="C6">
        <v>14</v>
      </c>
      <c r="F6" s="161" t="s">
        <v>12</v>
      </c>
      <c r="G6">
        <v>1</v>
      </c>
      <c r="H6">
        <v>1</v>
      </c>
    </row>
    <row r="7" spans="1:8" x14ac:dyDescent="0.3">
      <c r="A7" s="161" t="s">
        <v>13</v>
      </c>
      <c r="B7">
        <v>8</v>
      </c>
      <c r="C7">
        <v>8</v>
      </c>
      <c r="F7" s="161" t="s">
        <v>14</v>
      </c>
      <c r="G7">
        <v>29</v>
      </c>
      <c r="H7">
        <v>25</v>
      </c>
    </row>
    <row r="8" spans="1:8" x14ac:dyDescent="0.3">
      <c r="A8" s="161" t="s">
        <v>15</v>
      </c>
      <c r="B8">
        <v>1</v>
      </c>
      <c r="C8">
        <v>1</v>
      </c>
    </row>
    <row r="9" spans="1:8" x14ac:dyDescent="0.3">
      <c r="A9" s="161" t="s">
        <v>14</v>
      </c>
      <c r="B9">
        <v>25</v>
      </c>
      <c r="C9">
        <v>29</v>
      </c>
    </row>
    <row r="12" spans="1:8" x14ac:dyDescent="0.3">
      <c r="A12" s="160" t="s">
        <v>4</v>
      </c>
      <c r="B12" t="s">
        <v>5</v>
      </c>
      <c r="C12" t="s">
        <v>6</v>
      </c>
      <c r="D12" t="s">
        <v>16</v>
      </c>
      <c r="F12" s="160" t="s">
        <v>17</v>
      </c>
      <c r="G12" s="160" t="s">
        <v>18</v>
      </c>
    </row>
    <row r="13" spans="1:8" x14ac:dyDescent="0.3">
      <c r="A13" s="161" t="s">
        <v>19</v>
      </c>
      <c r="B13">
        <v>2</v>
      </c>
      <c r="C13">
        <v>3</v>
      </c>
      <c r="D13">
        <v>5</v>
      </c>
      <c r="F13" s="160" t="s">
        <v>4</v>
      </c>
      <c r="G13" t="s">
        <v>20</v>
      </c>
      <c r="H13" t="s">
        <v>14</v>
      </c>
    </row>
    <row r="14" spans="1:8" x14ac:dyDescent="0.3">
      <c r="A14" s="161" t="s">
        <v>21</v>
      </c>
      <c r="B14">
        <v>2</v>
      </c>
      <c r="C14">
        <v>2</v>
      </c>
      <c r="D14">
        <v>2</v>
      </c>
      <c r="F14" s="161" t="s">
        <v>22</v>
      </c>
      <c r="G14">
        <v>8</v>
      </c>
      <c r="H14">
        <v>8</v>
      </c>
    </row>
    <row r="15" spans="1:8" x14ac:dyDescent="0.3">
      <c r="A15" s="161" t="s">
        <v>23</v>
      </c>
      <c r="B15">
        <v>1</v>
      </c>
      <c r="C15">
        <v>1</v>
      </c>
      <c r="D15">
        <v>2</v>
      </c>
      <c r="F15" s="161" t="s">
        <v>24</v>
      </c>
      <c r="G15">
        <v>5</v>
      </c>
      <c r="H15">
        <v>5</v>
      </c>
    </row>
    <row r="16" spans="1:8" x14ac:dyDescent="0.3">
      <c r="A16" s="161" t="s">
        <v>25</v>
      </c>
      <c r="B16">
        <v>3</v>
      </c>
      <c r="C16">
        <v>3</v>
      </c>
      <c r="D16">
        <v>3</v>
      </c>
      <c r="F16" s="161" t="s">
        <v>26</v>
      </c>
      <c r="G16">
        <v>10</v>
      </c>
      <c r="H16">
        <v>10</v>
      </c>
    </row>
    <row r="17" spans="1:8" x14ac:dyDescent="0.3">
      <c r="A17" s="161" t="s">
        <v>27</v>
      </c>
      <c r="B17">
        <v>1</v>
      </c>
      <c r="C17">
        <v>1</v>
      </c>
      <c r="D17">
        <v>1</v>
      </c>
      <c r="F17" s="161" t="s">
        <v>28</v>
      </c>
      <c r="G17">
        <v>2</v>
      </c>
      <c r="H17">
        <v>2</v>
      </c>
    </row>
    <row r="18" spans="1:8" x14ac:dyDescent="0.3">
      <c r="A18" s="161" t="s">
        <v>29</v>
      </c>
      <c r="B18">
        <v>8</v>
      </c>
      <c r="C18">
        <v>11</v>
      </c>
      <c r="D18">
        <v>12</v>
      </c>
      <c r="F18" s="161" t="s">
        <v>30</v>
      </c>
      <c r="G18">
        <v>3</v>
      </c>
      <c r="H18">
        <v>3</v>
      </c>
    </row>
    <row r="19" spans="1:8" x14ac:dyDescent="0.3">
      <c r="A19" s="161" t="s">
        <v>31</v>
      </c>
      <c r="B19">
        <v>2</v>
      </c>
      <c r="C19">
        <v>2</v>
      </c>
      <c r="D19">
        <v>2</v>
      </c>
      <c r="F19" s="161" t="s">
        <v>32</v>
      </c>
      <c r="G19">
        <v>1</v>
      </c>
      <c r="H19">
        <v>1</v>
      </c>
    </row>
    <row r="20" spans="1:8" x14ac:dyDescent="0.3">
      <c r="A20" s="161" t="s">
        <v>33</v>
      </c>
      <c r="B20">
        <v>1</v>
      </c>
      <c r="C20">
        <v>1</v>
      </c>
      <c r="D20">
        <v>1</v>
      </c>
      <c r="F20" s="161" t="s">
        <v>14</v>
      </c>
      <c r="G20">
        <v>29</v>
      </c>
      <c r="H20">
        <v>29</v>
      </c>
    </row>
    <row r="21" spans="1:8" x14ac:dyDescent="0.3">
      <c r="A21" s="161" t="s">
        <v>34</v>
      </c>
      <c r="B21">
        <v>2</v>
      </c>
      <c r="C21">
        <v>2</v>
      </c>
      <c r="D21">
        <v>3</v>
      </c>
    </row>
    <row r="22" spans="1:8" x14ac:dyDescent="0.3">
      <c r="A22" s="161" t="s">
        <v>35</v>
      </c>
      <c r="B22">
        <v>2</v>
      </c>
      <c r="C22">
        <v>2</v>
      </c>
      <c r="D22">
        <v>1</v>
      </c>
      <c r="F22" s="160" t="s">
        <v>36</v>
      </c>
      <c r="G22" t="s">
        <v>37</v>
      </c>
    </row>
    <row r="23" spans="1:8" x14ac:dyDescent="0.3">
      <c r="A23" s="161" t="s">
        <v>38</v>
      </c>
      <c r="B23">
        <v>1</v>
      </c>
      <c r="C23">
        <v>1</v>
      </c>
      <c r="D23">
        <v>1</v>
      </c>
      <c r="F23" s="161" t="s">
        <v>39</v>
      </c>
      <c r="G23" s="162">
        <v>1</v>
      </c>
    </row>
    <row r="24" spans="1:8" x14ac:dyDescent="0.3">
      <c r="A24" s="161" t="s">
        <v>14</v>
      </c>
      <c r="B24">
        <v>25</v>
      </c>
      <c r="C24">
        <v>29</v>
      </c>
      <c r="D24">
        <v>33</v>
      </c>
      <c r="F24" s="161" t="s">
        <v>14</v>
      </c>
      <c r="G24" s="162">
        <v>1</v>
      </c>
    </row>
    <row r="27" spans="1:8" x14ac:dyDescent="0.3">
      <c r="A27" s="160" t="s">
        <v>4</v>
      </c>
      <c r="B27" t="s">
        <v>40</v>
      </c>
    </row>
    <row r="28" spans="1:8" x14ac:dyDescent="0.3">
      <c r="A28" s="161" t="s">
        <v>41</v>
      </c>
      <c r="B28">
        <v>1</v>
      </c>
    </row>
    <row r="29" spans="1:8" x14ac:dyDescent="0.3">
      <c r="A29" s="161" t="s">
        <v>42</v>
      </c>
      <c r="B29">
        <v>2</v>
      </c>
    </row>
    <row r="30" spans="1:8" x14ac:dyDescent="0.3">
      <c r="A30" s="161" t="s">
        <v>43</v>
      </c>
      <c r="B30">
        <v>6</v>
      </c>
    </row>
    <row r="31" spans="1:8" x14ac:dyDescent="0.3">
      <c r="A31" s="161" t="s">
        <v>44</v>
      </c>
      <c r="B31">
        <v>4</v>
      </c>
    </row>
    <row r="32" spans="1:8" x14ac:dyDescent="0.3">
      <c r="A32" s="161" t="s">
        <v>14</v>
      </c>
      <c r="B32">
        <v>13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A41BD-C540-4A38-8571-64A30B40F427}">
  <sheetPr codeName="Sheet15">
    <tabColor rgb="FF00B050"/>
  </sheetPr>
  <dimension ref="A1:P69"/>
  <sheetViews>
    <sheetView topLeftCell="A16" workbookViewId="0">
      <selection activeCell="G16" sqref="G16"/>
    </sheetView>
  </sheetViews>
  <sheetFormatPr defaultColWidth="8.77734375" defaultRowHeight="14.4" x14ac:dyDescent="0.3"/>
  <cols>
    <col min="1" max="1" width="6.21875" bestFit="1" customWidth="1"/>
    <col min="2" max="2" width="64.77734375" bestFit="1" customWidth="1"/>
    <col min="3" max="3" width="43.5546875" bestFit="1" customWidth="1"/>
    <col min="4" max="4" width="18.109375" bestFit="1" customWidth="1"/>
    <col min="5" max="5" width="17" bestFit="1" customWidth="1"/>
    <col min="6" max="6" width="23.6640625" bestFit="1" customWidth="1"/>
    <col min="7" max="9" width="80.88671875" bestFit="1" customWidth="1"/>
    <col min="10" max="10" width="22.5546875" bestFit="1" customWidth="1"/>
    <col min="11" max="11" width="42.21875" bestFit="1" customWidth="1"/>
    <col min="12" max="12" width="18.44140625" bestFit="1" customWidth="1"/>
    <col min="13" max="13" width="8.44140625" bestFit="1" customWidth="1"/>
    <col min="14" max="14" width="16.21875" bestFit="1" customWidth="1"/>
    <col min="15" max="15" width="80.88671875" bestFit="1" customWidth="1"/>
    <col min="16" max="16" width="10.6640625" bestFit="1" customWidth="1"/>
  </cols>
  <sheetData>
    <row r="1" spans="1:16" x14ac:dyDescent="0.3">
      <c r="A1" t="s">
        <v>45</v>
      </c>
      <c r="B1" t="s">
        <v>46</v>
      </c>
      <c r="C1" t="s">
        <v>47</v>
      </c>
      <c r="D1" t="s">
        <v>48</v>
      </c>
      <c r="E1" t="s">
        <v>49</v>
      </c>
      <c r="F1" t="s">
        <v>50</v>
      </c>
      <c r="G1" t="s">
        <v>51</v>
      </c>
      <c r="H1" t="s">
        <v>52</v>
      </c>
      <c r="I1" t="s">
        <v>53</v>
      </c>
      <c r="J1" t="s">
        <v>54</v>
      </c>
      <c r="K1" t="s">
        <v>55</v>
      </c>
      <c r="L1" t="s">
        <v>56</v>
      </c>
      <c r="M1" t="s">
        <v>57</v>
      </c>
      <c r="N1" t="s">
        <v>58</v>
      </c>
      <c r="O1" t="s">
        <v>59</v>
      </c>
      <c r="P1" t="s">
        <v>60</v>
      </c>
    </row>
    <row r="2" spans="1:16" x14ac:dyDescent="0.3">
      <c r="A2">
        <v>1</v>
      </c>
      <c r="B2" t="s">
        <v>7</v>
      </c>
      <c r="C2" t="s">
        <v>19</v>
      </c>
      <c r="D2" t="s">
        <v>61</v>
      </c>
      <c r="F2" t="s">
        <v>8</v>
      </c>
      <c r="G2" t="s">
        <v>62</v>
      </c>
      <c r="H2" t="s">
        <v>63</v>
      </c>
      <c r="I2" t="s">
        <v>64</v>
      </c>
      <c r="J2" t="s">
        <v>26</v>
      </c>
      <c r="K2" t="s">
        <v>65</v>
      </c>
      <c r="L2">
        <v>46366</v>
      </c>
      <c r="M2" t="s">
        <v>39</v>
      </c>
      <c r="P2" t="s">
        <v>20</v>
      </c>
    </row>
    <row r="3" spans="1:16" x14ac:dyDescent="0.3">
      <c r="B3" t="s">
        <v>7</v>
      </c>
      <c r="C3" t="s">
        <v>19</v>
      </c>
      <c r="D3" t="s">
        <v>61</v>
      </c>
      <c r="F3" t="s">
        <v>8</v>
      </c>
      <c r="H3" t="s">
        <v>66</v>
      </c>
      <c r="I3" t="s">
        <v>67</v>
      </c>
      <c r="J3" t="s">
        <v>26</v>
      </c>
      <c r="K3" t="s">
        <v>68</v>
      </c>
      <c r="L3">
        <v>46366</v>
      </c>
      <c r="M3" t="s">
        <v>39</v>
      </c>
      <c r="P3" t="s">
        <v>20</v>
      </c>
    </row>
    <row r="4" spans="1:16" x14ac:dyDescent="0.3">
      <c r="A4">
        <v>2</v>
      </c>
      <c r="B4" t="s">
        <v>7</v>
      </c>
      <c r="C4" t="s">
        <v>19</v>
      </c>
      <c r="D4" t="s">
        <v>69</v>
      </c>
      <c r="F4" t="s">
        <v>8</v>
      </c>
      <c r="G4" t="s">
        <v>70</v>
      </c>
      <c r="H4" t="s">
        <v>71</v>
      </c>
      <c r="I4" t="s">
        <v>72</v>
      </c>
      <c r="J4" t="s">
        <v>24</v>
      </c>
      <c r="K4" t="s">
        <v>73</v>
      </c>
      <c r="L4">
        <v>46366</v>
      </c>
      <c r="M4" t="s">
        <v>39</v>
      </c>
      <c r="O4" t="s">
        <v>74</v>
      </c>
      <c r="P4" t="s">
        <v>20</v>
      </c>
    </row>
    <row r="5" spans="1:16" x14ac:dyDescent="0.3">
      <c r="B5" t="s">
        <v>7</v>
      </c>
      <c r="C5" t="s">
        <v>19</v>
      </c>
      <c r="D5" t="s">
        <v>69</v>
      </c>
      <c r="F5" t="s">
        <v>8</v>
      </c>
      <c r="I5" t="s">
        <v>75</v>
      </c>
      <c r="J5" t="s">
        <v>24</v>
      </c>
      <c r="K5" t="s">
        <v>76</v>
      </c>
      <c r="L5">
        <v>46366</v>
      </c>
      <c r="M5" t="s">
        <v>39</v>
      </c>
      <c r="P5" t="s">
        <v>20</v>
      </c>
    </row>
    <row r="6" spans="1:16" x14ac:dyDescent="0.3">
      <c r="B6" t="s">
        <v>7</v>
      </c>
      <c r="C6" t="s">
        <v>19</v>
      </c>
      <c r="D6" t="s">
        <v>69</v>
      </c>
      <c r="F6" t="s">
        <v>8</v>
      </c>
      <c r="I6" t="s">
        <v>77</v>
      </c>
      <c r="J6" t="s">
        <v>24</v>
      </c>
      <c r="K6" t="s">
        <v>78</v>
      </c>
      <c r="L6">
        <v>46366</v>
      </c>
      <c r="M6" t="s">
        <v>39</v>
      </c>
      <c r="P6" t="s">
        <v>20</v>
      </c>
    </row>
    <row r="7" spans="1:16" x14ac:dyDescent="0.3">
      <c r="A7">
        <v>3</v>
      </c>
      <c r="B7" t="s">
        <v>9</v>
      </c>
      <c r="C7" t="s">
        <v>21</v>
      </c>
      <c r="D7" t="s">
        <v>79</v>
      </c>
      <c r="F7" t="s">
        <v>8</v>
      </c>
      <c r="G7" t="s">
        <v>80</v>
      </c>
      <c r="H7" t="s">
        <v>81</v>
      </c>
      <c r="I7" t="s">
        <v>82</v>
      </c>
      <c r="J7" t="s">
        <v>30</v>
      </c>
      <c r="K7" t="s">
        <v>83</v>
      </c>
      <c r="L7">
        <v>46387</v>
      </c>
      <c r="M7" t="s">
        <v>39</v>
      </c>
      <c r="O7" t="s">
        <v>84</v>
      </c>
      <c r="P7" t="s">
        <v>20</v>
      </c>
    </row>
    <row r="8" spans="1:16" x14ac:dyDescent="0.3">
      <c r="A8">
        <v>4</v>
      </c>
      <c r="B8" t="s">
        <v>9</v>
      </c>
      <c r="C8" t="s">
        <v>21</v>
      </c>
      <c r="D8" t="s">
        <v>85</v>
      </c>
      <c r="F8" t="s">
        <v>8</v>
      </c>
      <c r="G8" t="s">
        <v>86</v>
      </c>
      <c r="H8" s="220" t="s">
        <v>1257</v>
      </c>
      <c r="I8" t="s">
        <v>87</v>
      </c>
      <c r="J8" t="s">
        <v>30</v>
      </c>
      <c r="K8" t="s">
        <v>88</v>
      </c>
      <c r="L8">
        <v>46387</v>
      </c>
      <c r="M8" t="s">
        <v>39</v>
      </c>
      <c r="O8" t="s">
        <v>1258</v>
      </c>
      <c r="P8" t="s">
        <v>20</v>
      </c>
    </row>
    <row r="9" spans="1:16" x14ac:dyDescent="0.3">
      <c r="A9">
        <v>5</v>
      </c>
      <c r="B9" t="s">
        <v>9</v>
      </c>
      <c r="C9" t="s">
        <v>23</v>
      </c>
      <c r="D9" t="s">
        <v>89</v>
      </c>
      <c r="F9" t="s">
        <v>8</v>
      </c>
      <c r="G9" t="s">
        <v>90</v>
      </c>
      <c r="H9" t="s">
        <v>91</v>
      </c>
      <c r="I9" t="s">
        <v>92</v>
      </c>
      <c r="J9" t="s">
        <v>24</v>
      </c>
      <c r="K9" t="s">
        <v>93</v>
      </c>
      <c r="L9">
        <v>46366</v>
      </c>
      <c r="M9" t="s">
        <v>39</v>
      </c>
      <c r="O9" t="s">
        <v>94</v>
      </c>
      <c r="P9" t="s">
        <v>20</v>
      </c>
    </row>
    <row r="10" spans="1:16" x14ac:dyDescent="0.3">
      <c r="B10" t="s">
        <v>9</v>
      </c>
      <c r="C10" t="s">
        <v>23</v>
      </c>
      <c r="D10" t="s">
        <v>89</v>
      </c>
      <c r="F10" t="s">
        <v>8</v>
      </c>
      <c r="I10" t="s">
        <v>95</v>
      </c>
      <c r="J10" t="s">
        <v>24</v>
      </c>
      <c r="K10" t="s">
        <v>93</v>
      </c>
      <c r="L10" t="s">
        <v>96</v>
      </c>
      <c r="M10" t="s">
        <v>39</v>
      </c>
      <c r="P10" t="s">
        <v>20</v>
      </c>
    </row>
    <row r="11" spans="1:16" x14ac:dyDescent="0.3">
      <c r="A11">
        <v>6</v>
      </c>
      <c r="B11" t="s">
        <v>11</v>
      </c>
      <c r="C11" t="s">
        <v>27</v>
      </c>
      <c r="D11" t="s">
        <v>97</v>
      </c>
      <c r="F11" t="s">
        <v>8</v>
      </c>
      <c r="G11" t="s">
        <v>98</v>
      </c>
      <c r="H11" t="s">
        <v>99</v>
      </c>
      <c r="I11" t="s">
        <v>100</v>
      </c>
      <c r="J11" t="s">
        <v>26</v>
      </c>
      <c r="K11" t="s">
        <v>101</v>
      </c>
      <c r="M11" t="s">
        <v>39</v>
      </c>
      <c r="P11" t="s">
        <v>20</v>
      </c>
    </row>
    <row r="12" spans="1:16" x14ac:dyDescent="0.3">
      <c r="A12">
        <v>7</v>
      </c>
      <c r="B12" t="s">
        <v>11</v>
      </c>
      <c r="C12" t="s">
        <v>33</v>
      </c>
      <c r="D12" t="s">
        <v>102</v>
      </c>
      <c r="F12" t="s">
        <v>8</v>
      </c>
      <c r="G12" t="s">
        <v>103</v>
      </c>
      <c r="H12" t="s">
        <v>104</v>
      </c>
      <c r="I12" t="s">
        <v>105</v>
      </c>
      <c r="J12" t="s">
        <v>26</v>
      </c>
      <c r="K12" t="s">
        <v>106</v>
      </c>
      <c r="L12">
        <v>46387</v>
      </c>
      <c r="M12" t="s">
        <v>39</v>
      </c>
      <c r="O12" t="s">
        <v>107</v>
      </c>
      <c r="P12" t="s">
        <v>20</v>
      </c>
    </row>
    <row r="13" spans="1:16" x14ac:dyDescent="0.3">
      <c r="A13">
        <v>8</v>
      </c>
      <c r="B13" t="s">
        <v>11</v>
      </c>
      <c r="C13" t="s">
        <v>34</v>
      </c>
      <c r="D13" t="s">
        <v>108</v>
      </c>
      <c r="F13" t="s">
        <v>8</v>
      </c>
      <c r="G13" t="s">
        <v>109</v>
      </c>
      <c r="H13" t="s">
        <v>110</v>
      </c>
      <c r="I13" t="s">
        <v>111</v>
      </c>
      <c r="J13" t="s">
        <v>28</v>
      </c>
      <c r="K13" t="s">
        <v>93</v>
      </c>
      <c r="L13">
        <v>46387</v>
      </c>
      <c r="M13" t="s">
        <v>39</v>
      </c>
      <c r="O13" t="s">
        <v>112</v>
      </c>
      <c r="P13" t="s">
        <v>20</v>
      </c>
    </row>
    <row r="14" spans="1:16" x14ac:dyDescent="0.3">
      <c r="B14" t="s">
        <v>11</v>
      </c>
      <c r="C14" t="s">
        <v>34</v>
      </c>
      <c r="D14" t="s">
        <v>108</v>
      </c>
      <c r="F14" t="s">
        <v>8</v>
      </c>
      <c r="I14" t="s">
        <v>113</v>
      </c>
      <c r="J14" t="s">
        <v>28</v>
      </c>
      <c r="K14" t="s">
        <v>93</v>
      </c>
      <c r="L14">
        <v>46752</v>
      </c>
      <c r="M14" t="s">
        <v>39</v>
      </c>
      <c r="P14" t="s">
        <v>20</v>
      </c>
    </row>
    <row r="15" spans="1:16" x14ac:dyDescent="0.3">
      <c r="A15">
        <v>9</v>
      </c>
      <c r="B15" t="s">
        <v>11</v>
      </c>
      <c r="C15" t="s">
        <v>34</v>
      </c>
      <c r="D15" t="s">
        <v>114</v>
      </c>
      <c r="F15" t="s">
        <v>8</v>
      </c>
      <c r="G15" t="s">
        <v>115</v>
      </c>
      <c r="H15" t="s">
        <v>116</v>
      </c>
      <c r="I15" t="s">
        <v>117</v>
      </c>
      <c r="J15" t="s">
        <v>28</v>
      </c>
      <c r="K15" t="s">
        <v>118</v>
      </c>
      <c r="L15">
        <v>46366</v>
      </c>
      <c r="M15" t="s">
        <v>39</v>
      </c>
      <c r="O15" t="s">
        <v>1259</v>
      </c>
      <c r="P15" t="s">
        <v>20</v>
      </c>
    </row>
    <row r="16" spans="1:16" x14ac:dyDescent="0.3">
      <c r="A16">
        <v>10</v>
      </c>
      <c r="B16" t="s">
        <v>11</v>
      </c>
      <c r="C16" t="s">
        <v>25</v>
      </c>
      <c r="D16" t="s">
        <v>119</v>
      </c>
      <c r="F16" t="s">
        <v>8</v>
      </c>
      <c r="G16" t="s">
        <v>120</v>
      </c>
      <c r="H16" t="s">
        <v>121</v>
      </c>
      <c r="I16" t="s">
        <v>122</v>
      </c>
      <c r="J16" t="s">
        <v>26</v>
      </c>
      <c r="K16" t="s">
        <v>123</v>
      </c>
      <c r="L16">
        <v>2027</v>
      </c>
      <c r="M16" t="s">
        <v>39</v>
      </c>
      <c r="P16" t="s">
        <v>20</v>
      </c>
    </row>
    <row r="17" spans="1:16" x14ac:dyDescent="0.3">
      <c r="A17">
        <v>11</v>
      </c>
      <c r="B17" t="s">
        <v>11</v>
      </c>
      <c r="C17" t="s">
        <v>25</v>
      </c>
      <c r="D17" t="s">
        <v>124</v>
      </c>
      <c r="F17" t="s">
        <v>8</v>
      </c>
      <c r="G17" t="s">
        <v>125</v>
      </c>
      <c r="H17" t="s">
        <v>126</v>
      </c>
      <c r="I17" t="s">
        <v>127</v>
      </c>
      <c r="J17" t="s">
        <v>32</v>
      </c>
      <c r="K17" t="s">
        <v>128</v>
      </c>
      <c r="L17">
        <v>46387</v>
      </c>
      <c r="M17" t="s">
        <v>39</v>
      </c>
      <c r="O17" t="s">
        <v>129</v>
      </c>
      <c r="P17" t="s">
        <v>20</v>
      </c>
    </row>
    <row r="18" spans="1:16" x14ac:dyDescent="0.3">
      <c r="A18">
        <v>12</v>
      </c>
      <c r="B18" t="s">
        <v>11</v>
      </c>
      <c r="C18" t="s">
        <v>29</v>
      </c>
      <c r="D18" t="s">
        <v>130</v>
      </c>
      <c r="F18" t="s">
        <v>8</v>
      </c>
      <c r="G18" s="220" t="s">
        <v>131</v>
      </c>
      <c r="H18" t="s">
        <v>132</v>
      </c>
      <c r="I18" t="s">
        <v>133</v>
      </c>
      <c r="J18" t="s">
        <v>26</v>
      </c>
      <c r="K18" t="s">
        <v>134</v>
      </c>
      <c r="L18">
        <v>46387</v>
      </c>
      <c r="M18" t="s">
        <v>39</v>
      </c>
      <c r="O18" t="s">
        <v>135</v>
      </c>
      <c r="P18" t="s">
        <v>20</v>
      </c>
    </row>
    <row r="19" spans="1:16" x14ac:dyDescent="0.3">
      <c r="B19" t="s">
        <v>11</v>
      </c>
      <c r="C19" t="s">
        <v>29</v>
      </c>
      <c r="D19" t="s">
        <v>130</v>
      </c>
      <c r="F19" t="s">
        <v>8</v>
      </c>
      <c r="H19" t="s">
        <v>136</v>
      </c>
      <c r="I19" t="s">
        <v>137</v>
      </c>
      <c r="J19" t="s">
        <v>26</v>
      </c>
      <c r="K19" t="s">
        <v>134</v>
      </c>
      <c r="M19" t="s">
        <v>39</v>
      </c>
      <c r="P19" t="s">
        <v>20</v>
      </c>
    </row>
    <row r="20" spans="1:16" x14ac:dyDescent="0.3">
      <c r="B20" t="s">
        <v>11</v>
      </c>
      <c r="C20" t="s">
        <v>29</v>
      </c>
      <c r="D20" t="s">
        <v>130</v>
      </c>
      <c r="F20" t="s">
        <v>8</v>
      </c>
      <c r="H20" t="s">
        <v>138</v>
      </c>
      <c r="I20" t="s">
        <v>139</v>
      </c>
      <c r="J20" t="s">
        <v>26</v>
      </c>
      <c r="K20" t="s">
        <v>134</v>
      </c>
      <c r="M20" t="s">
        <v>39</v>
      </c>
      <c r="P20" t="s">
        <v>20</v>
      </c>
    </row>
    <row r="21" spans="1:16" x14ac:dyDescent="0.3">
      <c r="B21" t="s">
        <v>11</v>
      </c>
      <c r="C21" t="s">
        <v>29</v>
      </c>
      <c r="D21" t="s">
        <v>130</v>
      </c>
      <c r="F21" t="s">
        <v>8</v>
      </c>
      <c r="H21" t="s">
        <v>140</v>
      </c>
      <c r="J21" t="s">
        <v>26</v>
      </c>
      <c r="K21" t="s">
        <v>134</v>
      </c>
      <c r="M21" t="s">
        <v>39</v>
      </c>
      <c r="P21" t="s">
        <v>20</v>
      </c>
    </row>
    <row r="22" spans="1:16" x14ac:dyDescent="0.3">
      <c r="A22">
        <v>13</v>
      </c>
      <c r="B22" t="s">
        <v>11</v>
      </c>
      <c r="C22" t="s">
        <v>29</v>
      </c>
      <c r="D22" t="s">
        <v>141</v>
      </c>
      <c r="F22" t="s">
        <v>8</v>
      </c>
      <c r="G22" t="s">
        <v>142</v>
      </c>
      <c r="H22" t="s">
        <v>143</v>
      </c>
      <c r="I22" t="s">
        <v>144</v>
      </c>
      <c r="J22" t="s">
        <v>24</v>
      </c>
      <c r="K22" t="s">
        <v>145</v>
      </c>
      <c r="L22">
        <v>46752</v>
      </c>
      <c r="M22" t="s">
        <v>39</v>
      </c>
      <c r="O22" t="s">
        <v>146</v>
      </c>
      <c r="P22" t="s">
        <v>20</v>
      </c>
    </row>
    <row r="23" spans="1:16" x14ac:dyDescent="0.3">
      <c r="A23">
        <v>14</v>
      </c>
      <c r="B23" t="s">
        <v>11</v>
      </c>
      <c r="C23" t="s">
        <v>29</v>
      </c>
      <c r="D23" t="s">
        <v>147</v>
      </c>
      <c r="F23" t="s">
        <v>8</v>
      </c>
      <c r="G23" t="s">
        <v>148</v>
      </c>
      <c r="H23" t="s">
        <v>149</v>
      </c>
      <c r="I23" t="s">
        <v>150</v>
      </c>
      <c r="J23" t="s">
        <v>24</v>
      </c>
      <c r="K23" t="s">
        <v>134</v>
      </c>
      <c r="M23" t="s">
        <v>39</v>
      </c>
      <c r="P23" t="s">
        <v>20</v>
      </c>
    </row>
    <row r="24" spans="1:16" x14ac:dyDescent="0.3">
      <c r="B24" t="s">
        <v>11</v>
      </c>
      <c r="C24" t="s">
        <v>29</v>
      </c>
      <c r="D24" t="s">
        <v>147</v>
      </c>
      <c r="F24" t="s">
        <v>8</v>
      </c>
      <c r="I24" t="s">
        <v>151</v>
      </c>
      <c r="J24" t="s">
        <v>24</v>
      </c>
      <c r="K24" t="s">
        <v>134</v>
      </c>
      <c r="M24" t="s">
        <v>39</v>
      </c>
      <c r="P24" t="s">
        <v>20</v>
      </c>
    </row>
    <row r="25" spans="1:16" x14ac:dyDescent="0.3">
      <c r="A25">
        <v>15</v>
      </c>
      <c r="B25" t="s">
        <v>11</v>
      </c>
      <c r="C25" t="s">
        <v>29</v>
      </c>
      <c r="D25" t="s">
        <v>152</v>
      </c>
      <c r="F25" t="s">
        <v>8</v>
      </c>
      <c r="G25" t="s">
        <v>153</v>
      </c>
      <c r="H25" t="s">
        <v>154</v>
      </c>
      <c r="I25" t="s">
        <v>155</v>
      </c>
      <c r="J25" t="s">
        <v>22</v>
      </c>
      <c r="K25" t="s">
        <v>118</v>
      </c>
      <c r="L25" t="s">
        <v>1260</v>
      </c>
      <c r="M25" t="s">
        <v>39</v>
      </c>
      <c r="O25" t="s">
        <v>156</v>
      </c>
      <c r="P25" t="s">
        <v>20</v>
      </c>
    </row>
    <row r="26" spans="1:16" x14ac:dyDescent="0.3">
      <c r="A26">
        <v>16</v>
      </c>
      <c r="B26" t="s">
        <v>11</v>
      </c>
      <c r="C26" t="s">
        <v>29</v>
      </c>
      <c r="D26" t="s">
        <v>157</v>
      </c>
      <c r="F26" t="s">
        <v>8</v>
      </c>
      <c r="G26" t="s">
        <v>158</v>
      </c>
      <c r="H26" t="s">
        <v>159</v>
      </c>
      <c r="I26" t="s">
        <v>160</v>
      </c>
      <c r="J26" t="s">
        <v>24</v>
      </c>
      <c r="M26" t="s">
        <v>39</v>
      </c>
      <c r="P26" t="s">
        <v>20</v>
      </c>
    </row>
    <row r="27" spans="1:16" x14ac:dyDescent="0.3">
      <c r="A27">
        <v>17</v>
      </c>
      <c r="B27" t="s">
        <v>13</v>
      </c>
      <c r="C27" t="s">
        <v>29</v>
      </c>
      <c r="D27" t="s">
        <v>161</v>
      </c>
      <c r="F27" t="s">
        <v>10</v>
      </c>
      <c r="G27" t="s">
        <v>162</v>
      </c>
      <c r="H27" t="s">
        <v>163</v>
      </c>
      <c r="I27" t="s">
        <v>164</v>
      </c>
      <c r="J27" t="s">
        <v>22</v>
      </c>
      <c r="K27" t="s">
        <v>118</v>
      </c>
      <c r="L27">
        <v>46387</v>
      </c>
      <c r="M27" t="s">
        <v>39</v>
      </c>
      <c r="O27" t="s">
        <v>1261</v>
      </c>
      <c r="P27" t="s">
        <v>20</v>
      </c>
    </row>
    <row r="28" spans="1:16" x14ac:dyDescent="0.3">
      <c r="B28" t="s">
        <v>13</v>
      </c>
      <c r="C28" t="s">
        <v>29</v>
      </c>
      <c r="D28" t="s">
        <v>161</v>
      </c>
      <c r="F28" t="s">
        <v>10</v>
      </c>
      <c r="I28" t="s">
        <v>165</v>
      </c>
      <c r="J28" t="s">
        <v>22</v>
      </c>
      <c r="K28" t="s">
        <v>118</v>
      </c>
      <c r="L28">
        <v>46752</v>
      </c>
      <c r="M28" t="s">
        <v>39</v>
      </c>
      <c r="P28" t="s">
        <v>20</v>
      </c>
    </row>
    <row r="29" spans="1:16" x14ac:dyDescent="0.3">
      <c r="A29">
        <v>18</v>
      </c>
      <c r="B29" t="s">
        <v>13</v>
      </c>
      <c r="C29" t="s">
        <v>29</v>
      </c>
      <c r="D29" t="s">
        <v>166</v>
      </c>
      <c r="F29" t="s">
        <v>10</v>
      </c>
      <c r="G29" t="s">
        <v>167</v>
      </c>
      <c r="H29" t="s">
        <v>168</v>
      </c>
      <c r="I29" t="s">
        <v>169</v>
      </c>
      <c r="J29" t="s">
        <v>30</v>
      </c>
      <c r="K29" t="s">
        <v>134</v>
      </c>
      <c r="M29" t="s">
        <v>39</v>
      </c>
      <c r="P29" t="s">
        <v>20</v>
      </c>
    </row>
    <row r="30" spans="1:16" x14ac:dyDescent="0.3">
      <c r="A30">
        <v>19</v>
      </c>
      <c r="B30" t="s">
        <v>13</v>
      </c>
      <c r="C30" t="s">
        <v>29</v>
      </c>
      <c r="D30" t="s">
        <v>170</v>
      </c>
      <c r="F30" t="s">
        <v>10</v>
      </c>
      <c r="G30" t="s">
        <v>171</v>
      </c>
      <c r="H30" t="s">
        <v>172</v>
      </c>
      <c r="I30" t="s">
        <v>173</v>
      </c>
      <c r="J30" t="s">
        <v>26</v>
      </c>
      <c r="K30" t="s">
        <v>106</v>
      </c>
      <c r="L30">
        <v>46387</v>
      </c>
      <c r="M30" t="s">
        <v>39</v>
      </c>
      <c r="P30" t="s">
        <v>20</v>
      </c>
    </row>
    <row r="31" spans="1:16" x14ac:dyDescent="0.3">
      <c r="A31">
        <v>20</v>
      </c>
      <c r="B31" t="s">
        <v>13</v>
      </c>
      <c r="C31" t="s">
        <v>25</v>
      </c>
      <c r="D31" t="s">
        <v>174</v>
      </c>
      <c r="F31" t="s">
        <v>8</v>
      </c>
      <c r="G31" t="s">
        <v>175</v>
      </c>
      <c r="H31" t="s">
        <v>176</v>
      </c>
      <c r="I31" t="s">
        <v>177</v>
      </c>
      <c r="J31" t="s">
        <v>22</v>
      </c>
      <c r="K31" t="s">
        <v>118</v>
      </c>
      <c r="M31" t="s">
        <v>39</v>
      </c>
      <c r="O31" t="s">
        <v>1262</v>
      </c>
      <c r="P31" t="s">
        <v>20</v>
      </c>
    </row>
    <row r="32" spans="1:16" x14ac:dyDescent="0.3">
      <c r="A32">
        <v>21</v>
      </c>
      <c r="B32" t="s">
        <v>13</v>
      </c>
      <c r="C32" t="s">
        <v>31</v>
      </c>
      <c r="D32" t="s">
        <v>178</v>
      </c>
      <c r="F32" t="s">
        <v>8</v>
      </c>
      <c r="G32" t="s">
        <v>179</v>
      </c>
      <c r="H32" t="s">
        <v>180</v>
      </c>
      <c r="I32" t="s">
        <v>181</v>
      </c>
      <c r="J32" t="s">
        <v>22</v>
      </c>
      <c r="K32" t="s">
        <v>118</v>
      </c>
      <c r="M32" t="s">
        <v>39</v>
      </c>
      <c r="O32" t="s">
        <v>182</v>
      </c>
      <c r="P32" t="s">
        <v>20</v>
      </c>
    </row>
    <row r="33" spans="1:16" x14ac:dyDescent="0.3">
      <c r="A33">
        <v>22</v>
      </c>
      <c r="B33" t="s">
        <v>13</v>
      </c>
      <c r="C33" t="s">
        <v>31</v>
      </c>
      <c r="D33" t="s">
        <v>183</v>
      </c>
      <c r="F33" t="s">
        <v>8</v>
      </c>
      <c r="G33" t="s">
        <v>184</v>
      </c>
      <c r="H33" t="s">
        <v>185</v>
      </c>
      <c r="I33" t="s">
        <v>186</v>
      </c>
      <c r="J33" t="s">
        <v>22</v>
      </c>
      <c r="K33" t="s">
        <v>118</v>
      </c>
      <c r="L33">
        <v>46366</v>
      </c>
      <c r="M33" t="s">
        <v>39</v>
      </c>
      <c r="O33" t="s">
        <v>1265</v>
      </c>
      <c r="P33" t="s">
        <v>20</v>
      </c>
    </row>
    <row r="34" spans="1:16" x14ac:dyDescent="0.3">
      <c r="A34">
        <v>23</v>
      </c>
      <c r="B34" t="s">
        <v>13</v>
      </c>
      <c r="C34" t="s">
        <v>35</v>
      </c>
      <c r="D34" t="s">
        <v>187</v>
      </c>
      <c r="F34" t="s">
        <v>8</v>
      </c>
      <c r="G34" t="s">
        <v>188</v>
      </c>
      <c r="H34" t="s">
        <v>189</v>
      </c>
      <c r="J34" t="s">
        <v>22</v>
      </c>
      <c r="K34" t="s">
        <v>118</v>
      </c>
      <c r="M34" t="s">
        <v>39</v>
      </c>
      <c r="N34" t="s">
        <v>1266</v>
      </c>
      <c r="O34" t="s">
        <v>1267</v>
      </c>
      <c r="P34" t="s">
        <v>20</v>
      </c>
    </row>
    <row r="35" spans="1:16" x14ac:dyDescent="0.3">
      <c r="A35">
        <v>24</v>
      </c>
      <c r="B35" t="s">
        <v>13</v>
      </c>
      <c r="C35" t="s">
        <v>35</v>
      </c>
      <c r="D35" t="s">
        <v>190</v>
      </c>
      <c r="F35" t="s">
        <v>8</v>
      </c>
      <c r="G35" t="s">
        <v>191</v>
      </c>
      <c r="H35" t="s">
        <v>192</v>
      </c>
      <c r="I35" t="s">
        <v>193</v>
      </c>
      <c r="J35" t="s">
        <v>22</v>
      </c>
      <c r="K35" t="s">
        <v>118</v>
      </c>
      <c r="M35" t="s">
        <v>39</v>
      </c>
      <c r="O35" t="s">
        <v>1268</v>
      </c>
      <c r="P35" t="s">
        <v>20</v>
      </c>
    </row>
    <row r="36" spans="1:16" x14ac:dyDescent="0.3">
      <c r="A36">
        <v>25</v>
      </c>
      <c r="B36" t="s">
        <v>15</v>
      </c>
      <c r="C36" t="s">
        <v>38</v>
      </c>
      <c r="D36" t="s">
        <v>194</v>
      </c>
      <c r="F36" t="s">
        <v>12</v>
      </c>
      <c r="G36" t="s">
        <v>195</v>
      </c>
      <c r="H36" t="s">
        <v>196</v>
      </c>
      <c r="I36" t="s">
        <v>197</v>
      </c>
      <c r="J36" t="s">
        <v>22</v>
      </c>
      <c r="K36" t="s">
        <v>118</v>
      </c>
      <c r="L36">
        <v>2026</v>
      </c>
      <c r="M36" t="s">
        <v>39</v>
      </c>
      <c r="O36" t="s">
        <v>1269</v>
      </c>
      <c r="P36" t="s">
        <v>20</v>
      </c>
    </row>
    <row r="37" spans="1:16" x14ac:dyDescent="0.3">
      <c r="A37">
        <v>1</v>
      </c>
      <c r="B37" t="s">
        <v>198</v>
      </c>
      <c r="C37" t="s">
        <v>199</v>
      </c>
      <c r="D37" t="s">
        <v>200</v>
      </c>
      <c r="F37" t="s">
        <v>8</v>
      </c>
      <c r="G37" t="s">
        <v>201</v>
      </c>
      <c r="H37" t="s">
        <v>202</v>
      </c>
      <c r="J37" t="s">
        <v>28</v>
      </c>
      <c r="M37" t="s">
        <v>39</v>
      </c>
      <c r="P37" t="s">
        <v>203</v>
      </c>
    </row>
    <row r="38" spans="1:16" x14ac:dyDescent="0.3">
      <c r="A38">
        <v>2</v>
      </c>
      <c r="B38" t="s">
        <v>198</v>
      </c>
      <c r="C38" t="s">
        <v>199</v>
      </c>
      <c r="D38" t="s">
        <v>204</v>
      </c>
      <c r="F38" t="s">
        <v>8</v>
      </c>
      <c r="G38" t="s">
        <v>205</v>
      </c>
      <c r="H38" t="s">
        <v>206</v>
      </c>
      <c r="J38" t="s">
        <v>24</v>
      </c>
      <c r="M38" t="s">
        <v>39</v>
      </c>
      <c r="P38" t="s">
        <v>203</v>
      </c>
    </row>
    <row r="39" spans="1:16" x14ac:dyDescent="0.3">
      <c r="A39">
        <v>3</v>
      </c>
      <c r="B39" t="s">
        <v>7</v>
      </c>
      <c r="C39" t="s">
        <v>19</v>
      </c>
      <c r="D39" t="s">
        <v>61</v>
      </c>
      <c r="E39" t="s">
        <v>69</v>
      </c>
      <c r="F39" t="s">
        <v>8</v>
      </c>
      <c r="G39" t="s">
        <v>207</v>
      </c>
      <c r="H39" t="s">
        <v>208</v>
      </c>
      <c r="J39" t="s">
        <v>30</v>
      </c>
      <c r="M39" t="s">
        <v>39</v>
      </c>
      <c r="P39" t="s">
        <v>203</v>
      </c>
    </row>
    <row r="40" spans="1:16" x14ac:dyDescent="0.3">
      <c r="A40">
        <v>4</v>
      </c>
      <c r="B40" t="s">
        <v>7</v>
      </c>
      <c r="C40" t="s">
        <v>19</v>
      </c>
      <c r="D40" t="s">
        <v>69</v>
      </c>
      <c r="F40" t="s">
        <v>8</v>
      </c>
      <c r="G40" t="s">
        <v>209</v>
      </c>
      <c r="H40" t="s">
        <v>210</v>
      </c>
      <c r="J40" t="s">
        <v>24</v>
      </c>
      <c r="M40" t="s">
        <v>39</v>
      </c>
      <c r="P40" t="s">
        <v>203</v>
      </c>
    </row>
    <row r="41" spans="1:16" x14ac:dyDescent="0.3">
      <c r="A41">
        <v>5</v>
      </c>
      <c r="B41" t="s">
        <v>9</v>
      </c>
      <c r="C41" t="s">
        <v>21</v>
      </c>
      <c r="D41" t="s">
        <v>79</v>
      </c>
      <c r="F41" t="s">
        <v>8</v>
      </c>
      <c r="G41" t="s">
        <v>80</v>
      </c>
      <c r="H41" t="s">
        <v>81</v>
      </c>
      <c r="J41" t="s">
        <v>30</v>
      </c>
      <c r="M41" t="s">
        <v>39</v>
      </c>
      <c r="P41" t="s">
        <v>203</v>
      </c>
    </row>
    <row r="42" spans="1:16" x14ac:dyDescent="0.3">
      <c r="A42">
        <v>6</v>
      </c>
      <c r="B42" t="s">
        <v>9</v>
      </c>
      <c r="C42" t="s">
        <v>23</v>
      </c>
      <c r="D42" t="s">
        <v>85</v>
      </c>
      <c r="F42" t="s">
        <v>8</v>
      </c>
      <c r="G42" t="s">
        <v>211</v>
      </c>
      <c r="H42" t="s">
        <v>91</v>
      </c>
      <c r="J42" t="s">
        <v>24</v>
      </c>
      <c r="M42" t="s">
        <v>39</v>
      </c>
      <c r="P42" t="s">
        <v>203</v>
      </c>
    </row>
    <row r="43" spans="1:16" x14ac:dyDescent="0.3">
      <c r="A43">
        <v>7</v>
      </c>
      <c r="B43" t="s">
        <v>11</v>
      </c>
      <c r="C43" t="s">
        <v>27</v>
      </c>
      <c r="D43" t="s">
        <v>97</v>
      </c>
      <c r="F43" t="s">
        <v>8</v>
      </c>
      <c r="G43" t="s">
        <v>212</v>
      </c>
      <c r="H43" t="s">
        <v>99</v>
      </c>
      <c r="I43" t="s">
        <v>100</v>
      </c>
      <c r="J43" t="s">
        <v>26</v>
      </c>
      <c r="K43" t="s">
        <v>101</v>
      </c>
      <c r="M43" t="s">
        <v>39</v>
      </c>
      <c r="P43" t="s">
        <v>203</v>
      </c>
    </row>
    <row r="44" spans="1:16" x14ac:dyDescent="0.3">
      <c r="A44">
        <v>8</v>
      </c>
      <c r="B44" t="s">
        <v>11</v>
      </c>
      <c r="C44" t="s">
        <v>33</v>
      </c>
      <c r="D44" t="s">
        <v>102</v>
      </c>
      <c r="F44" t="s">
        <v>8</v>
      </c>
      <c r="G44" t="s">
        <v>103</v>
      </c>
      <c r="H44" t="s">
        <v>104</v>
      </c>
      <c r="J44" t="s">
        <v>28</v>
      </c>
      <c r="M44" t="s">
        <v>39</v>
      </c>
      <c r="P44" t="s">
        <v>203</v>
      </c>
    </row>
    <row r="45" spans="1:16" x14ac:dyDescent="0.3">
      <c r="A45">
        <v>9</v>
      </c>
      <c r="B45" t="s">
        <v>11</v>
      </c>
      <c r="C45" t="s">
        <v>34</v>
      </c>
      <c r="D45" t="s">
        <v>108</v>
      </c>
      <c r="F45" t="s">
        <v>8</v>
      </c>
      <c r="G45" t="s">
        <v>115</v>
      </c>
      <c r="H45" t="s">
        <v>116</v>
      </c>
      <c r="J45" t="s">
        <v>22</v>
      </c>
      <c r="M45" t="s">
        <v>39</v>
      </c>
      <c r="P45" t="s">
        <v>203</v>
      </c>
    </row>
    <row r="46" spans="1:16" x14ac:dyDescent="0.3">
      <c r="A46">
        <v>10</v>
      </c>
      <c r="B46" t="s">
        <v>11</v>
      </c>
      <c r="C46" t="s">
        <v>34</v>
      </c>
      <c r="D46" t="s">
        <v>114</v>
      </c>
      <c r="F46" t="s">
        <v>8</v>
      </c>
      <c r="G46" t="s">
        <v>213</v>
      </c>
      <c r="H46" t="s">
        <v>214</v>
      </c>
      <c r="J46" t="s">
        <v>22</v>
      </c>
      <c r="M46" t="s">
        <v>39</v>
      </c>
      <c r="P46" t="s">
        <v>203</v>
      </c>
    </row>
    <row r="47" spans="1:16" x14ac:dyDescent="0.3">
      <c r="A47">
        <v>11</v>
      </c>
      <c r="B47" t="s">
        <v>11</v>
      </c>
      <c r="C47" t="s">
        <v>34</v>
      </c>
      <c r="D47" t="s">
        <v>119</v>
      </c>
      <c r="F47" t="s">
        <v>8</v>
      </c>
      <c r="G47" t="s">
        <v>215</v>
      </c>
      <c r="H47" t="s">
        <v>216</v>
      </c>
      <c r="J47" t="s">
        <v>22</v>
      </c>
      <c r="M47" t="s">
        <v>39</v>
      </c>
      <c r="P47" t="s">
        <v>203</v>
      </c>
    </row>
    <row r="48" spans="1:16" x14ac:dyDescent="0.3">
      <c r="A48">
        <v>12</v>
      </c>
      <c r="B48" t="s">
        <v>11</v>
      </c>
      <c r="C48" t="s">
        <v>25</v>
      </c>
      <c r="D48" t="s">
        <v>124</v>
      </c>
      <c r="F48" t="s">
        <v>8</v>
      </c>
      <c r="G48" t="s">
        <v>217</v>
      </c>
      <c r="H48" t="s">
        <v>218</v>
      </c>
      <c r="J48" t="s">
        <v>22</v>
      </c>
      <c r="M48" t="s">
        <v>39</v>
      </c>
      <c r="P48" t="s">
        <v>203</v>
      </c>
    </row>
    <row r="49" spans="1:16" x14ac:dyDescent="0.3">
      <c r="A49">
        <v>13</v>
      </c>
      <c r="B49" t="s">
        <v>11</v>
      </c>
      <c r="C49" t="s">
        <v>25</v>
      </c>
      <c r="D49" t="s">
        <v>130</v>
      </c>
      <c r="F49" t="s">
        <v>8</v>
      </c>
      <c r="G49" t="s">
        <v>219</v>
      </c>
      <c r="H49" t="s">
        <v>220</v>
      </c>
      <c r="J49" t="s">
        <v>30</v>
      </c>
      <c r="M49" t="s">
        <v>39</v>
      </c>
      <c r="P49" t="s">
        <v>203</v>
      </c>
    </row>
    <row r="50" spans="1:16" x14ac:dyDescent="0.3">
      <c r="A50">
        <v>14</v>
      </c>
      <c r="B50" t="s">
        <v>11</v>
      </c>
      <c r="C50" t="s">
        <v>29</v>
      </c>
      <c r="D50" t="s">
        <v>141</v>
      </c>
      <c r="F50" t="s">
        <v>8</v>
      </c>
      <c r="G50" t="s">
        <v>221</v>
      </c>
      <c r="H50" t="s">
        <v>222</v>
      </c>
      <c r="J50" t="s">
        <v>26</v>
      </c>
      <c r="M50" t="s">
        <v>39</v>
      </c>
      <c r="P50" t="s">
        <v>203</v>
      </c>
    </row>
    <row r="51" spans="1:16" x14ac:dyDescent="0.3">
      <c r="A51">
        <v>15</v>
      </c>
      <c r="B51" t="s">
        <v>11</v>
      </c>
      <c r="C51" t="s">
        <v>29</v>
      </c>
      <c r="D51" t="s">
        <v>147</v>
      </c>
      <c r="F51" t="s">
        <v>8</v>
      </c>
      <c r="G51" t="s">
        <v>223</v>
      </c>
      <c r="H51" t="s">
        <v>149</v>
      </c>
      <c r="J51" t="s">
        <v>24</v>
      </c>
      <c r="M51" t="s">
        <v>39</v>
      </c>
      <c r="P51" t="s">
        <v>203</v>
      </c>
    </row>
    <row r="52" spans="1:16" x14ac:dyDescent="0.3">
      <c r="A52">
        <v>16</v>
      </c>
      <c r="B52" t="s">
        <v>11</v>
      </c>
      <c r="C52" t="s">
        <v>29</v>
      </c>
      <c r="D52" t="s">
        <v>152</v>
      </c>
      <c r="F52" t="s">
        <v>8</v>
      </c>
      <c r="G52" t="s">
        <v>224</v>
      </c>
      <c r="H52" t="s">
        <v>225</v>
      </c>
      <c r="J52" t="s">
        <v>28</v>
      </c>
      <c r="M52" t="s">
        <v>39</v>
      </c>
      <c r="P52" t="s">
        <v>203</v>
      </c>
    </row>
    <row r="53" spans="1:16" x14ac:dyDescent="0.3">
      <c r="A53">
        <v>17</v>
      </c>
      <c r="B53" t="s">
        <v>11</v>
      </c>
      <c r="C53" t="s">
        <v>29</v>
      </c>
      <c r="D53" t="s">
        <v>157</v>
      </c>
      <c r="F53" t="s">
        <v>8</v>
      </c>
      <c r="G53" t="s">
        <v>226</v>
      </c>
      <c r="H53" t="s">
        <v>225</v>
      </c>
      <c r="J53" t="s">
        <v>28</v>
      </c>
      <c r="M53" t="s">
        <v>39</v>
      </c>
      <c r="P53" t="s">
        <v>203</v>
      </c>
    </row>
    <row r="54" spans="1:16" x14ac:dyDescent="0.3">
      <c r="A54">
        <v>18</v>
      </c>
      <c r="B54" t="s">
        <v>11</v>
      </c>
      <c r="C54" t="s">
        <v>29</v>
      </c>
      <c r="D54" t="s">
        <v>227</v>
      </c>
      <c r="F54" t="s">
        <v>8</v>
      </c>
      <c r="G54" t="s">
        <v>228</v>
      </c>
      <c r="H54" t="s">
        <v>229</v>
      </c>
      <c r="J54" t="s">
        <v>30</v>
      </c>
      <c r="M54" t="s">
        <v>39</v>
      </c>
      <c r="P54" t="s">
        <v>203</v>
      </c>
    </row>
    <row r="55" spans="1:16" x14ac:dyDescent="0.3">
      <c r="A55">
        <v>19</v>
      </c>
      <c r="B55" t="s">
        <v>11</v>
      </c>
      <c r="C55" t="s">
        <v>29</v>
      </c>
      <c r="D55" t="s">
        <v>230</v>
      </c>
      <c r="F55" t="s">
        <v>10</v>
      </c>
      <c r="G55" t="s">
        <v>231</v>
      </c>
      <c r="H55" t="s">
        <v>232</v>
      </c>
      <c r="J55" t="s">
        <v>28</v>
      </c>
      <c r="M55" t="s">
        <v>39</v>
      </c>
      <c r="P55" t="s">
        <v>203</v>
      </c>
    </row>
    <row r="56" spans="1:16" x14ac:dyDescent="0.3">
      <c r="A56">
        <v>20</v>
      </c>
      <c r="B56" t="s">
        <v>11</v>
      </c>
      <c r="C56" t="s">
        <v>29</v>
      </c>
      <c r="D56" t="s">
        <v>233</v>
      </c>
      <c r="F56" t="s">
        <v>10</v>
      </c>
      <c r="G56" t="s">
        <v>234</v>
      </c>
      <c r="H56" t="s">
        <v>235</v>
      </c>
      <c r="I56" t="s">
        <v>266</v>
      </c>
      <c r="J56" t="s">
        <v>22</v>
      </c>
      <c r="M56" t="s">
        <v>39</v>
      </c>
      <c r="P56" t="s">
        <v>203</v>
      </c>
    </row>
    <row r="57" spans="1:16" x14ac:dyDescent="0.3">
      <c r="A57">
        <v>21</v>
      </c>
      <c r="B57" t="s">
        <v>11</v>
      </c>
      <c r="C57" t="s">
        <v>29</v>
      </c>
      <c r="D57" t="s">
        <v>236</v>
      </c>
      <c r="F57" t="s">
        <v>10</v>
      </c>
      <c r="G57" t="s">
        <v>237</v>
      </c>
      <c r="H57" t="s">
        <v>238</v>
      </c>
      <c r="J57" t="s">
        <v>26</v>
      </c>
      <c r="M57" t="s">
        <v>39</v>
      </c>
      <c r="P57" t="s">
        <v>203</v>
      </c>
    </row>
    <row r="58" spans="1:16" x14ac:dyDescent="0.3">
      <c r="A58">
        <v>22</v>
      </c>
      <c r="B58" t="s">
        <v>13</v>
      </c>
      <c r="C58" t="s">
        <v>29</v>
      </c>
      <c r="D58" t="s">
        <v>161</v>
      </c>
      <c r="F58" t="s">
        <v>8</v>
      </c>
      <c r="G58" t="s">
        <v>239</v>
      </c>
      <c r="H58" t="s">
        <v>240</v>
      </c>
      <c r="J58" t="s">
        <v>28</v>
      </c>
      <c r="M58" t="s">
        <v>39</v>
      </c>
      <c r="P58" t="s">
        <v>203</v>
      </c>
    </row>
    <row r="59" spans="1:16" x14ac:dyDescent="0.3">
      <c r="A59">
        <v>23</v>
      </c>
      <c r="B59" t="s">
        <v>13</v>
      </c>
      <c r="C59" t="s">
        <v>29</v>
      </c>
      <c r="D59" t="s">
        <v>166</v>
      </c>
      <c r="F59" t="s">
        <v>8</v>
      </c>
      <c r="G59" t="s">
        <v>241</v>
      </c>
      <c r="H59" t="s">
        <v>154</v>
      </c>
      <c r="J59" t="s">
        <v>22</v>
      </c>
      <c r="M59" t="s">
        <v>39</v>
      </c>
      <c r="P59" t="s">
        <v>203</v>
      </c>
    </row>
    <row r="60" spans="1:16" x14ac:dyDescent="0.3">
      <c r="A60">
        <v>24</v>
      </c>
      <c r="B60" t="s">
        <v>13</v>
      </c>
      <c r="C60" t="s">
        <v>29</v>
      </c>
      <c r="D60" t="s">
        <v>170</v>
      </c>
      <c r="F60" t="s">
        <v>8</v>
      </c>
      <c r="G60" t="s">
        <v>242</v>
      </c>
      <c r="H60" t="s">
        <v>243</v>
      </c>
      <c r="J60" t="s">
        <v>22</v>
      </c>
      <c r="M60" t="s">
        <v>39</v>
      </c>
      <c r="P60" t="s">
        <v>203</v>
      </c>
    </row>
    <row r="61" spans="1:16" x14ac:dyDescent="0.3">
      <c r="A61">
        <v>25</v>
      </c>
      <c r="B61" t="s">
        <v>13</v>
      </c>
      <c r="C61" t="s">
        <v>29</v>
      </c>
      <c r="D61" t="s">
        <v>174</v>
      </c>
      <c r="F61" t="s">
        <v>8</v>
      </c>
      <c r="G61" t="s">
        <v>244</v>
      </c>
      <c r="H61" t="s">
        <v>245</v>
      </c>
      <c r="J61" t="s">
        <v>22</v>
      </c>
      <c r="M61" t="s">
        <v>39</v>
      </c>
      <c r="P61" t="s">
        <v>203</v>
      </c>
    </row>
    <row r="62" spans="1:16" x14ac:dyDescent="0.3">
      <c r="A62">
        <v>26</v>
      </c>
      <c r="B62" t="s">
        <v>13</v>
      </c>
      <c r="C62" t="s">
        <v>29</v>
      </c>
      <c r="D62" t="s">
        <v>178</v>
      </c>
      <c r="F62" t="s">
        <v>8</v>
      </c>
      <c r="G62" t="s">
        <v>246</v>
      </c>
      <c r="H62" t="s">
        <v>247</v>
      </c>
      <c r="J62" t="s">
        <v>28</v>
      </c>
      <c r="M62" t="s">
        <v>39</v>
      </c>
      <c r="P62" t="s">
        <v>203</v>
      </c>
    </row>
    <row r="63" spans="1:16" x14ac:dyDescent="0.3">
      <c r="A63">
        <v>27</v>
      </c>
      <c r="B63" t="s">
        <v>13</v>
      </c>
      <c r="C63" t="s">
        <v>29</v>
      </c>
      <c r="D63" t="s">
        <v>183</v>
      </c>
      <c r="F63" t="s">
        <v>10</v>
      </c>
      <c r="G63" t="s">
        <v>248</v>
      </c>
      <c r="H63" t="s">
        <v>163</v>
      </c>
      <c r="J63" t="s">
        <v>28</v>
      </c>
      <c r="M63" t="s">
        <v>39</v>
      </c>
      <c r="P63" t="s">
        <v>203</v>
      </c>
    </row>
    <row r="64" spans="1:16" x14ac:dyDescent="0.3">
      <c r="A64">
        <v>28</v>
      </c>
      <c r="B64" t="s">
        <v>13</v>
      </c>
      <c r="C64" t="s">
        <v>29</v>
      </c>
      <c r="D64" t="s">
        <v>187</v>
      </c>
      <c r="F64" t="s">
        <v>10</v>
      </c>
      <c r="G64" t="s">
        <v>249</v>
      </c>
      <c r="H64" t="s">
        <v>168</v>
      </c>
      <c r="J64" t="s">
        <v>26</v>
      </c>
      <c r="M64" t="s">
        <v>39</v>
      </c>
      <c r="P64" t="s">
        <v>203</v>
      </c>
    </row>
    <row r="65" spans="1:16" x14ac:dyDescent="0.3">
      <c r="A65">
        <v>29</v>
      </c>
      <c r="B65" t="s">
        <v>13</v>
      </c>
      <c r="C65" t="s">
        <v>35</v>
      </c>
      <c r="D65" t="s">
        <v>190</v>
      </c>
      <c r="F65" t="s">
        <v>8</v>
      </c>
      <c r="G65" t="s">
        <v>250</v>
      </c>
      <c r="H65" t="s">
        <v>176</v>
      </c>
      <c r="J65" t="s">
        <v>28</v>
      </c>
      <c r="M65" t="s">
        <v>39</v>
      </c>
      <c r="P65" t="s">
        <v>203</v>
      </c>
    </row>
    <row r="66" spans="1:16" x14ac:dyDescent="0.3">
      <c r="A66">
        <v>30</v>
      </c>
      <c r="B66" t="s">
        <v>13</v>
      </c>
      <c r="C66" t="s">
        <v>35</v>
      </c>
      <c r="D66" t="s">
        <v>251</v>
      </c>
      <c r="F66" t="s">
        <v>8</v>
      </c>
      <c r="G66" t="s">
        <v>252</v>
      </c>
      <c r="H66" t="s">
        <v>192</v>
      </c>
      <c r="M66" t="s">
        <v>39</v>
      </c>
      <c r="P66" t="s">
        <v>203</v>
      </c>
    </row>
    <row r="67" spans="1:16" x14ac:dyDescent="0.3">
      <c r="A67">
        <v>31</v>
      </c>
      <c r="B67" t="s">
        <v>13</v>
      </c>
      <c r="C67" t="s">
        <v>35</v>
      </c>
      <c r="D67" t="s">
        <v>253</v>
      </c>
      <c r="F67" t="s">
        <v>8</v>
      </c>
      <c r="G67" t="s">
        <v>254</v>
      </c>
      <c r="H67" t="s">
        <v>189</v>
      </c>
      <c r="M67" t="s">
        <v>39</v>
      </c>
      <c r="P67" t="s">
        <v>203</v>
      </c>
    </row>
    <row r="68" spans="1:16" x14ac:dyDescent="0.3">
      <c r="A68">
        <v>32</v>
      </c>
      <c r="B68" t="s">
        <v>13</v>
      </c>
      <c r="C68" t="s">
        <v>35</v>
      </c>
      <c r="D68" t="s">
        <v>255</v>
      </c>
      <c r="F68" t="s">
        <v>8</v>
      </c>
      <c r="G68" t="s">
        <v>256</v>
      </c>
      <c r="H68" t="s">
        <v>257</v>
      </c>
      <c r="M68" t="s">
        <v>39</v>
      </c>
      <c r="P68" t="s">
        <v>203</v>
      </c>
    </row>
    <row r="69" spans="1:16" x14ac:dyDescent="0.3">
      <c r="A69">
        <v>33</v>
      </c>
      <c r="B69" t="s">
        <v>15</v>
      </c>
      <c r="C69" t="s">
        <v>38</v>
      </c>
      <c r="D69" t="s">
        <v>194</v>
      </c>
      <c r="F69" t="s">
        <v>10</v>
      </c>
      <c r="G69" t="s">
        <v>258</v>
      </c>
      <c r="H69" t="s">
        <v>259</v>
      </c>
      <c r="M69" t="s">
        <v>39</v>
      </c>
      <c r="P69" t="s">
        <v>203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9CBE3-4DF4-49DA-84CD-1CF37606502E}">
  <sheetPr codeName="Sheet3"/>
  <dimension ref="A2:Q42"/>
  <sheetViews>
    <sheetView tabSelected="1" topLeftCell="H1" zoomScaleNormal="100" workbookViewId="0">
      <pane xSplit="1" ySplit="7" topLeftCell="J40" activePane="bottomRight" state="frozen"/>
      <selection activeCell="H1" sqref="H1"/>
      <selection pane="topRight" activeCell="I1" sqref="I1"/>
      <selection pane="bottomLeft" activeCell="H8" sqref="H8"/>
      <selection pane="bottomRight" activeCell="M42" sqref="M42"/>
    </sheetView>
  </sheetViews>
  <sheetFormatPr defaultColWidth="8.77734375" defaultRowHeight="14.4" x14ac:dyDescent="0.3"/>
  <cols>
    <col min="1" max="1" width="6.109375" customWidth="1"/>
    <col min="2" max="2" width="23.6640625" customWidth="1"/>
    <col min="3" max="3" width="23.6640625" hidden="1" customWidth="1"/>
    <col min="4" max="4" width="29.77734375" customWidth="1"/>
    <col min="5" max="5" width="19.44140625" customWidth="1"/>
    <col min="6" max="6" width="18.33203125" hidden="1" customWidth="1"/>
    <col min="7" max="7" width="25.33203125" customWidth="1"/>
    <col min="8" max="8" width="42.6640625" style="153" customWidth="1"/>
    <col min="9" max="9" width="39.33203125" style="153" customWidth="1"/>
    <col min="10" max="10" width="22.33203125" customWidth="1"/>
    <col min="11" max="11" width="21.109375" customWidth="1"/>
    <col min="12" max="12" width="17.6640625" style="153" customWidth="1"/>
    <col min="13" max="13" width="14.6640625" customWidth="1"/>
    <col min="14" max="14" width="13.109375" customWidth="1"/>
    <col min="15" max="15" width="20.44140625" customWidth="1"/>
    <col min="16" max="16" width="16.109375" style="163" customWidth="1"/>
    <col min="17" max="16384" width="8.77734375" style="163"/>
  </cols>
  <sheetData>
    <row r="2" spans="1:17" ht="25.8" x14ac:dyDescent="0.3">
      <c r="A2" s="11" t="s">
        <v>260</v>
      </c>
      <c r="B2" s="11"/>
      <c r="C2" s="11"/>
      <c r="D2" s="11"/>
      <c r="E2" s="11"/>
      <c r="F2" s="11"/>
    </row>
    <row r="4" spans="1:17" x14ac:dyDescent="0.3">
      <c r="A4" s="21" t="s">
        <v>261</v>
      </c>
    </row>
    <row r="5" spans="1:17" x14ac:dyDescent="0.3">
      <c r="A5" s="21" t="s">
        <v>262</v>
      </c>
    </row>
    <row r="7" spans="1:17" ht="15.6" x14ac:dyDescent="0.3">
      <c r="A7" s="204" t="s">
        <v>45</v>
      </c>
      <c r="B7" s="205" t="s">
        <v>46</v>
      </c>
      <c r="C7" s="205" t="s">
        <v>263</v>
      </c>
      <c r="D7" s="205" t="s">
        <v>47</v>
      </c>
      <c r="E7" s="205" t="s">
        <v>48</v>
      </c>
      <c r="F7" s="205" t="s">
        <v>49</v>
      </c>
      <c r="G7" s="205" t="s">
        <v>50</v>
      </c>
      <c r="H7" s="206" t="s">
        <v>51</v>
      </c>
      <c r="I7" s="205" t="s">
        <v>52</v>
      </c>
      <c r="J7" s="206" t="s">
        <v>53</v>
      </c>
      <c r="K7" s="206" t="s">
        <v>54</v>
      </c>
      <c r="L7" s="206" t="s">
        <v>55</v>
      </c>
      <c r="M7" s="206" t="s">
        <v>56</v>
      </c>
      <c r="N7" s="205" t="s">
        <v>57</v>
      </c>
      <c r="O7" s="206" t="s">
        <v>58</v>
      </c>
      <c r="P7" s="205" t="s">
        <v>59</v>
      </c>
      <c r="Q7" s="279" t="s">
        <v>1264</v>
      </c>
    </row>
    <row r="8" spans="1:17" ht="57.6" x14ac:dyDescent="0.3">
      <c r="A8" s="207">
        <v>1</v>
      </c>
      <c r="B8" s="155" t="s">
        <v>7</v>
      </c>
      <c r="C8" s="155">
        <f t="shared" ref="C8:C42" si="0">VALUE(LEFT(D8, FIND(".", D8)-1))</f>
        <v>4</v>
      </c>
      <c r="D8" s="155" t="s">
        <v>19</v>
      </c>
      <c r="E8" s="210" t="s">
        <v>61</v>
      </c>
      <c r="F8" s="207"/>
      <c r="G8" s="221" t="s">
        <v>8</v>
      </c>
      <c r="H8" s="208" t="s">
        <v>62</v>
      </c>
      <c r="I8" s="208" t="s">
        <v>63</v>
      </c>
      <c r="J8" s="208" t="s">
        <v>64</v>
      </c>
      <c r="K8" s="210" t="s">
        <v>26</v>
      </c>
      <c r="L8" s="208" t="s">
        <v>65</v>
      </c>
      <c r="M8" s="215">
        <v>46366</v>
      </c>
      <c r="N8" s="221" t="s">
        <v>39</v>
      </c>
      <c r="O8" s="207"/>
      <c r="P8" s="207"/>
    </row>
    <row r="9" spans="1:17" ht="43.2" x14ac:dyDescent="0.3">
      <c r="A9" s="207"/>
      <c r="B9" s="155" t="s">
        <v>7</v>
      </c>
      <c r="C9" s="155">
        <f t="shared" ref="C9" si="1">VALUE(LEFT(D9, FIND(".", D9)-1))</f>
        <v>4</v>
      </c>
      <c r="D9" s="155" t="s">
        <v>19</v>
      </c>
      <c r="E9" s="210" t="s">
        <v>61</v>
      </c>
      <c r="F9" s="207"/>
      <c r="G9" s="221" t="s">
        <v>8</v>
      </c>
      <c r="H9" s="208"/>
      <c r="I9" s="208" t="s">
        <v>66</v>
      </c>
      <c r="J9" s="208" t="s">
        <v>67</v>
      </c>
      <c r="K9" s="210" t="s">
        <v>26</v>
      </c>
      <c r="L9" s="208" t="s">
        <v>68</v>
      </c>
      <c r="M9" s="215">
        <v>46366</v>
      </c>
      <c r="N9" s="221" t="s">
        <v>39</v>
      </c>
      <c r="O9" s="207"/>
      <c r="P9" s="207"/>
    </row>
    <row r="10" spans="1:17" ht="129.6" x14ac:dyDescent="0.3">
      <c r="A10" s="207">
        <v>2</v>
      </c>
      <c r="B10" s="155" t="s">
        <v>7</v>
      </c>
      <c r="C10" s="155">
        <f t="shared" si="0"/>
        <v>4</v>
      </c>
      <c r="D10" s="155" t="s">
        <v>19</v>
      </c>
      <c r="E10" s="210" t="s">
        <v>69</v>
      </c>
      <c r="F10" s="207"/>
      <c r="G10" s="209" t="s">
        <v>8</v>
      </c>
      <c r="H10" s="208" t="s">
        <v>70</v>
      </c>
      <c r="I10" s="208" t="s">
        <v>71</v>
      </c>
      <c r="J10" s="208" t="s">
        <v>72</v>
      </c>
      <c r="K10" s="207" t="s">
        <v>24</v>
      </c>
      <c r="L10" s="208" t="s">
        <v>73</v>
      </c>
      <c r="M10" s="215">
        <v>46366</v>
      </c>
      <c r="N10" s="221" t="s">
        <v>39</v>
      </c>
      <c r="O10" s="207"/>
      <c r="P10" s="208" t="s">
        <v>74</v>
      </c>
    </row>
    <row r="11" spans="1:17" ht="43.2" x14ac:dyDescent="0.3">
      <c r="A11" s="207"/>
      <c r="B11" s="155" t="s">
        <v>7</v>
      </c>
      <c r="C11" s="155">
        <f t="shared" ref="C11:C12" si="2">VALUE(LEFT(D11, FIND(".", D11)-1))</f>
        <v>4</v>
      </c>
      <c r="D11" s="155" t="s">
        <v>19</v>
      </c>
      <c r="E11" s="210" t="s">
        <v>69</v>
      </c>
      <c r="F11" s="207"/>
      <c r="G11" s="209" t="s">
        <v>8</v>
      </c>
      <c r="H11" s="214"/>
      <c r="I11" s="214"/>
      <c r="J11" s="208" t="s">
        <v>75</v>
      </c>
      <c r="K11" s="207" t="s">
        <v>24</v>
      </c>
      <c r="L11" s="208" t="s">
        <v>76</v>
      </c>
      <c r="M11" s="215">
        <v>46366</v>
      </c>
      <c r="N11" s="221" t="s">
        <v>39</v>
      </c>
      <c r="O11" s="207"/>
      <c r="P11" s="208"/>
    </row>
    <row r="12" spans="1:17" ht="43.2" x14ac:dyDescent="0.3">
      <c r="A12" s="207"/>
      <c r="B12" s="155" t="s">
        <v>7</v>
      </c>
      <c r="C12" s="155">
        <f t="shared" si="2"/>
        <v>4</v>
      </c>
      <c r="D12" s="155" t="s">
        <v>19</v>
      </c>
      <c r="E12" s="210" t="s">
        <v>69</v>
      </c>
      <c r="F12" s="207"/>
      <c r="G12" s="209" t="s">
        <v>8</v>
      </c>
      <c r="H12" s="214"/>
      <c r="I12" s="214"/>
      <c r="J12" s="208" t="s">
        <v>77</v>
      </c>
      <c r="K12" s="207" t="s">
        <v>24</v>
      </c>
      <c r="L12" s="208" t="s">
        <v>78</v>
      </c>
      <c r="M12" s="215">
        <v>46366</v>
      </c>
      <c r="N12" s="221" t="s">
        <v>39</v>
      </c>
      <c r="O12" s="207"/>
      <c r="P12" s="208"/>
    </row>
    <row r="13" spans="1:17" ht="158.4" x14ac:dyDescent="0.3">
      <c r="A13" s="207">
        <v>3</v>
      </c>
      <c r="B13" s="155" t="s">
        <v>9</v>
      </c>
      <c r="C13" s="155">
        <f t="shared" si="0"/>
        <v>6</v>
      </c>
      <c r="D13" s="155" t="s">
        <v>21</v>
      </c>
      <c r="E13" s="210" t="s">
        <v>79</v>
      </c>
      <c r="F13" s="207"/>
      <c r="G13" s="221" t="s">
        <v>8</v>
      </c>
      <c r="H13" s="208" t="s">
        <v>80</v>
      </c>
      <c r="I13" s="208" t="s">
        <v>81</v>
      </c>
      <c r="J13" s="208" t="s">
        <v>82</v>
      </c>
      <c r="K13" s="210" t="s">
        <v>30</v>
      </c>
      <c r="L13" s="208" t="s">
        <v>83</v>
      </c>
      <c r="M13" s="216">
        <v>46387</v>
      </c>
      <c r="N13" s="221" t="s">
        <v>39</v>
      </c>
      <c r="O13" s="207"/>
      <c r="P13" s="208" t="s">
        <v>84</v>
      </c>
    </row>
    <row r="14" spans="1:17" ht="72" x14ac:dyDescent="0.3">
      <c r="A14" s="207">
        <v>4</v>
      </c>
      <c r="B14" s="155" t="s">
        <v>9</v>
      </c>
      <c r="C14" s="155">
        <f t="shared" si="0"/>
        <v>6</v>
      </c>
      <c r="D14" s="155" t="s">
        <v>21</v>
      </c>
      <c r="E14" s="210" t="s">
        <v>85</v>
      </c>
      <c r="F14" s="207"/>
      <c r="G14" s="221" t="s">
        <v>8</v>
      </c>
      <c r="H14" s="208" t="s">
        <v>86</v>
      </c>
      <c r="I14" s="275" t="s">
        <v>1257</v>
      </c>
      <c r="J14" s="155" t="s">
        <v>87</v>
      </c>
      <c r="K14" s="207" t="s">
        <v>30</v>
      </c>
      <c r="L14" s="208" t="s">
        <v>88</v>
      </c>
      <c r="M14" s="216">
        <v>46387</v>
      </c>
      <c r="N14" s="221" t="s">
        <v>39</v>
      </c>
      <c r="O14" s="207"/>
      <c r="P14" s="276" t="s">
        <v>1258</v>
      </c>
    </row>
    <row r="15" spans="1:17" ht="72" x14ac:dyDescent="0.3">
      <c r="A15" s="207">
        <v>5</v>
      </c>
      <c r="B15" s="155" t="s">
        <v>9</v>
      </c>
      <c r="C15" s="155">
        <f t="shared" si="0"/>
        <v>7</v>
      </c>
      <c r="D15" s="155" t="s">
        <v>23</v>
      </c>
      <c r="E15" s="210" t="s">
        <v>89</v>
      </c>
      <c r="F15" s="207"/>
      <c r="G15" s="221" t="s">
        <v>8</v>
      </c>
      <c r="H15" s="208" t="s">
        <v>90</v>
      </c>
      <c r="I15" s="208" t="s">
        <v>91</v>
      </c>
      <c r="J15" s="208" t="s">
        <v>92</v>
      </c>
      <c r="K15" s="207" t="s">
        <v>24</v>
      </c>
      <c r="L15" s="208" t="s">
        <v>93</v>
      </c>
      <c r="M15" s="215">
        <v>46366</v>
      </c>
      <c r="N15" s="221" t="s">
        <v>39</v>
      </c>
      <c r="O15" s="207"/>
      <c r="P15" s="208" t="s">
        <v>94</v>
      </c>
    </row>
    <row r="16" spans="1:17" ht="43.2" x14ac:dyDescent="0.3">
      <c r="A16" s="213"/>
      <c r="B16" s="155" t="s">
        <v>9</v>
      </c>
      <c r="C16" s="155">
        <f>VALUE(LEFT(D16, FIND(".", D16)-1))</f>
        <v>7</v>
      </c>
      <c r="D16" s="155" t="s">
        <v>23</v>
      </c>
      <c r="E16" s="210" t="s">
        <v>89</v>
      </c>
      <c r="F16" s="207"/>
      <c r="G16" s="221" t="s">
        <v>8</v>
      </c>
      <c r="H16" s="214"/>
      <c r="I16" s="214"/>
      <c r="J16" s="208" t="s">
        <v>95</v>
      </c>
      <c r="K16" s="207" t="s">
        <v>24</v>
      </c>
      <c r="L16" s="208" t="s">
        <v>93</v>
      </c>
      <c r="M16" s="217" t="s">
        <v>96</v>
      </c>
      <c r="N16" s="221" t="s">
        <v>39</v>
      </c>
      <c r="O16" s="207"/>
      <c r="P16" s="208"/>
    </row>
    <row r="17" spans="1:16" ht="129.6" x14ac:dyDescent="0.3">
      <c r="A17" s="207">
        <v>6</v>
      </c>
      <c r="B17" s="155" t="s">
        <v>11</v>
      </c>
      <c r="C17" s="155">
        <f t="shared" si="0"/>
        <v>9</v>
      </c>
      <c r="D17" s="155" t="s">
        <v>27</v>
      </c>
      <c r="E17" s="210" t="s">
        <v>97</v>
      </c>
      <c r="F17" s="207"/>
      <c r="G17" s="221" t="s">
        <v>8</v>
      </c>
      <c r="H17" s="208" t="s">
        <v>98</v>
      </c>
      <c r="I17" s="208" t="s">
        <v>99</v>
      </c>
      <c r="J17" s="208" t="s">
        <v>100</v>
      </c>
      <c r="K17" s="207" t="s">
        <v>26</v>
      </c>
      <c r="L17" s="208" t="s">
        <v>101</v>
      </c>
      <c r="M17" s="209"/>
      <c r="N17" s="221" t="s">
        <v>39</v>
      </c>
      <c r="O17" s="207"/>
      <c r="P17" s="207"/>
    </row>
    <row r="18" spans="1:16" ht="72" x14ac:dyDescent="0.3">
      <c r="A18" s="207">
        <v>7</v>
      </c>
      <c r="B18" s="155" t="s">
        <v>11</v>
      </c>
      <c r="C18" s="155">
        <f t="shared" si="0"/>
        <v>12</v>
      </c>
      <c r="D18" s="155" t="s">
        <v>33</v>
      </c>
      <c r="E18" s="210" t="s">
        <v>102</v>
      </c>
      <c r="F18" s="207"/>
      <c r="G18" s="221" t="s">
        <v>8</v>
      </c>
      <c r="H18" s="208" t="s">
        <v>103</v>
      </c>
      <c r="I18" s="208" t="s">
        <v>104</v>
      </c>
      <c r="J18" s="210" t="s">
        <v>105</v>
      </c>
      <c r="K18" s="207" t="s">
        <v>26</v>
      </c>
      <c r="L18" s="208" t="s">
        <v>106</v>
      </c>
      <c r="M18" s="215">
        <v>46387</v>
      </c>
      <c r="N18" s="221" t="s">
        <v>39</v>
      </c>
      <c r="O18" s="207"/>
      <c r="P18" s="208" t="s">
        <v>107</v>
      </c>
    </row>
    <row r="19" spans="1:16" ht="43.2" x14ac:dyDescent="0.3">
      <c r="A19" s="207">
        <v>8</v>
      </c>
      <c r="B19" s="155" t="s">
        <v>11</v>
      </c>
      <c r="C19" s="155">
        <f t="shared" si="0"/>
        <v>13</v>
      </c>
      <c r="D19" s="155" t="s">
        <v>34</v>
      </c>
      <c r="E19" s="210" t="s">
        <v>108</v>
      </c>
      <c r="F19" s="207"/>
      <c r="G19" s="221" t="s">
        <v>8</v>
      </c>
      <c r="H19" s="208" t="s">
        <v>109</v>
      </c>
      <c r="I19" s="208" t="s">
        <v>110</v>
      </c>
      <c r="J19" s="208" t="s">
        <v>111</v>
      </c>
      <c r="K19" s="207" t="s">
        <v>28</v>
      </c>
      <c r="L19" s="208" t="s">
        <v>93</v>
      </c>
      <c r="M19" s="215">
        <v>46387</v>
      </c>
      <c r="N19" s="221" t="s">
        <v>39</v>
      </c>
      <c r="O19" s="207"/>
      <c r="P19" s="208" t="s">
        <v>112</v>
      </c>
    </row>
    <row r="20" spans="1:16" ht="28.8" x14ac:dyDescent="0.3">
      <c r="A20" s="213"/>
      <c r="B20" s="155" t="s">
        <v>11</v>
      </c>
      <c r="C20" s="155">
        <f t="shared" ref="C20" si="3">VALUE(LEFT(D20, FIND(".", D20)-1))</f>
        <v>13</v>
      </c>
      <c r="D20" s="155" t="s">
        <v>34</v>
      </c>
      <c r="E20" s="210" t="s">
        <v>108</v>
      </c>
      <c r="F20" s="207"/>
      <c r="G20" s="221" t="s">
        <v>8</v>
      </c>
      <c r="H20" s="214"/>
      <c r="I20" s="214"/>
      <c r="J20" s="208" t="s">
        <v>113</v>
      </c>
      <c r="K20" s="207" t="s">
        <v>28</v>
      </c>
      <c r="L20" s="208" t="s">
        <v>93</v>
      </c>
      <c r="M20" s="215">
        <v>46752</v>
      </c>
      <c r="N20" s="221" t="s">
        <v>39</v>
      </c>
      <c r="O20" s="207"/>
      <c r="P20" s="208"/>
    </row>
    <row r="21" spans="1:16" ht="43.2" x14ac:dyDescent="0.3">
      <c r="A21" s="207">
        <v>9</v>
      </c>
      <c r="B21" s="155" t="s">
        <v>11</v>
      </c>
      <c r="C21" s="155">
        <f t="shared" si="0"/>
        <v>13</v>
      </c>
      <c r="D21" s="155" t="s">
        <v>34</v>
      </c>
      <c r="E21" s="210" t="s">
        <v>114</v>
      </c>
      <c r="F21" s="207"/>
      <c r="G21" s="221" t="s">
        <v>8</v>
      </c>
      <c r="H21" s="208" t="s">
        <v>115</v>
      </c>
      <c r="I21" s="208" t="s">
        <v>116</v>
      </c>
      <c r="J21" s="208" t="s">
        <v>117</v>
      </c>
      <c r="K21" s="207" t="s">
        <v>28</v>
      </c>
      <c r="L21" s="208" t="s">
        <v>118</v>
      </c>
      <c r="M21" s="215">
        <v>46366</v>
      </c>
      <c r="N21" s="221" t="s">
        <v>39</v>
      </c>
      <c r="O21" s="207"/>
      <c r="P21" s="276" t="s">
        <v>1259</v>
      </c>
    </row>
    <row r="22" spans="1:16" ht="72" x14ac:dyDescent="0.3">
      <c r="A22" s="207">
        <v>10</v>
      </c>
      <c r="B22" s="155" t="s">
        <v>11</v>
      </c>
      <c r="C22" s="155">
        <f t="shared" si="0"/>
        <v>8</v>
      </c>
      <c r="D22" s="155" t="s">
        <v>25</v>
      </c>
      <c r="E22" s="210" t="s">
        <v>119</v>
      </c>
      <c r="F22" s="207"/>
      <c r="G22" s="221" t="s">
        <v>8</v>
      </c>
      <c r="H22" s="208" t="s">
        <v>120</v>
      </c>
      <c r="I22" s="208" t="s">
        <v>121</v>
      </c>
      <c r="J22" s="208" t="s">
        <v>122</v>
      </c>
      <c r="K22" s="207" t="s">
        <v>26</v>
      </c>
      <c r="L22" s="208" t="s">
        <v>123</v>
      </c>
      <c r="M22" s="209">
        <v>2027</v>
      </c>
      <c r="N22" s="221" t="s">
        <v>39</v>
      </c>
      <c r="O22" s="207"/>
      <c r="P22" s="207"/>
    </row>
    <row r="23" spans="1:16" ht="388.8" x14ac:dyDescent="0.3">
      <c r="A23" s="207">
        <v>11</v>
      </c>
      <c r="B23" s="155" t="s">
        <v>11</v>
      </c>
      <c r="C23" s="155">
        <f t="shared" si="0"/>
        <v>8</v>
      </c>
      <c r="D23" s="155" t="s">
        <v>25</v>
      </c>
      <c r="E23" s="210" t="s">
        <v>124</v>
      </c>
      <c r="F23" s="207"/>
      <c r="G23" s="221" t="s">
        <v>8</v>
      </c>
      <c r="H23" s="211" t="s">
        <v>125</v>
      </c>
      <c r="I23" s="222" t="s">
        <v>126</v>
      </c>
      <c r="J23" s="211" t="s">
        <v>127</v>
      </c>
      <c r="K23" s="212" t="s">
        <v>32</v>
      </c>
      <c r="L23" s="211" t="s">
        <v>128</v>
      </c>
      <c r="M23" s="216">
        <v>46387</v>
      </c>
      <c r="N23" s="221" t="s">
        <v>39</v>
      </c>
      <c r="O23" s="207"/>
      <c r="P23" s="211" t="s">
        <v>129</v>
      </c>
    </row>
    <row r="24" spans="1:16" ht="201.6" x14ac:dyDescent="0.3">
      <c r="A24" s="207">
        <v>12</v>
      </c>
      <c r="B24" s="155" t="s">
        <v>11</v>
      </c>
      <c r="C24" s="155">
        <f t="shared" si="0"/>
        <v>10</v>
      </c>
      <c r="D24" s="155" t="s">
        <v>29</v>
      </c>
      <c r="E24" s="210" t="s">
        <v>130</v>
      </c>
      <c r="F24" s="207"/>
      <c r="G24" s="221" t="s">
        <v>8</v>
      </c>
      <c r="H24" s="208" t="s">
        <v>131</v>
      </c>
      <c r="I24" s="208" t="s">
        <v>132</v>
      </c>
      <c r="J24" s="208" t="s">
        <v>133</v>
      </c>
      <c r="K24" s="207" t="s">
        <v>26</v>
      </c>
      <c r="L24" s="208" t="s">
        <v>134</v>
      </c>
      <c r="M24" s="215">
        <v>46387</v>
      </c>
      <c r="N24" s="221" t="s">
        <v>39</v>
      </c>
      <c r="O24" s="207"/>
      <c r="P24" s="208" t="s">
        <v>135</v>
      </c>
    </row>
    <row r="25" spans="1:16" ht="28.8" x14ac:dyDescent="0.3">
      <c r="A25" s="213"/>
      <c r="B25" s="155" t="s">
        <v>11</v>
      </c>
      <c r="C25" s="155">
        <f t="shared" ref="C25" si="4">VALUE(LEFT(D25, FIND(".", D25)-1))</f>
        <v>10</v>
      </c>
      <c r="D25" s="155" t="s">
        <v>29</v>
      </c>
      <c r="E25" s="210" t="s">
        <v>130</v>
      </c>
      <c r="F25" s="207"/>
      <c r="G25" s="221" t="s">
        <v>8</v>
      </c>
      <c r="H25" s="214"/>
      <c r="I25" s="208" t="s">
        <v>136</v>
      </c>
      <c r="J25" s="208" t="s">
        <v>137</v>
      </c>
      <c r="K25" s="207" t="s">
        <v>26</v>
      </c>
      <c r="L25" s="208" t="s">
        <v>134</v>
      </c>
      <c r="M25" s="215"/>
      <c r="N25" s="221" t="s">
        <v>39</v>
      </c>
      <c r="O25" s="207"/>
      <c r="P25" s="208"/>
    </row>
    <row r="26" spans="1:16" ht="28.8" x14ac:dyDescent="0.3">
      <c r="A26" s="213"/>
      <c r="B26" s="155" t="s">
        <v>11</v>
      </c>
      <c r="C26" s="155">
        <f t="shared" ref="C26:C27" si="5">VALUE(LEFT(D26, FIND(".", D26)-1))</f>
        <v>10</v>
      </c>
      <c r="D26" s="155" t="s">
        <v>29</v>
      </c>
      <c r="E26" s="210" t="s">
        <v>130</v>
      </c>
      <c r="F26" s="207"/>
      <c r="G26" s="221" t="s">
        <v>8</v>
      </c>
      <c r="H26" s="214"/>
      <c r="I26" s="208" t="s">
        <v>138</v>
      </c>
      <c r="J26" s="208" t="s">
        <v>139</v>
      </c>
      <c r="K26" s="207" t="s">
        <v>26</v>
      </c>
      <c r="L26" s="208" t="s">
        <v>134</v>
      </c>
      <c r="M26" s="215"/>
      <c r="N26" s="221" t="s">
        <v>39</v>
      </c>
      <c r="O26" s="207"/>
      <c r="P26" s="208"/>
    </row>
    <row r="27" spans="1:16" ht="28.8" x14ac:dyDescent="0.3">
      <c r="A27" s="213"/>
      <c r="B27" s="155" t="s">
        <v>11</v>
      </c>
      <c r="C27" s="155">
        <f t="shared" si="5"/>
        <v>10</v>
      </c>
      <c r="D27" s="155" t="s">
        <v>29</v>
      </c>
      <c r="E27" s="210" t="s">
        <v>130</v>
      </c>
      <c r="F27" s="207"/>
      <c r="G27" s="221" t="s">
        <v>8</v>
      </c>
      <c r="H27" s="214"/>
      <c r="I27" s="208" t="s">
        <v>140</v>
      </c>
      <c r="J27" s="208"/>
      <c r="K27" s="207" t="s">
        <v>26</v>
      </c>
      <c r="L27" s="208" t="s">
        <v>134</v>
      </c>
      <c r="M27" s="215"/>
      <c r="N27" s="221" t="s">
        <v>39</v>
      </c>
      <c r="O27" s="207"/>
      <c r="P27" s="208"/>
    </row>
    <row r="28" spans="1:16" ht="72" x14ac:dyDescent="0.3">
      <c r="A28" s="207">
        <v>13</v>
      </c>
      <c r="B28" s="155" t="s">
        <v>11</v>
      </c>
      <c r="C28" s="155">
        <f t="shared" si="0"/>
        <v>10</v>
      </c>
      <c r="D28" s="155" t="s">
        <v>29</v>
      </c>
      <c r="E28" s="210" t="s">
        <v>141</v>
      </c>
      <c r="F28" s="207"/>
      <c r="G28" s="221" t="s">
        <v>8</v>
      </c>
      <c r="H28" s="208" t="s">
        <v>142</v>
      </c>
      <c r="I28" s="208" t="s">
        <v>143</v>
      </c>
      <c r="J28" s="210" t="s">
        <v>144</v>
      </c>
      <c r="K28" s="207" t="s">
        <v>24</v>
      </c>
      <c r="L28" s="208" t="s">
        <v>145</v>
      </c>
      <c r="M28" s="215">
        <v>46752</v>
      </c>
      <c r="N28" s="221" t="s">
        <v>39</v>
      </c>
      <c r="O28" s="207"/>
      <c r="P28" s="208" t="s">
        <v>146</v>
      </c>
    </row>
    <row r="29" spans="1:16" ht="57.6" x14ac:dyDescent="0.3">
      <c r="A29" s="207">
        <v>14</v>
      </c>
      <c r="B29" s="155" t="s">
        <v>11</v>
      </c>
      <c r="C29" s="155">
        <f t="shared" si="0"/>
        <v>10</v>
      </c>
      <c r="D29" s="155" t="s">
        <v>29</v>
      </c>
      <c r="E29" s="210" t="s">
        <v>147</v>
      </c>
      <c r="F29" s="207"/>
      <c r="G29" s="221" t="s">
        <v>8</v>
      </c>
      <c r="H29" s="208" t="s">
        <v>148</v>
      </c>
      <c r="I29" s="208" t="s">
        <v>149</v>
      </c>
      <c r="J29" s="208" t="s">
        <v>150</v>
      </c>
      <c r="K29" s="207" t="s">
        <v>24</v>
      </c>
      <c r="L29" s="208" t="s">
        <v>134</v>
      </c>
      <c r="M29" s="209"/>
      <c r="N29" s="221" t="s">
        <v>39</v>
      </c>
      <c r="O29" s="207"/>
      <c r="P29" s="207"/>
    </row>
    <row r="30" spans="1:16" ht="28.8" x14ac:dyDescent="0.3">
      <c r="A30" s="213"/>
      <c r="B30" s="155" t="s">
        <v>11</v>
      </c>
      <c r="C30" s="155">
        <f t="shared" ref="C30" si="6">VALUE(LEFT(D30, FIND(".", D30)-1))</f>
        <v>10</v>
      </c>
      <c r="D30" s="155" t="s">
        <v>29</v>
      </c>
      <c r="E30" s="210" t="s">
        <v>147</v>
      </c>
      <c r="F30" s="207"/>
      <c r="G30" s="221" t="s">
        <v>8</v>
      </c>
      <c r="H30" s="208"/>
      <c r="I30" s="208"/>
      <c r="J30" s="208" t="s">
        <v>151</v>
      </c>
      <c r="K30" s="207" t="s">
        <v>24</v>
      </c>
      <c r="L30" s="208" t="s">
        <v>134</v>
      </c>
      <c r="M30" s="209"/>
      <c r="N30" s="221" t="s">
        <v>39</v>
      </c>
      <c r="O30" s="207"/>
      <c r="P30" s="207"/>
    </row>
    <row r="31" spans="1:16" ht="158.4" x14ac:dyDescent="0.3">
      <c r="A31" s="207">
        <v>15</v>
      </c>
      <c r="B31" s="155" t="s">
        <v>11</v>
      </c>
      <c r="C31" s="155">
        <f t="shared" si="0"/>
        <v>10</v>
      </c>
      <c r="D31" s="155" t="s">
        <v>29</v>
      </c>
      <c r="E31" s="210" t="s">
        <v>152</v>
      </c>
      <c r="F31" s="207"/>
      <c r="G31" s="221" t="s">
        <v>8</v>
      </c>
      <c r="H31" s="208" t="s">
        <v>153</v>
      </c>
      <c r="I31" s="208" t="s">
        <v>154</v>
      </c>
      <c r="J31" s="208" t="s">
        <v>155</v>
      </c>
      <c r="K31" s="207" t="s">
        <v>22</v>
      </c>
      <c r="L31" s="208" t="s">
        <v>118</v>
      </c>
      <c r="M31" s="277" t="s">
        <v>1260</v>
      </c>
      <c r="N31" s="221" t="s">
        <v>39</v>
      </c>
      <c r="O31" s="207"/>
      <c r="P31" s="210" t="s">
        <v>156</v>
      </c>
    </row>
    <row r="32" spans="1:16" ht="115.2" x14ac:dyDescent="0.3">
      <c r="A32" s="207">
        <v>16</v>
      </c>
      <c r="B32" s="155" t="s">
        <v>11</v>
      </c>
      <c r="C32" s="155">
        <f t="shared" si="0"/>
        <v>10</v>
      </c>
      <c r="D32" s="155" t="s">
        <v>29</v>
      </c>
      <c r="E32" s="210" t="s">
        <v>157</v>
      </c>
      <c r="F32" s="207"/>
      <c r="G32" s="221" t="s">
        <v>8</v>
      </c>
      <c r="H32" s="208" t="s">
        <v>158</v>
      </c>
      <c r="I32" s="208" t="s">
        <v>159</v>
      </c>
      <c r="J32" s="208" t="s">
        <v>160</v>
      </c>
      <c r="K32" s="207" t="s">
        <v>24</v>
      </c>
      <c r="L32" s="155"/>
      <c r="M32" s="209"/>
      <c r="N32" s="221" t="s">
        <v>39</v>
      </c>
      <c r="O32" s="207"/>
      <c r="P32" s="207"/>
    </row>
    <row r="33" spans="1:17" ht="129.6" x14ac:dyDescent="0.3">
      <c r="A33" s="207">
        <v>17</v>
      </c>
      <c r="B33" s="155" t="s">
        <v>13</v>
      </c>
      <c r="C33" s="155">
        <f t="shared" si="0"/>
        <v>10</v>
      </c>
      <c r="D33" s="155" t="s">
        <v>29</v>
      </c>
      <c r="E33" s="210" t="s">
        <v>161</v>
      </c>
      <c r="F33" s="207"/>
      <c r="G33" s="221" t="s">
        <v>10</v>
      </c>
      <c r="H33" s="208" t="s">
        <v>162</v>
      </c>
      <c r="I33" s="208" t="s">
        <v>163</v>
      </c>
      <c r="J33" s="208" t="s">
        <v>164</v>
      </c>
      <c r="K33" s="207" t="s">
        <v>22</v>
      </c>
      <c r="L33" s="208" t="s">
        <v>118</v>
      </c>
      <c r="M33" s="215">
        <v>46387</v>
      </c>
      <c r="N33" s="221" t="s">
        <v>39</v>
      </c>
      <c r="O33" s="207"/>
      <c r="P33" s="276" t="s">
        <v>1261</v>
      </c>
    </row>
    <row r="34" spans="1:17" ht="57.6" x14ac:dyDescent="0.3">
      <c r="A34" s="213"/>
      <c r="B34" s="155" t="s">
        <v>13</v>
      </c>
      <c r="C34" s="155">
        <f t="shared" ref="C34" si="7">VALUE(LEFT(D34, FIND(".", D34)-1))</f>
        <v>10</v>
      </c>
      <c r="D34" s="155" t="s">
        <v>29</v>
      </c>
      <c r="E34" s="210" t="s">
        <v>161</v>
      </c>
      <c r="F34" s="207"/>
      <c r="G34" s="221" t="s">
        <v>10</v>
      </c>
      <c r="H34" s="214"/>
      <c r="I34" s="214"/>
      <c r="J34" s="208" t="s">
        <v>165</v>
      </c>
      <c r="K34" s="207" t="s">
        <v>22</v>
      </c>
      <c r="L34" s="208" t="s">
        <v>118</v>
      </c>
      <c r="M34" s="215">
        <v>46752</v>
      </c>
      <c r="N34" s="221" t="s">
        <v>39</v>
      </c>
      <c r="O34" s="207"/>
      <c r="P34" s="207"/>
    </row>
    <row r="35" spans="1:17" ht="100.8" x14ac:dyDescent="0.3">
      <c r="A35" s="207">
        <v>18</v>
      </c>
      <c r="B35" s="155" t="s">
        <v>13</v>
      </c>
      <c r="C35" s="155">
        <f t="shared" si="0"/>
        <v>10</v>
      </c>
      <c r="D35" s="155" t="s">
        <v>29</v>
      </c>
      <c r="E35" s="210" t="s">
        <v>166</v>
      </c>
      <c r="F35" s="207"/>
      <c r="G35" s="221" t="s">
        <v>10</v>
      </c>
      <c r="H35" s="208" t="s">
        <v>167</v>
      </c>
      <c r="I35" s="155" t="s">
        <v>168</v>
      </c>
      <c r="J35" s="210" t="s">
        <v>169</v>
      </c>
      <c r="K35" s="207" t="s">
        <v>30</v>
      </c>
      <c r="L35" s="208" t="s">
        <v>134</v>
      </c>
      <c r="M35" s="209"/>
      <c r="N35" s="221" t="s">
        <v>39</v>
      </c>
      <c r="O35" s="207"/>
      <c r="P35" s="207"/>
    </row>
    <row r="36" spans="1:17" ht="144" x14ac:dyDescent="0.3">
      <c r="A36" s="207">
        <v>19</v>
      </c>
      <c r="B36" s="155" t="s">
        <v>13</v>
      </c>
      <c r="C36" s="155">
        <f t="shared" si="0"/>
        <v>10</v>
      </c>
      <c r="D36" s="155" t="s">
        <v>29</v>
      </c>
      <c r="E36" s="210" t="s">
        <v>170</v>
      </c>
      <c r="F36" s="207"/>
      <c r="G36" s="221" t="s">
        <v>10</v>
      </c>
      <c r="H36" s="208" t="s">
        <v>171</v>
      </c>
      <c r="I36" s="208" t="s">
        <v>172</v>
      </c>
      <c r="J36" s="208" t="s">
        <v>173</v>
      </c>
      <c r="K36" s="207" t="s">
        <v>26</v>
      </c>
      <c r="L36" s="208" t="s">
        <v>106</v>
      </c>
      <c r="M36" s="215">
        <v>46387</v>
      </c>
      <c r="N36" s="221" t="s">
        <v>39</v>
      </c>
      <c r="O36" s="207"/>
      <c r="P36" s="207"/>
    </row>
    <row r="37" spans="1:17" ht="187.2" x14ac:dyDescent="0.3">
      <c r="A37" s="207">
        <v>20</v>
      </c>
      <c r="B37" s="155" t="s">
        <v>13</v>
      </c>
      <c r="C37" s="155">
        <f t="shared" si="0"/>
        <v>8</v>
      </c>
      <c r="D37" s="155" t="s">
        <v>25</v>
      </c>
      <c r="E37" s="210" t="s">
        <v>174</v>
      </c>
      <c r="F37" s="207"/>
      <c r="G37" s="221" t="s">
        <v>8</v>
      </c>
      <c r="H37" s="208" t="s">
        <v>175</v>
      </c>
      <c r="I37" s="208" t="s">
        <v>176</v>
      </c>
      <c r="J37" s="208" t="s">
        <v>177</v>
      </c>
      <c r="K37" s="207" t="s">
        <v>22</v>
      </c>
      <c r="L37" s="208" t="s">
        <v>118</v>
      </c>
      <c r="M37" s="209"/>
      <c r="N37" s="221" t="s">
        <v>39</v>
      </c>
      <c r="O37" s="207"/>
      <c r="P37" s="276" t="s">
        <v>1262</v>
      </c>
    </row>
    <row r="38" spans="1:17" ht="57.6" x14ac:dyDescent="0.3">
      <c r="A38" s="207">
        <v>21</v>
      </c>
      <c r="B38" s="155" t="s">
        <v>13</v>
      </c>
      <c r="C38" s="155">
        <f t="shared" si="0"/>
        <v>11</v>
      </c>
      <c r="D38" s="155" t="s">
        <v>31</v>
      </c>
      <c r="E38" s="210" t="s">
        <v>178</v>
      </c>
      <c r="F38" s="207"/>
      <c r="G38" s="221" t="s">
        <v>8</v>
      </c>
      <c r="H38" s="208" t="s">
        <v>179</v>
      </c>
      <c r="I38" s="208" t="s">
        <v>264</v>
      </c>
      <c r="J38" s="208" t="s">
        <v>181</v>
      </c>
      <c r="K38" s="207" t="s">
        <v>22</v>
      </c>
      <c r="L38" s="208" t="s">
        <v>118</v>
      </c>
      <c r="M38" s="209"/>
      <c r="N38" s="221" t="s">
        <v>39</v>
      </c>
      <c r="O38" s="207"/>
      <c r="P38" s="208" t="s">
        <v>182</v>
      </c>
      <c r="Q38" s="278" t="s">
        <v>1263</v>
      </c>
    </row>
    <row r="39" spans="1:17" ht="57.6" x14ac:dyDescent="0.3">
      <c r="A39" s="207">
        <v>22</v>
      </c>
      <c r="B39" s="155" t="s">
        <v>13</v>
      </c>
      <c r="C39" s="155">
        <f t="shared" si="0"/>
        <v>11</v>
      </c>
      <c r="D39" s="155" t="s">
        <v>31</v>
      </c>
      <c r="E39" s="210" t="s">
        <v>183</v>
      </c>
      <c r="F39" s="207"/>
      <c r="G39" s="221" t="s">
        <v>8</v>
      </c>
      <c r="H39" s="208" t="s">
        <v>184</v>
      </c>
      <c r="I39" s="155" t="s">
        <v>185</v>
      </c>
      <c r="J39" s="208" t="s">
        <v>186</v>
      </c>
      <c r="K39" s="207" t="s">
        <v>22</v>
      </c>
      <c r="L39" s="208" t="s">
        <v>118</v>
      </c>
      <c r="M39" s="215">
        <v>46366</v>
      </c>
      <c r="N39" s="221" t="s">
        <v>39</v>
      </c>
      <c r="O39" s="207"/>
      <c r="P39" s="276" t="s">
        <v>1265</v>
      </c>
    </row>
    <row r="40" spans="1:17" ht="72" x14ac:dyDescent="0.3">
      <c r="A40" s="207">
        <v>23</v>
      </c>
      <c r="B40" s="155" t="s">
        <v>13</v>
      </c>
      <c r="C40" s="155">
        <f t="shared" si="0"/>
        <v>14</v>
      </c>
      <c r="D40" s="155" t="s">
        <v>35</v>
      </c>
      <c r="E40" s="210" t="s">
        <v>187</v>
      </c>
      <c r="F40" s="207"/>
      <c r="G40" s="221" t="s">
        <v>8</v>
      </c>
      <c r="H40" s="347" t="s">
        <v>188</v>
      </c>
      <c r="I40" s="155" t="s">
        <v>189</v>
      </c>
      <c r="J40" s="207"/>
      <c r="K40" s="207" t="s">
        <v>22</v>
      </c>
      <c r="L40" s="208" t="s">
        <v>118</v>
      </c>
      <c r="M40" s="209"/>
      <c r="N40" s="221" t="s">
        <v>39</v>
      </c>
      <c r="O40" s="277" t="s">
        <v>1266</v>
      </c>
      <c r="P40" s="276" t="s">
        <v>1267</v>
      </c>
    </row>
    <row r="41" spans="1:17" ht="115.2" x14ac:dyDescent="0.3">
      <c r="A41" s="207">
        <v>24</v>
      </c>
      <c r="B41" s="155" t="s">
        <v>13</v>
      </c>
      <c r="C41" s="155">
        <f t="shared" si="0"/>
        <v>14</v>
      </c>
      <c r="D41" s="155" t="s">
        <v>35</v>
      </c>
      <c r="E41" s="210" t="s">
        <v>190</v>
      </c>
      <c r="F41" s="207"/>
      <c r="G41" s="221" t="s">
        <v>8</v>
      </c>
      <c r="H41" s="347" t="s">
        <v>191</v>
      </c>
      <c r="I41" s="155" t="s">
        <v>192</v>
      </c>
      <c r="J41" s="208" t="s">
        <v>193</v>
      </c>
      <c r="K41" s="207" t="s">
        <v>22</v>
      </c>
      <c r="L41" s="208" t="s">
        <v>118</v>
      </c>
      <c r="M41" s="209"/>
      <c r="N41" s="221" t="s">
        <v>39</v>
      </c>
      <c r="O41" s="207"/>
      <c r="P41" s="276" t="s">
        <v>1268</v>
      </c>
    </row>
    <row r="42" spans="1:17" ht="57.6" x14ac:dyDescent="0.3">
      <c r="A42" s="207">
        <v>25</v>
      </c>
      <c r="B42" s="155" t="s">
        <v>15</v>
      </c>
      <c r="C42" s="155">
        <f t="shared" si="0"/>
        <v>16</v>
      </c>
      <c r="D42" s="155" t="s">
        <v>38</v>
      </c>
      <c r="E42" s="210" t="s">
        <v>194</v>
      </c>
      <c r="F42" s="207"/>
      <c r="G42" s="221" t="s">
        <v>12</v>
      </c>
      <c r="H42" s="208" t="s">
        <v>195</v>
      </c>
      <c r="I42" s="155" t="s">
        <v>196</v>
      </c>
      <c r="J42" s="208" t="s">
        <v>197</v>
      </c>
      <c r="K42" s="207" t="s">
        <v>22</v>
      </c>
      <c r="L42" s="208" t="s">
        <v>118</v>
      </c>
      <c r="M42" s="209">
        <v>2026</v>
      </c>
      <c r="N42" s="221" t="s">
        <v>39</v>
      </c>
      <c r="O42" s="207"/>
      <c r="P42" s="276" t="s">
        <v>1269</v>
      </c>
    </row>
  </sheetData>
  <phoneticPr fontId="36"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B118A8E-1321-4222-ADEF-EB00FE51D799}">
          <x14:formula1>
            <xm:f>Dropdown!$A$2:$A$9</xm:f>
          </x14:formula1>
          <xm:sqref>C10:C27 B8:B27 B28:C42</xm:sqref>
        </x14:dataValidation>
        <x14:dataValidation type="list" allowBlank="1" showInputMessage="1" showErrorMessage="1" xr:uid="{5139C975-8022-4956-B7B1-75A8AA464C43}">
          <x14:formula1>
            <xm:f>Dropdown!$C$2:$C$19</xm:f>
          </x14:formula1>
          <xm:sqref>D7:D42</xm:sqref>
        </x14:dataValidation>
        <x14:dataValidation type="list" allowBlank="1" showInputMessage="1" showErrorMessage="1" xr:uid="{3CD784F2-CDB2-4C95-9529-CF188B5E203D}">
          <x14:formula1>
            <xm:f>Dropdown!$E$2:$E$4</xm:f>
          </x14:formula1>
          <xm:sqref>G8:G42</xm:sqref>
        </x14:dataValidation>
        <x14:dataValidation type="list" allowBlank="1" showInputMessage="1" showErrorMessage="1" xr:uid="{6719D20E-E2E5-49B7-B4E2-11B5BC0658A1}">
          <x14:formula1>
            <xm:f>Dropdown!$H$2:$H$8</xm:f>
          </x14:formula1>
          <xm:sqref>K8:K42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73FA6-55CB-4663-8F24-D41DA2D8B4AF}">
  <sheetPr codeName="Sheet2"/>
  <dimension ref="A2:P40"/>
  <sheetViews>
    <sheetView topLeftCell="G21" zoomScale="85" zoomScaleNormal="85" workbookViewId="0">
      <selection activeCell="J23" sqref="J23"/>
    </sheetView>
  </sheetViews>
  <sheetFormatPr defaultColWidth="8.77734375" defaultRowHeight="14.4" x14ac:dyDescent="0.3"/>
  <cols>
    <col min="1" max="1" width="6.109375" customWidth="1"/>
    <col min="2" max="2" width="23.6640625" customWidth="1"/>
    <col min="3" max="3" width="23.6640625" hidden="1" customWidth="1"/>
    <col min="4" max="4" width="29.77734375" customWidth="1"/>
    <col min="5" max="5" width="19.44140625" customWidth="1"/>
    <col min="6" max="6" width="18.33203125" hidden="1" customWidth="1"/>
    <col min="7" max="7" width="25.33203125" customWidth="1"/>
    <col min="8" max="8" width="59" customWidth="1"/>
    <col min="9" max="9" width="39.33203125" customWidth="1"/>
    <col min="10" max="10" width="20" customWidth="1"/>
    <col min="11" max="11" width="21.109375" customWidth="1"/>
    <col min="12" max="12" width="17.6640625" customWidth="1"/>
    <col min="13" max="13" width="14.6640625" customWidth="1"/>
    <col min="14" max="14" width="13.109375" customWidth="1"/>
    <col min="15" max="15" width="20.44140625" customWidth="1"/>
    <col min="16" max="16" width="13.44140625" customWidth="1"/>
  </cols>
  <sheetData>
    <row r="2" spans="1:16" ht="25.8" x14ac:dyDescent="0.3">
      <c r="A2" s="11" t="s">
        <v>260</v>
      </c>
    </row>
    <row r="4" spans="1:16" x14ac:dyDescent="0.3">
      <c r="A4" s="21" t="s">
        <v>265</v>
      </c>
    </row>
    <row r="5" spans="1:16" x14ac:dyDescent="0.3">
      <c r="A5" s="21" t="s">
        <v>262</v>
      </c>
    </row>
    <row r="7" spans="1:16" ht="15.6" x14ac:dyDescent="0.3">
      <c r="A7" s="156" t="s">
        <v>45</v>
      </c>
      <c r="B7" s="157" t="s">
        <v>46</v>
      </c>
      <c r="C7" s="157" t="s">
        <v>263</v>
      </c>
      <c r="D7" s="157" t="s">
        <v>47</v>
      </c>
      <c r="E7" s="157" t="s">
        <v>48</v>
      </c>
      <c r="F7" s="157" t="s">
        <v>49</v>
      </c>
      <c r="G7" s="157" t="s">
        <v>50</v>
      </c>
      <c r="H7" s="158" t="s">
        <v>51</v>
      </c>
      <c r="I7" s="157" t="s">
        <v>52</v>
      </c>
      <c r="J7" s="159" t="s">
        <v>53</v>
      </c>
      <c r="K7" s="159" t="s">
        <v>54</v>
      </c>
      <c r="L7" s="159" t="s">
        <v>55</v>
      </c>
      <c r="M7" s="159" t="s">
        <v>56</v>
      </c>
      <c r="N7" s="157" t="s">
        <v>57</v>
      </c>
      <c r="O7" s="159" t="s">
        <v>58</v>
      </c>
      <c r="P7" s="157" t="s">
        <v>59</v>
      </c>
    </row>
    <row r="8" spans="1:16" ht="43.2" x14ac:dyDescent="0.3">
      <c r="A8">
        <v>1</v>
      </c>
      <c r="B8" s="153" t="s">
        <v>198</v>
      </c>
      <c r="C8" s="153">
        <f t="shared" ref="C8:C40" si="0">VALUE(LEFT(D8, FIND(".", D8)-1))</f>
        <v>1</v>
      </c>
      <c r="D8" s="153" t="s">
        <v>199</v>
      </c>
      <c r="E8" s="223" t="s">
        <v>200</v>
      </c>
      <c r="G8" s="223" t="s">
        <v>8</v>
      </c>
      <c r="H8" s="224" t="s">
        <v>201</v>
      </c>
      <c r="I8" s="224" t="s">
        <v>202</v>
      </c>
      <c r="K8" s="220" t="s">
        <v>28</v>
      </c>
      <c r="M8" s="225"/>
      <c r="N8" s="220" t="s">
        <v>39</v>
      </c>
    </row>
    <row r="9" spans="1:16" ht="57.6" x14ac:dyDescent="0.3">
      <c r="A9">
        <v>2</v>
      </c>
      <c r="B9" s="153" t="s">
        <v>198</v>
      </c>
      <c r="C9" s="153">
        <f t="shared" si="0"/>
        <v>1</v>
      </c>
      <c r="D9" s="153" t="s">
        <v>199</v>
      </c>
      <c r="E9" s="223" t="s">
        <v>204</v>
      </c>
      <c r="G9" s="223" t="s">
        <v>8</v>
      </c>
      <c r="H9" s="224" t="s">
        <v>205</v>
      </c>
      <c r="I9" s="224" t="s">
        <v>206</v>
      </c>
      <c r="K9" s="220" t="s">
        <v>24</v>
      </c>
      <c r="M9" s="166"/>
      <c r="N9" s="220" t="s">
        <v>39</v>
      </c>
    </row>
    <row r="10" spans="1:16" ht="43.2" x14ac:dyDescent="0.3">
      <c r="A10">
        <v>3</v>
      </c>
      <c r="B10" s="153" t="s">
        <v>7</v>
      </c>
      <c r="C10" s="153">
        <f t="shared" si="0"/>
        <v>4</v>
      </c>
      <c r="D10" s="153" t="s">
        <v>19</v>
      </c>
      <c r="E10" s="223" t="s">
        <v>61</v>
      </c>
      <c r="F10" s="220" t="s">
        <v>69</v>
      </c>
      <c r="G10" s="223" t="s">
        <v>8</v>
      </c>
      <c r="H10" s="224" t="s">
        <v>207</v>
      </c>
      <c r="I10" s="224" t="s">
        <v>208</v>
      </c>
      <c r="K10" s="220" t="s">
        <v>30</v>
      </c>
      <c r="M10" s="166"/>
      <c r="N10" s="220" t="s">
        <v>39</v>
      </c>
    </row>
    <row r="11" spans="1:16" ht="72" x14ac:dyDescent="0.3">
      <c r="A11">
        <v>4</v>
      </c>
      <c r="B11" s="153" t="s">
        <v>7</v>
      </c>
      <c r="C11" s="153">
        <f t="shared" si="0"/>
        <v>4</v>
      </c>
      <c r="D11" s="224" t="s">
        <v>19</v>
      </c>
      <c r="E11" s="223" t="s">
        <v>69</v>
      </c>
      <c r="G11" s="223" t="s">
        <v>8</v>
      </c>
      <c r="H11" s="224" t="s">
        <v>209</v>
      </c>
      <c r="I11" s="224" t="s">
        <v>210</v>
      </c>
      <c r="K11" s="220" t="s">
        <v>24</v>
      </c>
      <c r="M11" s="166"/>
      <c r="N11" s="220" t="s">
        <v>39</v>
      </c>
    </row>
    <row r="12" spans="1:16" ht="43.2" x14ac:dyDescent="0.3">
      <c r="A12">
        <v>5</v>
      </c>
      <c r="B12" s="153" t="s">
        <v>9</v>
      </c>
      <c r="C12" s="153">
        <f t="shared" si="0"/>
        <v>6</v>
      </c>
      <c r="D12" s="153" t="s">
        <v>21</v>
      </c>
      <c r="E12" s="223" t="s">
        <v>79</v>
      </c>
      <c r="G12" s="223" t="s">
        <v>8</v>
      </c>
      <c r="H12" s="224" t="s">
        <v>80</v>
      </c>
      <c r="I12" s="224" t="s">
        <v>81</v>
      </c>
      <c r="K12" s="220" t="s">
        <v>30</v>
      </c>
      <c r="M12" s="166"/>
      <c r="N12" s="220" t="s">
        <v>39</v>
      </c>
    </row>
    <row r="13" spans="1:16" ht="28.8" x14ac:dyDescent="0.3">
      <c r="A13">
        <v>6</v>
      </c>
      <c r="B13" s="153" t="s">
        <v>9</v>
      </c>
      <c r="C13" s="153">
        <f t="shared" si="0"/>
        <v>7</v>
      </c>
      <c r="D13" s="153" t="s">
        <v>23</v>
      </c>
      <c r="E13" s="223" t="s">
        <v>85</v>
      </c>
      <c r="G13" s="223" t="s">
        <v>8</v>
      </c>
      <c r="H13" s="224" t="s">
        <v>211</v>
      </c>
      <c r="I13" s="224" t="s">
        <v>91</v>
      </c>
      <c r="K13" s="220" t="s">
        <v>24</v>
      </c>
      <c r="M13" s="166"/>
      <c r="N13" s="220" t="s">
        <v>39</v>
      </c>
    </row>
    <row r="14" spans="1:16" ht="115.2" x14ac:dyDescent="0.3">
      <c r="A14">
        <v>7</v>
      </c>
      <c r="B14" s="153" t="s">
        <v>11</v>
      </c>
      <c r="C14" s="153">
        <f t="shared" si="0"/>
        <v>9</v>
      </c>
      <c r="D14" s="153" t="s">
        <v>27</v>
      </c>
      <c r="E14" s="223" t="s">
        <v>97</v>
      </c>
      <c r="G14" s="223" t="s">
        <v>8</v>
      </c>
      <c r="H14" s="224" t="s">
        <v>212</v>
      </c>
      <c r="I14" s="224" t="s">
        <v>99</v>
      </c>
      <c r="J14" s="208" t="s">
        <v>100</v>
      </c>
      <c r="K14" s="220" t="s">
        <v>26</v>
      </c>
      <c r="L14" t="s">
        <v>101</v>
      </c>
      <c r="M14" s="166"/>
      <c r="N14" s="220" t="s">
        <v>39</v>
      </c>
    </row>
    <row r="15" spans="1:16" ht="57.6" x14ac:dyDescent="0.3">
      <c r="A15">
        <v>8</v>
      </c>
      <c r="B15" s="153" t="s">
        <v>11</v>
      </c>
      <c r="C15" s="153">
        <f t="shared" si="0"/>
        <v>12</v>
      </c>
      <c r="D15" s="224" t="s">
        <v>33</v>
      </c>
      <c r="E15" s="223" t="s">
        <v>102</v>
      </c>
      <c r="G15" s="223" t="s">
        <v>8</v>
      </c>
      <c r="H15" s="224" t="s">
        <v>103</v>
      </c>
      <c r="I15" s="224" t="s">
        <v>104</v>
      </c>
      <c r="K15" s="220" t="s">
        <v>28</v>
      </c>
      <c r="M15" s="166"/>
      <c r="N15" s="220" t="s">
        <v>39</v>
      </c>
    </row>
    <row r="16" spans="1:16" ht="28.8" x14ac:dyDescent="0.3">
      <c r="A16">
        <v>9</v>
      </c>
      <c r="B16" s="153" t="s">
        <v>11</v>
      </c>
      <c r="C16" s="153">
        <f t="shared" si="0"/>
        <v>13</v>
      </c>
      <c r="D16" s="153" t="s">
        <v>34</v>
      </c>
      <c r="E16" s="223" t="s">
        <v>108</v>
      </c>
      <c r="G16" s="223" t="s">
        <v>8</v>
      </c>
      <c r="H16" s="224" t="s">
        <v>115</v>
      </c>
      <c r="I16" s="224" t="s">
        <v>116</v>
      </c>
      <c r="K16" s="220" t="s">
        <v>22</v>
      </c>
      <c r="M16" s="166"/>
      <c r="N16" s="220" t="s">
        <v>39</v>
      </c>
    </row>
    <row r="17" spans="1:14" ht="57.6" x14ac:dyDescent="0.3">
      <c r="A17">
        <v>10</v>
      </c>
      <c r="B17" s="153" t="s">
        <v>11</v>
      </c>
      <c r="C17" s="153">
        <f t="shared" si="0"/>
        <v>13</v>
      </c>
      <c r="D17" s="153" t="s">
        <v>34</v>
      </c>
      <c r="E17" s="223" t="s">
        <v>114</v>
      </c>
      <c r="G17" s="223" t="s">
        <v>8</v>
      </c>
      <c r="H17" s="224" t="s">
        <v>213</v>
      </c>
      <c r="I17" s="224" t="s">
        <v>214</v>
      </c>
      <c r="K17" s="220" t="s">
        <v>22</v>
      </c>
      <c r="M17" s="166"/>
      <c r="N17" s="220" t="s">
        <v>39</v>
      </c>
    </row>
    <row r="18" spans="1:14" ht="28.8" x14ac:dyDescent="0.3">
      <c r="A18">
        <v>11</v>
      </c>
      <c r="B18" s="153" t="s">
        <v>11</v>
      </c>
      <c r="C18" s="153">
        <f t="shared" si="0"/>
        <v>13</v>
      </c>
      <c r="D18" s="153" t="s">
        <v>34</v>
      </c>
      <c r="E18" s="223" t="s">
        <v>119</v>
      </c>
      <c r="G18" s="223" t="s">
        <v>8</v>
      </c>
      <c r="H18" s="224" t="s">
        <v>215</v>
      </c>
      <c r="I18" s="224" t="s">
        <v>216</v>
      </c>
      <c r="K18" s="220" t="s">
        <v>22</v>
      </c>
      <c r="M18" s="166"/>
      <c r="N18" s="220" t="s">
        <v>39</v>
      </c>
    </row>
    <row r="19" spans="1:14" ht="172.8" x14ac:dyDescent="0.3">
      <c r="A19">
        <v>12</v>
      </c>
      <c r="B19" s="153" t="s">
        <v>11</v>
      </c>
      <c r="C19" s="153">
        <f t="shared" si="0"/>
        <v>8</v>
      </c>
      <c r="D19" s="224" t="s">
        <v>25</v>
      </c>
      <c r="E19" s="223" t="s">
        <v>124</v>
      </c>
      <c r="G19" s="223" t="s">
        <v>8</v>
      </c>
      <c r="H19" s="224" t="s">
        <v>217</v>
      </c>
      <c r="I19" s="224" t="s">
        <v>218</v>
      </c>
      <c r="K19" s="220" t="s">
        <v>22</v>
      </c>
      <c r="M19" s="166"/>
      <c r="N19" s="220" t="s">
        <v>39</v>
      </c>
    </row>
    <row r="20" spans="1:14" ht="43.2" x14ac:dyDescent="0.3">
      <c r="A20">
        <v>13</v>
      </c>
      <c r="B20" s="153" t="s">
        <v>11</v>
      </c>
      <c r="C20" s="153">
        <f t="shared" si="0"/>
        <v>8</v>
      </c>
      <c r="D20" s="224" t="s">
        <v>25</v>
      </c>
      <c r="E20" s="223" t="s">
        <v>130</v>
      </c>
      <c r="G20" s="223" t="s">
        <v>8</v>
      </c>
      <c r="H20" s="224" t="s">
        <v>219</v>
      </c>
      <c r="I20" s="224" t="s">
        <v>220</v>
      </c>
      <c r="K20" s="220" t="s">
        <v>30</v>
      </c>
      <c r="M20" s="166"/>
      <c r="N20" s="220" t="s">
        <v>39</v>
      </c>
    </row>
    <row r="21" spans="1:14" ht="129.6" x14ac:dyDescent="0.3">
      <c r="A21">
        <v>14</v>
      </c>
      <c r="B21" s="153" t="s">
        <v>11</v>
      </c>
      <c r="C21" s="153">
        <f t="shared" si="0"/>
        <v>10</v>
      </c>
      <c r="D21" s="153" t="s">
        <v>29</v>
      </c>
      <c r="E21" s="223" t="s">
        <v>141</v>
      </c>
      <c r="G21" s="223" t="s">
        <v>8</v>
      </c>
      <c r="H21" s="224" t="s">
        <v>221</v>
      </c>
      <c r="I21" s="224" t="s">
        <v>222</v>
      </c>
      <c r="K21" s="220" t="s">
        <v>26</v>
      </c>
      <c r="M21" s="166"/>
      <c r="N21" s="220" t="s">
        <v>39</v>
      </c>
    </row>
    <row r="22" spans="1:14" ht="57.6" x14ac:dyDescent="0.3">
      <c r="A22">
        <v>15</v>
      </c>
      <c r="B22" s="153" t="s">
        <v>11</v>
      </c>
      <c r="C22" s="153">
        <f t="shared" si="0"/>
        <v>10</v>
      </c>
      <c r="D22" s="153" t="s">
        <v>29</v>
      </c>
      <c r="E22" s="223" t="s">
        <v>147</v>
      </c>
      <c r="G22" s="223" t="s">
        <v>8</v>
      </c>
      <c r="H22" s="224" t="s">
        <v>223</v>
      </c>
      <c r="I22" s="224" t="s">
        <v>149</v>
      </c>
      <c r="K22" s="220" t="s">
        <v>24</v>
      </c>
      <c r="M22" s="166"/>
      <c r="N22" s="220" t="s">
        <v>39</v>
      </c>
    </row>
    <row r="23" spans="1:14" ht="86.4" x14ac:dyDescent="0.3">
      <c r="A23">
        <v>16</v>
      </c>
      <c r="B23" s="153" t="s">
        <v>11</v>
      </c>
      <c r="C23" s="153">
        <f t="shared" si="0"/>
        <v>10</v>
      </c>
      <c r="D23" s="153" t="s">
        <v>29</v>
      </c>
      <c r="E23" s="223" t="s">
        <v>152</v>
      </c>
      <c r="G23" s="223" t="s">
        <v>8</v>
      </c>
      <c r="H23" s="224" t="s">
        <v>224</v>
      </c>
      <c r="I23" s="224" t="s">
        <v>225</v>
      </c>
      <c r="K23" s="220" t="s">
        <v>28</v>
      </c>
      <c r="M23" s="166"/>
      <c r="N23" s="220" t="s">
        <v>39</v>
      </c>
    </row>
    <row r="24" spans="1:14" ht="57.6" x14ac:dyDescent="0.3">
      <c r="A24">
        <v>17</v>
      </c>
      <c r="B24" s="153" t="s">
        <v>11</v>
      </c>
      <c r="C24" s="153">
        <f t="shared" si="0"/>
        <v>10</v>
      </c>
      <c r="D24" s="153" t="s">
        <v>29</v>
      </c>
      <c r="E24" s="223" t="s">
        <v>157</v>
      </c>
      <c r="G24" s="223" t="s">
        <v>8</v>
      </c>
      <c r="H24" s="224" t="s">
        <v>226</v>
      </c>
      <c r="I24" s="224" t="s">
        <v>225</v>
      </c>
      <c r="K24" s="220" t="s">
        <v>28</v>
      </c>
      <c r="M24" s="166"/>
      <c r="N24" s="220" t="s">
        <v>39</v>
      </c>
    </row>
    <row r="25" spans="1:14" ht="43.2" x14ac:dyDescent="0.3">
      <c r="A25">
        <v>18</v>
      </c>
      <c r="B25" s="153" t="s">
        <v>11</v>
      </c>
      <c r="C25" s="153">
        <f t="shared" si="0"/>
        <v>10</v>
      </c>
      <c r="D25" s="153" t="s">
        <v>29</v>
      </c>
      <c r="E25" s="223" t="s">
        <v>227</v>
      </c>
      <c r="G25" s="223" t="s">
        <v>8</v>
      </c>
      <c r="H25" s="224" t="s">
        <v>228</v>
      </c>
      <c r="I25" s="224" t="s">
        <v>229</v>
      </c>
      <c r="K25" s="220" t="s">
        <v>30</v>
      </c>
      <c r="M25" s="166"/>
      <c r="N25" s="220" t="s">
        <v>39</v>
      </c>
    </row>
    <row r="26" spans="1:14" ht="57.6" x14ac:dyDescent="0.3">
      <c r="A26">
        <v>19</v>
      </c>
      <c r="B26" s="153" t="s">
        <v>11</v>
      </c>
      <c r="C26" s="153">
        <f t="shared" si="0"/>
        <v>10</v>
      </c>
      <c r="D26" s="153" t="s">
        <v>29</v>
      </c>
      <c r="E26" s="223" t="s">
        <v>230</v>
      </c>
      <c r="G26" s="223" t="s">
        <v>10</v>
      </c>
      <c r="H26" s="224" t="s">
        <v>231</v>
      </c>
      <c r="I26" s="224" t="s">
        <v>232</v>
      </c>
      <c r="K26" s="220" t="s">
        <v>28</v>
      </c>
      <c r="M26" s="166"/>
      <c r="N26" s="220" t="s">
        <v>39</v>
      </c>
    </row>
    <row r="27" spans="1:14" ht="43.2" x14ac:dyDescent="0.3">
      <c r="A27">
        <v>20</v>
      </c>
      <c r="B27" s="153" t="s">
        <v>11</v>
      </c>
      <c r="C27" s="153">
        <f t="shared" si="0"/>
        <v>10</v>
      </c>
      <c r="D27" s="153" t="s">
        <v>29</v>
      </c>
      <c r="E27" s="223" t="s">
        <v>233</v>
      </c>
      <c r="G27" s="223" t="s">
        <v>10</v>
      </c>
      <c r="H27" s="224" t="s">
        <v>234</v>
      </c>
      <c r="I27" s="224" t="s">
        <v>235</v>
      </c>
      <c r="J27" t="s">
        <v>266</v>
      </c>
      <c r="K27" s="220" t="s">
        <v>22</v>
      </c>
      <c r="M27" s="166"/>
      <c r="N27" s="220" t="s">
        <v>39</v>
      </c>
    </row>
    <row r="28" spans="1:14" ht="316.8" x14ac:dyDescent="0.3">
      <c r="A28">
        <v>21</v>
      </c>
      <c r="B28" s="153" t="s">
        <v>11</v>
      </c>
      <c r="C28" s="153">
        <f t="shared" si="0"/>
        <v>10</v>
      </c>
      <c r="D28" s="153" t="s">
        <v>29</v>
      </c>
      <c r="E28" s="223" t="s">
        <v>236</v>
      </c>
      <c r="G28" s="223" t="s">
        <v>10</v>
      </c>
      <c r="H28" s="224" t="s">
        <v>237</v>
      </c>
      <c r="I28" s="224" t="s">
        <v>238</v>
      </c>
      <c r="K28" s="220" t="s">
        <v>26</v>
      </c>
      <c r="M28" s="166"/>
      <c r="N28" s="220" t="s">
        <v>39</v>
      </c>
    </row>
    <row r="29" spans="1:14" ht="57.6" x14ac:dyDescent="0.3">
      <c r="A29">
        <v>22</v>
      </c>
      <c r="B29" s="153" t="s">
        <v>13</v>
      </c>
      <c r="C29" s="153">
        <f t="shared" si="0"/>
        <v>10</v>
      </c>
      <c r="D29" s="153" t="s">
        <v>29</v>
      </c>
      <c r="E29" s="223" t="s">
        <v>161</v>
      </c>
      <c r="G29" s="223" t="s">
        <v>8</v>
      </c>
      <c r="H29" s="224" t="s">
        <v>239</v>
      </c>
      <c r="I29" s="224" t="s">
        <v>240</v>
      </c>
      <c r="K29" s="220" t="s">
        <v>28</v>
      </c>
      <c r="M29" s="166"/>
      <c r="N29" s="220" t="s">
        <v>39</v>
      </c>
    </row>
    <row r="30" spans="1:14" ht="72" x14ac:dyDescent="0.3">
      <c r="A30">
        <v>23</v>
      </c>
      <c r="B30" s="153" t="s">
        <v>13</v>
      </c>
      <c r="C30" s="153">
        <f t="shared" si="0"/>
        <v>10</v>
      </c>
      <c r="D30" s="153" t="s">
        <v>29</v>
      </c>
      <c r="E30" s="223" t="s">
        <v>166</v>
      </c>
      <c r="G30" s="223" t="s">
        <v>8</v>
      </c>
      <c r="H30" s="224" t="s">
        <v>241</v>
      </c>
      <c r="I30" s="224" t="s">
        <v>154</v>
      </c>
      <c r="K30" s="220" t="s">
        <v>22</v>
      </c>
      <c r="M30" s="166"/>
      <c r="N30" s="220" t="s">
        <v>39</v>
      </c>
    </row>
    <row r="31" spans="1:14" ht="72" x14ac:dyDescent="0.3">
      <c r="A31">
        <v>24</v>
      </c>
      <c r="B31" s="153" t="s">
        <v>13</v>
      </c>
      <c r="C31" s="153">
        <f t="shared" si="0"/>
        <v>10</v>
      </c>
      <c r="D31" s="153" t="s">
        <v>29</v>
      </c>
      <c r="E31" s="223" t="s">
        <v>170</v>
      </c>
      <c r="G31" s="223" t="s">
        <v>8</v>
      </c>
      <c r="H31" s="224" t="s">
        <v>242</v>
      </c>
      <c r="I31" s="224" t="s">
        <v>243</v>
      </c>
      <c r="K31" s="220" t="s">
        <v>22</v>
      </c>
      <c r="M31" s="166"/>
      <c r="N31" s="220" t="s">
        <v>39</v>
      </c>
    </row>
    <row r="32" spans="1:14" ht="57.6" x14ac:dyDescent="0.3">
      <c r="A32">
        <v>25</v>
      </c>
      <c r="B32" s="153" t="s">
        <v>13</v>
      </c>
      <c r="C32" s="153">
        <f t="shared" si="0"/>
        <v>10</v>
      </c>
      <c r="D32" s="153" t="s">
        <v>29</v>
      </c>
      <c r="E32" s="223" t="s">
        <v>174</v>
      </c>
      <c r="G32" s="223" t="s">
        <v>8</v>
      </c>
      <c r="H32" s="224" t="s">
        <v>244</v>
      </c>
      <c r="I32" s="224" t="s">
        <v>245</v>
      </c>
      <c r="K32" s="220" t="s">
        <v>22</v>
      </c>
      <c r="M32" s="166"/>
      <c r="N32" s="220" t="s">
        <v>39</v>
      </c>
    </row>
    <row r="33" spans="1:14" ht="43.2" x14ac:dyDescent="0.3">
      <c r="A33">
        <v>26</v>
      </c>
      <c r="B33" s="153" t="s">
        <v>13</v>
      </c>
      <c r="C33" s="153">
        <f t="shared" si="0"/>
        <v>10</v>
      </c>
      <c r="D33" s="153" t="s">
        <v>29</v>
      </c>
      <c r="E33" s="223" t="s">
        <v>178</v>
      </c>
      <c r="G33" s="223" t="s">
        <v>8</v>
      </c>
      <c r="H33" s="224" t="s">
        <v>246</v>
      </c>
      <c r="I33" s="224" t="s">
        <v>247</v>
      </c>
      <c r="K33" s="220" t="s">
        <v>28</v>
      </c>
      <c r="M33" s="166"/>
      <c r="N33" s="220" t="s">
        <v>39</v>
      </c>
    </row>
    <row r="34" spans="1:14" ht="86.4" x14ac:dyDescent="0.3">
      <c r="A34">
        <v>27</v>
      </c>
      <c r="B34" s="153" t="s">
        <v>13</v>
      </c>
      <c r="C34" s="153">
        <f t="shared" si="0"/>
        <v>10</v>
      </c>
      <c r="D34" s="153" t="s">
        <v>29</v>
      </c>
      <c r="E34" s="223" t="s">
        <v>183</v>
      </c>
      <c r="G34" s="223" t="s">
        <v>10</v>
      </c>
      <c r="H34" s="224" t="s">
        <v>248</v>
      </c>
      <c r="I34" s="224" t="s">
        <v>163</v>
      </c>
      <c r="K34" s="220" t="s">
        <v>28</v>
      </c>
      <c r="M34" s="166"/>
      <c r="N34" s="220" t="s">
        <v>39</v>
      </c>
    </row>
    <row r="35" spans="1:14" ht="86.4" x14ac:dyDescent="0.3">
      <c r="A35">
        <v>28</v>
      </c>
      <c r="B35" s="153" t="s">
        <v>13</v>
      </c>
      <c r="C35" s="153">
        <f t="shared" si="0"/>
        <v>10</v>
      </c>
      <c r="D35" s="153" t="s">
        <v>29</v>
      </c>
      <c r="E35" s="223" t="s">
        <v>187</v>
      </c>
      <c r="G35" s="223" t="s">
        <v>10</v>
      </c>
      <c r="H35" s="224" t="s">
        <v>249</v>
      </c>
      <c r="I35" s="153" t="s">
        <v>168</v>
      </c>
      <c r="K35" t="s">
        <v>26</v>
      </c>
      <c r="M35" s="166"/>
      <c r="N35" s="220" t="s">
        <v>39</v>
      </c>
    </row>
    <row r="36" spans="1:14" ht="129.6" x14ac:dyDescent="0.3">
      <c r="A36">
        <v>29</v>
      </c>
      <c r="B36" s="153" t="s">
        <v>13</v>
      </c>
      <c r="C36" s="153">
        <f t="shared" si="0"/>
        <v>14</v>
      </c>
      <c r="D36" s="153" t="s">
        <v>35</v>
      </c>
      <c r="E36" s="223" t="s">
        <v>190</v>
      </c>
      <c r="G36" s="223" t="s">
        <v>8</v>
      </c>
      <c r="H36" s="224" t="s">
        <v>250</v>
      </c>
      <c r="I36" s="153" t="s">
        <v>176</v>
      </c>
      <c r="K36" t="s">
        <v>28</v>
      </c>
      <c r="M36" s="166"/>
      <c r="N36" s="220" t="s">
        <v>39</v>
      </c>
    </row>
    <row r="37" spans="1:14" ht="72" x14ac:dyDescent="0.3">
      <c r="A37">
        <v>30</v>
      </c>
      <c r="B37" s="153" t="s">
        <v>13</v>
      </c>
      <c r="C37" s="153">
        <f t="shared" si="0"/>
        <v>14</v>
      </c>
      <c r="D37" s="153" t="s">
        <v>35</v>
      </c>
      <c r="E37" s="223" t="s">
        <v>251</v>
      </c>
      <c r="G37" s="223" t="s">
        <v>8</v>
      </c>
      <c r="H37" s="224" t="s">
        <v>252</v>
      </c>
      <c r="I37" s="153" t="s">
        <v>192</v>
      </c>
      <c r="M37" s="166"/>
      <c r="N37" s="220" t="s">
        <v>39</v>
      </c>
    </row>
    <row r="38" spans="1:14" ht="72" x14ac:dyDescent="0.3">
      <c r="A38">
        <v>31</v>
      </c>
      <c r="B38" s="153" t="s">
        <v>13</v>
      </c>
      <c r="C38" s="153">
        <f t="shared" si="0"/>
        <v>14</v>
      </c>
      <c r="D38" s="153" t="s">
        <v>35</v>
      </c>
      <c r="E38" s="223" t="s">
        <v>253</v>
      </c>
      <c r="G38" s="223" t="s">
        <v>8</v>
      </c>
      <c r="H38" s="224" t="s">
        <v>254</v>
      </c>
      <c r="I38" s="153" t="s">
        <v>189</v>
      </c>
      <c r="M38" s="166"/>
      <c r="N38" s="220" t="s">
        <v>39</v>
      </c>
    </row>
    <row r="39" spans="1:14" ht="57.6" x14ac:dyDescent="0.3">
      <c r="A39">
        <v>32</v>
      </c>
      <c r="B39" s="153" t="s">
        <v>13</v>
      </c>
      <c r="C39" s="153">
        <f t="shared" si="0"/>
        <v>14</v>
      </c>
      <c r="D39" s="153" t="s">
        <v>35</v>
      </c>
      <c r="E39" s="223" t="s">
        <v>255</v>
      </c>
      <c r="G39" s="223" t="s">
        <v>8</v>
      </c>
      <c r="H39" s="224" t="s">
        <v>256</v>
      </c>
      <c r="I39" s="153" t="s">
        <v>257</v>
      </c>
      <c r="M39" s="166"/>
      <c r="N39" s="220" t="s">
        <v>39</v>
      </c>
    </row>
    <row r="40" spans="1:14" ht="72" x14ac:dyDescent="0.3">
      <c r="A40">
        <v>33</v>
      </c>
      <c r="B40" s="153" t="s">
        <v>15</v>
      </c>
      <c r="C40" s="153">
        <f t="shared" si="0"/>
        <v>16</v>
      </c>
      <c r="D40" s="153" t="s">
        <v>38</v>
      </c>
      <c r="E40" s="223" t="s">
        <v>194</v>
      </c>
      <c r="G40" s="223" t="s">
        <v>10</v>
      </c>
      <c r="H40" s="224" t="s">
        <v>258</v>
      </c>
      <c r="I40" s="153" t="s">
        <v>259</v>
      </c>
      <c r="M40" s="166"/>
      <c r="N40" s="220" t="s">
        <v>39</v>
      </c>
    </row>
  </sheetData>
  <phoneticPr fontId="36"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AC25E21C-62FD-4E4D-844B-E1AFAFD7381F}">
          <x14:formula1>
            <xm:f>Dropdown!$E$2:$E$4</xm:f>
          </x14:formula1>
          <xm:sqref>G8:G40</xm:sqref>
        </x14:dataValidation>
        <x14:dataValidation type="list" allowBlank="1" showInputMessage="1" showErrorMessage="1" xr:uid="{1A523FD5-6D3C-4AB4-A72D-97C49ACA95AD}">
          <x14:formula1>
            <xm:f>Dropdown!$C$2:$C$19</xm:f>
          </x14:formula1>
          <xm:sqref>D7:D40</xm:sqref>
        </x14:dataValidation>
        <x14:dataValidation type="list" allowBlank="1" showInputMessage="1" showErrorMessage="1" xr:uid="{C694A562-F651-40E5-8787-515CA0182D90}">
          <x14:formula1>
            <xm:f>Dropdown!$A$2:$A$9</xm:f>
          </x14:formula1>
          <xm:sqref>B8:B40</xm:sqref>
        </x14:dataValidation>
        <x14:dataValidation type="list" allowBlank="1" showInputMessage="1" showErrorMessage="1" xr:uid="{3DB4D9D3-903F-4C54-81F2-7F8B9CC83CC6}">
          <x14:formula1>
            <xm:f>Dropdown!$H$2:$H$8</xm:f>
          </x14:formula1>
          <xm:sqref>K8:K40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952A8-CF33-4567-88BA-8B664C38EC63}">
  <sheetPr codeName="Sheet4"/>
  <dimension ref="A1:H19"/>
  <sheetViews>
    <sheetView zoomScale="151" workbookViewId="0">
      <selection activeCell="H2" sqref="H2:H8"/>
    </sheetView>
  </sheetViews>
  <sheetFormatPr defaultColWidth="8.77734375" defaultRowHeight="14.4" x14ac:dyDescent="0.3"/>
  <cols>
    <col min="1" max="1" width="23.77734375" style="163" customWidth="1"/>
    <col min="2" max="2" width="8.77734375" style="163"/>
    <col min="3" max="3" width="21.33203125" style="165" customWidth="1"/>
    <col min="4" max="4" width="8.77734375" style="163"/>
    <col min="5" max="5" width="20.33203125" style="163" customWidth="1"/>
    <col min="6" max="7" width="8.77734375" style="163"/>
    <col min="8" max="8" width="17.44140625" style="163" customWidth="1"/>
    <col min="9" max="16384" width="8.77734375" style="163"/>
  </cols>
  <sheetData>
    <row r="1" spans="1:8" customFormat="1" x14ac:dyDescent="0.3">
      <c r="A1" s="154" t="s">
        <v>46</v>
      </c>
      <c r="C1" s="154" t="s">
        <v>47</v>
      </c>
      <c r="E1" s="164" t="s">
        <v>267</v>
      </c>
      <c r="H1" s="164" t="s">
        <v>55</v>
      </c>
    </row>
    <row r="2" spans="1:8" customFormat="1" ht="28.8" x14ac:dyDescent="0.3">
      <c r="A2" s="155" t="s">
        <v>198</v>
      </c>
      <c r="C2" s="208" t="s">
        <v>199</v>
      </c>
      <c r="E2" s="210" t="s">
        <v>8</v>
      </c>
      <c r="H2" s="210" t="s">
        <v>26</v>
      </c>
    </row>
    <row r="3" spans="1:8" customFormat="1" x14ac:dyDescent="0.3">
      <c r="A3" s="155" t="s">
        <v>268</v>
      </c>
      <c r="C3" s="208" t="s">
        <v>269</v>
      </c>
      <c r="E3" s="210" t="s">
        <v>10</v>
      </c>
      <c r="H3" s="210" t="s">
        <v>24</v>
      </c>
    </row>
    <row r="4" spans="1:8" customFormat="1" ht="57.6" x14ac:dyDescent="0.3">
      <c r="A4" s="155" t="s">
        <v>7</v>
      </c>
      <c r="C4" s="208" t="s">
        <v>270</v>
      </c>
      <c r="E4" s="210" t="s">
        <v>12</v>
      </c>
      <c r="H4" s="210" t="s">
        <v>22</v>
      </c>
    </row>
    <row r="5" spans="1:8" customFormat="1" ht="43.2" x14ac:dyDescent="0.3">
      <c r="A5" s="155" t="s">
        <v>9</v>
      </c>
      <c r="C5" s="208" t="s">
        <v>19</v>
      </c>
      <c r="H5" s="218" t="s">
        <v>30</v>
      </c>
    </row>
    <row r="6" spans="1:8" customFormat="1" ht="28.8" x14ac:dyDescent="0.3">
      <c r="A6" s="155" t="s">
        <v>11</v>
      </c>
      <c r="C6" s="208" t="s">
        <v>271</v>
      </c>
      <c r="H6" s="218" t="s">
        <v>28</v>
      </c>
    </row>
    <row r="7" spans="1:8" customFormat="1" ht="28.8" x14ac:dyDescent="0.3">
      <c r="A7" s="155" t="s">
        <v>13</v>
      </c>
      <c r="C7" s="208" t="s">
        <v>21</v>
      </c>
      <c r="H7" s="218" t="s">
        <v>32</v>
      </c>
    </row>
    <row r="8" spans="1:8" customFormat="1" ht="28.8" x14ac:dyDescent="0.3">
      <c r="A8" s="155" t="s">
        <v>15</v>
      </c>
      <c r="C8" s="208" t="s">
        <v>23</v>
      </c>
      <c r="H8" s="218" t="s">
        <v>272</v>
      </c>
    </row>
    <row r="9" spans="1:8" customFormat="1" x14ac:dyDescent="0.3">
      <c r="A9" s="155" t="s">
        <v>273</v>
      </c>
      <c r="C9" s="208" t="s">
        <v>25</v>
      </c>
    </row>
    <row r="10" spans="1:8" customFormat="1" ht="43.2" x14ac:dyDescent="0.3">
      <c r="C10" s="208" t="s">
        <v>27</v>
      </c>
    </row>
    <row r="11" spans="1:8" customFormat="1" x14ac:dyDescent="0.3">
      <c r="C11" s="208" t="s">
        <v>29</v>
      </c>
    </row>
    <row r="12" spans="1:8" customFormat="1" ht="28.8" x14ac:dyDescent="0.3">
      <c r="C12" s="208" t="s">
        <v>31</v>
      </c>
    </row>
    <row r="13" spans="1:8" customFormat="1" x14ac:dyDescent="0.3">
      <c r="C13" s="208" t="s">
        <v>33</v>
      </c>
    </row>
    <row r="14" spans="1:8" customFormat="1" ht="28.8" x14ac:dyDescent="0.3">
      <c r="C14" s="208" t="s">
        <v>34</v>
      </c>
    </row>
    <row r="15" spans="1:8" customFormat="1" x14ac:dyDescent="0.3">
      <c r="C15" s="208" t="s">
        <v>35</v>
      </c>
    </row>
    <row r="16" spans="1:8" customFormat="1" ht="28.8" x14ac:dyDescent="0.3">
      <c r="C16" s="208" t="s">
        <v>274</v>
      </c>
    </row>
    <row r="17" spans="3:3" customFormat="1" x14ac:dyDescent="0.3">
      <c r="C17" s="208" t="s">
        <v>38</v>
      </c>
    </row>
    <row r="18" spans="3:3" customFormat="1" x14ac:dyDescent="0.3">
      <c r="C18" s="208" t="s">
        <v>275</v>
      </c>
    </row>
    <row r="19" spans="3:3" x14ac:dyDescent="0.3">
      <c r="C19" s="208" t="s">
        <v>276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87870-1422-4756-81E6-E4C0EAB17289}">
  <sheetPr>
    <tabColor rgb="FFFFFF00"/>
    <pageSetUpPr fitToPage="1"/>
  </sheetPr>
  <dimension ref="A2:H21"/>
  <sheetViews>
    <sheetView topLeftCell="A5" zoomScale="85" zoomScaleNormal="85" workbookViewId="0">
      <selection activeCell="F6" sqref="F6"/>
    </sheetView>
  </sheetViews>
  <sheetFormatPr defaultColWidth="8.6640625" defaultRowHeight="14.4" x14ac:dyDescent="0.3"/>
  <cols>
    <col min="1" max="1" width="6" style="169" customWidth="1"/>
    <col min="2" max="2" width="13" style="168" customWidth="1"/>
    <col min="3" max="3" width="21.6640625" style="168" customWidth="1"/>
    <col min="4" max="4" width="11.109375" style="167" customWidth="1"/>
    <col min="5" max="5" width="29.44140625" style="167" customWidth="1"/>
    <col min="6" max="6" width="29.44140625" style="169" customWidth="1"/>
    <col min="7" max="7" width="69.77734375" style="167" customWidth="1"/>
    <col min="8" max="8" width="15.44140625" style="167" customWidth="1"/>
    <col min="9" max="16384" width="8.6640625" style="167"/>
  </cols>
  <sheetData>
    <row r="2" spans="1:8" ht="48" customHeight="1" x14ac:dyDescent="0.3">
      <c r="A2" s="284" t="s">
        <v>277</v>
      </c>
      <c r="B2" s="285"/>
      <c r="C2" s="285"/>
      <c r="D2" s="285"/>
      <c r="E2" s="285"/>
      <c r="F2" s="285"/>
      <c r="G2" s="285"/>
      <c r="H2" s="285"/>
    </row>
    <row r="4" spans="1:8" x14ac:dyDescent="0.3">
      <c r="A4" s="188" t="s">
        <v>278</v>
      </c>
      <c r="B4" s="189" t="s">
        <v>279</v>
      </c>
      <c r="C4" s="189" t="s">
        <v>280</v>
      </c>
      <c r="D4" s="190" t="s">
        <v>281</v>
      </c>
      <c r="E4" s="190" t="s">
        <v>282</v>
      </c>
      <c r="F4" s="188" t="s">
        <v>283</v>
      </c>
      <c r="G4" s="190" t="s">
        <v>284</v>
      </c>
      <c r="H4" s="190" t="s">
        <v>285</v>
      </c>
    </row>
    <row r="5" spans="1:8" ht="112.05" customHeight="1" x14ac:dyDescent="0.3">
      <c r="A5" s="175">
        <v>1</v>
      </c>
      <c r="B5" s="171" t="s">
        <v>43</v>
      </c>
      <c r="C5" s="171" t="s">
        <v>286</v>
      </c>
      <c r="D5" s="179" t="s">
        <v>118</v>
      </c>
      <c r="E5" s="175" t="e" vm="1">
        <v>#VALUE!</v>
      </c>
      <c r="F5" s="175" t="e" vm="2">
        <v>#VALUE!</v>
      </c>
      <c r="G5" s="183" t="s">
        <v>287</v>
      </c>
      <c r="H5" s="187"/>
    </row>
    <row r="6" spans="1:8" ht="112.05" customHeight="1" x14ac:dyDescent="0.3">
      <c r="A6" s="179">
        <v>2</v>
      </c>
      <c r="B6" s="178" t="s">
        <v>44</v>
      </c>
      <c r="C6" s="178" t="s">
        <v>288</v>
      </c>
      <c r="D6" s="179" t="s">
        <v>118</v>
      </c>
      <c r="E6" s="179" t="e" vm="3">
        <v>#VALUE!</v>
      </c>
      <c r="F6" s="179" t="e" vm="4">
        <v>#VALUE!</v>
      </c>
      <c r="G6" s="183" t="s">
        <v>289</v>
      </c>
      <c r="H6" s="177"/>
    </row>
    <row r="7" spans="1:8" ht="112.05" customHeight="1" x14ac:dyDescent="0.3">
      <c r="A7" s="175">
        <v>4</v>
      </c>
      <c r="B7" s="171" t="s">
        <v>44</v>
      </c>
      <c r="C7" s="171" t="s">
        <v>290</v>
      </c>
      <c r="D7" s="175" t="s">
        <v>118</v>
      </c>
      <c r="E7" s="173" t="e" vm="5">
        <v>#VALUE!</v>
      </c>
      <c r="F7" s="172"/>
      <c r="G7" s="183" t="s">
        <v>291</v>
      </c>
      <c r="H7" s="186"/>
    </row>
    <row r="8" spans="1:8" ht="296.55" customHeight="1" x14ac:dyDescent="0.3">
      <c r="A8" s="175">
        <v>3</v>
      </c>
      <c r="B8" s="171" t="s">
        <v>44</v>
      </c>
      <c r="C8" s="171" t="s">
        <v>292</v>
      </c>
      <c r="D8" s="174" t="s">
        <v>118</v>
      </c>
      <c r="E8" s="173" t="e" vm="6">
        <v>#VALUE!</v>
      </c>
      <c r="F8" s="172"/>
      <c r="G8" s="183" t="s">
        <v>293</v>
      </c>
      <c r="H8" s="184"/>
    </row>
    <row r="9" spans="1:8" ht="57.6" x14ac:dyDescent="0.3">
      <c r="A9" s="175">
        <v>5</v>
      </c>
      <c r="B9" s="171" t="s">
        <v>44</v>
      </c>
      <c r="C9" s="171" t="s">
        <v>294</v>
      </c>
      <c r="D9" s="174" t="s">
        <v>118</v>
      </c>
      <c r="E9" s="173"/>
      <c r="F9" s="172"/>
      <c r="G9" s="183" t="s">
        <v>295</v>
      </c>
      <c r="H9" s="184"/>
    </row>
    <row r="10" spans="1:8" ht="131.25" customHeight="1" x14ac:dyDescent="0.3">
      <c r="A10" s="179">
        <v>6</v>
      </c>
      <c r="B10" s="180" t="s">
        <v>41</v>
      </c>
      <c r="C10" s="180" t="s">
        <v>296</v>
      </c>
      <c r="D10" s="191" t="s">
        <v>297</v>
      </c>
      <c r="E10" s="174" t="e" vm="7">
        <v>#VALUE!</v>
      </c>
      <c r="F10" s="175" t="e" vm="8">
        <v>#VALUE!</v>
      </c>
      <c r="G10" s="196" t="s">
        <v>298</v>
      </c>
      <c r="H10" s="186"/>
    </row>
    <row r="11" spans="1:8" ht="131.25" customHeight="1" x14ac:dyDescent="0.3">
      <c r="A11" s="197"/>
      <c r="B11" s="198"/>
      <c r="C11" s="198"/>
      <c r="D11" s="192"/>
      <c r="E11" s="174" t="e" vm="9">
        <v>#VALUE!</v>
      </c>
      <c r="F11" s="175" t="e" vm="10">
        <v>#VALUE!</v>
      </c>
      <c r="G11" s="199"/>
      <c r="H11" s="193"/>
    </row>
    <row r="12" spans="1:8" ht="131.25" customHeight="1" x14ac:dyDescent="0.3">
      <c r="A12" s="197"/>
      <c r="B12" s="198"/>
      <c r="C12" s="198"/>
      <c r="D12" s="192"/>
      <c r="E12" s="174" t="e" vm="11">
        <v>#VALUE!</v>
      </c>
      <c r="F12" s="175" t="e" vm="12">
        <v>#VALUE!</v>
      </c>
      <c r="G12" s="199"/>
      <c r="H12" s="193"/>
    </row>
    <row r="13" spans="1:8" ht="131.25" customHeight="1" x14ac:dyDescent="0.3">
      <c r="A13" s="197"/>
      <c r="B13" s="198"/>
      <c r="C13" s="198"/>
      <c r="D13" s="192"/>
      <c r="E13" s="174" t="e" vm="13">
        <v>#VALUE!</v>
      </c>
      <c r="F13" s="175" t="e" vm="14">
        <v>#VALUE!</v>
      </c>
      <c r="G13" s="199"/>
      <c r="H13" s="193"/>
    </row>
    <row r="14" spans="1:8" ht="131.25" customHeight="1" x14ac:dyDescent="0.3">
      <c r="A14" s="197"/>
      <c r="B14" s="200"/>
      <c r="C14" s="198"/>
      <c r="D14" s="192"/>
      <c r="E14" s="173" t="e" vm="15">
        <v>#VALUE!</v>
      </c>
      <c r="F14" s="172"/>
      <c r="G14" s="199"/>
      <c r="H14" s="193"/>
    </row>
    <row r="15" spans="1:8" ht="131.25" customHeight="1" x14ac:dyDescent="0.3">
      <c r="A15" s="197"/>
      <c r="B15" s="171" t="s">
        <v>43</v>
      </c>
      <c r="C15" s="198"/>
      <c r="D15" s="192"/>
      <c r="E15" s="173" t="e" vm="16">
        <v>#VALUE!</v>
      </c>
      <c r="F15" s="172"/>
      <c r="G15" s="199"/>
      <c r="H15" s="193"/>
    </row>
    <row r="16" spans="1:8" ht="131.25" customHeight="1" x14ac:dyDescent="0.3">
      <c r="A16" s="176"/>
      <c r="B16" s="171" t="s">
        <v>42</v>
      </c>
      <c r="C16" s="200"/>
      <c r="D16" s="194"/>
      <c r="E16" s="175" t="e" vm="17">
        <v>#VALUE!</v>
      </c>
      <c r="F16" s="174" t="e" vm="18">
        <v>#VALUE!</v>
      </c>
      <c r="G16" s="201"/>
      <c r="H16" s="195"/>
    </row>
    <row r="17" spans="1:8" ht="131.25" customHeight="1" x14ac:dyDescent="0.3">
      <c r="A17" s="175">
        <v>7</v>
      </c>
      <c r="B17" s="171" t="s">
        <v>42</v>
      </c>
      <c r="C17" s="171" t="s">
        <v>299</v>
      </c>
      <c r="D17" s="174"/>
      <c r="E17" s="175" t="e" vm="19">
        <v>#VALUE!</v>
      </c>
      <c r="F17" s="175" t="e" vm="20">
        <v>#VALUE!</v>
      </c>
      <c r="G17" s="183" t="s">
        <v>300</v>
      </c>
      <c r="H17" s="185"/>
    </row>
    <row r="18" spans="1:8" ht="220.5" customHeight="1" x14ac:dyDescent="0.3">
      <c r="A18" s="175">
        <v>8</v>
      </c>
      <c r="B18" s="171" t="s">
        <v>43</v>
      </c>
      <c r="C18" s="171" t="s">
        <v>301</v>
      </c>
      <c r="D18" s="174" t="s">
        <v>118</v>
      </c>
      <c r="E18" s="174" t="e" vm="21">
        <v>#VALUE!</v>
      </c>
      <c r="F18" s="175" t="e" vm="22">
        <v>#VALUE!</v>
      </c>
      <c r="G18" s="183" t="s">
        <v>302</v>
      </c>
      <c r="H18" s="184"/>
    </row>
    <row r="19" spans="1:8" ht="131.25" customHeight="1" x14ac:dyDescent="0.3">
      <c r="A19" s="175">
        <v>9</v>
      </c>
      <c r="B19" s="171" t="s">
        <v>43</v>
      </c>
      <c r="C19" s="171" t="s">
        <v>303</v>
      </c>
      <c r="D19" s="174" t="s">
        <v>118</v>
      </c>
      <c r="E19" s="175" t="e" vm="23">
        <v>#VALUE!</v>
      </c>
      <c r="F19" s="175" t="e" vm="24">
        <v>#VALUE!</v>
      </c>
      <c r="G19" s="183" t="s">
        <v>304</v>
      </c>
      <c r="H19" s="185"/>
    </row>
    <row r="20" spans="1:8" ht="72" x14ac:dyDescent="0.3">
      <c r="A20" s="175">
        <v>10</v>
      </c>
      <c r="B20" s="171" t="s">
        <v>43</v>
      </c>
      <c r="C20" s="171" t="s">
        <v>305</v>
      </c>
      <c r="D20" s="174" t="s">
        <v>118</v>
      </c>
      <c r="E20" s="174"/>
      <c r="F20" s="175"/>
      <c r="G20" s="183" t="s">
        <v>306</v>
      </c>
      <c r="H20" s="184"/>
    </row>
    <row r="21" spans="1:8" ht="131.25" customHeight="1" x14ac:dyDescent="0.3">
      <c r="A21" s="179">
        <v>11</v>
      </c>
      <c r="B21" s="178" t="s">
        <v>43</v>
      </c>
      <c r="C21" s="178" t="s">
        <v>307</v>
      </c>
      <c r="D21" s="202" t="s">
        <v>118</v>
      </c>
      <c r="E21" s="182" t="e" vm="25">
        <v>#VALUE!</v>
      </c>
      <c r="F21" s="181"/>
      <c r="G21" s="196" t="s">
        <v>308</v>
      </c>
      <c r="H21" s="203"/>
    </row>
  </sheetData>
  <mergeCells count="1">
    <mergeCell ref="A2:H2"/>
  </mergeCells>
  <pageMargins left="0.25" right="0.25" top="0.75" bottom="0.75" header="0.3" footer="0.3"/>
  <pageSetup paperSize="9" scale="73" fitToHeight="0" orientation="landscape"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27546-B55F-4866-A5DD-17BDFE316AC1}">
  <sheetPr>
    <tabColor rgb="FF92D050"/>
    <pageSetUpPr fitToPage="1"/>
  </sheetPr>
  <dimension ref="B2:H15"/>
  <sheetViews>
    <sheetView view="pageBreakPreview" topLeftCell="A6" zoomScale="60" zoomScaleNormal="100" workbookViewId="0">
      <selection activeCell="J5" sqref="J5"/>
    </sheetView>
  </sheetViews>
  <sheetFormatPr defaultColWidth="8.6640625" defaultRowHeight="14.4" x14ac:dyDescent="0.3"/>
  <cols>
    <col min="1" max="1" width="8.6640625" style="167"/>
    <col min="2" max="2" width="6" style="169" customWidth="1"/>
    <col min="3" max="3" width="21.6640625" style="168" customWidth="1"/>
    <col min="4" max="4" width="11.109375" style="167" customWidth="1"/>
    <col min="5" max="6" width="29.44140625" style="167" customWidth="1"/>
    <col min="7" max="7" width="69.77734375" style="167" customWidth="1"/>
    <col min="8" max="8" width="12.44140625" style="167" customWidth="1"/>
    <col min="9" max="16384" width="8.6640625" style="167"/>
  </cols>
  <sheetData>
    <row r="2" spans="2:8" ht="48" customHeight="1" x14ac:dyDescent="0.3">
      <c r="B2" s="284" t="s">
        <v>309</v>
      </c>
      <c r="C2" s="285"/>
      <c r="D2" s="285"/>
      <c r="E2" s="285"/>
      <c r="F2" s="285"/>
      <c r="G2" s="285"/>
      <c r="H2" s="285"/>
    </row>
    <row r="4" spans="2:8" ht="15.75" customHeight="1" x14ac:dyDescent="0.3">
      <c r="B4" s="298" t="s">
        <v>278</v>
      </c>
      <c r="C4" s="299" t="s">
        <v>280</v>
      </c>
      <c r="D4" s="298" t="s">
        <v>281</v>
      </c>
      <c r="E4" s="300" t="s">
        <v>282</v>
      </c>
      <c r="F4" s="300" t="s">
        <v>282</v>
      </c>
      <c r="G4" s="302" t="s">
        <v>284</v>
      </c>
      <c r="H4" s="302" t="s">
        <v>285</v>
      </c>
    </row>
    <row r="5" spans="2:8" ht="15.75" customHeight="1" x14ac:dyDescent="0.3">
      <c r="B5" s="298"/>
      <c r="C5" s="299"/>
      <c r="D5" s="298"/>
      <c r="E5" s="301"/>
      <c r="F5" s="301"/>
      <c r="G5" s="302"/>
      <c r="H5" s="302"/>
    </row>
    <row r="6" spans="2:8" ht="112.5" customHeight="1" x14ac:dyDescent="0.3">
      <c r="B6" s="179">
        <v>1</v>
      </c>
      <c r="C6" s="178" t="s">
        <v>310</v>
      </c>
      <c r="D6" s="179" t="s">
        <v>118</v>
      </c>
      <c r="E6" s="286" t="e" vm="26">
        <v>#VALUE!</v>
      </c>
      <c r="F6" s="287"/>
      <c r="G6" s="180" t="s">
        <v>311</v>
      </c>
      <c r="H6" s="177"/>
    </row>
    <row r="7" spans="2:8" ht="112.5" customHeight="1" x14ac:dyDescent="0.3">
      <c r="B7" s="288">
        <v>2</v>
      </c>
      <c r="C7" s="295" t="s">
        <v>312</v>
      </c>
      <c r="D7" s="296" t="s">
        <v>118</v>
      </c>
      <c r="E7" s="175" t="e" vm="27">
        <v>#VALUE!</v>
      </c>
      <c r="F7" s="175" t="e" vm="28">
        <v>#VALUE!</v>
      </c>
      <c r="G7" s="289" t="s">
        <v>313</v>
      </c>
      <c r="H7" s="291"/>
    </row>
    <row r="8" spans="2:8" ht="112.5" customHeight="1" x14ac:dyDescent="0.3">
      <c r="B8" s="288"/>
      <c r="C8" s="295"/>
      <c r="D8" s="297"/>
      <c r="E8" s="288" t="e" vm="29">
        <v>#VALUE!</v>
      </c>
      <c r="F8" s="288"/>
      <c r="G8" s="290"/>
      <c r="H8" s="292"/>
    </row>
    <row r="9" spans="2:8" ht="112.5" customHeight="1" x14ac:dyDescent="0.3">
      <c r="B9" s="288">
        <v>3</v>
      </c>
      <c r="C9" s="295" t="s">
        <v>314</v>
      </c>
      <c r="D9" s="296" t="s">
        <v>118</v>
      </c>
      <c r="E9" s="174" t="e" vm="30">
        <v>#VALUE!</v>
      </c>
      <c r="F9" s="174" t="e" vm="31">
        <v>#VALUE!</v>
      </c>
      <c r="G9" s="289" t="s">
        <v>315</v>
      </c>
      <c r="H9" s="291"/>
    </row>
    <row r="10" spans="2:8" ht="112.5" customHeight="1" x14ac:dyDescent="0.3">
      <c r="B10" s="288"/>
      <c r="C10" s="295"/>
      <c r="D10" s="297"/>
      <c r="E10" s="288" t="e" vm="32">
        <v>#VALUE!</v>
      </c>
      <c r="F10" s="288"/>
      <c r="G10" s="290"/>
      <c r="H10" s="292"/>
    </row>
    <row r="11" spans="2:8" ht="112.5" customHeight="1" x14ac:dyDescent="0.3">
      <c r="B11" s="175">
        <v>4</v>
      </c>
      <c r="C11" s="171" t="s">
        <v>316</v>
      </c>
      <c r="D11" s="174" t="s">
        <v>118</v>
      </c>
      <c r="E11" s="293"/>
      <c r="F11" s="294"/>
      <c r="G11" s="171" t="s">
        <v>317</v>
      </c>
      <c r="H11" s="170"/>
    </row>
    <row r="12" spans="2:8" ht="112.5" customHeight="1" x14ac:dyDescent="0.3">
      <c r="B12" s="175">
        <v>6</v>
      </c>
      <c r="C12" s="171" t="s">
        <v>318</v>
      </c>
      <c r="D12" s="174" t="s">
        <v>118</v>
      </c>
      <c r="E12" s="293"/>
      <c r="F12" s="294"/>
      <c r="G12" s="171" t="s">
        <v>319</v>
      </c>
      <c r="H12" s="170"/>
    </row>
    <row r="13" spans="2:8" ht="112.5" customHeight="1" x14ac:dyDescent="0.3"/>
    <row r="14" spans="2:8" ht="112.5" customHeight="1" x14ac:dyDescent="0.3"/>
    <row r="15" spans="2:8" ht="112.5" customHeight="1" x14ac:dyDescent="0.3"/>
  </sheetData>
  <mergeCells count="23">
    <mergeCell ref="B2:H2"/>
    <mergeCell ref="B4:B5"/>
    <mergeCell ref="C4:C5"/>
    <mergeCell ref="D4:D5"/>
    <mergeCell ref="E4:E5"/>
    <mergeCell ref="G4:G5"/>
    <mergeCell ref="H4:H5"/>
    <mergeCell ref="F4:F5"/>
    <mergeCell ref="E12:F12"/>
    <mergeCell ref="E11:F11"/>
    <mergeCell ref="C7:C8"/>
    <mergeCell ref="C9:C10"/>
    <mergeCell ref="B9:B10"/>
    <mergeCell ref="D9:D10"/>
    <mergeCell ref="B7:B8"/>
    <mergeCell ref="D7:D8"/>
    <mergeCell ref="E6:F6"/>
    <mergeCell ref="E8:F8"/>
    <mergeCell ref="E10:F10"/>
    <mergeCell ref="G7:G8"/>
    <mergeCell ref="H7:H8"/>
    <mergeCell ref="G9:G10"/>
    <mergeCell ref="H9:H10"/>
  </mergeCells>
  <pageMargins left="0.7" right="0.7" top="0.75" bottom="0.75" header="0.3" footer="0.3"/>
  <pageSetup paperSize="9" scale="72" fitToHeight="0" orientation="landscape"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X988"/>
  <sheetViews>
    <sheetView zoomScale="102" zoomScaleNormal="70" workbookViewId="0">
      <selection activeCell="F9" sqref="F9"/>
    </sheetView>
  </sheetViews>
  <sheetFormatPr defaultColWidth="14.44140625" defaultRowHeight="15" customHeight="1" x14ac:dyDescent="0.3"/>
  <cols>
    <col min="1" max="1" width="5.6640625" customWidth="1"/>
    <col min="2" max="2" width="17.44140625" customWidth="1"/>
    <col min="3" max="3" width="19.44140625" customWidth="1"/>
    <col min="4" max="4" width="18.33203125" customWidth="1"/>
    <col min="5" max="5" width="18.6640625" customWidth="1"/>
    <col min="6" max="6" width="42.6640625" customWidth="1"/>
    <col min="7" max="7" width="39.33203125" customWidth="1"/>
    <col min="8" max="8" width="20" customWidth="1"/>
    <col min="9" max="9" width="20.6640625" customWidth="1"/>
    <col min="10" max="10" width="17.6640625" customWidth="1"/>
    <col min="11" max="11" width="14.6640625" customWidth="1"/>
    <col min="12" max="12" width="13.109375" customWidth="1"/>
    <col min="13" max="13" width="20.44140625" customWidth="1"/>
    <col min="14" max="14" width="13.44140625" customWidth="1"/>
    <col min="15" max="24" width="8.6640625" customWidth="1"/>
  </cols>
  <sheetData>
    <row r="1" spans="1:24" ht="14.4" x14ac:dyDescent="0.3">
      <c r="A1" s="226"/>
      <c r="B1" s="5"/>
      <c r="C1" s="6"/>
      <c r="D1" s="6"/>
      <c r="E1" s="6"/>
      <c r="F1" s="6"/>
      <c r="G1" s="7"/>
      <c r="H1" s="8"/>
      <c r="I1" s="8"/>
      <c r="J1" s="9"/>
      <c r="K1" s="10"/>
      <c r="L1" s="10"/>
      <c r="M1" s="10"/>
      <c r="N1" s="8"/>
    </row>
    <row r="2" spans="1:24" ht="25.8" x14ac:dyDescent="0.3">
      <c r="A2" s="11" t="s">
        <v>320</v>
      </c>
      <c r="B2" s="11"/>
      <c r="C2" s="12"/>
      <c r="D2" s="13"/>
      <c r="E2" s="13"/>
      <c r="F2" s="13"/>
      <c r="G2" s="13"/>
      <c r="H2" s="14"/>
      <c r="I2" s="15"/>
      <c r="J2" s="13"/>
      <c r="K2" s="13"/>
      <c r="L2" s="13"/>
      <c r="M2" s="13"/>
      <c r="N2" s="8"/>
    </row>
    <row r="3" spans="1:24" ht="14.4" x14ac:dyDescent="0.3">
      <c r="A3" s="16"/>
      <c r="B3" s="16"/>
      <c r="C3" s="17"/>
      <c r="D3" s="18"/>
      <c r="E3" s="18"/>
      <c r="F3" s="18"/>
      <c r="G3" s="18"/>
      <c r="H3" s="19"/>
      <c r="I3" s="20"/>
      <c r="J3" s="18"/>
      <c r="K3" s="18"/>
      <c r="L3" s="18"/>
      <c r="M3" s="18"/>
      <c r="N3" s="8"/>
    </row>
    <row r="4" spans="1:24" ht="14.4" x14ac:dyDescent="0.3">
      <c r="A4" s="21" t="s">
        <v>321</v>
      </c>
      <c r="B4" s="5"/>
      <c r="C4" s="6"/>
      <c r="D4" s="6"/>
      <c r="E4" s="6"/>
      <c r="F4" s="6"/>
      <c r="G4" s="7"/>
      <c r="H4" s="8"/>
      <c r="I4" s="8"/>
      <c r="J4" s="9"/>
      <c r="K4" s="10"/>
      <c r="L4" s="10"/>
      <c r="M4" s="10"/>
      <c r="N4" s="8"/>
    </row>
    <row r="5" spans="1:24" ht="14.4" x14ac:dyDescent="0.3">
      <c r="A5" s="21" t="s">
        <v>262</v>
      </c>
      <c r="B5" s="5"/>
      <c r="C5" s="6"/>
      <c r="D5" s="6"/>
      <c r="E5" s="6"/>
      <c r="F5" s="6"/>
      <c r="G5" s="7"/>
      <c r="H5" s="8"/>
      <c r="I5" s="8"/>
      <c r="J5" s="9"/>
      <c r="K5" s="10"/>
      <c r="L5" s="10"/>
      <c r="M5" s="10"/>
      <c r="N5" s="8"/>
    </row>
    <row r="6" spans="1:24" ht="14.4" x14ac:dyDescent="0.3">
      <c r="A6" s="226"/>
      <c r="B6" s="5"/>
      <c r="C6" s="6"/>
      <c r="D6" s="6"/>
      <c r="E6" s="6"/>
      <c r="F6" s="6"/>
      <c r="G6" s="7"/>
      <c r="H6" s="8"/>
      <c r="I6" s="8"/>
      <c r="J6" s="9"/>
      <c r="K6" s="10"/>
      <c r="L6" s="10"/>
      <c r="M6" s="10"/>
      <c r="N6" s="8"/>
    </row>
    <row r="7" spans="1:24" ht="31.2" x14ac:dyDescent="0.3">
      <c r="A7" s="22" t="s">
        <v>45</v>
      </c>
      <c r="B7" s="22" t="s">
        <v>46</v>
      </c>
      <c r="C7" s="23" t="s">
        <v>48</v>
      </c>
      <c r="D7" s="23" t="s">
        <v>49</v>
      </c>
      <c r="E7" s="23" t="s">
        <v>50</v>
      </c>
      <c r="F7" s="24" t="s">
        <v>51</v>
      </c>
      <c r="G7" s="23" t="s">
        <v>52</v>
      </c>
      <c r="H7" s="25" t="s">
        <v>53</v>
      </c>
      <c r="I7" s="25" t="s">
        <v>54</v>
      </c>
      <c r="J7" s="25" t="s">
        <v>55</v>
      </c>
      <c r="K7" s="25" t="s">
        <v>56</v>
      </c>
      <c r="L7" s="23" t="s">
        <v>57</v>
      </c>
      <c r="M7" s="25" t="s">
        <v>58</v>
      </c>
      <c r="N7" s="23" t="s">
        <v>59</v>
      </c>
      <c r="O7" s="26"/>
      <c r="P7" s="26"/>
      <c r="Q7" s="26"/>
      <c r="R7" s="26"/>
      <c r="S7" s="26"/>
      <c r="T7" s="26"/>
      <c r="U7" s="26"/>
      <c r="V7" s="26"/>
      <c r="W7" s="26"/>
      <c r="X7" s="26"/>
    </row>
    <row r="8" spans="1:24" ht="72.75" customHeight="1" x14ac:dyDescent="0.3">
      <c r="A8" s="27">
        <v>1</v>
      </c>
      <c r="B8" s="28" t="s">
        <v>322</v>
      </c>
      <c r="C8" s="29" t="s">
        <v>200</v>
      </c>
      <c r="D8" s="30" t="s">
        <v>323</v>
      </c>
      <c r="E8" s="31" t="s">
        <v>10</v>
      </c>
      <c r="F8" s="32" t="s">
        <v>324</v>
      </c>
      <c r="G8" s="33" t="s">
        <v>325</v>
      </c>
      <c r="H8" s="34" t="s">
        <v>326</v>
      </c>
      <c r="I8" s="227" t="s">
        <v>327</v>
      </c>
      <c r="J8" s="35" t="s">
        <v>328</v>
      </c>
      <c r="K8" s="36">
        <v>45863</v>
      </c>
      <c r="L8" s="31" t="s">
        <v>39</v>
      </c>
      <c r="M8" s="31"/>
      <c r="N8" s="35"/>
      <c r="O8" s="37"/>
      <c r="P8" s="37"/>
      <c r="Q8" s="37"/>
      <c r="R8" s="37"/>
      <c r="S8" s="37"/>
      <c r="T8" s="37"/>
      <c r="U8" s="37"/>
      <c r="V8" s="37"/>
      <c r="W8" s="37"/>
      <c r="X8" s="37"/>
    </row>
    <row r="9" spans="1:24" ht="153" customHeight="1" x14ac:dyDescent="0.3">
      <c r="A9" s="27">
        <v>2</v>
      </c>
      <c r="B9" s="28" t="s">
        <v>322</v>
      </c>
      <c r="C9" s="228" t="s">
        <v>204</v>
      </c>
      <c r="D9" s="229" t="s">
        <v>323</v>
      </c>
      <c r="E9" s="31" t="s">
        <v>12</v>
      </c>
      <c r="F9" s="230" t="s">
        <v>329</v>
      </c>
      <c r="G9" s="33" t="s">
        <v>330</v>
      </c>
      <c r="H9" s="34" t="s">
        <v>331</v>
      </c>
      <c r="I9" s="227" t="s">
        <v>327</v>
      </c>
      <c r="J9" s="35" t="s">
        <v>328</v>
      </c>
      <c r="K9" s="36">
        <v>45925</v>
      </c>
      <c r="L9" s="31" t="s">
        <v>39</v>
      </c>
      <c r="M9" s="31"/>
      <c r="N9" s="35"/>
      <c r="O9" s="37"/>
      <c r="P9" s="37"/>
      <c r="Q9" s="37"/>
      <c r="R9" s="37"/>
      <c r="S9" s="37"/>
      <c r="T9" s="37"/>
      <c r="U9" s="37"/>
      <c r="V9" s="37"/>
      <c r="W9" s="37"/>
      <c r="X9" s="37"/>
    </row>
    <row r="10" spans="1:24" ht="66" customHeight="1" x14ac:dyDescent="0.3">
      <c r="A10" s="27">
        <v>3</v>
      </c>
      <c r="B10" s="28" t="s">
        <v>322</v>
      </c>
      <c r="C10" s="228" t="s">
        <v>332</v>
      </c>
      <c r="D10" s="229" t="s">
        <v>333</v>
      </c>
      <c r="E10" s="31" t="s">
        <v>10</v>
      </c>
      <c r="F10" s="230" t="s">
        <v>334</v>
      </c>
      <c r="G10" s="33" t="s">
        <v>335</v>
      </c>
      <c r="H10" s="34" t="s">
        <v>336</v>
      </c>
      <c r="I10" s="227" t="s">
        <v>337</v>
      </c>
      <c r="J10" s="35" t="s">
        <v>328</v>
      </c>
      <c r="K10" s="36">
        <v>45863</v>
      </c>
      <c r="L10" s="31" t="s">
        <v>39</v>
      </c>
      <c r="M10" s="31"/>
      <c r="N10" s="35"/>
      <c r="O10" s="37"/>
      <c r="P10" s="37"/>
      <c r="Q10" s="37"/>
      <c r="R10" s="37"/>
      <c r="S10" s="37"/>
      <c r="T10" s="37"/>
      <c r="U10" s="37"/>
      <c r="V10" s="37"/>
      <c r="W10" s="37"/>
      <c r="X10" s="37"/>
    </row>
    <row r="11" spans="1:24" ht="62.4" x14ac:dyDescent="0.3">
      <c r="A11" s="27">
        <v>4</v>
      </c>
      <c r="B11" s="28" t="s">
        <v>322</v>
      </c>
      <c r="C11" s="228" t="s">
        <v>338</v>
      </c>
      <c r="D11" s="229" t="s">
        <v>339</v>
      </c>
      <c r="E11" s="31" t="s">
        <v>10</v>
      </c>
      <c r="F11" s="230" t="s">
        <v>340</v>
      </c>
      <c r="G11" s="33" t="s">
        <v>341</v>
      </c>
      <c r="H11" s="34" t="s">
        <v>342</v>
      </c>
      <c r="I11" s="227" t="s">
        <v>337</v>
      </c>
      <c r="J11" s="35" t="s">
        <v>328</v>
      </c>
      <c r="K11" s="36">
        <v>45863</v>
      </c>
      <c r="L11" s="31" t="s">
        <v>39</v>
      </c>
      <c r="M11" s="31"/>
      <c r="N11" s="35"/>
      <c r="O11" s="37"/>
      <c r="P11" s="37"/>
      <c r="Q11" s="37"/>
      <c r="R11" s="37"/>
      <c r="S11" s="37"/>
      <c r="T11" s="37"/>
      <c r="U11" s="37"/>
      <c r="V11" s="37"/>
      <c r="W11" s="37"/>
      <c r="X11" s="37"/>
    </row>
    <row r="12" spans="1:24" ht="62.4" x14ac:dyDescent="0.3">
      <c r="A12" s="27">
        <v>5</v>
      </c>
      <c r="B12" s="28" t="s">
        <v>322</v>
      </c>
      <c r="C12" s="228" t="s">
        <v>343</v>
      </c>
      <c r="D12" s="229" t="s">
        <v>339</v>
      </c>
      <c r="E12" s="31" t="s">
        <v>10</v>
      </c>
      <c r="F12" s="230" t="s">
        <v>344</v>
      </c>
      <c r="G12" s="33" t="s">
        <v>345</v>
      </c>
      <c r="H12" s="34" t="s">
        <v>346</v>
      </c>
      <c r="I12" s="227" t="s">
        <v>337</v>
      </c>
      <c r="J12" s="35" t="s">
        <v>328</v>
      </c>
      <c r="K12" s="36">
        <v>45863</v>
      </c>
      <c r="L12" s="31" t="s">
        <v>39</v>
      </c>
      <c r="M12" s="31"/>
      <c r="N12" s="35"/>
      <c r="O12" s="37"/>
      <c r="P12" s="37"/>
      <c r="Q12" s="37"/>
      <c r="R12" s="37"/>
      <c r="S12" s="37"/>
      <c r="T12" s="37"/>
      <c r="U12" s="37"/>
      <c r="V12" s="37"/>
      <c r="W12" s="37"/>
      <c r="X12" s="37"/>
    </row>
    <row r="13" spans="1:24" ht="93.6" x14ac:dyDescent="0.3">
      <c r="A13" s="27">
        <v>6</v>
      </c>
      <c r="B13" s="28" t="s">
        <v>322</v>
      </c>
      <c r="C13" s="228" t="s">
        <v>347</v>
      </c>
      <c r="D13" s="229" t="s">
        <v>348</v>
      </c>
      <c r="E13" s="31" t="s">
        <v>10</v>
      </c>
      <c r="F13" s="230" t="s">
        <v>349</v>
      </c>
      <c r="G13" s="33" t="s">
        <v>350</v>
      </c>
      <c r="H13" s="34" t="s">
        <v>351</v>
      </c>
      <c r="I13" s="227" t="s">
        <v>327</v>
      </c>
      <c r="J13" s="35" t="s">
        <v>352</v>
      </c>
      <c r="K13" s="36">
        <v>45863</v>
      </c>
      <c r="L13" s="31" t="s">
        <v>39</v>
      </c>
      <c r="M13" s="31"/>
      <c r="N13" s="35"/>
      <c r="O13" s="37"/>
      <c r="P13" s="37"/>
      <c r="Q13" s="37"/>
      <c r="R13" s="37"/>
      <c r="S13" s="37"/>
      <c r="T13" s="37"/>
      <c r="U13" s="37"/>
      <c r="V13" s="37"/>
      <c r="W13" s="37"/>
      <c r="X13" s="37"/>
    </row>
    <row r="14" spans="1:24" ht="93.6" x14ac:dyDescent="0.3">
      <c r="A14" s="27">
        <v>7</v>
      </c>
      <c r="B14" s="28" t="s">
        <v>322</v>
      </c>
      <c r="C14" s="228" t="s">
        <v>353</v>
      </c>
      <c r="D14" s="229" t="s">
        <v>348</v>
      </c>
      <c r="E14" s="31" t="s">
        <v>10</v>
      </c>
      <c r="F14" s="230" t="s">
        <v>354</v>
      </c>
      <c r="G14" s="33" t="s">
        <v>355</v>
      </c>
      <c r="H14" s="34" t="s">
        <v>356</v>
      </c>
      <c r="I14" s="227" t="s">
        <v>337</v>
      </c>
      <c r="J14" s="35" t="s">
        <v>357</v>
      </c>
      <c r="K14" s="36">
        <v>45863</v>
      </c>
      <c r="L14" s="31" t="s">
        <v>39</v>
      </c>
      <c r="M14" s="31"/>
      <c r="N14" s="35"/>
      <c r="O14" s="37"/>
      <c r="P14" s="37"/>
      <c r="Q14" s="37"/>
      <c r="R14" s="37"/>
      <c r="S14" s="37"/>
      <c r="T14" s="37"/>
      <c r="U14" s="37"/>
      <c r="V14" s="37"/>
      <c r="W14" s="37"/>
      <c r="X14" s="37"/>
    </row>
    <row r="15" spans="1:24" ht="93.6" x14ac:dyDescent="0.3">
      <c r="A15" s="27">
        <v>8</v>
      </c>
      <c r="B15" s="28" t="s">
        <v>322</v>
      </c>
      <c r="C15" s="228" t="s">
        <v>358</v>
      </c>
      <c r="D15" s="229" t="s">
        <v>348</v>
      </c>
      <c r="E15" s="31" t="s">
        <v>10</v>
      </c>
      <c r="F15" s="230" t="s">
        <v>359</v>
      </c>
      <c r="G15" s="33" t="s">
        <v>360</v>
      </c>
      <c r="H15" s="34" t="s">
        <v>361</v>
      </c>
      <c r="I15" s="227" t="s">
        <v>327</v>
      </c>
      <c r="J15" s="35" t="s">
        <v>357</v>
      </c>
      <c r="K15" s="36">
        <v>45863</v>
      </c>
      <c r="L15" s="31" t="s">
        <v>39</v>
      </c>
      <c r="M15" s="31"/>
      <c r="N15" s="35"/>
      <c r="O15" s="37"/>
      <c r="P15" s="37"/>
      <c r="Q15" s="37"/>
      <c r="R15" s="37"/>
      <c r="S15" s="37"/>
      <c r="T15" s="37"/>
      <c r="U15" s="37"/>
      <c r="V15" s="37"/>
      <c r="W15" s="37"/>
      <c r="X15" s="37"/>
    </row>
    <row r="16" spans="1:24" ht="62.4" x14ac:dyDescent="0.3">
      <c r="A16" s="27">
        <v>9</v>
      </c>
      <c r="B16" s="28" t="s">
        <v>322</v>
      </c>
      <c r="C16" s="228" t="s">
        <v>362</v>
      </c>
      <c r="D16" s="229" t="s">
        <v>348</v>
      </c>
      <c r="E16" s="31" t="s">
        <v>10</v>
      </c>
      <c r="F16" s="230" t="s">
        <v>363</v>
      </c>
      <c r="G16" s="33" t="s">
        <v>364</v>
      </c>
      <c r="H16" s="34" t="s">
        <v>365</v>
      </c>
      <c r="I16" s="227" t="s">
        <v>327</v>
      </c>
      <c r="J16" s="35" t="s">
        <v>357</v>
      </c>
      <c r="K16" s="36">
        <v>45863</v>
      </c>
      <c r="L16" s="31" t="s">
        <v>366</v>
      </c>
      <c r="M16" s="31" t="s">
        <v>367</v>
      </c>
      <c r="N16" s="35"/>
      <c r="O16" s="37"/>
      <c r="P16" s="37"/>
      <c r="Q16" s="37"/>
      <c r="R16" s="37"/>
      <c r="S16" s="37"/>
      <c r="T16" s="37"/>
      <c r="U16" s="37"/>
      <c r="V16" s="37"/>
      <c r="W16" s="37"/>
      <c r="X16" s="37"/>
    </row>
    <row r="17" spans="1:24" ht="78" x14ac:dyDescent="0.3">
      <c r="A17" s="27">
        <v>10</v>
      </c>
      <c r="B17" s="28" t="s">
        <v>322</v>
      </c>
      <c r="C17" s="228" t="s">
        <v>368</v>
      </c>
      <c r="D17" s="229" t="s">
        <v>369</v>
      </c>
      <c r="E17" s="31" t="s">
        <v>12</v>
      </c>
      <c r="F17" s="230" t="s">
        <v>370</v>
      </c>
      <c r="G17" s="33" t="s">
        <v>371</v>
      </c>
      <c r="H17" s="34" t="s">
        <v>372</v>
      </c>
      <c r="I17" s="227" t="s">
        <v>327</v>
      </c>
      <c r="J17" s="35" t="s">
        <v>328</v>
      </c>
      <c r="K17" s="36">
        <v>45925</v>
      </c>
      <c r="L17" s="31" t="s">
        <v>39</v>
      </c>
      <c r="M17" s="31"/>
      <c r="N17" s="35"/>
      <c r="O17" s="37"/>
      <c r="P17" s="37"/>
      <c r="Q17" s="37"/>
      <c r="R17" s="37"/>
      <c r="S17" s="37"/>
      <c r="T17" s="37"/>
      <c r="U17" s="37"/>
      <c r="V17" s="37"/>
      <c r="W17" s="37"/>
      <c r="X17" s="37"/>
    </row>
    <row r="18" spans="1:24" ht="86.4" x14ac:dyDescent="0.3">
      <c r="A18" s="27">
        <v>11</v>
      </c>
      <c r="B18" s="28" t="s">
        <v>322</v>
      </c>
      <c r="C18" s="228" t="s">
        <v>373</v>
      </c>
      <c r="D18" s="229" t="s">
        <v>369</v>
      </c>
      <c r="E18" s="31" t="s">
        <v>10</v>
      </c>
      <c r="F18" s="230" t="s">
        <v>374</v>
      </c>
      <c r="G18" s="33" t="s">
        <v>375</v>
      </c>
      <c r="H18" s="34" t="s">
        <v>376</v>
      </c>
      <c r="I18" s="227" t="s">
        <v>327</v>
      </c>
      <c r="J18" s="35" t="s">
        <v>328</v>
      </c>
      <c r="K18" s="36">
        <v>45863</v>
      </c>
      <c r="L18" s="31" t="s">
        <v>39</v>
      </c>
      <c r="M18" s="31"/>
      <c r="N18" s="35"/>
      <c r="O18" s="37"/>
      <c r="P18" s="37"/>
      <c r="Q18" s="37"/>
      <c r="R18" s="37"/>
      <c r="S18" s="37"/>
      <c r="T18" s="37"/>
      <c r="U18" s="37"/>
      <c r="V18" s="37"/>
      <c r="W18" s="37"/>
      <c r="X18" s="37"/>
    </row>
    <row r="19" spans="1:24" ht="109.2" x14ac:dyDescent="0.3">
      <c r="A19" s="27">
        <v>12</v>
      </c>
      <c r="B19" s="28" t="s">
        <v>322</v>
      </c>
      <c r="C19" s="228" t="s">
        <v>377</v>
      </c>
      <c r="D19" s="229" t="s">
        <v>378</v>
      </c>
      <c r="E19" s="31" t="s">
        <v>12</v>
      </c>
      <c r="F19" s="230" t="s">
        <v>379</v>
      </c>
      <c r="G19" s="33" t="s">
        <v>380</v>
      </c>
      <c r="H19" s="34" t="s">
        <v>381</v>
      </c>
      <c r="I19" s="227" t="s">
        <v>382</v>
      </c>
      <c r="J19" s="35" t="s">
        <v>383</v>
      </c>
      <c r="K19" s="36">
        <v>45863</v>
      </c>
      <c r="L19" s="31" t="s">
        <v>39</v>
      </c>
      <c r="M19" s="31"/>
      <c r="N19" s="35"/>
      <c r="O19" s="37"/>
      <c r="P19" s="37"/>
      <c r="Q19" s="37"/>
      <c r="R19" s="37"/>
      <c r="S19" s="37"/>
      <c r="T19" s="37"/>
      <c r="U19" s="37"/>
      <c r="V19" s="37"/>
      <c r="W19" s="37"/>
      <c r="X19" s="37"/>
    </row>
    <row r="20" spans="1:24" ht="62.4" x14ac:dyDescent="0.3">
      <c r="A20" s="27">
        <v>13</v>
      </c>
      <c r="B20" s="28" t="s">
        <v>322</v>
      </c>
      <c r="C20" s="38" t="s">
        <v>384</v>
      </c>
      <c r="D20" s="229" t="s">
        <v>385</v>
      </c>
      <c r="E20" s="31" t="s">
        <v>10</v>
      </c>
      <c r="F20" s="39" t="s">
        <v>386</v>
      </c>
      <c r="G20" s="33" t="s">
        <v>387</v>
      </c>
      <c r="H20" s="34" t="s">
        <v>388</v>
      </c>
      <c r="I20" s="227" t="s">
        <v>382</v>
      </c>
      <c r="J20" s="35" t="s">
        <v>389</v>
      </c>
      <c r="K20" s="36">
        <v>45863</v>
      </c>
      <c r="L20" s="31" t="s">
        <v>39</v>
      </c>
      <c r="M20" s="31"/>
      <c r="N20" s="35"/>
      <c r="O20" s="37"/>
      <c r="P20" s="37"/>
      <c r="Q20" s="37"/>
      <c r="R20" s="37"/>
      <c r="S20" s="37"/>
      <c r="T20" s="37"/>
      <c r="U20" s="37"/>
      <c r="V20" s="37"/>
      <c r="W20" s="37"/>
      <c r="X20" s="37"/>
    </row>
    <row r="21" spans="1:24" ht="62.4" x14ac:dyDescent="0.3">
      <c r="A21" s="27">
        <v>14</v>
      </c>
      <c r="B21" s="28" t="s">
        <v>322</v>
      </c>
      <c r="C21" s="29" t="s">
        <v>390</v>
      </c>
      <c r="D21" s="229" t="s">
        <v>391</v>
      </c>
      <c r="E21" s="31" t="s">
        <v>12</v>
      </c>
      <c r="F21" s="32" t="s">
        <v>392</v>
      </c>
      <c r="G21" s="33" t="s">
        <v>393</v>
      </c>
      <c r="H21" s="34" t="s">
        <v>394</v>
      </c>
      <c r="I21" s="227" t="s">
        <v>327</v>
      </c>
      <c r="J21" s="35" t="s">
        <v>357</v>
      </c>
      <c r="K21" s="36">
        <v>45986</v>
      </c>
      <c r="L21" s="31" t="s">
        <v>366</v>
      </c>
      <c r="M21" s="31"/>
      <c r="N21" s="35"/>
      <c r="O21" s="37"/>
      <c r="P21" s="37"/>
      <c r="Q21" s="37"/>
      <c r="R21" s="37"/>
      <c r="S21" s="37"/>
      <c r="T21" s="37"/>
      <c r="U21" s="37"/>
      <c r="V21" s="37"/>
      <c r="W21" s="37"/>
      <c r="X21" s="37"/>
    </row>
    <row r="22" spans="1:24" ht="86.4" x14ac:dyDescent="0.3">
      <c r="A22" s="27">
        <v>15</v>
      </c>
      <c r="B22" s="28" t="s">
        <v>322</v>
      </c>
      <c r="C22" s="228" t="s">
        <v>395</v>
      </c>
      <c r="D22" s="229" t="s">
        <v>391</v>
      </c>
      <c r="E22" s="31" t="s">
        <v>12</v>
      </c>
      <c r="F22" s="230" t="s">
        <v>396</v>
      </c>
      <c r="G22" s="33" t="s">
        <v>397</v>
      </c>
      <c r="H22" s="34" t="s">
        <v>398</v>
      </c>
      <c r="I22" s="227" t="s">
        <v>327</v>
      </c>
      <c r="J22" s="35" t="s">
        <v>357</v>
      </c>
      <c r="K22" s="36">
        <v>45986</v>
      </c>
      <c r="L22" s="31" t="s">
        <v>366</v>
      </c>
      <c r="M22" s="31"/>
      <c r="N22" s="35"/>
      <c r="O22" s="37"/>
      <c r="P22" s="37"/>
      <c r="Q22" s="37"/>
      <c r="R22" s="37"/>
      <c r="S22" s="37"/>
      <c r="T22" s="37"/>
      <c r="U22" s="37"/>
      <c r="V22" s="37"/>
      <c r="W22" s="37"/>
      <c r="X22" s="37"/>
    </row>
    <row r="23" spans="1:24" ht="280.8" x14ac:dyDescent="0.3">
      <c r="A23" s="27">
        <v>16</v>
      </c>
      <c r="B23" s="28" t="s">
        <v>322</v>
      </c>
      <c r="C23" s="228" t="s">
        <v>399</v>
      </c>
      <c r="D23" s="229" t="s">
        <v>400</v>
      </c>
      <c r="E23" s="31" t="s">
        <v>10</v>
      </c>
      <c r="F23" s="230" t="s">
        <v>401</v>
      </c>
      <c r="G23" s="33" t="s">
        <v>402</v>
      </c>
      <c r="H23" s="34" t="s">
        <v>403</v>
      </c>
      <c r="I23" s="227" t="s">
        <v>327</v>
      </c>
      <c r="J23" s="35" t="s">
        <v>357</v>
      </c>
      <c r="K23" s="36">
        <v>45863</v>
      </c>
      <c r="L23" s="31" t="s">
        <v>39</v>
      </c>
      <c r="M23" s="31"/>
      <c r="N23" s="35"/>
      <c r="O23" s="37"/>
      <c r="P23" s="37"/>
      <c r="Q23" s="37"/>
      <c r="R23" s="37"/>
      <c r="S23" s="37"/>
      <c r="T23" s="37"/>
      <c r="U23" s="37"/>
      <c r="V23" s="37"/>
      <c r="W23" s="37"/>
      <c r="X23" s="37"/>
    </row>
    <row r="24" spans="1:24" ht="109.2" x14ac:dyDescent="0.3">
      <c r="A24" s="27">
        <v>17</v>
      </c>
      <c r="B24" s="28" t="s">
        <v>322</v>
      </c>
      <c r="C24" s="228" t="s">
        <v>404</v>
      </c>
      <c r="D24" s="229" t="s">
        <v>405</v>
      </c>
      <c r="E24" s="31" t="s">
        <v>10</v>
      </c>
      <c r="F24" s="230" t="s">
        <v>406</v>
      </c>
      <c r="G24" s="33" t="s">
        <v>407</v>
      </c>
      <c r="H24" s="34" t="s">
        <v>408</v>
      </c>
      <c r="I24" s="227" t="s">
        <v>327</v>
      </c>
      <c r="J24" s="35" t="s">
        <v>409</v>
      </c>
      <c r="K24" s="36">
        <v>45863</v>
      </c>
      <c r="L24" s="31" t="s">
        <v>39</v>
      </c>
      <c r="M24" s="31"/>
      <c r="N24" s="35"/>
      <c r="O24" s="37"/>
      <c r="P24" s="37"/>
      <c r="Q24" s="37"/>
      <c r="R24" s="37"/>
      <c r="S24" s="37"/>
      <c r="T24" s="37"/>
      <c r="U24" s="37"/>
      <c r="V24" s="37"/>
      <c r="W24" s="37"/>
      <c r="X24" s="37"/>
    </row>
    <row r="25" spans="1:24" ht="93.6" x14ac:dyDescent="0.3">
      <c r="A25" s="27">
        <v>18</v>
      </c>
      <c r="B25" s="28" t="s">
        <v>322</v>
      </c>
      <c r="C25" s="228" t="s">
        <v>410</v>
      </c>
      <c r="D25" s="229" t="s">
        <v>411</v>
      </c>
      <c r="E25" s="31" t="s">
        <v>10</v>
      </c>
      <c r="F25" s="230" t="s">
        <v>412</v>
      </c>
      <c r="G25" s="33" t="s">
        <v>413</v>
      </c>
      <c r="H25" s="34" t="s">
        <v>414</v>
      </c>
      <c r="I25" s="227" t="s">
        <v>327</v>
      </c>
      <c r="J25" s="35" t="s">
        <v>352</v>
      </c>
      <c r="K25" s="36">
        <v>45863</v>
      </c>
      <c r="L25" s="31" t="s">
        <v>39</v>
      </c>
      <c r="M25" s="31"/>
      <c r="N25" s="35"/>
      <c r="O25" s="37"/>
      <c r="P25" s="37"/>
      <c r="Q25" s="37"/>
      <c r="R25" s="37"/>
      <c r="S25" s="37"/>
      <c r="T25" s="37"/>
      <c r="U25" s="37"/>
      <c r="V25" s="37"/>
      <c r="W25" s="37"/>
      <c r="X25" s="37"/>
    </row>
    <row r="26" spans="1:24" ht="78" x14ac:dyDescent="0.3">
      <c r="A26" s="27">
        <v>19</v>
      </c>
      <c r="B26" s="28" t="s">
        <v>322</v>
      </c>
      <c r="C26" s="228" t="s">
        <v>415</v>
      </c>
      <c r="D26" s="229" t="s">
        <v>416</v>
      </c>
      <c r="E26" s="31" t="s">
        <v>10</v>
      </c>
      <c r="F26" s="230" t="s">
        <v>417</v>
      </c>
      <c r="G26" s="33" t="s">
        <v>418</v>
      </c>
      <c r="H26" s="34" t="s">
        <v>419</v>
      </c>
      <c r="I26" s="227" t="s">
        <v>327</v>
      </c>
      <c r="J26" s="35" t="s">
        <v>357</v>
      </c>
      <c r="K26" s="36">
        <v>45863</v>
      </c>
      <c r="L26" s="31" t="s">
        <v>39</v>
      </c>
      <c r="M26" s="31"/>
      <c r="N26" s="35"/>
      <c r="O26" s="37"/>
      <c r="P26" s="37"/>
      <c r="Q26" s="37"/>
      <c r="R26" s="37"/>
      <c r="S26" s="37"/>
      <c r="T26" s="37"/>
      <c r="U26" s="37"/>
      <c r="V26" s="37"/>
      <c r="W26" s="37"/>
      <c r="X26" s="37"/>
    </row>
    <row r="27" spans="1:24" ht="69.75" customHeight="1" x14ac:dyDescent="0.3">
      <c r="A27" s="27">
        <v>20</v>
      </c>
      <c r="B27" s="28" t="s">
        <v>322</v>
      </c>
      <c r="C27" s="231" t="s">
        <v>420</v>
      </c>
      <c r="D27" s="232" t="s">
        <v>421</v>
      </c>
      <c r="E27" s="27" t="s">
        <v>10</v>
      </c>
      <c r="F27" s="233" t="s">
        <v>422</v>
      </c>
      <c r="G27" s="40" t="s">
        <v>423</v>
      </c>
      <c r="H27" s="34" t="s">
        <v>424</v>
      </c>
      <c r="I27" s="227" t="s">
        <v>337</v>
      </c>
      <c r="J27" s="41" t="s">
        <v>328</v>
      </c>
      <c r="K27" s="42">
        <v>45863</v>
      </c>
      <c r="L27" s="31" t="s">
        <v>39</v>
      </c>
      <c r="M27" s="27"/>
      <c r="N27" s="41"/>
      <c r="O27" s="43"/>
      <c r="P27" s="43"/>
      <c r="Q27" s="43"/>
      <c r="R27" s="43"/>
      <c r="S27" s="43"/>
      <c r="T27" s="43"/>
      <c r="U27" s="43"/>
      <c r="V27" s="43"/>
      <c r="W27" s="43"/>
      <c r="X27" s="43"/>
    </row>
    <row r="28" spans="1:24" ht="116.25" customHeight="1" x14ac:dyDescent="0.3">
      <c r="A28" s="27">
        <v>21</v>
      </c>
      <c r="B28" s="28" t="s">
        <v>322</v>
      </c>
      <c r="C28" s="228" t="s">
        <v>425</v>
      </c>
      <c r="D28" s="229" t="s">
        <v>426</v>
      </c>
      <c r="E28" s="31" t="s">
        <v>10</v>
      </c>
      <c r="F28" s="230" t="s">
        <v>427</v>
      </c>
      <c r="G28" s="33" t="s">
        <v>428</v>
      </c>
      <c r="H28" s="34" t="s">
        <v>429</v>
      </c>
      <c r="I28" s="227" t="s">
        <v>382</v>
      </c>
      <c r="J28" s="35" t="s">
        <v>357</v>
      </c>
      <c r="K28" s="36">
        <v>45863</v>
      </c>
      <c r="L28" s="31" t="s">
        <v>366</v>
      </c>
      <c r="M28" s="31"/>
      <c r="N28" s="35"/>
      <c r="O28" s="37"/>
      <c r="P28" s="37"/>
      <c r="Q28" s="37"/>
      <c r="R28" s="37"/>
      <c r="S28" s="37"/>
      <c r="T28" s="37"/>
      <c r="U28" s="37"/>
      <c r="V28" s="37"/>
      <c r="W28" s="37"/>
      <c r="X28" s="37"/>
    </row>
    <row r="29" spans="1:24" ht="99.75" customHeight="1" x14ac:dyDescent="0.3">
      <c r="A29" s="27">
        <v>22</v>
      </c>
      <c r="B29" s="28" t="s">
        <v>322</v>
      </c>
      <c r="C29" s="228" t="s">
        <v>430</v>
      </c>
      <c r="D29" s="229" t="s">
        <v>426</v>
      </c>
      <c r="E29" s="31" t="s">
        <v>10</v>
      </c>
      <c r="F29" s="230" t="s">
        <v>431</v>
      </c>
      <c r="G29" s="33" t="s">
        <v>432</v>
      </c>
      <c r="H29" s="34" t="s">
        <v>433</v>
      </c>
      <c r="I29" s="227" t="s">
        <v>382</v>
      </c>
      <c r="J29" s="35" t="s">
        <v>357</v>
      </c>
      <c r="K29" s="36">
        <v>45863</v>
      </c>
      <c r="L29" s="31" t="s">
        <v>366</v>
      </c>
      <c r="M29" s="31"/>
      <c r="N29" s="35"/>
      <c r="O29" s="37"/>
      <c r="P29" s="37"/>
      <c r="Q29" s="37"/>
      <c r="R29" s="37"/>
      <c r="S29" s="37"/>
      <c r="T29" s="37"/>
      <c r="U29" s="37"/>
      <c r="V29" s="37"/>
      <c r="W29" s="37"/>
      <c r="X29" s="37"/>
    </row>
    <row r="30" spans="1:24" ht="62.4" x14ac:dyDescent="0.3">
      <c r="A30" s="27">
        <v>23</v>
      </c>
      <c r="B30" s="28" t="s">
        <v>322</v>
      </c>
      <c r="C30" s="228" t="s">
        <v>434</v>
      </c>
      <c r="D30" s="229" t="s">
        <v>435</v>
      </c>
      <c r="E30" s="31" t="s">
        <v>10</v>
      </c>
      <c r="F30" s="230" t="s">
        <v>436</v>
      </c>
      <c r="G30" s="33" t="s">
        <v>437</v>
      </c>
      <c r="H30" s="34" t="s">
        <v>438</v>
      </c>
      <c r="I30" s="227" t="s">
        <v>382</v>
      </c>
      <c r="J30" s="35" t="s">
        <v>328</v>
      </c>
      <c r="K30" s="36">
        <v>45863</v>
      </c>
      <c r="L30" s="31" t="s">
        <v>39</v>
      </c>
      <c r="M30" s="31"/>
      <c r="N30" s="35"/>
      <c r="O30" s="37"/>
      <c r="P30" s="37"/>
      <c r="Q30" s="37"/>
      <c r="R30" s="37"/>
      <c r="S30" s="37"/>
      <c r="T30" s="37"/>
      <c r="U30" s="37"/>
      <c r="V30" s="37"/>
      <c r="W30" s="37"/>
      <c r="X30" s="37"/>
    </row>
    <row r="31" spans="1:24" ht="124.8" x14ac:dyDescent="0.3">
      <c r="A31" s="27">
        <v>24</v>
      </c>
      <c r="B31" s="28" t="s">
        <v>322</v>
      </c>
      <c r="C31" s="228" t="s">
        <v>439</v>
      </c>
      <c r="D31" s="229" t="s">
        <v>435</v>
      </c>
      <c r="E31" s="31" t="s">
        <v>10</v>
      </c>
      <c r="F31" s="230" t="s">
        <v>440</v>
      </c>
      <c r="G31" s="33" t="s">
        <v>441</v>
      </c>
      <c r="H31" s="34" t="s">
        <v>442</v>
      </c>
      <c r="I31" s="227" t="s">
        <v>382</v>
      </c>
      <c r="J31" s="35" t="s">
        <v>357</v>
      </c>
      <c r="K31" s="36">
        <v>45863</v>
      </c>
      <c r="L31" s="31" t="s">
        <v>39</v>
      </c>
      <c r="M31" s="31"/>
      <c r="N31" s="35"/>
      <c r="O31" s="37"/>
      <c r="P31" s="37"/>
      <c r="Q31" s="37"/>
      <c r="R31" s="37"/>
      <c r="S31" s="37"/>
      <c r="T31" s="37"/>
      <c r="U31" s="37"/>
      <c r="V31" s="37"/>
      <c r="W31" s="37"/>
      <c r="X31" s="37"/>
    </row>
    <row r="32" spans="1:24" ht="109.2" x14ac:dyDescent="0.3">
      <c r="A32" s="27">
        <v>25</v>
      </c>
      <c r="B32" s="28" t="s">
        <v>322</v>
      </c>
      <c r="C32" s="228" t="s">
        <v>443</v>
      </c>
      <c r="D32" s="229" t="s">
        <v>444</v>
      </c>
      <c r="E32" s="31" t="s">
        <v>10</v>
      </c>
      <c r="F32" s="230" t="s">
        <v>445</v>
      </c>
      <c r="G32" s="33" t="s">
        <v>446</v>
      </c>
      <c r="H32" s="34" t="s">
        <v>447</v>
      </c>
      <c r="I32" s="227" t="s">
        <v>382</v>
      </c>
      <c r="J32" s="35" t="s">
        <v>383</v>
      </c>
      <c r="K32" s="36">
        <v>45863</v>
      </c>
      <c r="L32" s="31" t="s">
        <v>39</v>
      </c>
      <c r="M32" s="31"/>
      <c r="N32" s="35"/>
      <c r="O32" s="37"/>
      <c r="P32" s="37"/>
      <c r="Q32" s="37"/>
      <c r="R32" s="37"/>
      <c r="S32" s="37"/>
      <c r="T32" s="37"/>
      <c r="U32" s="37"/>
      <c r="V32" s="37"/>
      <c r="W32" s="37"/>
      <c r="X32" s="37"/>
    </row>
    <row r="33" spans="1:24" ht="93.6" x14ac:dyDescent="0.3">
      <c r="A33" s="27">
        <v>26</v>
      </c>
      <c r="B33" s="28" t="s">
        <v>322</v>
      </c>
      <c r="C33" s="228" t="s">
        <v>448</v>
      </c>
      <c r="D33" s="229" t="s">
        <v>444</v>
      </c>
      <c r="E33" s="31" t="s">
        <v>12</v>
      </c>
      <c r="F33" s="230" t="s">
        <v>449</v>
      </c>
      <c r="G33" s="33" t="s">
        <v>450</v>
      </c>
      <c r="H33" s="34" t="s">
        <v>451</v>
      </c>
      <c r="I33" s="227" t="s">
        <v>382</v>
      </c>
      <c r="J33" s="35" t="s">
        <v>383</v>
      </c>
      <c r="K33" s="36">
        <v>45986</v>
      </c>
      <c r="L33" s="31" t="s">
        <v>39</v>
      </c>
      <c r="M33" s="31"/>
      <c r="N33" s="35"/>
      <c r="O33" s="37"/>
      <c r="P33" s="37"/>
      <c r="Q33" s="37"/>
      <c r="R33" s="37"/>
      <c r="S33" s="37"/>
      <c r="T33" s="37"/>
      <c r="U33" s="37"/>
      <c r="V33" s="37"/>
      <c r="W33" s="37"/>
      <c r="X33" s="37"/>
    </row>
    <row r="34" spans="1:24" ht="62.4" x14ac:dyDescent="0.3">
      <c r="A34" s="27">
        <v>27</v>
      </c>
      <c r="B34" s="28" t="s">
        <v>322</v>
      </c>
      <c r="C34" s="228" t="s">
        <v>452</v>
      </c>
      <c r="D34" s="229" t="s">
        <v>444</v>
      </c>
      <c r="E34" s="31" t="s">
        <v>10</v>
      </c>
      <c r="F34" s="230" t="s">
        <v>453</v>
      </c>
      <c r="G34" s="33" t="s">
        <v>454</v>
      </c>
      <c r="H34" s="34" t="s">
        <v>455</v>
      </c>
      <c r="I34" s="227" t="s">
        <v>382</v>
      </c>
      <c r="J34" s="35" t="s">
        <v>383</v>
      </c>
      <c r="K34" s="36">
        <v>45863</v>
      </c>
      <c r="L34" s="31" t="s">
        <v>39</v>
      </c>
      <c r="M34" s="31"/>
      <c r="N34" s="35"/>
      <c r="O34" s="37"/>
      <c r="P34" s="37"/>
      <c r="Q34" s="37"/>
      <c r="R34" s="37"/>
      <c r="S34" s="37"/>
      <c r="T34" s="37"/>
      <c r="U34" s="37"/>
      <c r="V34" s="37"/>
      <c r="W34" s="37"/>
      <c r="X34" s="37"/>
    </row>
    <row r="35" spans="1:24" ht="93.6" x14ac:dyDescent="0.3">
      <c r="A35" s="27">
        <v>28</v>
      </c>
      <c r="B35" s="28" t="s">
        <v>322</v>
      </c>
      <c r="C35" s="228" t="s">
        <v>456</v>
      </c>
      <c r="D35" s="229" t="s">
        <v>457</v>
      </c>
      <c r="E35" s="31" t="s">
        <v>10</v>
      </c>
      <c r="F35" s="230" t="s">
        <v>458</v>
      </c>
      <c r="G35" s="33" t="s">
        <v>459</v>
      </c>
      <c r="H35" s="34" t="s">
        <v>460</v>
      </c>
      <c r="I35" s="227" t="s">
        <v>382</v>
      </c>
      <c r="J35" s="35" t="s">
        <v>328</v>
      </c>
      <c r="K35" s="36">
        <v>45863</v>
      </c>
      <c r="L35" s="31" t="s">
        <v>39</v>
      </c>
      <c r="M35" s="31"/>
      <c r="N35" s="35"/>
      <c r="O35" s="37"/>
      <c r="P35" s="37"/>
      <c r="Q35" s="37"/>
      <c r="R35" s="37"/>
      <c r="S35" s="37"/>
      <c r="T35" s="37"/>
      <c r="U35" s="37"/>
      <c r="V35" s="37"/>
      <c r="W35" s="37"/>
      <c r="X35" s="37"/>
    </row>
    <row r="36" spans="1:24" ht="62.4" x14ac:dyDescent="0.3">
      <c r="A36" s="27">
        <v>29</v>
      </c>
      <c r="B36" s="28" t="s">
        <v>322</v>
      </c>
      <c r="C36" s="228" t="s">
        <v>461</v>
      </c>
      <c r="D36" s="229" t="s">
        <v>457</v>
      </c>
      <c r="E36" s="31" t="s">
        <v>12</v>
      </c>
      <c r="F36" s="230" t="s">
        <v>462</v>
      </c>
      <c r="G36" s="33" t="s">
        <v>463</v>
      </c>
      <c r="H36" s="34" t="s">
        <v>464</v>
      </c>
      <c r="I36" s="227" t="s">
        <v>382</v>
      </c>
      <c r="J36" s="35" t="s">
        <v>328</v>
      </c>
      <c r="K36" s="36">
        <v>45986</v>
      </c>
      <c r="L36" s="31" t="s">
        <v>39</v>
      </c>
      <c r="M36" s="31"/>
      <c r="N36" s="35"/>
      <c r="O36" s="37"/>
      <c r="P36" s="37"/>
      <c r="Q36" s="37"/>
      <c r="R36" s="37"/>
      <c r="S36" s="37"/>
      <c r="T36" s="37"/>
      <c r="U36" s="37"/>
      <c r="V36" s="37"/>
      <c r="W36" s="37"/>
      <c r="X36" s="37"/>
    </row>
    <row r="37" spans="1:24" ht="62.4" x14ac:dyDescent="0.3">
      <c r="A37" s="27">
        <v>30</v>
      </c>
      <c r="B37" s="28" t="s">
        <v>322</v>
      </c>
      <c r="C37" s="228" t="s">
        <v>465</v>
      </c>
      <c r="D37" s="229" t="s">
        <v>466</v>
      </c>
      <c r="E37" s="31" t="s">
        <v>10</v>
      </c>
      <c r="F37" s="230" t="s">
        <v>467</v>
      </c>
      <c r="G37" s="33" t="s">
        <v>468</v>
      </c>
      <c r="H37" s="34" t="s">
        <v>469</v>
      </c>
      <c r="I37" s="227" t="s">
        <v>337</v>
      </c>
      <c r="J37" s="35" t="s">
        <v>328</v>
      </c>
      <c r="K37" s="36">
        <v>45863</v>
      </c>
      <c r="L37" s="31" t="s">
        <v>39</v>
      </c>
      <c r="M37" s="31"/>
      <c r="N37" s="35"/>
      <c r="O37" s="37"/>
      <c r="P37" s="37"/>
      <c r="Q37" s="37"/>
      <c r="R37" s="37"/>
      <c r="S37" s="37"/>
      <c r="T37" s="37"/>
      <c r="U37" s="37"/>
      <c r="V37" s="37"/>
      <c r="W37" s="37"/>
      <c r="X37" s="37"/>
    </row>
    <row r="38" spans="1:24" ht="124.8" x14ac:dyDescent="0.3">
      <c r="A38" s="27">
        <v>31</v>
      </c>
      <c r="B38" s="28" t="s">
        <v>322</v>
      </c>
      <c r="C38" s="228" t="s">
        <v>470</v>
      </c>
      <c r="D38" s="229" t="s">
        <v>471</v>
      </c>
      <c r="E38" s="31" t="s">
        <v>10</v>
      </c>
      <c r="F38" s="230" t="s">
        <v>472</v>
      </c>
      <c r="G38" s="33" t="s">
        <v>473</v>
      </c>
      <c r="H38" s="34" t="s">
        <v>474</v>
      </c>
      <c r="I38" s="227" t="s">
        <v>382</v>
      </c>
      <c r="J38" s="35" t="s">
        <v>357</v>
      </c>
      <c r="K38" s="36">
        <v>45863</v>
      </c>
      <c r="L38" s="31" t="s">
        <v>39</v>
      </c>
      <c r="M38" s="31"/>
      <c r="N38" s="35"/>
      <c r="O38" s="37"/>
      <c r="P38" s="37"/>
      <c r="Q38" s="37"/>
      <c r="R38" s="37"/>
      <c r="S38" s="37"/>
      <c r="T38" s="37"/>
      <c r="U38" s="37"/>
      <c r="V38" s="37"/>
      <c r="W38" s="37"/>
      <c r="X38" s="37"/>
    </row>
    <row r="39" spans="1:24" ht="109.2" x14ac:dyDescent="0.3">
      <c r="A39" s="27">
        <v>32</v>
      </c>
      <c r="B39" s="28" t="s">
        <v>322</v>
      </c>
      <c r="C39" s="228" t="s">
        <v>475</v>
      </c>
      <c r="D39" s="229" t="s">
        <v>476</v>
      </c>
      <c r="E39" s="31" t="s">
        <v>10</v>
      </c>
      <c r="F39" s="230" t="s">
        <v>477</v>
      </c>
      <c r="G39" s="33" t="s">
        <v>478</v>
      </c>
      <c r="H39" s="34" t="s">
        <v>479</v>
      </c>
      <c r="I39" s="227" t="s">
        <v>26</v>
      </c>
      <c r="J39" s="35" t="s">
        <v>357</v>
      </c>
      <c r="K39" s="36">
        <v>45863</v>
      </c>
      <c r="L39" s="31" t="s">
        <v>39</v>
      </c>
      <c r="M39" s="31"/>
      <c r="N39" s="35"/>
      <c r="O39" s="37"/>
      <c r="P39" s="37"/>
      <c r="Q39" s="37"/>
      <c r="R39" s="37"/>
      <c r="S39" s="37"/>
      <c r="T39" s="37"/>
      <c r="U39" s="37"/>
      <c r="V39" s="37"/>
      <c r="W39" s="37"/>
      <c r="X39" s="37"/>
    </row>
    <row r="40" spans="1:24" ht="62.4" x14ac:dyDescent="0.3">
      <c r="A40" s="27">
        <v>33</v>
      </c>
      <c r="B40" s="28" t="s">
        <v>322</v>
      </c>
      <c r="C40" s="228" t="s">
        <v>480</v>
      </c>
      <c r="D40" s="229" t="s">
        <v>476</v>
      </c>
      <c r="E40" s="31" t="s">
        <v>10</v>
      </c>
      <c r="F40" s="230" t="s">
        <v>481</v>
      </c>
      <c r="G40" s="33" t="s">
        <v>482</v>
      </c>
      <c r="H40" s="34" t="s">
        <v>483</v>
      </c>
      <c r="I40" s="227" t="s">
        <v>382</v>
      </c>
      <c r="J40" s="35" t="s">
        <v>357</v>
      </c>
      <c r="K40" s="36">
        <v>45863</v>
      </c>
      <c r="L40" s="31" t="s">
        <v>366</v>
      </c>
      <c r="M40" s="31"/>
      <c r="N40" s="35"/>
      <c r="O40" s="37"/>
      <c r="P40" s="37"/>
      <c r="Q40" s="37"/>
      <c r="R40" s="37"/>
      <c r="S40" s="37"/>
      <c r="T40" s="37"/>
      <c r="U40" s="37"/>
      <c r="V40" s="37"/>
      <c r="W40" s="37"/>
      <c r="X40" s="37"/>
    </row>
    <row r="41" spans="1:24" ht="109.2" x14ac:dyDescent="0.3">
      <c r="A41" s="27">
        <v>34</v>
      </c>
      <c r="B41" s="28" t="s">
        <v>322</v>
      </c>
      <c r="C41" s="228" t="s">
        <v>484</v>
      </c>
      <c r="D41" s="229" t="s">
        <v>476</v>
      </c>
      <c r="E41" s="31" t="s">
        <v>12</v>
      </c>
      <c r="F41" s="230" t="s">
        <v>485</v>
      </c>
      <c r="G41" s="33" t="s">
        <v>486</v>
      </c>
      <c r="H41" s="34" t="s">
        <v>487</v>
      </c>
      <c r="I41" s="227" t="s">
        <v>382</v>
      </c>
      <c r="J41" s="35" t="s">
        <v>328</v>
      </c>
      <c r="K41" s="36">
        <v>45986</v>
      </c>
      <c r="L41" s="31" t="s">
        <v>39</v>
      </c>
      <c r="M41" s="31"/>
      <c r="N41" s="35"/>
      <c r="O41" s="37" t="s">
        <v>488</v>
      </c>
      <c r="P41" s="37"/>
      <c r="Q41" s="37"/>
      <c r="R41" s="37"/>
      <c r="S41" s="37"/>
      <c r="T41" s="37"/>
      <c r="U41" s="37"/>
      <c r="V41" s="37"/>
      <c r="W41" s="37"/>
      <c r="X41" s="37"/>
    </row>
    <row r="42" spans="1:24" ht="73.5" customHeight="1" x14ac:dyDescent="0.3">
      <c r="A42" s="27">
        <v>35</v>
      </c>
      <c r="B42" s="28" t="s">
        <v>322</v>
      </c>
      <c r="C42" s="228" t="s">
        <v>489</v>
      </c>
      <c r="D42" s="229" t="s">
        <v>490</v>
      </c>
      <c r="E42" s="31" t="s">
        <v>10</v>
      </c>
      <c r="F42" s="230" t="s">
        <v>491</v>
      </c>
      <c r="G42" s="33" t="s">
        <v>492</v>
      </c>
      <c r="H42" s="34" t="s">
        <v>493</v>
      </c>
      <c r="I42" s="227" t="s">
        <v>382</v>
      </c>
      <c r="J42" s="35" t="s">
        <v>357</v>
      </c>
      <c r="K42" s="36">
        <v>45863</v>
      </c>
      <c r="L42" s="31" t="s">
        <v>366</v>
      </c>
      <c r="M42" s="31"/>
      <c r="N42" s="35"/>
      <c r="O42" s="37"/>
      <c r="P42" s="37"/>
      <c r="Q42" s="37"/>
      <c r="R42" s="37"/>
      <c r="S42" s="37"/>
      <c r="T42" s="37"/>
      <c r="U42" s="37"/>
      <c r="V42" s="37"/>
      <c r="W42" s="37"/>
      <c r="X42" s="37"/>
    </row>
    <row r="43" spans="1:24" ht="109.2" x14ac:dyDescent="0.3">
      <c r="A43" s="27">
        <v>36</v>
      </c>
      <c r="B43" s="28" t="s">
        <v>322</v>
      </c>
      <c r="C43" s="228" t="s">
        <v>494</v>
      </c>
      <c r="D43" s="229" t="s">
        <v>490</v>
      </c>
      <c r="E43" s="31" t="s">
        <v>10</v>
      </c>
      <c r="F43" s="230" t="s">
        <v>495</v>
      </c>
      <c r="G43" s="33" t="s">
        <v>496</v>
      </c>
      <c r="H43" s="34" t="s">
        <v>497</v>
      </c>
      <c r="I43" s="227" t="s">
        <v>382</v>
      </c>
      <c r="J43" s="35" t="s">
        <v>357</v>
      </c>
      <c r="K43" s="36">
        <v>45863</v>
      </c>
      <c r="L43" s="31" t="s">
        <v>39</v>
      </c>
      <c r="M43" s="31"/>
      <c r="N43" s="35"/>
      <c r="O43" s="37"/>
      <c r="P43" s="37"/>
      <c r="Q43" s="37"/>
      <c r="R43" s="37"/>
      <c r="S43" s="37"/>
      <c r="T43" s="37"/>
      <c r="U43" s="37"/>
      <c r="V43" s="37"/>
      <c r="W43" s="37"/>
      <c r="X43" s="37"/>
    </row>
    <row r="44" spans="1:24" ht="109.2" x14ac:dyDescent="0.3">
      <c r="A44" s="27">
        <v>37</v>
      </c>
      <c r="B44" s="28" t="s">
        <v>322</v>
      </c>
      <c r="C44" s="228" t="s">
        <v>498</v>
      </c>
      <c r="D44" s="229" t="s">
        <v>490</v>
      </c>
      <c r="E44" s="31" t="s">
        <v>10</v>
      </c>
      <c r="F44" s="230" t="s">
        <v>499</v>
      </c>
      <c r="G44" s="33" t="s">
        <v>500</v>
      </c>
      <c r="H44" s="34" t="s">
        <v>501</v>
      </c>
      <c r="I44" s="227" t="s">
        <v>382</v>
      </c>
      <c r="J44" s="35" t="s">
        <v>357</v>
      </c>
      <c r="K44" s="36">
        <v>45863</v>
      </c>
      <c r="L44" s="31" t="s">
        <v>39</v>
      </c>
      <c r="M44" s="31"/>
      <c r="N44" s="35"/>
      <c r="O44" s="37"/>
      <c r="P44" s="37"/>
      <c r="Q44" s="37"/>
      <c r="R44" s="37"/>
      <c r="S44" s="37"/>
      <c r="T44" s="37"/>
      <c r="U44" s="37"/>
      <c r="V44" s="37"/>
      <c r="W44" s="37"/>
      <c r="X44" s="37"/>
    </row>
    <row r="45" spans="1:24" ht="78" x14ac:dyDescent="0.3">
      <c r="A45" s="27">
        <v>38</v>
      </c>
      <c r="B45" s="28" t="s">
        <v>322</v>
      </c>
      <c r="C45" s="228" t="s">
        <v>502</v>
      </c>
      <c r="D45" s="229" t="s">
        <v>503</v>
      </c>
      <c r="E45" s="31" t="s">
        <v>10</v>
      </c>
      <c r="F45" s="230" t="s">
        <v>504</v>
      </c>
      <c r="G45" s="33" t="s">
        <v>505</v>
      </c>
      <c r="H45" s="34" t="s">
        <v>506</v>
      </c>
      <c r="I45" s="227" t="s">
        <v>382</v>
      </c>
      <c r="J45" s="35" t="s">
        <v>357</v>
      </c>
      <c r="K45" s="36">
        <v>45863</v>
      </c>
      <c r="L45" s="31" t="s">
        <v>39</v>
      </c>
      <c r="M45" s="31"/>
      <c r="N45" s="35"/>
      <c r="O45" s="37"/>
      <c r="P45" s="37"/>
      <c r="Q45" s="37"/>
      <c r="R45" s="37"/>
      <c r="S45" s="37"/>
      <c r="T45" s="37"/>
      <c r="U45" s="37"/>
      <c r="V45" s="37"/>
      <c r="W45" s="37"/>
      <c r="X45" s="37"/>
    </row>
    <row r="46" spans="1:24" ht="62.4" x14ac:dyDescent="0.3">
      <c r="A46" s="27">
        <v>39</v>
      </c>
      <c r="B46" s="28" t="s">
        <v>322</v>
      </c>
      <c r="C46" s="228" t="s">
        <v>507</v>
      </c>
      <c r="D46" s="229" t="s">
        <v>503</v>
      </c>
      <c r="E46" s="31" t="s">
        <v>10</v>
      </c>
      <c r="F46" s="230" t="s">
        <v>508</v>
      </c>
      <c r="G46" s="33" t="s">
        <v>509</v>
      </c>
      <c r="H46" s="34" t="s">
        <v>510</v>
      </c>
      <c r="I46" s="227" t="s">
        <v>337</v>
      </c>
      <c r="J46" s="35" t="s">
        <v>328</v>
      </c>
      <c r="K46" s="36">
        <v>45863</v>
      </c>
      <c r="L46" s="31" t="s">
        <v>39</v>
      </c>
      <c r="M46" s="31"/>
      <c r="N46" s="35"/>
      <c r="O46" s="37"/>
      <c r="P46" s="37"/>
      <c r="Q46" s="37"/>
      <c r="R46" s="37"/>
      <c r="S46" s="37"/>
      <c r="T46" s="37"/>
      <c r="U46" s="37"/>
      <c r="V46" s="37"/>
      <c r="W46" s="37"/>
      <c r="X46" s="37"/>
    </row>
    <row r="47" spans="1:24" ht="93.6" x14ac:dyDescent="0.3">
      <c r="A47" s="27">
        <v>40</v>
      </c>
      <c r="B47" s="28" t="s">
        <v>322</v>
      </c>
      <c r="C47" s="228" t="s">
        <v>511</v>
      </c>
      <c r="D47" s="229" t="s">
        <v>512</v>
      </c>
      <c r="E47" s="31" t="s">
        <v>12</v>
      </c>
      <c r="F47" s="230" t="s">
        <v>513</v>
      </c>
      <c r="G47" s="33" t="s">
        <v>514</v>
      </c>
      <c r="H47" s="34" t="s">
        <v>515</v>
      </c>
      <c r="I47" s="227" t="s">
        <v>382</v>
      </c>
      <c r="J47" s="35" t="s">
        <v>328</v>
      </c>
      <c r="K47" s="36">
        <v>45986</v>
      </c>
      <c r="L47" s="31" t="s">
        <v>39</v>
      </c>
      <c r="M47" s="31"/>
      <c r="N47" s="35"/>
      <c r="O47" s="37"/>
      <c r="P47" s="37"/>
      <c r="Q47" s="37"/>
      <c r="R47" s="37"/>
      <c r="S47" s="37"/>
      <c r="T47" s="37"/>
      <c r="U47" s="37"/>
      <c r="V47" s="37"/>
      <c r="W47" s="37"/>
      <c r="X47" s="37"/>
    </row>
    <row r="48" spans="1:24" ht="62.4" x14ac:dyDescent="0.3">
      <c r="A48" s="27">
        <v>41</v>
      </c>
      <c r="B48" s="28" t="s">
        <v>322</v>
      </c>
      <c r="C48" s="228" t="s">
        <v>516</v>
      </c>
      <c r="D48" s="229" t="s">
        <v>512</v>
      </c>
      <c r="E48" s="31" t="s">
        <v>10</v>
      </c>
      <c r="F48" s="230" t="s">
        <v>517</v>
      </c>
      <c r="G48" s="33" t="s">
        <v>518</v>
      </c>
      <c r="H48" s="34" t="s">
        <v>519</v>
      </c>
      <c r="I48" s="227" t="s">
        <v>337</v>
      </c>
      <c r="J48" s="35" t="s">
        <v>328</v>
      </c>
      <c r="K48" s="36">
        <v>45863</v>
      </c>
      <c r="L48" s="31" t="s">
        <v>39</v>
      </c>
      <c r="M48" s="31"/>
      <c r="N48" s="35"/>
      <c r="O48" s="37"/>
      <c r="P48" s="37"/>
      <c r="Q48" s="37"/>
      <c r="R48" s="37"/>
      <c r="S48" s="37"/>
      <c r="T48" s="37"/>
      <c r="U48" s="37"/>
      <c r="V48" s="37"/>
      <c r="W48" s="37"/>
      <c r="X48" s="37"/>
    </row>
    <row r="49" spans="1:24" ht="76.5" customHeight="1" x14ac:dyDescent="0.3">
      <c r="A49" s="27">
        <v>42</v>
      </c>
      <c r="B49" s="28" t="s">
        <v>322</v>
      </c>
      <c r="C49" s="228" t="s">
        <v>520</v>
      </c>
      <c r="D49" s="229" t="s">
        <v>521</v>
      </c>
      <c r="E49" s="31" t="s">
        <v>10</v>
      </c>
      <c r="F49" s="230" t="s">
        <v>522</v>
      </c>
      <c r="G49" s="33" t="s">
        <v>523</v>
      </c>
      <c r="H49" s="34" t="s">
        <v>524</v>
      </c>
      <c r="I49" s="227" t="s">
        <v>382</v>
      </c>
      <c r="J49" s="35" t="s">
        <v>525</v>
      </c>
      <c r="K49" s="36">
        <v>45863</v>
      </c>
      <c r="L49" s="31" t="s">
        <v>39</v>
      </c>
      <c r="M49" s="31"/>
      <c r="N49" s="35"/>
      <c r="O49" s="37"/>
      <c r="P49" s="37"/>
      <c r="Q49" s="37"/>
      <c r="R49" s="37"/>
      <c r="S49" s="37"/>
      <c r="T49" s="37"/>
      <c r="U49" s="37"/>
      <c r="V49" s="37"/>
      <c r="W49" s="37"/>
      <c r="X49" s="37"/>
    </row>
    <row r="50" spans="1:24" ht="107.25" customHeight="1" x14ac:dyDescent="0.3">
      <c r="A50" s="27">
        <v>43</v>
      </c>
      <c r="B50" s="28" t="s">
        <v>526</v>
      </c>
      <c r="C50" s="228" t="s">
        <v>527</v>
      </c>
      <c r="D50" s="229" t="s">
        <v>528</v>
      </c>
      <c r="E50" s="31" t="s">
        <v>8</v>
      </c>
      <c r="F50" s="230" t="s">
        <v>529</v>
      </c>
      <c r="G50" s="33" t="s">
        <v>530</v>
      </c>
      <c r="H50" s="34" t="s">
        <v>531</v>
      </c>
      <c r="I50" s="227" t="s">
        <v>382</v>
      </c>
      <c r="J50" s="35" t="s">
        <v>357</v>
      </c>
      <c r="K50" s="44">
        <v>45802</v>
      </c>
      <c r="L50" s="31" t="s">
        <v>39</v>
      </c>
      <c r="M50" s="31"/>
      <c r="N50" s="35"/>
      <c r="O50" s="37"/>
      <c r="P50" s="37"/>
      <c r="Q50" s="37"/>
      <c r="R50" s="37"/>
      <c r="S50" s="37"/>
      <c r="T50" s="37"/>
      <c r="U50" s="37"/>
      <c r="V50" s="37"/>
      <c r="W50" s="37"/>
      <c r="X50" s="37"/>
    </row>
    <row r="51" spans="1:24" ht="104.25" customHeight="1" x14ac:dyDescent="0.3">
      <c r="A51" s="27">
        <v>44</v>
      </c>
      <c r="B51" s="28" t="s">
        <v>526</v>
      </c>
      <c r="C51" s="228" t="s">
        <v>532</v>
      </c>
      <c r="D51" s="229" t="s">
        <v>533</v>
      </c>
      <c r="E51" s="31" t="s">
        <v>10</v>
      </c>
      <c r="F51" s="230" t="s">
        <v>534</v>
      </c>
      <c r="G51" s="33" t="s">
        <v>535</v>
      </c>
      <c r="H51" s="34" t="s">
        <v>536</v>
      </c>
      <c r="I51" s="227" t="s">
        <v>382</v>
      </c>
      <c r="J51" s="35" t="s">
        <v>357</v>
      </c>
      <c r="K51" s="36">
        <v>45863</v>
      </c>
      <c r="L51" s="31" t="s">
        <v>39</v>
      </c>
      <c r="M51" s="31"/>
      <c r="N51" s="35"/>
      <c r="O51" s="37"/>
      <c r="P51" s="37"/>
      <c r="Q51" s="37"/>
      <c r="R51" s="37"/>
      <c r="S51" s="37"/>
      <c r="T51" s="37"/>
      <c r="U51" s="37"/>
      <c r="V51" s="37"/>
      <c r="W51" s="37"/>
      <c r="X51" s="37"/>
    </row>
    <row r="52" spans="1:24" ht="93.6" x14ac:dyDescent="0.3">
      <c r="A52" s="27">
        <v>45</v>
      </c>
      <c r="B52" s="28" t="s">
        <v>526</v>
      </c>
      <c r="C52" s="228" t="s">
        <v>537</v>
      </c>
      <c r="D52" s="229" t="s">
        <v>538</v>
      </c>
      <c r="E52" s="31" t="s">
        <v>10</v>
      </c>
      <c r="F52" s="230" t="s">
        <v>539</v>
      </c>
      <c r="G52" s="33" t="s">
        <v>540</v>
      </c>
      <c r="H52" s="34" t="s">
        <v>541</v>
      </c>
      <c r="I52" s="227" t="s">
        <v>382</v>
      </c>
      <c r="J52" s="35" t="s">
        <v>357</v>
      </c>
      <c r="K52" s="36">
        <v>45863</v>
      </c>
      <c r="L52" s="31" t="s">
        <v>39</v>
      </c>
      <c r="M52" s="31"/>
      <c r="N52" s="35"/>
      <c r="O52" s="37"/>
      <c r="P52" s="37"/>
      <c r="Q52" s="37"/>
      <c r="R52" s="37"/>
      <c r="S52" s="37"/>
      <c r="T52" s="37"/>
      <c r="U52" s="37"/>
      <c r="V52" s="37"/>
      <c r="W52" s="37"/>
      <c r="X52" s="37"/>
    </row>
    <row r="53" spans="1:24" ht="124.8" x14ac:dyDescent="0.3">
      <c r="A53" s="27">
        <v>46</v>
      </c>
      <c r="B53" s="28" t="s">
        <v>526</v>
      </c>
      <c r="C53" s="228" t="s">
        <v>542</v>
      </c>
      <c r="D53" s="229" t="s">
        <v>543</v>
      </c>
      <c r="E53" s="31" t="s">
        <v>10</v>
      </c>
      <c r="F53" s="230" t="s">
        <v>544</v>
      </c>
      <c r="G53" s="33" t="s">
        <v>545</v>
      </c>
      <c r="H53" s="34" t="s">
        <v>546</v>
      </c>
      <c r="I53" s="227" t="s">
        <v>382</v>
      </c>
      <c r="J53" s="35" t="s">
        <v>357</v>
      </c>
      <c r="K53" s="36">
        <v>45863</v>
      </c>
      <c r="L53" s="31" t="s">
        <v>39</v>
      </c>
      <c r="M53" s="31"/>
      <c r="N53" s="35"/>
      <c r="O53" s="37"/>
      <c r="P53" s="37"/>
      <c r="Q53" s="37"/>
      <c r="R53" s="37"/>
      <c r="S53" s="37"/>
      <c r="T53" s="37"/>
      <c r="U53" s="37"/>
      <c r="V53" s="37"/>
      <c r="W53" s="37"/>
      <c r="X53" s="37"/>
    </row>
    <row r="54" spans="1:24" ht="124.8" x14ac:dyDescent="0.3">
      <c r="A54" s="27">
        <v>47</v>
      </c>
      <c r="B54" s="28" t="s">
        <v>526</v>
      </c>
      <c r="C54" s="228" t="s">
        <v>547</v>
      </c>
      <c r="D54" s="229" t="s">
        <v>548</v>
      </c>
      <c r="E54" s="31" t="s">
        <v>10</v>
      </c>
      <c r="F54" s="230" t="s">
        <v>549</v>
      </c>
      <c r="G54" s="33" t="s">
        <v>550</v>
      </c>
      <c r="H54" s="34" t="s">
        <v>551</v>
      </c>
      <c r="I54" s="227" t="s">
        <v>382</v>
      </c>
      <c r="J54" s="35" t="s">
        <v>357</v>
      </c>
      <c r="K54" s="36">
        <v>45863</v>
      </c>
      <c r="L54" s="31" t="s">
        <v>39</v>
      </c>
      <c r="M54" s="31"/>
      <c r="N54" s="35"/>
      <c r="O54" s="37"/>
      <c r="P54" s="37"/>
      <c r="Q54" s="37"/>
      <c r="R54" s="37"/>
      <c r="S54" s="37"/>
      <c r="T54" s="37"/>
      <c r="U54" s="37"/>
      <c r="V54" s="37"/>
      <c r="W54" s="37"/>
      <c r="X54" s="37"/>
    </row>
    <row r="55" spans="1:24" ht="140.4" x14ac:dyDescent="0.3">
      <c r="A55" s="27">
        <v>48</v>
      </c>
      <c r="B55" s="28" t="s">
        <v>526</v>
      </c>
      <c r="C55" s="228" t="s">
        <v>552</v>
      </c>
      <c r="D55" s="229" t="s">
        <v>553</v>
      </c>
      <c r="E55" s="31" t="s">
        <v>10</v>
      </c>
      <c r="F55" s="230" t="s">
        <v>554</v>
      </c>
      <c r="G55" s="33" t="s">
        <v>555</v>
      </c>
      <c r="H55" s="34" t="s">
        <v>556</v>
      </c>
      <c r="I55" s="227" t="s">
        <v>382</v>
      </c>
      <c r="J55" s="35" t="s">
        <v>357</v>
      </c>
      <c r="K55" s="36">
        <v>45863</v>
      </c>
      <c r="L55" s="31" t="s">
        <v>39</v>
      </c>
      <c r="M55" s="31"/>
      <c r="N55" s="35"/>
      <c r="O55" s="37"/>
      <c r="P55" s="37"/>
      <c r="Q55" s="37"/>
      <c r="R55" s="37"/>
      <c r="S55" s="37"/>
      <c r="T55" s="37"/>
      <c r="U55" s="37"/>
      <c r="V55" s="37"/>
      <c r="W55" s="37"/>
      <c r="X55" s="37"/>
    </row>
    <row r="56" spans="1:24" ht="140.4" x14ac:dyDescent="0.3">
      <c r="A56" s="27">
        <v>49</v>
      </c>
      <c r="B56" s="28" t="s">
        <v>526</v>
      </c>
      <c r="C56" s="228" t="s">
        <v>557</v>
      </c>
      <c r="D56" s="229" t="s">
        <v>558</v>
      </c>
      <c r="E56" s="31" t="s">
        <v>10</v>
      </c>
      <c r="F56" s="230" t="s">
        <v>559</v>
      </c>
      <c r="G56" s="33" t="s">
        <v>560</v>
      </c>
      <c r="H56" s="34" t="s">
        <v>561</v>
      </c>
      <c r="I56" s="227" t="s">
        <v>26</v>
      </c>
      <c r="J56" s="35" t="s">
        <v>328</v>
      </c>
      <c r="K56" s="36">
        <v>45863</v>
      </c>
      <c r="L56" s="31" t="s">
        <v>39</v>
      </c>
      <c r="M56" s="31"/>
      <c r="N56" s="35"/>
      <c r="O56" s="37"/>
      <c r="P56" s="37"/>
      <c r="Q56" s="37"/>
      <c r="R56" s="37"/>
      <c r="S56" s="37"/>
      <c r="T56" s="37"/>
      <c r="U56" s="37"/>
      <c r="V56" s="37"/>
      <c r="W56" s="37"/>
      <c r="X56" s="37"/>
    </row>
    <row r="57" spans="1:24" ht="171.6" x14ac:dyDescent="0.3">
      <c r="A57" s="27">
        <v>50</v>
      </c>
      <c r="B57" s="28" t="s">
        <v>526</v>
      </c>
      <c r="C57" s="228" t="s">
        <v>562</v>
      </c>
      <c r="D57" s="229" t="s">
        <v>563</v>
      </c>
      <c r="E57" s="31" t="s">
        <v>10</v>
      </c>
      <c r="F57" s="230" t="s">
        <v>564</v>
      </c>
      <c r="G57" s="33" t="s">
        <v>565</v>
      </c>
      <c r="H57" s="34" t="s">
        <v>566</v>
      </c>
      <c r="I57" s="227" t="s">
        <v>382</v>
      </c>
      <c r="J57" s="35" t="s">
        <v>357</v>
      </c>
      <c r="K57" s="35"/>
      <c r="L57" s="31" t="s">
        <v>39</v>
      </c>
      <c r="M57" s="31"/>
      <c r="N57" s="35"/>
      <c r="O57" s="37"/>
      <c r="P57" s="37"/>
      <c r="Q57" s="37"/>
      <c r="R57" s="37"/>
      <c r="S57" s="37"/>
      <c r="T57" s="37"/>
      <c r="U57" s="37"/>
      <c r="V57" s="37"/>
      <c r="W57" s="37"/>
      <c r="X57" s="37"/>
    </row>
    <row r="58" spans="1:24" ht="86.4" x14ac:dyDescent="0.3">
      <c r="A58" s="27">
        <v>51</v>
      </c>
      <c r="B58" s="28" t="s">
        <v>567</v>
      </c>
      <c r="C58" s="228" t="s">
        <v>61</v>
      </c>
      <c r="D58" s="229" t="s">
        <v>568</v>
      </c>
      <c r="E58" s="31" t="s">
        <v>10</v>
      </c>
      <c r="F58" s="230" t="s">
        <v>569</v>
      </c>
      <c r="G58" s="33" t="s">
        <v>570</v>
      </c>
      <c r="H58" s="34" t="s">
        <v>571</v>
      </c>
      <c r="I58" s="227" t="s">
        <v>382</v>
      </c>
      <c r="J58" s="35" t="s">
        <v>328</v>
      </c>
      <c r="K58" s="36">
        <v>45863</v>
      </c>
      <c r="L58" s="31" t="s">
        <v>39</v>
      </c>
      <c r="M58" s="31"/>
      <c r="N58" s="35"/>
      <c r="O58" s="37"/>
      <c r="P58" s="37"/>
      <c r="Q58" s="37"/>
      <c r="R58" s="37"/>
      <c r="S58" s="37"/>
      <c r="T58" s="37"/>
      <c r="U58" s="37"/>
      <c r="V58" s="37"/>
      <c r="W58" s="37"/>
      <c r="X58" s="37"/>
    </row>
    <row r="59" spans="1:24" ht="86.4" x14ac:dyDescent="0.3">
      <c r="A59" s="27">
        <v>52</v>
      </c>
      <c r="B59" s="28" t="s">
        <v>567</v>
      </c>
      <c r="C59" s="228" t="s">
        <v>69</v>
      </c>
      <c r="D59" s="229" t="s">
        <v>572</v>
      </c>
      <c r="E59" s="31" t="s">
        <v>10</v>
      </c>
      <c r="F59" s="230" t="s">
        <v>573</v>
      </c>
      <c r="G59" s="33" t="s">
        <v>574</v>
      </c>
      <c r="H59" s="34" t="s">
        <v>575</v>
      </c>
      <c r="I59" s="227" t="s">
        <v>382</v>
      </c>
      <c r="J59" s="35" t="s">
        <v>328</v>
      </c>
      <c r="K59" s="36">
        <v>45863</v>
      </c>
      <c r="L59" s="31" t="s">
        <v>39</v>
      </c>
      <c r="M59" s="31"/>
      <c r="N59" s="35"/>
      <c r="O59" s="37"/>
      <c r="P59" s="37"/>
      <c r="Q59" s="37"/>
      <c r="R59" s="37"/>
      <c r="S59" s="37"/>
      <c r="T59" s="37"/>
      <c r="U59" s="37"/>
      <c r="V59" s="37"/>
      <c r="W59" s="37"/>
      <c r="X59" s="37"/>
    </row>
    <row r="60" spans="1:24" ht="86.4" x14ac:dyDescent="0.3">
      <c r="A60" s="27">
        <v>53</v>
      </c>
      <c r="B60" s="28" t="s">
        <v>567</v>
      </c>
      <c r="C60" s="228" t="s">
        <v>576</v>
      </c>
      <c r="D60" s="229" t="s">
        <v>577</v>
      </c>
      <c r="E60" s="31" t="s">
        <v>10</v>
      </c>
      <c r="F60" s="230" t="s">
        <v>578</v>
      </c>
      <c r="G60" s="33" t="s">
        <v>579</v>
      </c>
      <c r="H60" s="34" t="s">
        <v>580</v>
      </c>
      <c r="I60" s="227" t="s">
        <v>382</v>
      </c>
      <c r="J60" s="35" t="s">
        <v>328</v>
      </c>
      <c r="K60" s="36">
        <v>45863</v>
      </c>
      <c r="L60" s="31" t="s">
        <v>39</v>
      </c>
      <c r="M60" s="31"/>
      <c r="N60" s="35"/>
      <c r="O60" s="37"/>
      <c r="P60" s="37"/>
      <c r="Q60" s="37"/>
      <c r="R60" s="37"/>
      <c r="S60" s="37"/>
      <c r="T60" s="37"/>
      <c r="U60" s="37"/>
      <c r="V60" s="37"/>
      <c r="W60" s="37"/>
      <c r="X60" s="37"/>
    </row>
    <row r="61" spans="1:24" ht="86.4" x14ac:dyDescent="0.3">
      <c r="A61" s="27">
        <v>54</v>
      </c>
      <c r="B61" s="28" t="s">
        <v>567</v>
      </c>
      <c r="C61" s="228" t="s">
        <v>581</v>
      </c>
      <c r="D61" s="229" t="s">
        <v>582</v>
      </c>
      <c r="E61" s="31" t="s">
        <v>10</v>
      </c>
      <c r="F61" s="230" t="s">
        <v>583</v>
      </c>
      <c r="G61" s="33" t="s">
        <v>584</v>
      </c>
      <c r="H61" s="34" t="s">
        <v>585</v>
      </c>
      <c r="I61" s="227" t="s">
        <v>382</v>
      </c>
      <c r="J61" s="35" t="s">
        <v>357</v>
      </c>
      <c r="K61" s="36">
        <v>45863</v>
      </c>
      <c r="L61" s="31" t="s">
        <v>39</v>
      </c>
      <c r="M61" s="31"/>
      <c r="N61" s="35"/>
      <c r="O61" s="37"/>
      <c r="P61" s="37"/>
      <c r="Q61" s="37"/>
      <c r="R61" s="37"/>
      <c r="S61" s="37"/>
      <c r="T61" s="37"/>
      <c r="U61" s="37"/>
      <c r="V61" s="37"/>
      <c r="W61" s="37"/>
      <c r="X61" s="37"/>
    </row>
    <row r="62" spans="1:24" ht="86.4" x14ac:dyDescent="0.3">
      <c r="A62" s="27">
        <v>55</v>
      </c>
      <c r="B62" s="28" t="s">
        <v>567</v>
      </c>
      <c r="C62" s="228" t="s">
        <v>586</v>
      </c>
      <c r="D62" s="229" t="s">
        <v>587</v>
      </c>
      <c r="E62" s="31" t="s">
        <v>10</v>
      </c>
      <c r="F62" s="230" t="s">
        <v>588</v>
      </c>
      <c r="G62" s="33" t="s">
        <v>589</v>
      </c>
      <c r="H62" s="34" t="s">
        <v>590</v>
      </c>
      <c r="I62" s="227" t="s">
        <v>382</v>
      </c>
      <c r="J62" s="35" t="s">
        <v>357</v>
      </c>
      <c r="K62" s="36">
        <v>45863</v>
      </c>
      <c r="L62" s="31" t="s">
        <v>39</v>
      </c>
      <c r="M62" s="31"/>
      <c r="N62" s="35"/>
      <c r="O62" s="37"/>
      <c r="P62" s="37"/>
      <c r="Q62" s="37"/>
      <c r="R62" s="37"/>
      <c r="S62" s="37"/>
      <c r="T62" s="37"/>
      <c r="U62" s="37"/>
      <c r="V62" s="37"/>
      <c r="W62" s="37"/>
      <c r="X62" s="37"/>
    </row>
    <row r="63" spans="1:24" ht="86.4" x14ac:dyDescent="0.3">
      <c r="A63" s="27">
        <v>56</v>
      </c>
      <c r="B63" s="28" t="s">
        <v>567</v>
      </c>
      <c r="C63" s="228" t="s">
        <v>591</v>
      </c>
      <c r="D63" s="229" t="s">
        <v>592</v>
      </c>
      <c r="E63" s="31" t="s">
        <v>10</v>
      </c>
      <c r="F63" s="230" t="s">
        <v>593</v>
      </c>
      <c r="G63" s="33" t="s">
        <v>594</v>
      </c>
      <c r="H63" s="34" t="s">
        <v>595</v>
      </c>
      <c r="I63" s="227" t="s">
        <v>337</v>
      </c>
      <c r="J63" s="35" t="s">
        <v>328</v>
      </c>
      <c r="K63" s="36">
        <v>45863</v>
      </c>
      <c r="L63" s="31" t="s">
        <v>39</v>
      </c>
      <c r="M63" s="31"/>
      <c r="N63" s="35"/>
      <c r="O63" s="37"/>
      <c r="P63" s="37"/>
      <c r="Q63" s="37"/>
      <c r="R63" s="37"/>
      <c r="S63" s="37"/>
      <c r="T63" s="37"/>
      <c r="U63" s="37"/>
      <c r="V63" s="37"/>
      <c r="W63" s="37"/>
      <c r="X63" s="37"/>
    </row>
    <row r="64" spans="1:24" ht="86.4" x14ac:dyDescent="0.3">
      <c r="A64" s="27">
        <v>57</v>
      </c>
      <c r="B64" s="28" t="s">
        <v>567</v>
      </c>
      <c r="C64" s="228" t="s">
        <v>596</v>
      </c>
      <c r="D64" s="229" t="s">
        <v>597</v>
      </c>
      <c r="E64" s="31" t="s">
        <v>10</v>
      </c>
      <c r="F64" s="230" t="s">
        <v>598</v>
      </c>
      <c r="G64" s="33" t="s">
        <v>599</v>
      </c>
      <c r="H64" s="34" t="s">
        <v>600</v>
      </c>
      <c r="I64" s="227" t="s">
        <v>26</v>
      </c>
      <c r="J64" s="35" t="s">
        <v>357</v>
      </c>
      <c r="K64" s="36">
        <v>45863</v>
      </c>
      <c r="L64" s="31" t="s">
        <v>39</v>
      </c>
      <c r="M64" s="31"/>
      <c r="N64" s="35"/>
      <c r="O64" s="37"/>
      <c r="P64" s="37"/>
      <c r="Q64" s="37"/>
      <c r="R64" s="37"/>
      <c r="S64" s="37"/>
      <c r="T64" s="37"/>
      <c r="U64" s="37"/>
      <c r="V64" s="37"/>
      <c r="W64" s="37"/>
      <c r="X64" s="37"/>
    </row>
    <row r="65" spans="1:24" ht="86.4" x14ac:dyDescent="0.3">
      <c r="A65" s="27">
        <v>58</v>
      </c>
      <c r="B65" s="28" t="s">
        <v>567</v>
      </c>
      <c r="C65" s="228" t="s">
        <v>601</v>
      </c>
      <c r="D65" s="229" t="s">
        <v>602</v>
      </c>
      <c r="E65" s="31" t="s">
        <v>10</v>
      </c>
      <c r="F65" s="230" t="s">
        <v>603</v>
      </c>
      <c r="G65" s="33" t="s">
        <v>604</v>
      </c>
      <c r="H65" s="34" t="s">
        <v>605</v>
      </c>
      <c r="I65" s="227" t="s">
        <v>382</v>
      </c>
      <c r="J65" s="35" t="s">
        <v>606</v>
      </c>
      <c r="K65" s="36">
        <v>45863</v>
      </c>
      <c r="L65" s="31" t="s">
        <v>39</v>
      </c>
      <c r="M65" s="31"/>
      <c r="N65" s="35"/>
      <c r="O65" s="37"/>
      <c r="P65" s="37"/>
      <c r="Q65" s="37"/>
      <c r="R65" s="37"/>
      <c r="S65" s="37"/>
      <c r="T65" s="37"/>
      <c r="U65" s="37"/>
      <c r="V65" s="37"/>
      <c r="W65" s="37"/>
      <c r="X65" s="37"/>
    </row>
    <row r="66" spans="1:24" ht="86.4" x14ac:dyDescent="0.3">
      <c r="A66" s="27">
        <v>59</v>
      </c>
      <c r="B66" s="28" t="s">
        <v>567</v>
      </c>
      <c r="C66" s="228" t="s">
        <v>607</v>
      </c>
      <c r="D66" s="229" t="s">
        <v>608</v>
      </c>
      <c r="E66" s="31" t="s">
        <v>10</v>
      </c>
      <c r="F66" s="230" t="s">
        <v>609</v>
      </c>
      <c r="G66" s="33" t="s">
        <v>610</v>
      </c>
      <c r="H66" s="34" t="s">
        <v>611</v>
      </c>
      <c r="I66" s="227" t="s">
        <v>382</v>
      </c>
      <c r="J66" s="35" t="s">
        <v>606</v>
      </c>
      <c r="K66" s="36">
        <v>45863</v>
      </c>
      <c r="L66" s="31" t="s">
        <v>39</v>
      </c>
      <c r="M66" s="31"/>
      <c r="N66" s="35"/>
      <c r="O66" s="37"/>
      <c r="P66" s="37"/>
      <c r="Q66" s="37"/>
      <c r="R66" s="37"/>
      <c r="S66" s="37"/>
      <c r="T66" s="37"/>
      <c r="U66" s="37"/>
      <c r="V66" s="37"/>
      <c r="W66" s="37"/>
      <c r="X66" s="37"/>
    </row>
    <row r="67" spans="1:24" ht="60" customHeight="1" x14ac:dyDescent="0.3">
      <c r="A67" s="27">
        <v>60</v>
      </c>
      <c r="B67" s="28" t="s">
        <v>567</v>
      </c>
      <c r="C67" s="228" t="s">
        <v>612</v>
      </c>
      <c r="D67" s="229" t="s">
        <v>613</v>
      </c>
      <c r="E67" s="31" t="s">
        <v>10</v>
      </c>
      <c r="F67" s="230" t="s">
        <v>614</v>
      </c>
      <c r="G67" s="33" t="s">
        <v>615</v>
      </c>
      <c r="H67" s="34" t="s">
        <v>616</v>
      </c>
      <c r="I67" s="227" t="s">
        <v>382</v>
      </c>
      <c r="J67" s="35" t="s">
        <v>606</v>
      </c>
      <c r="K67" s="36">
        <v>45863</v>
      </c>
      <c r="L67" s="31" t="s">
        <v>39</v>
      </c>
      <c r="M67" s="31"/>
      <c r="N67" s="35"/>
      <c r="O67" s="37"/>
      <c r="P67" s="37"/>
      <c r="Q67" s="37"/>
      <c r="R67" s="37"/>
      <c r="S67" s="37"/>
      <c r="T67" s="37"/>
      <c r="U67" s="37"/>
      <c r="V67" s="37"/>
      <c r="W67" s="37"/>
      <c r="X67" s="37"/>
    </row>
    <row r="68" spans="1:24" ht="86.4" x14ac:dyDescent="0.3">
      <c r="A68" s="27">
        <v>61</v>
      </c>
      <c r="B68" s="28" t="s">
        <v>567</v>
      </c>
      <c r="C68" s="228" t="s">
        <v>617</v>
      </c>
      <c r="D68" s="229" t="s">
        <v>618</v>
      </c>
      <c r="E68" s="31" t="s">
        <v>10</v>
      </c>
      <c r="F68" s="230" t="s">
        <v>619</v>
      </c>
      <c r="G68" s="33" t="s">
        <v>620</v>
      </c>
      <c r="H68" s="34" t="s">
        <v>621</v>
      </c>
      <c r="I68" s="227" t="s">
        <v>382</v>
      </c>
      <c r="J68" s="35" t="s">
        <v>328</v>
      </c>
      <c r="K68" s="36">
        <v>45863</v>
      </c>
      <c r="L68" s="31" t="s">
        <v>39</v>
      </c>
      <c r="M68" s="31"/>
      <c r="N68" s="35"/>
      <c r="O68" s="37"/>
      <c r="P68" s="37"/>
      <c r="Q68" s="37"/>
      <c r="R68" s="37"/>
      <c r="S68" s="37"/>
      <c r="T68" s="37"/>
      <c r="U68" s="37"/>
      <c r="V68" s="37"/>
      <c r="W68" s="37"/>
      <c r="X68" s="37"/>
    </row>
    <row r="69" spans="1:24" ht="171.6" x14ac:dyDescent="0.3">
      <c r="A69" s="27">
        <v>62</v>
      </c>
      <c r="B69" s="28" t="s">
        <v>567</v>
      </c>
      <c r="C69" s="228" t="s">
        <v>622</v>
      </c>
      <c r="D69" s="229" t="s">
        <v>623</v>
      </c>
      <c r="E69" s="31" t="s">
        <v>10</v>
      </c>
      <c r="F69" s="230" t="s">
        <v>624</v>
      </c>
      <c r="G69" s="33" t="s">
        <v>625</v>
      </c>
      <c r="H69" s="34" t="s">
        <v>626</v>
      </c>
      <c r="I69" s="227" t="s">
        <v>382</v>
      </c>
      <c r="J69" s="35" t="s">
        <v>627</v>
      </c>
      <c r="K69" s="36">
        <v>45863</v>
      </c>
      <c r="L69" s="31" t="s">
        <v>39</v>
      </c>
      <c r="M69" s="31"/>
      <c r="N69" s="35"/>
      <c r="O69" s="37"/>
      <c r="P69" s="37"/>
      <c r="Q69" s="37"/>
      <c r="R69" s="37"/>
      <c r="S69" s="37"/>
      <c r="T69" s="37"/>
      <c r="U69" s="37"/>
      <c r="V69" s="37"/>
      <c r="W69" s="37"/>
      <c r="X69" s="37"/>
    </row>
    <row r="70" spans="1:24" ht="93.6" x14ac:dyDescent="0.3">
      <c r="A70" s="27">
        <v>63</v>
      </c>
      <c r="B70" s="28" t="s">
        <v>567</v>
      </c>
      <c r="C70" s="228" t="s">
        <v>628</v>
      </c>
      <c r="D70" s="229" t="s">
        <v>629</v>
      </c>
      <c r="E70" s="31" t="s">
        <v>10</v>
      </c>
      <c r="F70" s="230" t="s">
        <v>630</v>
      </c>
      <c r="G70" s="33" t="s">
        <v>631</v>
      </c>
      <c r="H70" s="34" t="s">
        <v>632</v>
      </c>
      <c r="I70" s="227" t="s">
        <v>382</v>
      </c>
      <c r="J70" s="35" t="s">
        <v>633</v>
      </c>
      <c r="K70" s="36">
        <v>45863</v>
      </c>
      <c r="L70" s="31" t="s">
        <v>39</v>
      </c>
      <c r="M70" s="31"/>
      <c r="N70" s="35"/>
      <c r="O70" s="37"/>
      <c r="P70" s="37"/>
      <c r="Q70" s="37"/>
      <c r="R70" s="37"/>
      <c r="S70" s="37"/>
      <c r="T70" s="37"/>
      <c r="U70" s="37"/>
      <c r="V70" s="37"/>
      <c r="W70" s="37"/>
      <c r="X70" s="37"/>
    </row>
    <row r="71" spans="1:24" ht="124.8" x14ac:dyDescent="0.3">
      <c r="A71" s="27">
        <v>64</v>
      </c>
      <c r="B71" s="28" t="s">
        <v>567</v>
      </c>
      <c r="C71" s="228" t="s">
        <v>634</v>
      </c>
      <c r="D71" s="229" t="s">
        <v>635</v>
      </c>
      <c r="E71" s="31" t="s">
        <v>10</v>
      </c>
      <c r="F71" s="230" t="s">
        <v>636</v>
      </c>
      <c r="G71" s="33" t="s">
        <v>637</v>
      </c>
      <c r="H71" s="34" t="s">
        <v>638</v>
      </c>
      <c r="I71" s="227" t="s">
        <v>382</v>
      </c>
      <c r="J71" s="35" t="s">
        <v>328</v>
      </c>
      <c r="K71" s="36">
        <v>45863</v>
      </c>
      <c r="L71" s="31" t="s">
        <v>39</v>
      </c>
      <c r="M71" s="31"/>
      <c r="N71" s="35"/>
      <c r="O71" s="37"/>
      <c r="P71" s="37"/>
      <c r="Q71" s="37"/>
      <c r="R71" s="37"/>
      <c r="S71" s="37"/>
      <c r="T71" s="37"/>
      <c r="U71" s="37"/>
      <c r="V71" s="37"/>
      <c r="W71" s="37"/>
      <c r="X71" s="37"/>
    </row>
    <row r="72" spans="1:24" ht="55.5" customHeight="1" x14ac:dyDescent="0.3">
      <c r="A72" s="27">
        <v>65</v>
      </c>
      <c r="B72" s="28" t="s">
        <v>567</v>
      </c>
      <c r="C72" s="228" t="s">
        <v>639</v>
      </c>
      <c r="D72" s="229" t="s">
        <v>640</v>
      </c>
      <c r="E72" s="31" t="s">
        <v>10</v>
      </c>
      <c r="F72" s="230" t="s">
        <v>641</v>
      </c>
      <c r="G72" s="33" t="s">
        <v>642</v>
      </c>
      <c r="H72" s="34" t="s">
        <v>643</v>
      </c>
      <c r="I72" s="227" t="s">
        <v>382</v>
      </c>
      <c r="J72" s="35" t="s">
        <v>328</v>
      </c>
      <c r="K72" s="36">
        <v>45863</v>
      </c>
      <c r="L72" s="31" t="s">
        <v>39</v>
      </c>
      <c r="M72" s="31"/>
      <c r="N72" s="35"/>
      <c r="O72" s="37"/>
      <c r="P72" s="37"/>
      <c r="Q72" s="37"/>
      <c r="R72" s="37"/>
      <c r="S72" s="37"/>
      <c r="T72" s="37"/>
      <c r="U72" s="37"/>
      <c r="V72" s="37"/>
      <c r="W72" s="37"/>
      <c r="X72" s="37"/>
    </row>
    <row r="73" spans="1:24" ht="15.75" customHeight="1" x14ac:dyDescent="0.3">
      <c r="A73" s="27">
        <v>66</v>
      </c>
      <c r="B73" s="28" t="s">
        <v>567</v>
      </c>
      <c r="C73" s="228" t="s">
        <v>644</v>
      </c>
      <c r="D73" s="229" t="s">
        <v>645</v>
      </c>
      <c r="E73" s="31" t="s">
        <v>10</v>
      </c>
      <c r="F73" s="230" t="s">
        <v>646</v>
      </c>
      <c r="G73" s="33" t="s">
        <v>647</v>
      </c>
      <c r="H73" s="34" t="s">
        <v>648</v>
      </c>
      <c r="I73" s="227" t="s">
        <v>337</v>
      </c>
      <c r="J73" s="35" t="s">
        <v>328</v>
      </c>
      <c r="K73" s="36">
        <v>45863</v>
      </c>
      <c r="L73" s="31" t="s">
        <v>39</v>
      </c>
      <c r="M73" s="31"/>
      <c r="N73" s="35"/>
      <c r="O73" s="37"/>
      <c r="P73" s="37"/>
      <c r="Q73" s="37"/>
      <c r="R73" s="37"/>
      <c r="S73" s="37"/>
      <c r="T73" s="37"/>
      <c r="U73" s="37"/>
      <c r="V73" s="37"/>
      <c r="W73" s="37"/>
      <c r="X73" s="37"/>
    </row>
    <row r="74" spans="1:24" ht="15.75" customHeight="1" x14ac:dyDescent="0.3">
      <c r="A74" s="27">
        <v>67</v>
      </c>
      <c r="B74" s="28" t="s">
        <v>567</v>
      </c>
      <c r="C74" s="228" t="s">
        <v>649</v>
      </c>
      <c r="D74" s="229" t="s">
        <v>650</v>
      </c>
      <c r="E74" s="31" t="s">
        <v>10</v>
      </c>
      <c r="F74" s="230" t="s">
        <v>651</v>
      </c>
      <c r="G74" s="33" t="s">
        <v>652</v>
      </c>
      <c r="H74" s="34" t="s">
        <v>653</v>
      </c>
      <c r="I74" s="227" t="s">
        <v>327</v>
      </c>
      <c r="J74" s="35" t="s">
        <v>654</v>
      </c>
      <c r="K74" s="36">
        <v>45863</v>
      </c>
      <c r="L74" s="31" t="s">
        <v>39</v>
      </c>
      <c r="M74" s="31"/>
      <c r="N74" s="35"/>
      <c r="O74" s="37"/>
      <c r="P74" s="37"/>
      <c r="Q74" s="37"/>
      <c r="R74" s="37"/>
      <c r="S74" s="37"/>
      <c r="T74" s="37"/>
      <c r="U74" s="37"/>
      <c r="V74" s="37"/>
      <c r="W74" s="37"/>
      <c r="X74" s="37"/>
    </row>
    <row r="75" spans="1:24" ht="55.5" customHeight="1" x14ac:dyDescent="0.3">
      <c r="A75" s="27">
        <v>68</v>
      </c>
      <c r="B75" s="28" t="s">
        <v>567</v>
      </c>
      <c r="C75" s="228" t="s">
        <v>655</v>
      </c>
      <c r="D75" s="229" t="s">
        <v>656</v>
      </c>
      <c r="E75" s="31" t="s">
        <v>10</v>
      </c>
      <c r="F75" s="230" t="s">
        <v>657</v>
      </c>
      <c r="G75" s="33" t="s">
        <v>658</v>
      </c>
      <c r="H75" s="34" t="s">
        <v>659</v>
      </c>
      <c r="I75" s="227" t="s">
        <v>382</v>
      </c>
      <c r="J75" s="35" t="s">
        <v>654</v>
      </c>
      <c r="K75" s="36">
        <v>45863</v>
      </c>
      <c r="L75" s="31" t="s">
        <v>39</v>
      </c>
      <c r="M75" s="31"/>
      <c r="N75" s="35"/>
      <c r="O75" s="37"/>
      <c r="P75" s="37"/>
      <c r="Q75" s="37"/>
      <c r="R75" s="37"/>
      <c r="S75" s="37"/>
      <c r="T75" s="37"/>
      <c r="U75" s="37"/>
      <c r="V75" s="37"/>
      <c r="W75" s="37"/>
      <c r="X75" s="37"/>
    </row>
    <row r="76" spans="1:24" ht="57" customHeight="1" x14ac:dyDescent="0.3">
      <c r="A76" s="27">
        <v>69</v>
      </c>
      <c r="B76" s="28" t="s">
        <v>567</v>
      </c>
      <c r="C76" s="228" t="s">
        <v>660</v>
      </c>
      <c r="D76" s="229" t="s">
        <v>661</v>
      </c>
      <c r="E76" s="31" t="s">
        <v>10</v>
      </c>
      <c r="F76" s="230" t="s">
        <v>662</v>
      </c>
      <c r="G76" s="33" t="s">
        <v>663</v>
      </c>
      <c r="H76" s="34" t="s">
        <v>664</v>
      </c>
      <c r="I76" s="227" t="s">
        <v>382</v>
      </c>
      <c r="J76" s="35" t="s">
        <v>654</v>
      </c>
      <c r="K76" s="36">
        <v>45863</v>
      </c>
      <c r="L76" s="31" t="s">
        <v>39</v>
      </c>
      <c r="M76" s="31"/>
      <c r="N76" s="35"/>
      <c r="O76" s="37"/>
      <c r="P76" s="37"/>
      <c r="Q76" s="37"/>
      <c r="R76" s="37"/>
      <c r="S76" s="37"/>
      <c r="T76" s="37"/>
      <c r="U76" s="37"/>
      <c r="V76" s="37"/>
      <c r="W76" s="37"/>
      <c r="X76" s="37"/>
    </row>
    <row r="77" spans="1:24" ht="93.6" x14ac:dyDescent="0.3">
      <c r="A77" s="27">
        <v>70</v>
      </c>
      <c r="B77" s="28" t="s">
        <v>665</v>
      </c>
      <c r="C77" s="228" t="s">
        <v>666</v>
      </c>
      <c r="D77" s="229" t="s">
        <v>667</v>
      </c>
      <c r="E77" s="31" t="s">
        <v>10</v>
      </c>
      <c r="F77" s="230" t="s">
        <v>668</v>
      </c>
      <c r="G77" s="33" t="s">
        <v>669</v>
      </c>
      <c r="H77" s="34" t="s">
        <v>670</v>
      </c>
      <c r="I77" s="227" t="s">
        <v>26</v>
      </c>
      <c r="J77" s="35" t="s">
        <v>357</v>
      </c>
      <c r="K77" s="36">
        <v>45863</v>
      </c>
      <c r="L77" s="31" t="s">
        <v>39</v>
      </c>
      <c r="M77" s="31"/>
      <c r="N77" s="35"/>
      <c r="O77" s="37"/>
      <c r="P77" s="37"/>
      <c r="Q77" s="37"/>
      <c r="R77" s="37"/>
      <c r="S77" s="37"/>
      <c r="T77" s="37"/>
      <c r="U77" s="37"/>
      <c r="V77" s="37"/>
      <c r="W77" s="37"/>
      <c r="X77" s="37"/>
    </row>
    <row r="78" spans="1:24" ht="124.8" x14ac:dyDescent="0.3">
      <c r="A78" s="27">
        <v>71</v>
      </c>
      <c r="B78" s="28" t="s">
        <v>665</v>
      </c>
      <c r="C78" s="228" t="s">
        <v>85</v>
      </c>
      <c r="D78" s="229" t="s">
        <v>671</v>
      </c>
      <c r="E78" s="31" t="s">
        <v>10</v>
      </c>
      <c r="F78" s="230" t="s">
        <v>672</v>
      </c>
      <c r="G78" s="33" t="s">
        <v>669</v>
      </c>
      <c r="H78" s="34" t="s">
        <v>673</v>
      </c>
      <c r="I78" s="227" t="s">
        <v>26</v>
      </c>
      <c r="J78" s="35" t="s">
        <v>357</v>
      </c>
      <c r="K78" s="36">
        <v>45863</v>
      </c>
      <c r="L78" s="31" t="s">
        <v>39</v>
      </c>
      <c r="M78" s="31"/>
      <c r="N78" s="35"/>
      <c r="O78" s="37"/>
      <c r="P78" s="37"/>
      <c r="Q78" s="37"/>
      <c r="R78" s="37"/>
      <c r="S78" s="37"/>
      <c r="T78" s="37"/>
      <c r="U78" s="37"/>
      <c r="V78" s="37"/>
      <c r="W78" s="37"/>
      <c r="X78" s="37"/>
    </row>
    <row r="79" spans="1:24" ht="140.4" x14ac:dyDescent="0.3">
      <c r="A79" s="27">
        <v>72</v>
      </c>
      <c r="B79" s="28" t="s">
        <v>665</v>
      </c>
      <c r="C79" s="228" t="s">
        <v>89</v>
      </c>
      <c r="D79" s="229" t="s">
        <v>674</v>
      </c>
      <c r="E79" s="31" t="s">
        <v>10</v>
      </c>
      <c r="F79" s="230" t="s">
        <v>675</v>
      </c>
      <c r="G79" s="33" t="s">
        <v>676</v>
      </c>
      <c r="H79" s="34" t="s">
        <v>677</v>
      </c>
      <c r="I79" s="227" t="s">
        <v>382</v>
      </c>
      <c r="J79" s="35" t="s">
        <v>328</v>
      </c>
      <c r="K79" s="36">
        <v>45863</v>
      </c>
      <c r="L79" s="31" t="s">
        <v>39</v>
      </c>
      <c r="M79" s="31"/>
      <c r="N79" s="35"/>
      <c r="O79" s="37"/>
      <c r="P79" s="37"/>
      <c r="Q79" s="37"/>
      <c r="R79" s="37"/>
      <c r="S79" s="37"/>
      <c r="T79" s="37"/>
      <c r="U79" s="37"/>
      <c r="V79" s="37"/>
      <c r="W79" s="37"/>
      <c r="X79" s="37"/>
    </row>
    <row r="80" spans="1:24" ht="124.8" x14ac:dyDescent="0.3">
      <c r="A80" s="27">
        <v>73</v>
      </c>
      <c r="B80" s="28" t="s">
        <v>665</v>
      </c>
      <c r="C80" s="228" t="s">
        <v>678</v>
      </c>
      <c r="D80" s="229" t="s">
        <v>679</v>
      </c>
      <c r="E80" s="31" t="s">
        <v>10</v>
      </c>
      <c r="F80" s="230" t="s">
        <v>680</v>
      </c>
      <c r="G80" s="33" t="s">
        <v>681</v>
      </c>
      <c r="H80" s="34" t="s">
        <v>682</v>
      </c>
      <c r="I80" s="227" t="s">
        <v>337</v>
      </c>
      <c r="J80" s="35" t="s">
        <v>357</v>
      </c>
      <c r="K80" s="36">
        <v>45863</v>
      </c>
      <c r="L80" s="31" t="s">
        <v>39</v>
      </c>
      <c r="M80" s="31"/>
      <c r="N80" s="35"/>
      <c r="O80" s="37"/>
      <c r="P80" s="37"/>
      <c r="Q80" s="37"/>
      <c r="R80" s="37"/>
      <c r="S80" s="37"/>
      <c r="T80" s="37"/>
      <c r="U80" s="37"/>
      <c r="V80" s="37"/>
      <c r="W80" s="37"/>
      <c r="X80" s="37"/>
    </row>
    <row r="81" spans="1:24" ht="140.4" x14ac:dyDescent="0.3">
      <c r="A81" s="27">
        <v>74</v>
      </c>
      <c r="B81" s="28" t="s">
        <v>665</v>
      </c>
      <c r="C81" s="228" t="s">
        <v>683</v>
      </c>
      <c r="D81" s="229" t="s">
        <v>684</v>
      </c>
      <c r="E81" s="31" t="s">
        <v>10</v>
      </c>
      <c r="F81" s="230" t="s">
        <v>685</v>
      </c>
      <c r="G81" s="33" t="s">
        <v>686</v>
      </c>
      <c r="H81" s="34" t="s">
        <v>687</v>
      </c>
      <c r="I81" s="227" t="s">
        <v>382</v>
      </c>
      <c r="J81" s="35" t="s">
        <v>357</v>
      </c>
      <c r="K81" s="36">
        <v>45863</v>
      </c>
      <c r="L81" s="31" t="s">
        <v>39</v>
      </c>
      <c r="M81" s="31"/>
      <c r="N81" s="35"/>
      <c r="O81" s="37"/>
      <c r="P81" s="37"/>
      <c r="Q81" s="37"/>
      <c r="R81" s="37"/>
      <c r="S81" s="37"/>
      <c r="T81" s="37"/>
      <c r="U81" s="37"/>
      <c r="V81" s="37"/>
      <c r="W81" s="37"/>
      <c r="X81" s="37"/>
    </row>
    <row r="82" spans="1:24" ht="78" x14ac:dyDescent="0.3">
      <c r="A82" s="27">
        <v>75</v>
      </c>
      <c r="B82" s="28" t="s">
        <v>665</v>
      </c>
      <c r="C82" s="228" t="s">
        <v>688</v>
      </c>
      <c r="D82" s="229" t="s">
        <v>689</v>
      </c>
      <c r="E82" s="31" t="s">
        <v>10</v>
      </c>
      <c r="F82" s="230" t="s">
        <v>690</v>
      </c>
      <c r="G82" s="33" t="s">
        <v>691</v>
      </c>
      <c r="H82" s="34" t="s">
        <v>692</v>
      </c>
      <c r="I82" s="227" t="s">
        <v>337</v>
      </c>
      <c r="J82" s="35" t="s">
        <v>357</v>
      </c>
      <c r="K82" s="36">
        <v>45863</v>
      </c>
      <c r="L82" s="31" t="s">
        <v>39</v>
      </c>
      <c r="M82" s="31"/>
      <c r="N82" s="35"/>
      <c r="O82" s="37"/>
      <c r="P82" s="37"/>
      <c r="Q82" s="37"/>
      <c r="R82" s="37"/>
      <c r="S82" s="37"/>
      <c r="T82" s="37"/>
      <c r="U82" s="37"/>
      <c r="V82" s="37"/>
      <c r="W82" s="37"/>
      <c r="X82" s="37"/>
    </row>
    <row r="83" spans="1:24" ht="62.4" x14ac:dyDescent="0.3">
      <c r="A83" s="27">
        <v>76</v>
      </c>
      <c r="B83" s="28" t="s">
        <v>665</v>
      </c>
      <c r="C83" s="228" t="s">
        <v>693</v>
      </c>
      <c r="D83" s="229" t="s">
        <v>694</v>
      </c>
      <c r="E83" s="31" t="s">
        <v>10</v>
      </c>
      <c r="F83" s="234" t="s">
        <v>695</v>
      </c>
      <c r="G83" s="33" t="s">
        <v>696</v>
      </c>
      <c r="H83" s="34" t="s">
        <v>697</v>
      </c>
      <c r="I83" s="227" t="s">
        <v>382</v>
      </c>
      <c r="J83" s="35" t="s">
        <v>357</v>
      </c>
      <c r="K83" s="36">
        <v>45863</v>
      </c>
      <c r="L83" s="31" t="s">
        <v>39</v>
      </c>
      <c r="M83" s="31"/>
      <c r="N83" s="35"/>
      <c r="O83" s="37"/>
      <c r="P83" s="37"/>
      <c r="Q83" s="37"/>
      <c r="R83" s="37"/>
      <c r="S83" s="37"/>
      <c r="T83" s="37"/>
      <c r="U83" s="37"/>
      <c r="V83" s="37"/>
      <c r="W83" s="37"/>
      <c r="X83" s="37"/>
    </row>
    <row r="84" spans="1:24" ht="62.4" x14ac:dyDescent="0.3">
      <c r="A84" s="27">
        <v>77</v>
      </c>
      <c r="B84" s="28" t="s">
        <v>665</v>
      </c>
      <c r="C84" s="228" t="s">
        <v>698</v>
      </c>
      <c r="D84" s="229" t="s">
        <v>699</v>
      </c>
      <c r="E84" s="31" t="s">
        <v>10</v>
      </c>
      <c r="F84" s="234" t="s">
        <v>700</v>
      </c>
      <c r="G84" s="33" t="s">
        <v>701</v>
      </c>
      <c r="H84" s="34" t="s">
        <v>702</v>
      </c>
      <c r="I84" s="227" t="s">
        <v>382</v>
      </c>
      <c r="J84" s="35" t="s">
        <v>357</v>
      </c>
      <c r="K84" s="36">
        <v>45863</v>
      </c>
      <c r="L84" s="31" t="s">
        <v>39</v>
      </c>
      <c r="M84" s="31"/>
      <c r="N84" s="35"/>
      <c r="O84" s="37"/>
      <c r="P84" s="37"/>
      <c r="Q84" s="37"/>
      <c r="R84" s="37"/>
      <c r="S84" s="37"/>
      <c r="T84" s="37"/>
      <c r="U84" s="37"/>
      <c r="V84" s="37"/>
      <c r="W84" s="37"/>
      <c r="X84" s="37"/>
    </row>
    <row r="85" spans="1:24" ht="62.4" x14ac:dyDescent="0.3">
      <c r="A85" s="27">
        <v>78</v>
      </c>
      <c r="B85" s="28" t="s">
        <v>665</v>
      </c>
      <c r="C85" s="228" t="s">
        <v>703</v>
      </c>
      <c r="D85" s="229" t="s">
        <v>704</v>
      </c>
      <c r="E85" s="31" t="s">
        <v>10</v>
      </c>
      <c r="F85" s="234" t="s">
        <v>705</v>
      </c>
      <c r="G85" s="33" t="s">
        <v>706</v>
      </c>
      <c r="H85" s="34" t="s">
        <v>707</v>
      </c>
      <c r="I85" s="227" t="s">
        <v>382</v>
      </c>
      <c r="J85" s="35" t="s">
        <v>606</v>
      </c>
      <c r="K85" s="36">
        <v>45863</v>
      </c>
      <c r="L85" s="31" t="s">
        <v>39</v>
      </c>
      <c r="M85" s="31"/>
      <c r="N85" s="35"/>
      <c r="O85" s="37"/>
      <c r="P85" s="37"/>
      <c r="Q85" s="37"/>
      <c r="R85" s="37"/>
      <c r="S85" s="37"/>
      <c r="T85" s="37"/>
      <c r="U85" s="37"/>
      <c r="V85" s="37"/>
      <c r="W85" s="37"/>
      <c r="X85" s="37"/>
    </row>
    <row r="86" spans="1:24" ht="140.4" x14ac:dyDescent="0.3">
      <c r="A86" s="27">
        <v>79</v>
      </c>
      <c r="B86" s="28" t="s">
        <v>665</v>
      </c>
      <c r="C86" s="228" t="s">
        <v>708</v>
      </c>
      <c r="D86" s="229" t="s">
        <v>709</v>
      </c>
      <c r="E86" s="31" t="s">
        <v>10</v>
      </c>
      <c r="F86" s="234" t="s">
        <v>710</v>
      </c>
      <c r="G86" s="33" t="s">
        <v>711</v>
      </c>
      <c r="H86" s="34" t="s">
        <v>712</v>
      </c>
      <c r="I86" s="227" t="s">
        <v>382</v>
      </c>
      <c r="J86" s="35" t="s">
        <v>357</v>
      </c>
      <c r="K86" s="36">
        <v>45863</v>
      </c>
      <c r="L86" s="31" t="s">
        <v>39</v>
      </c>
      <c r="M86" s="31"/>
      <c r="N86" s="35"/>
      <c r="O86" s="37"/>
      <c r="P86" s="37"/>
      <c r="Q86" s="37"/>
      <c r="R86" s="37"/>
      <c r="S86" s="37"/>
      <c r="T86" s="37"/>
      <c r="U86" s="37"/>
      <c r="V86" s="37"/>
      <c r="W86" s="37"/>
      <c r="X86" s="37"/>
    </row>
    <row r="87" spans="1:24" ht="46.8" x14ac:dyDescent="0.3">
      <c r="A87" s="27">
        <v>80</v>
      </c>
      <c r="B87" s="28" t="s">
        <v>665</v>
      </c>
      <c r="C87" s="228" t="s">
        <v>713</v>
      </c>
      <c r="D87" s="229" t="s">
        <v>714</v>
      </c>
      <c r="E87" s="31" t="s">
        <v>10</v>
      </c>
      <c r="F87" s="230" t="s">
        <v>715</v>
      </c>
      <c r="G87" s="33" t="s">
        <v>716</v>
      </c>
      <c r="H87" s="34" t="s">
        <v>717</v>
      </c>
      <c r="I87" s="227" t="s">
        <v>382</v>
      </c>
      <c r="J87" s="35" t="s">
        <v>357</v>
      </c>
      <c r="K87" s="36">
        <v>45863</v>
      </c>
      <c r="L87" s="31" t="s">
        <v>39</v>
      </c>
      <c r="M87" s="31"/>
      <c r="N87" s="35"/>
      <c r="O87" s="37"/>
      <c r="P87" s="37"/>
      <c r="Q87" s="37"/>
      <c r="R87" s="37"/>
      <c r="S87" s="37"/>
      <c r="T87" s="37"/>
      <c r="U87" s="37"/>
      <c r="V87" s="37"/>
      <c r="W87" s="37"/>
      <c r="X87" s="37"/>
    </row>
    <row r="88" spans="1:24" ht="78" x14ac:dyDescent="0.3">
      <c r="A88" s="27">
        <v>81</v>
      </c>
      <c r="B88" s="28" t="s">
        <v>665</v>
      </c>
      <c r="C88" s="228" t="s">
        <v>718</v>
      </c>
      <c r="D88" s="229" t="s">
        <v>719</v>
      </c>
      <c r="E88" s="31" t="s">
        <v>10</v>
      </c>
      <c r="F88" s="230" t="s">
        <v>720</v>
      </c>
      <c r="G88" s="33" t="s">
        <v>721</v>
      </c>
      <c r="H88" s="34" t="s">
        <v>722</v>
      </c>
      <c r="I88" s="227" t="s">
        <v>382</v>
      </c>
      <c r="J88" s="35" t="s">
        <v>723</v>
      </c>
      <c r="K88" s="36">
        <v>45863</v>
      </c>
      <c r="L88" s="31" t="s">
        <v>39</v>
      </c>
      <c r="M88" s="31"/>
      <c r="N88" s="35"/>
      <c r="O88" s="37"/>
      <c r="P88" s="37"/>
      <c r="Q88" s="37"/>
      <c r="R88" s="37"/>
      <c r="S88" s="37"/>
      <c r="T88" s="37"/>
      <c r="U88" s="37"/>
      <c r="V88" s="37"/>
      <c r="W88" s="37"/>
      <c r="X88" s="37"/>
    </row>
    <row r="89" spans="1:24" ht="109.2" x14ac:dyDescent="0.3">
      <c r="A89" s="27">
        <v>82</v>
      </c>
      <c r="B89" s="28" t="s">
        <v>665</v>
      </c>
      <c r="C89" s="228" t="s">
        <v>724</v>
      </c>
      <c r="D89" s="229" t="s">
        <v>725</v>
      </c>
      <c r="E89" s="31" t="s">
        <v>10</v>
      </c>
      <c r="F89" s="230" t="s">
        <v>726</v>
      </c>
      <c r="G89" s="33" t="s">
        <v>727</v>
      </c>
      <c r="H89" s="34" t="s">
        <v>728</v>
      </c>
      <c r="I89" s="227" t="s">
        <v>382</v>
      </c>
      <c r="J89" s="35" t="s">
        <v>357</v>
      </c>
      <c r="K89" s="36">
        <v>45863</v>
      </c>
      <c r="L89" s="31" t="s">
        <v>39</v>
      </c>
      <c r="M89" s="31"/>
      <c r="N89" s="35"/>
      <c r="O89" s="37"/>
      <c r="P89" s="37"/>
      <c r="Q89" s="37"/>
      <c r="R89" s="37"/>
      <c r="S89" s="37"/>
      <c r="T89" s="37"/>
      <c r="U89" s="37"/>
      <c r="V89" s="37"/>
      <c r="W89" s="37"/>
      <c r="X89" s="37"/>
    </row>
    <row r="90" spans="1:24" ht="140.4" x14ac:dyDescent="0.3">
      <c r="A90" s="27">
        <v>83</v>
      </c>
      <c r="B90" s="28" t="s">
        <v>665</v>
      </c>
      <c r="C90" s="228" t="s">
        <v>729</v>
      </c>
      <c r="D90" s="229" t="s">
        <v>730</v>
      </c>
      <c r="E90" s="31" t="s">
        <v>10</v>
      </c>
      <c r="F90" s="230" t="s">
        <v>731</v>
      </c>
      <c r="G90" s="33" t="s">
        <v>732</v>
      </c>
      <c r="H90" s="34" t="s">
        <v>733</v>
      </c>
      <c r="I90" s="227" t="s">
        <v>382</v>
      </c>
      <c r="J90" s="35" t="s">
        <v>357</v>
      </c>
      <c r="K90" s="36">
        <v>45863</v>
      </c>
      <c r="L90" s="31" t="s">
        <v>39</v>
      </c>
      <c r="M90" s="31"/>
      <c r="N90" s="35"/>
      <c r="O90" s="37"/>
      <c r="P90" s="37"/>
      <c r="Q90" s="37"/>
      <c r="R90" s="37"/>
      <c r="S90" s="37"/>
      <c r="T90" s="37"/>
      <c r="U90" s="37"/>
      <c r="V90" s="37"/>
      <c r="W90" s="37"/>
      <c r="X90" s="37"/>
    </row>
    <row r="91" spans="1:24" ht="93.6" x14ac:dyDescent="0.3">
      <c r="A91" s="27">
        <v>84</v>
      </c>
      <c r="B91" s="28" t="s">
        <v>665</v>
      </c>
      <c r="C91" s="228" t="s">
        <v>734</v>
      </c>
      <c r="D91" s="229" t="s">
        <v>735</v>
      </c>
      <c r="E91" s="31" t="s">
        <v>10</v>
      </c>
      <c r="F91" s="230" t="s">
        <v>736</v>
      </c>
      <c r="G91" s="33" t="s">
        <v>737</v>
      </c>
      <c r="H91" s="34" t="s">
        <v>738</v>
      </c>
      <c r="I91" s="227" t="s">
        <v>382</v>
      </c>
      <c r="J91" s="35" t="s">
        <v>357</v>
      </c>
      <c r="K91" s="36">
        <v>45863</v>
      </c>
      <c r="L91" s="31" t="s">
        <v>39</v>
      </c>
      <c r="M91" s="31"/>
      <c r="N91" s="35"/>
      <c r="O91" s="37"/>
      <c r="P91" s="37"/>
      <c r="Q91" s="37"/>
      <c r="R91" s="37"/>
      <c r="S91" s="37"/>
      <c r="T91" s="37"/>
      <c r="U91" s="37"/>
      <c r="V91" s="37"/>
      <c r="W91" s="37"/>
      <c r="X91" s="37"/>
    </row>
    <row r="92" spans="1:24" ht="62.4" x14ac:dyDescent="0.3">
      <c r="A92" s="27">
        <v>85</v>
      </c>
      <c r="B92" s="28" t="s">
        <v>665</v>
      </c>
      <c r="C92" s="228" t="s">
        <v>739</v>
      </c>
      <c r="D92" s="229" t="s">
        <v>740</v>
      </c>
      <c r="E92" s="31" t="s">
        <v>10</v>
      </c>
      <c r="F92" s="230" t="s">
        <v>741</v>
      </c>
      <c r="G92" s="33" t="s">
        <v>742</v>
      </c>
      <c r="H92" s="34" t="s">
        <v>743</v>
      </c>
      <c r="I92" s="227" t="s">
        <v>382</v>
      </c>
      <c r="J92" s="35" t="s">
        <v>357</v>
      </c>
      <c r="K92" s="36">
        <v>45863</v>
      </c>
      <c r="L92" s="31" t="s">
        <v>39</v>
      </c>
      <c r="M92" s="31"/>
      <c r="N92" s="35"/>
      <c r="O92" s="37"/>
      <c r="P92" s="37"/>
      <c r="Q92" s="37"/>
      <c r="R92" s="37"/>
      <c r="S92" s="37"/>
      <c r="T92" s="37"/>
      <c r="U92" s="37"/>
      <c r="V92" s="37"/>
      <c r="W92" s="37"/>
      <c r="X92" s="37"/>
    </row>
    <row r="93" spans="1:24" ht="78" x14ac:dyDescent="0.3">
      <c r="A93" s="27">
        <v>86</v>
      </c>
      <c r="B93" s="28" t="s">
        <v>665</v>
      </c>
      <c r="C93" s="228" t="s">
        <v>744</v>
      </c>
      <c r="D93" s="229" t="s">
        <v>745</v>
      </c>
      <c r="E93" s="31" t="s">
        <v>10</v>
      </c>
      <c r="F93" s="230" t="s">
        <v>746</v>
      </c>
      <c r="G93" s="33" t="s">
        <v>747</v>
      </c>
      <c r="H93" s="34" t="s">
        <v>748</v>
      </c>
      <c r="I93" s="227" t="s">
        <v>382</v>
      </c>
      <c r="J93" s="35" t="s">
        <v>749</v>
      </c>
      <c r="K93" s="36">
        <v>45863</v>
      </c>
      <c r="L93" s="31" t="s">
        <v>39</v>
      </c>
      <c r="M93" s="31"/>
      <c r="N93" s="35"/>
      <c r="O93" s="37"/>
      <c r="P93" s="37"/>
      <c r="Q93" s="37"/>
      <c r="R93" s="37"/>
      <c r="S93" s="37"/>
      <c r="T93" s="37"/>
      <c r="U93" s="37"/>
      <c r="V93" s="37"/>
      <c r="W93" s="37"/>
      <c r="X93" s="37"/>
    </row>
    <row r="94" spans="1:24" ht="93.6" x14ac:dyDescent="0.3">
      <c r="A94" s="27">
        <v>87</v>
      </c>
      <c r="B94" s="28" t="s">
        <v>665</v>
      </c>
      <c r="C94" s="228" t="s">
        <v>750</v>
      </c>
      <c r="D94" s="229" t="s">
        <v>751</v>
      </c>
      <c r="E94" s="31" t="s">
        <v>10</v>
      </c>
      <c r="F94" s="230" t="s">
        <v>752</v>
      </c>
      <c r="G94" s="33" t="s">
        <v>753</v>
      </c>
      <c r="H94" s="34" t="s">
        <v>754</v>
      </c>
      <c r="I94" s="227" t="s">
        <v>382</v>
      </c>
      <c r="J94" s="35" t="s">
        <v>357</v>
      </c>
      <c r="K94" s="36">
        <v>45863</v>
      </c>
      <c r="L94" s="31" t="s">
        <v>39</v>
      </c>
      <c r="M94" s="31"/>
      <c r="N94" s="35"/>
      <c r="O94" s="37"/>
      <c r="P94" s="37"/>
      <c r="Q94" s="37"/>
      <c r="R94" s="37"/>
      <c r="S94" s="37"/>
      <c r="T94" s="37"/>
      <c r="U94" s="37"/>
      <c r="V94" s="37"/>
      <c r="W94" s="37"/>
      <c r="X94" s="37"/>
    </row>
    <row r="95" spans="1:24" ht="124.8" x14ac:dyDescent="0.3">
      <c r="A95" s="27">
        <v>88</v>
      </c>
      <c r="B95" s="45" t="s">
        <v>665</v>
      </c>
      <c r="C95" s="235" t="s">
        <v>755</v>
      </c>
      <c r="D95" s="236" t="s">
        <v>751</v>
      </c>
      <c r="E95" s="46" t="s">
        <v>10</v>
      </c>
      <c r="F95" s="237" t="s">
        <v>756</v>
      </c>
      <c r="G95" s="47" t="s">
        <v>757</v>
      </c>
      <c r="H95" s="238" t="s">
        <v>758</v>
      </c>
      <c r="I95" s="239" t="s">
        <v>382</v>
      </c>
      <c r="J95" s="48" t="s">
        <v>606</v>
      </c>
      <c r="K95" s="49">
        <v>45863</v>
      </c>
      <c r="L95" s="31" t="s">
        <v>39</v>
      </c>
      <c r="M95" s="46"/>
      <c r="N95" s="48"/>
      <c r="O95" s="50"/>
      <c r="P95" s="50"/>
      <c r="Q95" s="50"/>
      <c r="R95" s="50"/>
      <c r="S95" s="50"/>
      <c r="T95" s="50"/>
      <c r="U95" s="50"/>
      <c r="V95" s="50"/>
      <c r="W95" s="50"/>
      <c r="X95" s="50"/>
    </row>
    <row r="96" spans="1:24" ht="234" x14ac:dyDescent="0.3">
      <c r="A96" s="27">
        <v>89</v>
      </c>
      <c r="B96" s="28" t="s">
        <v>665</v>
      </c>
      <c r="C96" s="228" t="s">
        <v>759</v>
      </c>
      <c r="D96" s="229" t="s">
        <v>760</v>
      </c>
      <c r="E96" s="31" t="s">
        <v>10</v>
      </c>
      <c r="F96" s="230" t="s">
        <v>761</v>
      </c>
      <c r="G96" s="33" t="s">
        <v>762</v>
      </c>
      <c r="H96" s="34" t="s">
        <v>763</v>
      </c>
      <c r="I96" s="227" t="s">
        <v>382</v>
      </c>
      <c r="J96" s="35" t="s">
        <v>606</v>
      </c>
      <c r="K96" s="36">
        <v>45863</v>
      </c>
      <c r="L96" s="31" t="s">
        <v>39</v>
      </c>
      <c r="M96" s="31"/>
      <c r="N96" s="35"/>
      <c r="O96" s="37"/>
      <c r="P96" s="37"/>
      <c r="Q96" s="37"/>
      <c r="R96" s="37"/>
      <c r="S96" s="37"/>
      <c r="T96" s="37"/>
      <c r="U96" s="37"/>
      <c r="V96" s="37"/>
      <c r="W96" s="37"/>
      <c r="X96" s="37"/>
    </row>
    <row r="97" spans="1:24" ht="91.5" customHeight="1" x14ac:dyDescent="0.3">
      <c r="A97" s="27">
        <v>90</v>
      </c>
      <c r="B97" s="28" t="s">
        <v>764</v>
      </c>
      <c r="C97" s="228" t="s">
        <v>97</v>
      </c>
      <c r="D97" s="229" t="s">
        <v>765</v>
      </c>
      <c r="E97" s="31" t="s">
        <v>12</v>
      </c>
      <c r="F97" s="230" t="s">
        <v>766</v>
      </c>
      <c r="G97" s="33" t="s">
        <v>767</v>
      </c>
      <c r="H97" s="34" t="s">
        <v>768</v>
      </c>
      <c r="I97" s="227" t="s">
        <v>382</v>
      </c>
      <c r="J97" s="35" t="s">
        <v>357</v>
      </c>
      <c r="K97" s="36">
        <v>45986</v>
      </c>
      <c r="L97" s="31" t="s">
        <v>39</v>
      </c>
      <c r="M97" s="31"/>
      <c r="N97" s="35"/>
      <c r="O97" s="37"/>
      <c r="P97" s="37"/>
      <c r="Q97" s="37"/>
      <c r="R97" s="37"/>
      <c r="S97" s="37"/>
      <c r="T97" s="37"/>
      <c r="U97" s="37"/>
      <c r="V97" s="37"/>
      <c r="W97" s="37"/>
      <c r="X97" s="37"/>
    </row>
    <row r="98" spans="1:24" ht="132.75" customHeight="1" x14ac:dyDescent="0.3">
      <c r="A98" s="27">
        <v>91</v>
      </c>
      <c r="B98" s="28" t="s">
        <v>764</v>
      </c>
      <c r="C98" s="228" t="s">
        <v>769</v>
      </c>
      <c r="D98" s="229" t="s">
        <v>770</v>
      </c>
      <c r="E98" s="31" t="s">
        <v>10</v>
      </c>
      <c r="F98" s="230" t="s">
        <v>771</v>
      </c>
      <c r="G98" s="33" t="s">
        <v>772</v>
      </c>
      <c r="H98" s="34" t="s">
        <v>773</v>
      </c>
      <c r="I98" s="227" t="s">
        <v>337</v>
      </c>
      <c r="J98" s="35" t="s">
        <v>357</v>
      </c>
      <c r="K98" s="36">
        <v>45863</v>
      </c>
      <c r="L98" s="31" t="s">
        <v>39</v>
      </c>
      <c r="M98" s="31"/>
      <c r="N98" s="35"/>
      <c r="O98" s="37"/>
      <c r="P98" s="37"/>
      <c r="Q98" s="37"/>
      <c r="R98" s="37"/>
      <c r="S98" s="37"/>
      <c r="T98" s="37"/>
      <c r="U98" s="37"/>
      <c r="V98" s="37"/>
      <c r="W98" s="37"/>
      <c r="X98" s="37"/>
    </row>
    <row r="99" spans="1:24" ht="192.75" customHeight="1" x14ac:dyDescent="0.3">
      <c r="A99" s="27">
        <v>92</v>
      </c>
      <c r="B99" s="28" t="s">
        <v>764</v>
      </c>
      <c r="C99" s="228" t="s">
        <v>108</v>
      </c>
      <c r="D99" s="229" t="s">
        <v>774</v>
      </c>
      <c r="E99" s="31" t="s">
        <v>10</v>
      </c>
      <c r="F99" s="230" t="s">
        <v>775</v>
      </c>
      <c r="G99" s="33" t="s">
        <v>776</v>
      </c>
      <c r="H99" s="34" t="s">
        <v>777</v>
      </c>
      <c r="I99" s="227" t="s">
        <v>337</v>
      </c>
      <c r="J99" s="35" t="s">
        <v>778</v>
      </c>
      <c r="K99" s="36">
        <v>45863</v>
      </c>
      <c r="L99" s="31" t="s">
        <v>39</v>
      </c>
      <c r="M99" s="31"/>
      <c r="N99" s="35"/>
      <c r="O99" s="37"/>
      <c r="P99" s="37"/>
      <c r="Q99" s="37"/>
      <c r="R99" s="37"/>
      <c r="S99" s="37"/>
      <c r="T99" s="37"/>
      <c r="U99" s="37"/>
      <c r="V99" s="37"/>
      <c r="W99" s="37"/>
      <c r="X99" s="37"/>
    </row>
    <row r="100" spans="1:24" ht="93.6" x14ac:dyDescent="0.3">
      <c r="A100" s="27">
        <v>93</v>
      </c>
      <c r="B100" s="28" t="s">
        <v>764</v>
      </c>
      <c r="C100" s="228" t="s">
        <v>114</v>
      </c>
      <c r="D100" s="229" t="s">
        <v>774</v>
      </c>
      <c r="E100" s="31" t="s">
        <v>10</v>
      </c>
      <c r="F100" s="230" t="s">
        <v>779</v>
      </c>
      <c r="G100" s="33" t="s">
        <v>780</v>
      </c>
      <c r="H100" s="34" t="s">
        <v>781</v>
      </c>
      <c r="I100" s="227" t="s">
        <v>337</v>
      </c>
      <c r="J100" s="35" t="s">
        <v>782</v>
      </c>
      <c r="K100" s="36">
        <v>45863</v>
      </c>
      <c r="L100" s="31" t="s">
        <v>39</v>
      </c>
      <c r="M100" s="31"/>
      <c r="N100" s="35"/>
      <c r="O100" s="37"/>
      <c r="P100" s="37"/>
      <c r="Q100" s="37"/>
      <c r="R100" s="37"/>
      <c r="S100" s="37"/>
      <c r="T100" s="37"/>
      <c r="U100" s="37"/>
      <c r="V100" s="37"/>
      <c r="W100" s="37"/>
      <c r="X100" s="37"/>
    </row>
    <row r="101" spans="1:24" ht="109.2" x14ac:dyDescent="0.3">
      <c r="A101" s="27">
        <v>94</v>
      </c>
      <c r="B101" s="28" t="s">
        <v>764</v>
      </c>
      <c r="C101" s="228" t="s">
        <v>119</v>
      </c>
      <c r="D101" s="229" t="s">
        <v>783</v>
      </c>
      <c r="E101" s="31" t="s">
        <v>10</v>
      </c>
      <c r="F101" s="230" t="s">
        <v>784</v>
      </c>
      <c r="G101" s="33" t="s">
        <v>785</v>
      </c>
      <c r="H101" s="34" t="s">
        <v>786</v>
      </c>
      <c r="I101" s="227" t="s">
        <v>382</v>
      </c>
      <c r="J101" s="35" t="s">
        <v>606</v>
      </c>
      <c r="K101" s="36">
        <v>45863</v>
      </c>
      <c r="L101" s="31" t="s">
        <v>39</v>
      </c>
      <c r="M101" s="31"/>
      <c r="N101" s="35"/>
      <c r="O101" s="37"/>
      <c r="P101" s="37"/>
      <c r="Q101" s="37"/>
      <c r="R101" s="37"/>
      <c r="S101" s="37"/>
      <c r="T101" s="37"/>
      <c r="U101" s="37"/>
      <c r="V101" s="37"/>
      <c r="W101" s="37"/>
      <c r="X101" s="37"/>
    </row>
    <row r="102" spans="1:24" ht="78" x14ac:dyDescent="0.3">
      <c r="A102" s="27">
        <v>95</v>
      </c>
      <c r="B102" s="28" t="s">
        <v>764</v>
      </c>
      <c r="C102" s="228" t="s">
        <v>124</v>
      </c>
      <c r="D102" s="229" t="s">
        <v>787</v>
      </c>
      <c r="E102" s="31" t="s">
        <v>8</v>
      </c>
      <c r="F102" s="230" t="s">
        <v>788</v>
      </c>
      <c r="G102" s="33" t="s">
        <v>789</v>
      </c>
      <c r="H102" s="34" t="s">
        <v>790</v>
      </c>
      <c r="I102" s="227" t="s">
        <v>337</v>
      </c>
      <c r="J102" s="35" t="s">
        <v>26</v>
      </c>
      <c r="K102" s="44">
        <v>45802</v>
      </c>
      <c r="L102" s="31" t="s">
        <v>39</v>
      </c>
      <c r="M102" s="31"/>
      <c r="N102" s="35"/>
      <c r="O102" s="37"/>
      <c r="P102" s="37"/>
      <c r="Q102" s="37"/>
      <c r="R102" s="37"/>
      <c r="S102" s="37"/>
      <c r="T102" s="37"/>
      <c r="U102" s="37"/>
      <c r="V102" s="37"/>
      <c r="W102" s="37"/>
      <c r="X102" s="37"/>
    </row>
    <row r="103" spans="1:24" ht="46.8" x14ac:dyDescent="0.3">
      <c r="A103" s="27">
        <v>96</v>
      </c>
      <c r="B103" s="28" t="s">
        <v>764</v>
      </c>
      <c r="C103" s="228" t="s">
        <v>130</v>
      </c>
      <c r="D103" s="229" t="s">
        <v>791</v>
      </c>
      <c r="E103" s="31" t="s">
        <v>8</v>
      </c>
      <c r="F103" s="230" t="s">
        <v>792</v>
      </c>
      <c r="G103" s="33" t="s">
        <v>793</v>
      </c>
      <c r="H103" s="34" t="s">
        <v>794</v>
      </c>
      <c r="I103" s="227" t="s">
        <v>382</v>
      </c>
      <c r="J103" s="35" t="s">
        <v>606</v>
      </c>
      <c r="K103" s="44">
        <v>45802</v>
      </c>
      <c r="L103" s="31" t="s">
        <v>39</v>
      </c>
      <c r="M103" s="31"/>
      <c r="N103" s="35"/>
      <c r="O103" s="37"/>
      <c r="P103" s="37"/>
      <c r="Q103" s="37"/>
      <c r="R103" s="37"/>
      <c r="S103" s="37"/>
      <c r="T103" s="37"/>
      <c r="U103" s="37"/>
      <c r="V103" s="37"/>
      <c r="W103" s="37"/>
      <c r="X103" s="37"/>
    </row>
    <row r="104" spans="1:24" ht="78" x14ac:dyDescent="0.3">
      <c r="A104" s="27">
        <v>97</v>
      </c>
      <c r="B104" s="28" t="s">
        <v>764</v>
      </c>
      <c r="C104" s="228" t="s">
        <v>141</v>
      </c>
      <c r="D104" s="229" t="s">
        <v>795</v>
      </c>
      <c r="E104" s="31" t="s">
        <v>8</v>
      </c>
      <c r="F104" s="230" t="s">
        <v>796</v>
      </c>
      <c r="G104" s="33" t="s">
        <v>797</v>
      </c>
      <c r="H104" s="34" t="s">
        <v>798</v>
      </c>
      <c r="I104" s="227" t="s">
        <v>382</v>
      </c>
      <c r="J104" s="35" t="s">
        <v>357</v>
      </c>
      <c r="K104" s="44">
        <v>45802</v>
      </c>
      <c r="L104" s="31" t="s">
        <v>39</v>
      </c>
      <c r="M104" s="31"/>
      <c r="N104" s="35"/>
      <c r="O104" s="37"/>
      <c r="P104" s="37"/>
      <c r="Q104" s="37"/>
      <c r="R104" s="37"/>
      <c r="S104" s="37"/>
      <c r="T104" s="37"/>
      <c r="U104" s="37"/>
      <c r="V104" s="37"/>
      <c r="W104" s="37"/>
      <c r="X104" s="37"/>
    </row>
    <row r="105" spans="1:24" ht="78" x14ac:dyDescent="0.3">
      <c r="A105" s="27">
        <v>98</v>
      </c>
      <c r="B105" s="28" t="s">
        <v>764</v>
      </c>
      <c r="C105" s="228" t="s">
        <v>147</v>
      </c>
      <c r="D105" s="229" t="s">
        <v>799</v>
      </c>
      <c r="E105" s="31" t="s">
        <v>8</v>
      </c>
      <c r="F105" s="230" t="s">
        <v>800</v>
      </c>
      <c r="G105" s="33" t="s">
        <v>801</v>
      </c>
      <c r="H105" s="34" t="s">
        <v>802</v>
      </c>
      <c r="I105" s="227" t="s">
        <v>337</v>
      </c>
      <c r="J105" s="35" t="s">
        <v>357</v>
      </c>
      <c r="K105" s="44">
        <v>45802</v>
      </c>
      <c r="L105" s="31" t="s">
        <v>366</v>
      </c>
      <c r="M105" s="31"/>
      <c r="N105" s="35"/>
      <c r="O105" s="37"/>
      <c r="P105" s="37"/>
      <c r="Q105" s="37"/>
      <c r="R105" s="37"/>
      <c r="S105" s="37"/>
      <c r="T105" s="37"/>
      <c r="U105" s="37"/>
      <c r="V105" s="37"/>
      <c r="W105" s="37"/>
      <c r="X105" s="37"/>
    </row>
    <row r="106" spans="1:24" ht="93.6" x14ac:dyDescent="0.3">
      <c r="A106" s="27">
        <v>99</v>
      </c>
      <c r="B106" s="28" t="s">
        <v>764</v>
      </c>
      <c r="C106" s="228" t="s">
        <v>803</v>
      </c>
      <c r="D106" s="229" t="s">
        <v>804</v>
      </c>
      <c r="E106" s="31" t="s">
        <v>8</v>
      </c>
      <c r="F106" s="230" t="s">
        <v>805</v>
      </c>
      <c r="G106" s="33" t="s">
        <v>806</v>
      </c>
      <c r="H106" s="34" t="s">
        <v>807</v>
      </c>
      <c r="I106" s="227" t="s">
        <v>382</v>
      </c>
      <c r="J106" s="35" t="s">
        <v>606</v>
      </c>
      <c r="K106" s="44">
        <v>45802</v>
      </c>
      <c r="L106" s="31" t="s">
        <v>39</v>
      </c>
      <c r="M106" s="31"/>
      <c r="N106" s="35"/>
      <c r="O106" s="37"/>
      <c r="P106" s="37"/>
      <c r="Q106" s="37"/>
      <c r="R106" s="37"/>
      <c r="S106" s="37"/>
      <c r="T106" s="37"/>
      <c r="U106" s="37"/>
      <c r="V106" s="37"/>
      <c r="W106" s="37"/>
      <c r="X106" s="37"/>
    </row>
    <row r="107" spans="1:24" ht="124.8" x14ac:dyDescent="0.3">
      <c r="A107" s="27">
        <v>100</v>
      </c>
      <c r="B107" s="28" t="s">
        <v>808</v>
      </c>
      <c r="C107" s="228" t="s">
        <v>161</v>
      </c>
      <c r="D107" s="229" t="s">
        <v>809</v>
      </c>
      <c r="E107" s="31" t="s">
        <v>10</v>
      </c>
      <c r="F107" s="230" t="s">
        <v>810</v>
      </c>
      <c r="G107" s="33" t="s">
        <v>811</v>
      </c>
      <c r="H107" s="34" t="s">
        <v>812</v>
      </c>
      <c r="I107" s="227" t="s">
        <v>382</v>
      </c>
      <c r="J107" s="35" t="s">
        <v>357</v>
      </c>
      <c r="K107" s="36">
        <v>45863</v>
      </c>
      <c r="L107" s="31" t="s">
        <v>39</v>
      </c>
      <c r="M107" s="31"/>
      <c r="N107" s="35"/>
      <c r="O107" s="37"/>
      <c r="P107" s="37"/>
      <c r="Q107" s="37"/>
      <c r="R107" s="37"/>
      <c r="S107" s="37"/>
      <c r="T107" s="37"/>
      <c r="U107" s="37"/>
      <c r="V107" s="37"/>
      <c r="W107" s="37"/>
      <c r="X107" s="37"/>
    </row>
    <row r="108" spans="1:24" ht="15.75" customHeight="1" x14ac:dyDescent="0.3">
      <c r="A108" s="27">
        <v>101</v>
      </c>
      <c r="B108" s="28" t="s">
        <v>808</v>
      </c>
      <c r="C108" s="51" t="s">
        <v>166</v>
      </c>
      <c r="D108" s="229" t="s">
        <v>813</v>
      </c>
      <c r="E108" s="31" t="s">
        <v>8</v>
      </c>
      <c r="F108" s="230" t="s">
        <v>814</v>
      </c>
      <c r="G108" s="33" t="s">
        <v>815</v>
      </c>
      <c r="H108" s="34" t="s">
        <v>816</v>
      </c>
      <c r="I108" s="227" t="s">
        <v>382</v>
      </c>
      <c r="J108" s="35" t="s">
        <v>606</v>
      </c>
      <c r="K108" s="44">
        <v>45802</v>
      </c>
      <c r="L108" s="31" t="s">
        <v>39</v>
      </c>
      <c r="M108" s="31"/>
      <c r="N108" s="35"/>
      <c r="O108" s="37"/>
      <c r="P108" s="37"/>
      <c r="Q108" s="37"/>
      <c r="R108" s="37"/>
      <c r="S108" s="37"/>
      <c r="T108" s="37"/>
      <c r="U108" s="37"/>
      <c r="V108" s="37"/>
      <c r="W108" s="37"/>
      <c r="X108" s="37"/>
    </row>
    <row r="109" spans="1:24" ht="89.25" customHeight="1" x14ac:dyDescent="0.3">
      <c r="A109" s="27">
        <v>102</v>
      </c>
      <c r="B109" s="28" t="s">
        <v>808</v>
      </c>
      <c r="C109" s="228" t="s">
        <v>170</v>
      </c>
      <c r="D109" s="229" t="s">
        <v>813</v>
      </c>
      <c r="E109" s="31" t="s">
        <v>8</v>
      </c>
      <c r="F109" s="230" t="s">
        <v>817</v>
      </c>
      <c r="G109" s="33" t="s">
        <v>818</v>
      </c>
      <c r="H109" s="34" t="s">
        <v>819</v>
      </c>
      <c r="I109" s="227" t="s">
        <v>382</v>
      </c>
      <c r="J109" s="35" t="s">
        <v>606</v>
      </c>
      <c r="K109" s="44">
        <v>45802</v>
      </c>
      <c r="L109" s="31" t="s">
        <v>39</v>
      </c>
      <c r="M109" s="31"/>
      <c r="N109" s="35"/>
      <c r="O109" s="37"/>
      <c r="P109" s="37"/>
      <c r="Q109" s="37"/>
      <c r="R109" s="37"/>
      <c r="S109" s="37"/>
      <c r="T109" s="37"/>
      <c r="U109" s="37"/>
      <c r="V109" s="37"/>
      <c r="W109" s="37"/>
      <c r="X109" s="37"/>
    </row>
    <row r="110" spans="1:24" ht="78" x14ac:dyDescent="0.3">
      <c r="A110" s="27">
        <v>103</v>
      </c>
      <c r="B110" s="28" t="s">
        <v>808</v>
      </c>
      <c r="C110" s="228" t="s">
        <v>174</v>
      </c>
      <c r="D110" s="229" t="s">
        <v>820</v>
      </c>
      <c r="E110" s="31" t="s">
        <v>10</v>
      </c>
      <c r="F110" s="230" t="s">
        <v>821</v>
      </c>
      <c r="G110" s="33" t="s">
        <v>822</v>
      </c>
      <c r="H110" s="34" t="s">
        <v>823</v>
      </c>
      <c r="I110" s="227" t="s">
        <v>382</v>
      </c>
      <c r="J110" s="35" t="s">
        <v>606</v>
      </c>
      <c r="K110" s="36">
        <v>45863</v>
      </c>
      <c r="L110" s="31" t="s">
        <v>39</v>
      </c>
      <c r="M110" s="31"/>
      <c r="N110" s="35"/>
      <c r="O110" s="37"/>
      <c r="P110" s="37"/>
      <c r="Q110" s="37"/>
      <c r="R110" s="37"/>
      <c r="S110" s="37"/>
      <c r="T110" s="37"/>
      <c r="U110" s="37"/>
      <c r="V110" s="37"/>
      <c r="W110" s="37"/>
      <c r="X110" s="37"/>
    </row>
    <row r="111" spans="1:24" ht="57.6" x14ac:dyDescent="0.3">
      <c r="A111" s="27">
        <v>104</v>
      </c>
      <c r="B111" s="28" t="s">
        <v>808</v>
      </c>
      <c r="C111" s="228" t="s">
        <v>178</v>
      </c>
      <c r="D111" s="229" t="s">
        <v>824</v>
      </c>
      <c r="E111" s="31" t="s">
        <v>8</v>
      </c>
      <c r="F111" s="230" t="s">
        <v>825</v>
      </c>
      <c r="G111" s="33" t="s">
        <v>826</v>
      </c>
      <c r="H111" s="34" t="s">
        <v>827</v>
      </c>
      <c r="I111" s="227" t="s">
        <v>337</v>
      </c>
      <c r="J111" s="35" t="s">
        <v>606</v>
      </c>
      <c r="K111" s="44">
        <v>45802</v>
      </c>
      <c r="L111" s="31" t="s">
        <v>39</v>
      </c>
      <c r="M111" s="31"/>
      <c r="N111" s="35"/>
      <c r="O111" s="37"/>
      <c r="P111" s="37"/>
      <c r="Q111" s="37"/>
      <c r="R111" s="37"/>
      <c r="S111" s="37"/>
      <c r="T111" s="37"/>
      <c r="U111" s="37"/>
      <c r="V111" s="37"/>
      <c r="W111" s="37"/>
      <c r="X111" s="37"/>
    </row>
    <row r="112" spans="1:24" ht="171.6" x14ac:dyDescent="0.3">
      <c r="A112" s="27">
        <v>105</v>
      </c>
      <c r="B112" s="28" t="s">
        <v>808</v>
      </c>
      <c r="C112" s="228" t="s">
        <v>183</v>
      </c>
      <c r="D112" s="229" t="s">
        <v>828</v>
      </c>
      <c r="E112" s="31" t="s">
        <v>8</v>
      </c>
      <c r="F112" s="230" t="s">
        <v>829</v>
      </c>
      <c r="G112" s="33" t="s">
        <v>830</v>
      </c>
      <c r="H112" s="34" t="s">
        <v>831</v>
      </c>
      <c r="I112" s="227" t="s">
        <v>382</v>
      </c>
      <c r="J112" s="35" t="s">
        <v>357</v>
      </c>
      <c r="K112" s="44">
        <v>45802</v>
      </c>
      <c r="L112" s="31" t="s">
        <v>366</v>
      </c>
      <c r="M112" s="31"/>
      <c r="N112" s="35"/>
      <c r="O112" s="37"/>
      <c r="P112" s="37"/>
      <c r="Q112" s="37"/>
      <c r="R112" s="37"/>
      <c r="S112" s="37"/>
      <c r="T112" s="37"/>
      <c r="U112" s="37"/>
      <c r="V112" s="37"/>
      <c r="W112" s="37"/>
      <c r="X112" s="37"/>
    </row>
    <row r="113" spans="1:24" ht="93.6" x14ac:dyDescent="0.3">
      <c r="A113" s="27">
        <v>106</v>
      </c>
      <c r="B113" s="28" t="s">
        <v>808</v>
      </c>
      <c r="C113" s="228" t="s">
        <v>187</v>
      </c>
      <c r="D113" s="229" t="s">
        <v>832</v>
      </c>
      <c r="E113" s="31" t="s">
        <v>8</v>
      </c>
      <c r="F113" s="230" t="s">
        <v>833</v>
      </c>
      <c r="G113" s="33" t="s">
        <v>834</v>
      </c>
      <c r="H113" s="34" t="s">
        <v>835</v>
      </c>
      <c r="I113" s="227" t="s">
        <v>337</v>
      </c>
      <c r="J113" s="35" t="s">
        <v>357</v>
      </c>
      <c r="K113" s="44">
        <v>45802</v>
      </c>
      <c r="L113" s="31" t="s">
        <v>39</v>
      </c>
      <c r="M113" s="31"/>
      <c r="N113" s="35"/>
      <c r="O113" s="37"/>
      <c r="P113" s="37"/>
      <c r="Q113" s="37"/>
      <c r="R113" s="37"/>
      <c r="S113" s="37"/>
      <c r="T113" s="37"/>
      <c r="U113" s="37"/>
      <c r="V113" s="37"/>
      <c r="W113" s="37"/>
      <c r="X113" s="37"/>
    </row>
    <row r="114" spans="1:24" ht="112.5" customHeight="1" x14ac:dyDescent="0.3">
      <c r="A114" s="27">
        <v>107</v>
      </c>
      <c r="B114" s="28" t="s">
        <v>808</v>
      </c>
      <c r="C114" s="38" t="s">
        <v>190</v>
      </c>
      <c r="D114" s="229" t="s">
        <v>836</v>
      </c>
      <c r="E114" s="31" t="s">
        <v>8</v>
      </c>
      <c r="F114" s="230" t="s">
        <v>837</v>
      </c>
      <c r="G114" s="33" t="s">
        <v>838</v>
      </c>
      <c r="H114" s="34" t="s">
        <v>839</v>
      </c>
      <c r="I114" s="227" t="s">
        <v>382</v>
      </c>
      <c r="J114" s="35" t="s">
        <v>840</v>
      </c>
      <c r="K114" s="44">
        <v>45802</v>
      </c>
      <c r="L114" s="31" t="s">
        <v>39</v>
      </c>
      <c r="M114" s="31"/>
      <c r="N114" s="35"/>
      <c r="O114" s="37"/>
      <c r="P114" s="37"/>
      <c r="Q114" s="37"/>
      <c r="R114" s="37"/>
      <c r="S114" s="37"/>
      <c r="T114" s="37"/>
      <c r="U114" s="37"/>
      <c r="V114" s="37"/>
      <c r="W114" s="37"/>
      <c r="X114" s="37"/>
    </row>
    <row r="115" spans="1:24" ht="62.4" x14ac:dyDescent="0.3">
      <c r="A115" s="27">
        <v>108</v>
      </c>
      <c r="B115" s="52" t="s">
        <v>808</v>
      </c>
      <c r="C115" s="29" t="s">
        <v>251</v>
      </c>
      <c r="D115" s="229" t="s">
        <v>841</v>
      </c>
      <c r="E115" s="53" t="s">
        <v>8</v>
      </c>
      <c r="F115" s="54" t="s">
        <v>842</v>
      </c>
      <c r="G115" s="55" t="s">
        <v>843</v>
      </c>
      <c r="H115" s="34" t="s">
        <v>844</v>
      </c>
      <c r="I115" s="227" t="s">
        <v>382</v>
      </c>
      <c r="J115" s="35" t="s">
        <v>606</v>
      </c>
      <c r="K115" s="44">
        <v>45802</v>
      </c>
      <c r="L115" s="31" t="s">
        <v>39</v>
      </c>
      <c r="M115" s="31"/>
      <c r="N115" s="35"/>
      <c r="O115" s="37"/>
      <c r="P115" s="37"/>
      <c r="Q115" s="37"/>
      <c r="R115" s="37"/>
      <c r="S115" s="37"/>
      <c r="T115" s="37"/>
      <c r="U115" s="37"/>
      <c r="V115" s="37"/>
      <c r="W115" s="37"/>
      <c r="X115" s="37"/>
    </row>
    <row r="116" spans="1:24" ht="78" x14ac:dyDescent="0.3">
      <c r="A116" s="27">
        <v>109</v>
      </c>
      <c r="B116" s="28" t="s">
        <v>808</v>
      </c>
      <c r="C116" s="38" t="s">
        <v>253</v>
      </c>
      <c r="D116" s="229" t="s">
        <v>845</v>
      </c>
      <c r="E116" s="31" t="s">
        <v>10</v>
      </c>
      <c r="F116" s="32" t="s">
        <v>846</v>
      </c>
      <c r="G116" s="33" t="s">
        <v>847</v>
      </c>
      <c r="H116" s="34" t="s">
        <v>848</v>
      </c>
      <c r="I116" s="227" t="s">
        <v>382</v>
      </c>
      <c r="J116" s="56" t="s">
        <v>606</v>
      </c>
      <c r="K116" s="36">
        <v>45863</v>
      </c>
      <c r="L116" s="31" t="s">
        <v>39</v>
      </c>
      <c r="M116" s="31"/>
      <c r="N116" s="35"/>
      <c r="O116" s="37"/>
      <c r="P116" s="37"/>
      <c r="Q116" s="37"/>
      <c r="R116" s="37"/>
      <c r="S116" s="37"/>
      <c r="T116" s="37"/>
      <c r="U116" s="37"/>
      <c r="V116" s="37"/>
      <c r="W116" s="37"/>
      <c r="X116" s="37"/>
    </row>
    <row r="117" spans="1:24" ht="62.4" x14ac:dyDescent="0.3">
      <c r="A117" s="27">
        <v>110</v>
      </c>
      <c r="B117" s="28" t="s">
        <v>849</v>
      </c>
      <c r="C117" s="29" t="s">
        <v>194</v>
      </c>
      <c r="D117" s="229" t="s">
        <v>850</v>
      </c>
      <c r="E117" s="31" t="s">
        <v>10</v>
      </c>
      <c r="F117" s="32" t="s">
        <v>851</v>
      </c>
      <c r="G117" s="33" t="s">
        <v>852</v>
      </c>
      <c r="H117" s="34" t="s">
        <v>853</v>
      </c>
      <c r="I117" s="227" t="s">
        <v>382</v>
      </c>
      <c r="J117" s="56" t="s">
        <v>854</v>
      </c>
      <c r="K117" s="36">
        <v>45863</v>
      </c>
      <c r="L117" s="31" t="s">
        <v>39</v>
      </c>
      <c r="M117" s="31"/>
      <c r="N117" s="35"/>
      <c r="O117" s="37"/>
      <c r="P117" s="37"/>
      <c r="Q117" s="37"/>
      <c r="R117" s="37"/>
      <c r="S117" s="37"/>
      <c r="T117" s="37"/>
      <c r="U117" s="37"/>
      <c r="V117" s="37"/>
      <c r="W117" s="37"/>
      <c r="X117" s="37"/>
    </row>
    <row r="118" spans="1:24" ht="62.4" x14ac:dyDescent="0.3">
      <c r="A118" s="27">
        <v>111</v>
      </c>
      <c r="B118" s="28" t="s">
        <v>849</v>
      </c>
      <c r="C118" s="29" t="s">
        <v>855</v>
      </c>
      <c r="D118" s="229" t="s">
        <v>856</v>
      </c>
      <c r="E118" s="31" t="s">
        <v>10</v>
      </c>
      <c r="F118" s="32" t="s">
        <v>857</v>
      </c>
      <c r="G118" s="33" t="s">
        <v>858</v>
      </c>
      <c r="H118" s="34" t="s">
        <v>859</v>
      </c>
      <c r="I118" s="227" t="s">
        <v>382</v>
      </c>
      <c r="J118" s="56" t="s">
        <v>357</v>
      </c>
      <c r="K118" s="36">
        <v>45863</v>
      </c>
      <c r="L118" s="31" t="s">
        <v>39</v>
      </c>
      <c r="M118" s="31"/>
      <c r="N118" s="35"/>
      <c r="O118" s="37"/>
      <c r="P118" s="37"/>
      <c r="Q118" s="37"/>
      <c r="R118" s="37"/>
      <c r="S118" s="37"/>
      <c r="T118" s="37"/>
      <c r="U118" s="37"/>
      <c r="V118" s="37"/>
      <c r="W118" s="37"/>
      <c r="X118" s="37"/>
    </row>
    <row r="119" spans="1:24" ht="57.6" x14ac:dyDescent="0.3">
      <c r="A119" s="27">
        <v>112</v>
      </c>
      <c r="B119" s="28" t="s">
        <v>849</v>
      </c>
      <c r="C119" s="29" t="s">
        <v>860</v>
      </c>
      <c r="D119" s="229" t="s">
        <v>861</v>
      </c>
      <c r="E119" s="31" t="s">
        <v>10</v>
      </c>
      <c r="F119" s="32" t="s">
        <v>862</v>
      </c>
      <c r="G119" s="33" t="s">
        <v>863</v>
      </c>
      <c r="H119" s="34" t="s">
        <v>864</v>
      </c>
      <c r="I119" s="227" t="s">
        <v>382</v>
      </c>
      <c r="J119" s="56" t="s">
        <v>352</v>
      </c>
      <c r="K119" s="36">
        <v>45863</v>
      </c>
      <c r="L119" s="31" t="s">
        <v>39</v>
      </c>
      <c r="M119" s="31"/>
      <c r="N119" s="35"/>
      <c r="O119" s="37"/>
      <c r="P119" s="37"/>
      <c r="Q119" s="37"/>
      <c r="R119" s="37"/>
      <c r="S119" s="37"/>
      <c r="T119" s="37"/>
      <c r="U119" s="37"/>
      <c r="V119" s="37"/>
      <c r="W119" s="37"/>
      <c r="X119" s="37"/>
    </row>
    <row r="120" spans="1:24" ht="78" x14ac:dyDescent="0.3">
      <c r="A120" s="27">
        <v>113</v>
      </c>
      <c r="B120" s="28" t="s">
        <v>849</v>
      </c>
      <c r="C120" s="29" t="s">
        <v>865</v>
      </c>
      <c r="D120" s="229" t="s">
        <v>866</v>
      </c>
      <c r="E120" s="31" t="s">
        <v>10</v>
      </c>
      <c r="F120" s="32" t="s">
        <v>867</v>
      </c>
      <c r="G120" s="33" t="s">
        <v>868</v>
      </c>
      <c r="H120" s="34" t="s">
        <v>869</v>
      </c>
      <c r="I120" s="227" t="s">
        <v>337</v>
      </c>
      <c r="J120" s="56" t="s">
        <v>870</v>
      </c>
      <c r="K120" s="36">
        <v>45863</v>
      </c>
      <c r="L120" s="31" t="s">
        <v>39</v>
      </c>
      <c r="M120" s="31"/>
      <c r="N120" s="35"/>
      <c r="O120" s="37"/>
      <c r="P120" s="37"/>
      <c r="Q120" s="37"/>
      <c r="R120" s="37"/>
      <c r="S120" s="37"/>
      <c r="T120" s="37"/>
      <c r="U120" s="37"/>
      <c r="V120" s="37"/>
      <c r="W120" s="37"/>
      <c r="X120" s="37"/>
    </row>
    <row r="121" spans="1:24" ht="93.6" x14ac:dyDescent="0.3">
      <c r="A121" s="27">
        <v>114</v>
      </c>
      <c r="B121" s="28" t="s">
        <v>849</v>
      </c>
      <c r="C121" s="29" t="s">
        <v>871</v>
      </c>
      <c r="D121" s="229" t="s">
        <v>872</v>
      </c>
      <c r="E121" s="31" t="s">
        <v>10</v>
      </c>
      <c r="F121" s="32" t="s">
        <v>873</v>
      </c>
      <c r="G121" s="33" t="s">
        <v>874</v>
      </c>
      <c r="H121" s="34" t="s">
        <v>875</v>
      </c>
      <c r="I121" s="227" t="s">
        <v>382</v>
      </c>
      <c r="J121" s="56" t="s">
        <v>870</v>
      </c>
      <c r="K121" s="36">
        <v>45863</v>
      </c>
      <c r="L121" s="31" t="s">
        <v>39</v>
      </c>
      <c r="M121" s="31"/>
      <c r="N121" s="35"/>
      <c r="O121" s="37"/>
      <c r="P121" s="37"/>
      <c r="Q121" s="37"/>
      <c r="R121" s="37"/>
      <c r="S121" s="37"/>
      <c r="T121" s="37"/>
      <c r="U121" s="37"/>
      <c r="V121" s="37"/>
      <c r="W121" s="37"/>
      <c r="X121" s="37"/>
    </row>
    <row r="122" spans="1:24" ht="62.4" x14ac:dyDescent="0.3">
      <c r="A122" s="27">
        <v>115</v>
      </c>
      <c r="B122" s="28" t="s">
        <v>849</v>
      </c>
      <c r="C122" s="29" t="s">
        <v>876</v>
      </c>
      <c r="D122" s="229" t="s">
        <v>877</v>
      </c>
      <c r="E122" s="31" t="s">
        <v>10</v>
      </c>
      <c r="F122" s="32" t="s">
        <v>878</v>
      </c>
      <c r="G122" s="33" t="s">
        <v>879</v>
      </c>
      <c r="H122" s="34" t="s">
        <v>880</v>
      </c>
      <c r="I122" s="227" t="s">
        <v>382</v>
      </c>
      <c r="J122" s="56" t="s">
        <v>870</v>
      </c>
      <c r="K122" s="36">
        <v>45863</v>
      </c>
      <c r="L122" s="31" t="s">
        <v>39</v>
      </c>
      <c r="M122" s="31"/>
      <c r="N122" s="35"/>
      <c r="O122" s="37"/>
      <c r="P122" s="37"/>
      <c r="Q122" s="37"/>
      <c r="R122" s="37"/>
      <c r="S122" s="37"/>
      <c r="T122" s="37"/>
      <c r="U122" s="37"/>
      <c r="V122" s="37"/>
      <c r="W122" s="37"/>
      <c r="X122" s="37"/>
    </row>
    <row r="123" spans="1:24" ht="62.4" x14ac:dyDescent="0.3">
      <c r="A123" s="27">
        <v>116</v>
      </c>
      <c r="B123" s="28" t="s">
        <v>849</v>
      </c>
      <c r="C123" s="29" t="s">
        <v>881</v>
      </c>
      <c r="D123" s="229" t="s">
        <v>882</v>
      </c>
      <c r="E123" s="31" t="s">
        <v>10</v>
      </c>
      <c r="F123" s="32" t="s">
        <v>883</v>
      </c>
      <c r="G123" s="33" t="s">
        <v>884</v>
      </c>
      <c r="H123" s="34" t="s">
        <v>885</v>
      </c>
      <c r="I123" s="227" t="s">
        <v>382</v>
      </c>
      <c r="J123" s="56" t="s">
        <v>357</v>
      </c>
      <c r="K123" s="36">
        <v>45863</v>
      </c>
      <c r="L123" s="31" t="s">
        <v>39</v>
      </c>
      <c r="M123" s="31"/>
      <c r="N123" s="35"/>
      <c r="O123" s="37"/>
      <c r="P123" s="37"/>
      <c r="Q123" s="37"/>
      <c r="R123" s="37"/>
      <c r="S123" s="37"/>
      <c r="T123" s="37"/>
      <c r="U123" s="37"/>
      <c r="V123" s="37"/>
      <c r="W123" s="37"/>
      <c r="X123" s="37"/>
    </row>
    <row r="124" spans="1:24" ht="78" x14ac:dyDescent="0.3">
      <c r="A124" s="27">
        <v>117</v>
      </c>
      <c r="B124" s="28" t="s">
        <v>849</v>
      </c>
      <c r="C124" s="29" t="s">
        <v>886</v>
      </c>
      <c r="D124" s="229" t="s">
        <v>887</v>
      </c>
      <c r="E124" s="31" t="s">
        <v>10</v>
      </c>
      <c r="F124" s="32" t="s">
        <v>888</v>
      </c>
      <c r="G124" s="33" t="s">
        <v>889</v>
      </c>
      <c r="H124" s="34" t="s">
        <v>890</v>
      </c>
      <c r="I124" s="227" t="s">
        <v>382</v>
      </c>
      <c r="J124" s="56" t="s">
        <v>357</v>
      </c>
      <c r="K124" s="36">
        <v>45863</v>
      </c>
      <c r="L124" s="31" t="s">
        <v>39</v>
      </c>
      <c r="M124" s="31"/>
      <c r="N124" s="35"/>
      <c r="O124" s="37"/>
      <c r="P124" s="37"/>
      <c r="Q124" s="37"/>
      <c r="R124" s="37"/>
      <c r="S124" s="37"/>
      <c r="T124" s="37"/>
      <c r="U124" s="37"/>
      <c r="V124" s="37"/>
      <c r="W124" s="37"/>
      <c r="X124" s="37"/>
    </row>
    <row r="125" spans="1:24" ht="171.75" customHeight="1" x14ac:dyDescent="0.3">
      <c r="A125" s="27">
        <v>118</v>
      </c>
      <c r="B125" s="28" t="s">
        <v>849</v>
      </c>
      <c r="C125" s="29" t="s">
        <v>891</v>
      </c>
      <c r="D125" s="229" t="s">
        <v>892</v>
      </c>
      <c r="E125" s="31" t="s">
        <v>10</v>
      </c>
      <c r="F125" s="32" t="s">
        <v>893</v>
      </c>
      <c r="G125" s="33" t="s">
        <v>894</v>
      </c>
      <c r="H125" s="34" t="s">
        <v>895</v>
      </c>
      <c r="I125" s="227" t="s">
        <v>382</v>
      </c>
      <c r="J125" s="56" t="s">
        <v>896</v>
      </c>
      <c r="K125" s="36">
        <v>45863</v>
      </c>
      <c r="L125" s="31" t="s">
        <v>39</v>
      </c>
      <c r="M125" s="31"/>
      <c r="N125" s="35"/>
      <c r="O125" s="37"/>
      <c r="P125" s="37"/>
      <c r="Q125" s="37"/>
      <c r="R125" s="37"/>
      <c r="S125" s="37"/>
      <c r="T125" s="37"/>
      <c r="U125" s="37"/>
      <c r="V125" s="37"/>
      <c r="W125" s="37"/>
      <c r="X125" s="37"/>
    </row>
    <row r="126" spans="1:24" ht="62.4" x14ac:dyDescent="0.3">
      <c r="A126" s="27">
        <v>119</v>
      </c>
      <c r="B126" s="28" t="s">
        <v>849</v>
      </c>
      <c r="C126" s="29" t="s">
        <v>897</v>
      </c>
      <c r="D126" s="229" t="s">
        <v>898</v>
      </c>
      <c r="E126" s="31" t="s">
        <v>10</v>
      </c>
      <c r="F126" s="32" t="s">
        <v>899</v>
      </c>
      <c r="G126" s="33" t="s">
        <v>900</v>
      </c>
      <c r="H126" s="34" t="s">
        <v>901</v>
      </c>
      <c r="I126" s="227" t="s">
        <v>382</v>
      </c>
      <c r="J126" s="56" t="s">
        <v>896</v>
      </c>
      <c r="K126" s="36">
        <v>45863</v>
      </c>
      <c r="L126" s="31" t="s">
        <v>39</v>
      </c>
      <c r="M126" s="31"/>
      <c r="N126" s="35"/>
      <c r="O126" s="37"/>
      <c r="P126" s="37"/>
      <c r="Q126" s="37"/>
      <c r="R126" s="37"/>
      <c r="S126" s="37"/>
      <c r="T126" s="37"/>
      <c r="U126" s="37"/>
      <c r="V126" s="37"/>
      <c r="W126" s="37"/>
      <c r="X126" s="37"/>
    </row>
    <row r="127" spans="1:24" ht="57.6" x14ac:dyDescent="0.3">
      <c r="A127" s="27">
        <v>120</v>
      </c>
      <c r="B127" s="28" t="s">
        <v>849</v>
      </c>
      <c r="C127" s="29" t="s">
        <v>902</v>
      </c>
      <c r="D127" s="229" t="s">
        <v>903</v>
      </c>
      <c r="E127" s="31" t="s">
        <v>10</v>
      </c>
      <c r="F127" s="32" t="s">
        <v>904</v>
      </c>
      <c r="G127" s="33" t="s">
        <v>905</v>
      </c>
      <c r="H127" s="34" t="s">
        <v>906</v>
      </c>
      <c r="I127" s="227" t="s">
        <v>382</v>
      </c>
      <c r="J127" s="56" t="s">
        <v>357</v>
      </c>
      <c r="K127" s="36">
        <v>45863</v>
      </c>
      <c r="L127" s="31" t="s">
        <v>39</v>
      </c>
      <c r="M127" s="31"/>
      <c r="N127" s="35"/>
      <c r="O127" s="37"/>
      <c r="P127" s="37"/>
      <c r="Q127" s="37"/>
      <c r="R127" s="37"/>
      <c r="S127" s="37"/>
      <c r="T127" s="37"/>
      <c r="U127" s="37"/>
      <c r="V127" s="37"/>
      <c r="W127" s="37"/>
      <c r="X127" s="37"/>
    </row>
    <row r="128" spans="1:24" ht="57.6" x14ac:dyDescent="0.3">
      <c r="A128" s="27">
        <v>121</v>
      </c>
      <c r="B128" s="28" t="s">
        <v>849</v>
      </c>
      <c r="C128" s="29" t="s">
        <v>907</v>
      </c>
      <c r="D128" s="229" t="s">
        <v>908</v>
      </c>
      <c r="E128" s="31" t="s">
        <v>10</v>
      </c>
      <c r="F128" s="32" t="s">
        <v>909</v>
      </c>
      <c r="G128" s="33" t="s">
        <v>910</v>
      </c>
      <c r="H128" s="34" t="s">
        <v>911</v>
      </c>
      <c r="I128" s="227" t="s">
        <v>382</v>
      </c>
      <c r="J128" s="56" t="s">
        <v>854</v>
      </c>
      <c r="K128" s="36">
        <v>45863</v>
      </c>
      <c r="L128" s="31" t="s">
        <v>39</v>
      </c>
      <c r="M128" s="31"/>
      <c r="N128" s="35"/>
      <c r="O128" s="37"/>
      <c r="P128" s="37"/>
      <c r="Q128" s="37"/>
      <c r="R128" s="37"/>
      <c r="S128" s="37"/>
      <c r="T128" s="37"/>
      <c r="U128" s="37"/>
      <c r="V128" s="37"/>
      <c r="W128" s="37"/>
      <c r="X128" s="37"/>
    </row>
    <row r="129" spans="1:24" ht="78" x14ac:dyDescent="0.3">
      <c r="A129" s="27">
        <v>122</v>
      </c>
      <c r="B129" s="28" t="s">
        <v>849</v>
      </c>
      <c r="C129" s="29" t="s">
        <v>912</v>
      </c>
      <c r="D129" s="229" t="s">
        <v>913</v>
      </c>
      <c r="E129" s="31" t="s">
        <v>10</v>
      </c>
      <c r="F129" s="32" t="s">
        <v>914</v>
      </c>
      <c r="G129" s="33" t="s">
        <v>915</v>
      </c>
      <c r="H129" s="34" t="s">
        <v>916</v>
      </c>
      <c r="I129" s="227" t="s">
        <v>382</v>
      </c>
      <c r="J129" s="56" t="s">
        <v>854</v>
      </c>
      <c r="K129" s="36">
        <v>45863</v>
      </c>
      <c r="L129" s="31" t="s">
        <v>39</v>
      </c>
      <c r="M129" s="31"/>
      <c r="N129" s="35"/>
      <c r="O129" s="37"/>
      <c r="P129" s="37"/>
      <c r="Q129" s="37"/>
      <c r="R129" s="37"/>
      <c r="S129" s="37"/>
      <c r="T129" s="37"/>
      <c r="U129" s="37"/>
      <c r="V129" s="37"/>
      <c r="W129" s="37"/>
      <c r="X129" s="37"/>
    </row>
    <row r="130" spans="1:24" ht="62.4" x14ac:dyDescent="0.3">
      <c r="A130" s="27">
        <v>123</v>
      </c>
      <c r="B130" s="28" t="s">
        <v>849</v>
      </c>
      <c r="C130" s="29" t="s">
        <v>917</v>
      </c>
      <c r="D130" s="229" t="s">
        <v>918</v>
      </c>
      <c r="E130" s="31" t="s">
        <v>10</v>
      </c>
      <c r="F130" s="32" t="s">
        <v>919</v>
      </c>
      <c r="G130" s="33" t="s">
        <v>920</v>
      </c>
      <c r="H130" s="34" t="s">
        <v>921</v>
      </c>
      <c r="I130" s="227" t="s">
        <v>382</v>
      </c>
      <c r="J130" s="56" t="s">
        <v>357</v>
      </c>
      <c r="K130" s="36">
        <v>45863</v>
      </c>
      <c r="L130" s="31" t="s">
        <v>39</v>
      </c>
      <c r="M130" s="31"/>
      <c r="N130" s="35"/>
      <c r="O130" s="37"/>
      <c r="P130" s="37"/>
      <c r="Q130" s="37"/>
      <c r="R130" s="37"/>
      <c r="S130" s="37"/>
      <c r="T130" s="37"/>
      <c r="U130" s="37"/>
      <c r="V130" s="37"/>
      <c r="W130" s="37"/>
      <c r="X130" s="37"/>
    </row>
    <row r="131" spans="1:24" ht="78" x14ac:dyDescent="0.3">
      <c r="A131" s="27">
        <v>124</v>
      </c>
      <c r="B131" s="28" t="s">
        <v>922</v>
      </c>
      <c r="C131" s="29" t="s">
        <v>923</v>
      </c>
      <c r="D131" s="229" t="s">
        <v>924</v>
      </c>
      <c r="E131" s="31" t="s">
        <v>10</v>
      </c>
      <c r="F131" s="32" t="s">
        <v>925</v>
      </c>
      <c r="G131" s="33" t="s">
        <v>926</v>
      </c>
      <c r="H131" s="34" t="s">
        <v>927</v>
      </c>
      <c r="I131" s="227" t="s">
        <v>337</v>
      </c>
      <c r="J131" s="56" t="s">
        <v>357</v>
      </c>
      <c r="K131" s="36">
        <v>45863</v>
      </c>
      <c r="L131" s="31" t="s">
        <v>39</v>
      </c>
      <c r="M131" s="31"/>
      <c r="N131" s="35"/>
      <c r="O131" s="37"/>
      <c r="P131" s="37"/>
      <c r="Q131" s="37"/>
      <c r="R131" s="37"/>
      <c r="S131" s="37"/>
      <c r="T131" s="37"/>
      <c r="U131" s="37"/>
      <c r="V131" s="37"/>
      <c r="W131" s="37"/>
      <c r="X131" s="37"/>
    </row>
    <row r="132" spans="1:24" ht="109.2" x14ac:dyDescent="0.3">
      <c r="A132" s="27">
        <v>125</v>
      </c>
      <c r="B132" s="28" t="s">
        <v>922</v>
      </c>
      <c r="C132" s="29" t="s">
        <v>928</v>
      </c>
      <c r="D132" s="229" t="s">
        <v>929</v>
      </c>
      <c r="E132" s="31" t="s">
        <v>8</v>
      </c>
      <c r="F132" s="32" t="s">
        <v>930</v>
      </c>
      <c r="G132" s="33" t="s">
        <v>931</v>
      </c>
      <c r="H132" s="34" t="s">
        <v>932</v>
      </c>
      <c r="I132" s="227" t="s">
        <v>382</v>
      </c>
      <c r="J132" s="56" t="s">
        <v>357</v>
      </c>
      <c r="K132" s="36">
        <v>45863</v>
      </c>
      <c r="L132" s="31" t="s">
        <v>39</v>
      </c>
      <c r="M132" s="31"/>
      <c r="N132" s="35"/>
      <c r="O132" s="37"/>
      <c r="P132" s="37"/>
      <c r="Q132" s="37"/>
      <c r="R132" s="37"/>
      <c r="S132" s="37"/>
      <c r="T132" s="37"/>
      <c r="U132" s="37"/>
      <c r="V132" s="37"/>
      <c r="W132" s="37"/>
      <c r="X132" s="37"/>
    </row>
    <row r="133" spans="1:24" ht="156" x14ac:dyDescent="0.3">
      <c r="A133" s="27">
        <v>126</v>
      </c>
      <c r="B133" s="28" t="s">
        <v>922</v>
      </c>
      <c r="C133" s="29" t="s">
        <v>933</v>
      </c>
      <c r="D133" s="229" t="s">
        <v>934</v>
      </c>
      <c r="E133" s="31" t="s">
        <v>10</v>
      </c>
      <c r="F133" s="32" t="s">
        <v>935</v>
      </c>
      <c r="G133" s="33" t="s">
        <v>936</v>
      </c>
      <c r="H133" s="34" t="s">
        <v>937</v>
      </c>
      <c r="I133" s="227" t="s">
        <v>382</v>
      </c>
      <c r="J133" s="56" t="s">
        <v>357</v>
      </c>
      <c r="K133" s="36">
        <v>45863</v>
      </c>
      <c r="L133" s="31" t="s">
        <v>39</v>
      </c>
      <c r="M133" s="31"/>
      <c r="N133" s="35"/>
      <c r="O133" s="37"/>
      <c r="P133" s="37"/>
      <c r="Q133" s="37"/>
      <c r="R133" s="37"/>
      <c r="S133" s="37"/>
      <c r="T133" s="37"/>
      <c r="U133" s="37"/>
      <c r="V133" s="37"/>
      <c r="W133" s="37"/>
      <c r="X133" s="37"/>
    </row>
    <row r="134" spans="1:24" ht="156" x14ac:dyDescent="0.3">
      <c r="A134" s="27">
        <v>127</v>
      </c>
      <c r="B134" s="28" t="s">
        <v>922</v>
      </c>
      <c r="C134" s="29" t="s">
        <v>938</v>
      </c>
      <c r="D134" s="229" t="s">
        <v>939</v>
      </c>
      <c r="E134" s="31" t="s">
        <v>10</v>
      </c>
      <c r="F134" s="32" t="s">
        <v>940</v>
      </c>
      <c r="G134" s="33" t="s">
        <v>941</v>
      </c>
      <c r="H134" s="34" t="s">
        <v>942</v>
      </c>
      <c r="I134" s="227" t="s">
        <v>382</v>
      </c>
      <c r="J134" s="56" t="s">
        <v>943</v>
      </c>
      <c r="K134" s="36">
        <v>45863</v>
      </c>
      <c r="L134" s="31" t="s">
        <v>39</v>
      </c>
      <c r="M134" s="31"/>
      <c r="N134" s="35"/>
      <c r="O134" s="37"/>
      <c r="P134" s="37"/>
      <c r="Q134" s="37"/>
      <c r="R134" s="37"/>
      <c r="S134" s="37"/>
      <c r="T134" s="37"/>
      <c r="U134" s="37"/>
      <c r="V134" s="37"/>
      <c r="W134" s="37"/>
      <c r="X134" s="37"/>
    </row>
    <row r="135" spans="1:24" ht="114.75" customHeight="1" x14ac:dyDescent="0.3">
      <c r="A135" s="27">
        <v>128</v>
      </c>
      <c r="B135" s="28" t="s">
        <v>922</v>
      </c>
      <c r="C135" s="29" t="s">
        <v>944</v>
      </c>
      <c r="D135" s="229" t="s">
        <v>945</v>
      </c>
      <c r="E135" s="31" t="s">
        <v>10</v>
      </c>
      <c r="F135" s="32" t="s">
        <v>946</v>
      </c>
      <c r="G135" s="33" t="s">
        <v>947</v>
      </c>
      <c r="H135" s="34" t="s">
        <v>948</v>
      </c>
      <c r="I135" s="227" t="s">
        <v>382</v>
      </c>
      <c r="J135" s="56" t="s">
        <v>949</v>
      </c>
      <c r="K135" s="36">
        <v>45863</v>
      </c>
      <c r="L135" s="31" t="s">
        <v>39</v>
      </c>
      <c r="M135" s="31"/>
      <c r="N135" s="35"/>
      <c r="O135" s="37"/>
      <c r="P135" s="37"/>
      <c r="Q135" s="37"/>
      <c r="R135" s="37"/>
      <c r="S135" s="37"/>
      <c r="T135" s="37"/>
      <c r="U135" s="37"/>
      <c r="V135" s="37"/>
      <c r="W135" s="37"/>
      <c r="X135" s="37"/>
    </row>
    <row r="136" spans="1:24" ht="99" customHeight="1" x14ac:dyDescent="0.3">
      <c r="A136" s="27">
        <v>129</v>
      </c>
      <c r="B136" s="28" t="s">
        <v>922</v>
      </c>
      <c r="C136" s="29" t="s">
        <v>950</v>
      </c>
      <c r="D136" s="229" t="s">
        <v>951</v>
      </c>
      <c r="E136" s="31" t="s">
        <v>10</v>
      </c>
      <c r="F136" s="32" t="s">
        <v>952</v>
      </c>
      <c r="G136" s="33" t="s">
        <v>953</v>
      </c>
      <c r="H136" s="34" t="s">
        <v>954</v>
      </c>
      <c r="I136" s="227" t="s">
        <v>382</v>
      </c>
      <c r="J136" s="56" t="s">
        <v>328</v>
      </c>
      <c r="K136" s="36">
        <v>45863</v>
      </c>
      <c r="L136" s="31" t="s">
        <v>39</v>
      </c>
      <c r="M136" s="31"/>
      <c r="N136" s="35"/>
      <c r="O136" s="37"/>
      <c r="P136" s="37"/>
      <c r="Q136" s="37"/>
      <c r="R136" s="37"/>
      <c r="S136" s="37"/>
      <c r="T136" s="37"/>
      <c r="U136" s="37"/>
      <c r="V136" s="37"/>
      <c r="W136" s="37"/>
      <c r="X136" s="37"/>
    </row>
    <row r="137" spans="1:24" ht="222.75" customHeight="1" x14ac:dyDescent="0.3">
      <c r="A137" s="27">
        <v>130</v>
      </c>
      <c r="B137" s="28" t="s">
        <v>922</v>
      </c>
      <c r="C137" s="29" t="s">
        <v>955</v>
      </c>
      <c r="D137" s="229" t="s">
        <v>956</v>
      </c>
      <c r="E137" s="31" t="s">
        <v>10</v>
      </c>
      <c r="F137" s="32" t="s">
        <v>957</v>
      </c>
      <c r="G137" s="33" t="s">
        <v>958</v>
      </c>
      <c r="H137" s="34" t="s">
        <v>959</v>
      </c>
      <c r="I137" s="227" t="s">
        <v>382</v>
      </c>
      <c r="J137" s="56" t="s">
        <v>328</v>
      </c>
      <c r="K137" s="36">
        <v>45863</v>
      </c>
      <c r="L137" s="31" t="s">
        <v>39</v>
      </c>
      <c r="M137" s="31"/>
      <c r="N137" s="35"/>
      <c r="O137" s="37"/>
      <c r="P137" s="37"/>
      <c r="Q137" s="37"/>
      <c r="R137" s="37"/>
      <c r="S137" s="37"/>
      <c r="T137" s="37"/>
      <c r="U137" s="37"/>
      <c r="V137" s="37"/>
      <c r="W137" s="37"/>
      <c r="X137" s="37"/>
    </row>
    <row r="138" spans="1:24" ht="15.75" customHeight="1" x14ac:dyDescent="0.3">
      <c r="A138" s="27">
        <v>131</v>
      </c>
      <c r="B138" s="28" t="s">
        <v>922</v>
      </c>
      <c r="C138" s="29" t="s">
        <v>960</v>
      </c>
      <c r="D138" s="229" t="s">
        <v>961</v>
      </c>
      <c r="E138" s="31" t="s">
        <v>10</v>
      </c>
      <c r="F138" s="32" t="s">
        <v>962</v>
      </c>
      <c r="G138" s="33" t="s">
        <v>963</v>
      </c>
      <c r="H138" s="34" t="s">
        <v>964</v>
      </c>
      <c r="I138" s="227" t="s">
        <v>382</v>
      </c>
      <c r="J138" s="56" t="s">
        <v>328</v>
      </c>
      <c r="K138" s="36">
        <v>45863</v>
      </c>
      <c r="L138" s="31" t="s">
        <v>39</v>
      </c>
      <c r="M138" s="31"/>
      <c r="N138" s="35"/>
      <c r="O138" s="37"/>
      <c r="P138" s="37"/>
      <c r="Q138" s="37"/>
      <c r="R138" s="37"/>
      <c r="S138" s="37"/>
      <c r="T138" s="37"/>
      <c r="U138" s="37"/>
      <c r="V138" s="37"/>
      <c r="W138" s="37"/>
      <c r="X138" s="37"/>
    </row>
    <row r="139" spans="1:24" ht="195.75" customHeight="1" x14ac:dyDescent="0.3">
      <c r="A139" s="27">
        <v>132</v>
      </c>
      <c r="B139" s="28" t="s">
        <v>922</v>
      </c>
      <c r="C139" s="29" t="s">
        <v>965</v>
      </c>
      <c r="D139" s="229" t="s">
        <v>966</v>
      </c>
      <c r="E139" s="31" t="s">
        <v>10</v>
      </c>
      <c r="F139" s="32" t="s">
        <v>967</v>
      </c>
      <c r="G139" s="33" t="s">
        <v>968</v>
      </c>
      <c r="H139" s="34" t="s">
        <v>969</v>
      </c>
      <c r="I139" s="227" t="s">
        <v>382</v>
      </c>
      <c r="J139" s="56" t="s">
        <v>328</v>
      </c>
      <c r="K139" s="36">
        <v>45863</v>
      </c>
      <c r="L139" s="31" t="s">
        <v>39</v>
      </c>
      <c r="M139" s="31"/>
      <c r="N139" s="35"/>
      <c r="O139" s="37"/>
      <c r="P139" s="37"/>
      <c r="Q139" s="37"/>
      <c r="R139" s="37"/>
      <c r="S139" s="37"/>
      <c r="T139" s="37"/>
      <c r="U139" s="37"/>
      <c r="V139" s="37"/>
      <c r="W139" s="37"/>
      <c r="X139" s="37"/>
    </row>
    <row r="140" spans="1:24" ht="164.7" customHeight="1" x14ac:dyDescent="0.3">
      <c r="A140" s="27">
        <v>133</v>
      </c>
      <c r="B140" s="28" t="s">
        <v>922</v>
      </c>
      <c r="C140" s="29" t="s">
        <v>970</v>
      </c>
      <c r="D140" s="229" t="s">
        <v>971</v>
      </c>
      <c r="E140" s="31" t="s">
        <v>10</v>
      </c>
      <c r="F140" s="32" t="s">
        <v>972</v>
      </c>
      <c r="G140" s="33" t="s">
        <v>973</v>
      </c>
      <c r="H140" s="34" t="s">
        <v>974</v>
      </c>
      <c r="I140" s="227" t="s">
        <v>382</v>
      </c>
      <c r="J140" s="56" t="s">
        <v>328</v>
      </c>
      <c r="K140" s="36">
        <v>45863</v>
      </c>
      <c r="L140" s="31" t="s">
        <v>39</v>
      </c>
      <c r="M140" s="31"/>
      <c r="N140" s="35"/>
      <c r="O140" s="37"/>
      <c r="P140" s="37"/>
      <c r="Q140" s="37"/>
      <c r="R140" s="37"/>
      <c r="S140" s="37"/>
      <c r="T140" s="37"/>
      <c r="U140" s="37"/>
      <c r="V140" s="37"/>
      <c r="W140" s="37"/>
      <c r="X140" s="37"/>
    </row>
    <row r="141" spans="1:24" ht="194.25" customHeight="1" x14ac:dyDescent="0.3">
      <c r="A141" s="27">
        <v>134</v>
      </c>
      <c r="B141" s="28" t="s">
        <v>922</v>
      </c>
      <c r="C141" s="29" t="s">
        <v>975</v>
      </c>
      <c r="D141" s="30" t="s">
        <v>976</v>
      </c>
      <c r="E141" s="31" t="s">
        <v>10</v>
      </c>
      <c r="F141" s="32" t="s">
        <v>977</v>
      </c>
      <c r="G141" s="33" t="s">
        <v>978</v>
      </c>
      <c r="H141" s="34" t="s">
        <v>979</v>
      </c>
      <c r="I141" s="227" t="s">
        <v>382</v>
      </c>
      <c r="J141" s="35" t="s">
        <v>328</v>
      </c>
      <c r="K141" s="36">
        <v>45863</v>
      </c>
      <c r="L141" s="31" t="s">
        <v>39</v>
      </c>
      <c r="M141" s="31"/>
      <c r="N141" s="35"/>
      <c r="O141" s="37"/>
      <c r="P141" s="37"/>
      <c r="Q141" s="37"/>
      <c r="R141" s="37"/>
      <c r="S141" s="37"/>
      <c r="T141" s="37"/>
      <c r="U141" s="37"/>
      <c r="V141" s="37"/>
      <c r="W141" s="37"/>
      <c r="X141" s="37"/>
    </row>
    <row r="142" spans="1:24" ht="15.75" customHeight="1" x14ac:dyDescent="0.3">
      <c r="A142" s="57"/>
      <c r="B142" s="5"/>
      <c r="C142" s="6"/>
      <c r="D142" s="6"/>
      <c r="E142" s="6"/>
      <c r="F142" s="6"/>
      <c r="G142" s="7"/>
      <c r="H142" s="8"/>
      <c r="I142" s="8"/>
      <c r="J142" s="9"/>
      <c r="K142" s="10"/>
      <c r="L142" s="10"/>
      <c r="M142" s="10"/>
      <c r="N142" s="8"/>
      <c r="O142" s="37"/>
      <c r="P142" s="37"/>
      <c r="Q142" s="37"/>
      <c r="R142" s="37"/>
      <c r="S142" s="37"/>
      <c r="T142" s="37"/>
      <c r="U142" s="37"/>
      <c r="V142" s="37"/>
      <c r="W142" s="37"/>
      <c r="X142" s="37"/>
    </row>
    <row r="143" spans="1:24" ht="15.75" customHeight="1" x14ac:dyDescent="0.3">
      <c r="A143" s="6"/>
      <c r="B143" s="6"/>
      <c r="C143" s="6"/>
      <c r="D143" s="6"/>
      <c r="E143" s="6"/>
      <c r="F143" s="6"/>
      <c r="G143" s="240"/>
      <c r="H143" s="241"/>
      <c r="I143" s="242" t="s">
        <v>980</v>
      </c>
      <c r="J143" s="243"/>
      <c r="K143" s="243"/>
      <c r="L143" s="10"/>
      <c r="M143" s="10"/>
      <c r="N143" s="8"/>
    </row>
    <row r="144" spans="1:24" ht="15.75" customHeight="1" x14ac:dyDescent="0.3">
      <c r="A144" s="226"/>
      <c r="B144" s="5"/>
      <c r="C144" s="6"/>
      <c r="D144" s="6"/>
      <c r="E144" s="6"/>
      <c r="F144" s="6"/>
      <c r="G144" s="7"/>
      <c r="H144" s="8"/>
      <c r="I144" s="8"/>
      <c r="J144" s="9"/>
      <c r="K144" s="10"/>
      <c r="L144" s="10"/>
      <c r="M144" s="10"/>
      <c r="N144" s="8"/>
    </row>
    <row r="145" spans="1:24" ht="15.75" customHeight="1" x14ac:dyDescent="0.3">
      <c r="A145" s="226"/>
      <c r="B145" s="308" t="s">
        <v>46</v>
      </c>
      <c r="C145" s="308" t="s">
        <v>5</v>
      </c>
      <c r="D145" s="309" t="s">
        <v>52</v>
      </c>
      <c r="E145" s="304"/>
      <c r="F145" s="305"/>
      <c r="G145" s="7"/>
      <c r="H145" s="8"/>
      <c r="I145" s="8"/>
      <c r="J145" s="9"/>
      <c r="K145" s="10"/>
      <c r="L145" s="10"/>
      <c r="M145" s="10"/>
      <c r="N145" s="8"/>
    </row>
    <row r="146" spans="1:24" ht="15.75" customHeight="1" x14ac:dyDescent="0.3">
      <c r="A146" s="226"/>
      <c r="B146" s="307"/>
      <c r="C146" s="307"/>
      <c r="D146" s="58" t="s">
        <v>366</v>
      </c>
      <c r="E146" s="58" t="s">
        <v>39</v>
      </c>
      <c r="F146" s="59" t="s">
        <v>981</v>
      </c>
      <c r="G146" s="244"/>
      <c r="H146" s="60"/>
      <c r="I146" s="223"/>
      <c r="J146" s="61" t="s">
        <v>982</v>
      </c>
      <c r="K146" s="61"/>
      <c r="L146" s="10"/>
      <c r="M146" s="10"/>
      <c r="N146" s="8"/>
    </row>
    <row r="147" spans="1:24" ht="15.75" customHeight="1" x14ac:dyDescent="0.3">
      <c r="A147" s="226"/>
      <c r="B147" s="245" t="s">
        <v>983</v>
      </c>
      <c r="C147" s="62">
        <f t="shared" ref="C147:C154" si="0">SUM(D147:F147)</f>
        <v>42</v>
      </c>
      <c r="D147" s="63">
        <f>COUNTIF($L$8:$L$49,"Closed")</f>
        <v>7</v>
      </c>
      <c r="E147" s="63">
        <f>COUNTIF($L$8:$L$49,"Open")</f>
        <v>35</v>
      </c>
      <c r="F147" s="63">
        <f>COUNTIF($L$8:$L$49,"Overdue")</f>
        <v>0</v>
      </c>
      <c r="G147" s="244"/>
      <c r="H147" s="60"/>
      <c r="I147" s="223"/>
      <c r="J147" s="61" t="s">
        <v>984</v>
      </c>
      <c r="K147" s="61"/>
      <c r="L147" s="10"/>
      <c r="M147" s="10"/>
      <c r="N147" s="8"/>
    </row>
    <row r="148" spans="1:24" ht="15.75" customHeight="1" x14ac:dyDescent="0.3">
      <c r="A148" s="226"/>
      <c r="B148" s="245" t="s">
        <v>985</v>
      </c>
      <c r="C148" s="62">
        <f t="shared" si="0"/>
        <v>8</v>
      </c>
      <c r="D148" s="63">
        <f>COUNTIF($L$50:$L$57,"Closed")</f>
        <v>0</v>
      </c>
      <c r="E148" s="63">
        <f>COUNTIF($L$50:$L$57,"Open")</f>
        <v>8</v>
      </c>
      <c r="F148" s="63">
        <f>COUNTIF($L$50:$L$57,"Overdue")</f>
        <v>0</v>
      </c>
      <c r="G148" s="64"/>
      <c r="H148" s="60"/>
      <c r="I148" s="60"/>
      <c r="J148" s="65"/>
      <c r="K148" s="66"/>
      <c r="L148" s="10"/>
      <c r="M148" s="10"/>
      <c r="N148" s="8"/>
    </row>
    <row r="149" spans="1:24" ht="15.75" customHeight="1" x14ac:dyDescent="0.3">
      <c r="A149" s="226"/>
      <c r="B149" s="245" t="s">
        <v>986</v>
      </c>
      <c r="C149" s="62">
        <f t="shared" si="0"/>
        <v>19</v>
      </c>
      <c r="D149" s="63">
        <f>COUNTIF($L$58:$L$76,"Closed")</f>
        <v>0</v>
      </c>
      <c r="E149" s="63">
        <f>COUNTIF($L$58:$L$76,"Open")</f>
        <v>19</v>
      </c>
      <c r="F149" s="63">
        <f>COUNTIF($L$58:$L$76,"Overdue")</f>
        <v>0</v>
      </c>
      <c r="G149" s="244"/>
      <c r="H149" s="67"/>
      <c r="I149" s="223"/>
      <c r="J149" s="310" t="s">
        <v>987</v>
      </c>
      <c r="K149" s="305"/>
      <c r="L149" s="10"/>
      <c r="M149" s="10"/>
      <c r="N149" s="8"/>
    </row>
    <row r="150" spans="1:24" ht="15.75" customHeight="1" x14ac:dyDescent="0.3">
      <c r="A150" s="43"/>
      <c r="B150" s="245" t="s">
        <v>988</v>
      </c>
      <c r="C150" s="62">
        <f t="shared" si="0"/>
        <v>20</v>
      </c>
      <c r="D150" s="63">
        <f>COUNTIF($L$77:$L$96,"Closed")</f>
        <v>0</v>
      </c>
      <c r="E150" s="63">
        <f>COUNTIF($L$77:$L$96,"Open")</f>
        <v>20</v>
      </c>
      <c r="F150" s="63">
        <f>COUNTIF($L$77:$L$96,"Overdue")</f>
        <v>0</v>
      </c>
      <c r="G150" s="68"/>
      <c r="H150" s="60"/>
      <c r="I150" s="26"/>
      <c r="J150" s="311" t="s">
        <v>989</v>
      </c>
      <c r="K150" s="305"/>
      <c r="L150" s="10"/>
      <c r="M150" s="10"/>
      <c r="N150" s="8"/>
      <c r="O150" s="37"/>
      <c r="P150" s="37"/>
      <c r="Q150" s="37"/>
      <c r="R150" s="37"/>
      <c r="S150" s="37"/>
      <c r="T150" s="37"/>
      <c r="U150" s="37"/>
      <c r="V150" s="37"/>
      <c r="W150" s="37"/>
      <c r="X150" s="37"/>
    </row>
    <row r="151" spans="1:24" ht="15.75" customHeight="1" x14ac:dyDescent="0.3">
      <c r="A151" s="43"/>
      <c r="B151" s="245" t="s">
        <v>990</v>
      </c>
      <c r="C151" s="62">
        <f t="shared" si="0"/>
        <v>10</v>
      </c>
      <c r="D151" s="63">
        <f>COUNTIF($L$97:$L$106,"Closed")</f>
        <v>1</v>
      </c>
      <c r="E151" s="63">
        <f>COUNTIF($L$97:$L$106,"Open")</f>
        <v>9</v>
      </c>
      <c r="F151" s="63">
        <f>COUNTIF($L$97:$L$106,"Overdue")</f>
        <v>0</v>
      </c>
      <c r="G151" s="68"/>
      <c r="H151" s="60"/>
      <c r="I151" s="26"/>
      <c r="J151" s="311" t="s">
        <v>991</v>
      </c>
      <c r="K151" s="305"/>
      <c r="L151" s="10"/>
      <c r="M151" s="10"/>
      <c r="N151" s="8"/>
      <c r="O151" s="37"/>
      <c r="P151" s="37"/>
      <c r="Q151" s="37"/>
      <c r="R151" s="37"/>
      <c r="S151" s="37"/>
      <c r="T151" s="37"/>
      <c r="U151" s="37"/>
      <c r="V151" s="37"/>
      <c r="W151" s="37"/>
      <c r="X151" s="37"/>
    </row>
    <row r="152" spans="1:24" ht="15.75" customHeight="1" x14ac:dyDescent="0.3">
      <c r="A152" s="43"/>
      <c r="B152" s="245" t="s">
        <v>992</v>
      </c>
      <c r="C152" s="62">
        <f t="shared" si="0"/>
        <v>10</v>
      </c>
      <c r="D152" s="63">
        <f>COUNTIF($L$107:$L$116,"Closed")</f>
        <v>1</v>
      </c>
      <c r="E152" s="63">
        <f>COUNTIF($L$107:$L$116,"Open")</f>
        <v>9</v>
      </c>
      <c r="F152" s="63">
        <f>COUNTIF($L$107:$L$116,"Overdue")</f>
        <v>0</v>
      </c>
      <c r="G152" s="68"/>
      <c r="H152" s="60"/>
      <c r="I152" s="26"/>
      <c r="J152" s="311" t="s">
        <v>993</v>
      </c>
      <c r="K152" s="305"/>
      <c r="L152" s="10"/>
      <c r="M152" s="10"/>
      <c r="N152" s="8"/>
      <c r="O152" s="37"/>
      <c r="P152" s="37"/>
      <c r="Q152" s="37"/>
      <c r="R152" s="37"/>
      <c r="S152" s="37"/>
      <c r="T152" s="37"/>
      <c r="U152" s="37"/>
      <c r="V152" s="37"/>
      <c r="W152" s="37"/>
      <c r="X152" s="37"/>
    </row>
    <row r="153" spans="1:24" ht="15.75" customHeight="1" x14ac:dyDescent="0.3">
      <c r="A153" s="43"/>
      <c r="B153" s="245" t="s">
        <v>994</v>
      </c>
      <c r="C153" s="62">
        <f t="shared" si="0"/>
        <v>14</v>
      </c>
      <c r="D153" s="63">
        <f>COUNTIF($L$117:$L$130,"Closed")</f>
        <v>0</v>
      </c>
      <c r="E153" s="63">
        <f>COUNTIF($L$117:$L$130,"Open")</f>
        <v>14</v>
      </c>
      <c r="F153" s="63">
        <f>COUNTIF($L$117:$L$130,"Overdue")</f>
        <v>0</v>
      </c>
      <c r="G153" s="68"/>
      <c r="H153" s="60"/>
      <c r="I153" s="26"/>
      <c r="J153" s="311" t="s">
        <v>995</v>
      </c>
      <c r="K153" s="305"/>
      <c r="L153" s="10"/>
      <c r="M153" s="10"/>
      <c r="N153" s="8"/>
      <c r="O153" s="37"/>
      <c r="P153" s="37"/>
      <c r="Q153" s="37"/>
      <c r="R153" s="37"/>
      <c r="S153" s="37"/>
      <c r="T153" s="37"/>
      <c r="U153" s="37"/>
      <c r="V153" s="37"/>
      <c r="W153" s="37"/>
      <c r="X153" s="37"/>
    </row>
    <row r="154" spans="1:24" ht="15.75" customHeight="1" x14ac:dyDescent="0.3">
      <c r="A154" s="226"/>
      <c r="B154" s="245" t="s">
        <v>996</v>
      </c>
      <c r="C154" s="62">
        <f t="shared" si="0"/>
        <v>11</v>
      </c>
      <c r="D154" s="63">
        <f>COUNTIF($L$131:$L$141,"Closed")</f>
        <v>0</v>
      </c>
      <c r="E154" s="63">
        <f>COUNTIF($L$131:$L$141,"Open")</f>
        <v>11</v>
      </c>
      <c r="F154" s="63">
        <f>COUNTIF($L$131:$L$141,"Overdue")</f>
        <v>0</v>
      </c>
      <c r="G154" s="7"/>
      <c r="H154" s="8"/>
      <c r="I154" s="8"/>
      <c r="J154" s="9"/>
      <c r="K154" s="10"/>
      <c r="L154" s="10"/>
      <c r="M154" s="10"/>
      <c r="N154" s="8"/>
    </row>
    <row r="155" spans="1:24" ht="15.75" customHeight="1" x14ac:dyDescent="0.3">
      <c r="A155" s="226"/>
      <c r="B155" s="69" t="s">
        <v>997</v>
      </c>
      <c r="C155" s="246">
        <f t="shared" ref="C155:F155" si="1">SUM(C147:C154)</f>
        <v>134</v>
      </c>
      <c r="D155" s="70">
        <f t="shared" si="1"/>
        <v>9</v>
      </c>
      <c r="E155" s="70">
        <f t="shared" si="1"/>
        <v>125</v>
      </c>
      <c r="F155" s="70">
        <f t="shared" si="1"/>
        <v>0</v>
      </c>
      <c r="G155" s="7"/>
      <c r="H155" s="8"/>
      <c r="I155" s="8"/>
      <c r="J155" s="9"/>
      <c r="K155" s="10"/>
      <c r="L155" s="10"/>
      <c r="M155" s="10"/>
      <c r="N155" s="8"/>
    </row>
    <row r="156" spans="1:24" ht="15.75" customHeight="1" x14ac:dyDescent="0.3">
      <c r="A156" s="226"/>
      <c r="B156" s="5"/>
      <c r="C156" s="6"/>
      <c r="D156" s="6"/>
      <c r="E156" s="6"/>
      <c r="F156" s="6"/>
      <c r="G156" s="7"/>
      <c r="H156" s="8"/>
      <c r="I156" s="8"/>
      <c r="J156" s="9"/>
      <c r="K156" s="10"/>
      <c r="L156" s="10"/>
      <c r="M156" s="10"/>
      <c r="N156" s="8"/>
    </row>
    <row r="157" spans="1:24" ht="15.75" customHeight="1" x14ac:dyDescent="0.3">
      <c r="A157" s="226"/>
      <c r="B157" s="5"/>
      <c r="C157" s="6"/>
      <c r="D157" s="6"/>
      <c r="E157" s="6"/>
      <c r="F157" s="6"/>
      <c r="G157" s="7"/>
      <c r="H157" s="8"/>
      <c r="I157" s="8"/>
      <c r="J157" s="9"/>
      <c r="K157" s="10"/>
      <c r="L157" s="10"/>
      <c r="M157" s="10"/>
      <c r="N157" s="8"/>
    </row>
    <row r="158" spans="1:24" ht="15.75" customHeight="1" x14ac:dyDescent="0.3">
      <c r="A158" s="226"/>
      <c r="B158" s="308" t="s">
        <v>46</v>
      </c>
      <c r="C158" s="308" t="s">
        <v>5</v>
      </c>
      <c r="D158" s="309" t="s">
        <v>52</v>
      </c>
      <c r="E158" s="304"/>
      <c r="F158" s="305"/>
      <c r="G158" s="7"/>
    </row>
    <row r="159" spans="1:24" ht="15.75" customHeight="1" x14ac:dyDescent="0.3">
      <c r="A159" s="226"/>
      <c r="B159" s="307"/>
      <c r="C159" s="307"/>
      <c r="D159" s="58" t="s">
        <v>998</v>
      </c>
      <c r="E159" s="58" t="s">
        <v>999</v>
      </c>
      <c r="F159" s="59" t="s">
        <v>1000</v>
      </c>
      <c r="G159" s="7"/>
    </row>
    <row r="160" spans="1:24" ht="15.75" customHeight="1" x14ac:dyDescent="0.3">
      <c r="A160" s="226"/>
      <c r="B160" s="245" t="s">
        <v>983</v>
      </c>
      <c r="C160" s="62">
        <f t="shared" ref="C160:C167" si="2">SUM(D160:F160)</f>
        <v>42</v>
      </c>
      <c r="D160" s="63">
        <f>COUNTIF($E$8:$E$49,"I")</f>
        <v>0</v>
      </c>
      <c r="E160" s="63">
        <f>COUNTIF($E$8:$E$49,"II")</f>
        <v>33</v>
      </c>
      <c r="F160" s="63">
        <f>COUNTIF($E$8:$E$49,"III")</f>
        <v>9</v>
      </c>
      <c r="G160" s="7"/>
    </row>
    <row r="161" spans="1:14" ht="15.75" customHeight="1" x14ac:dyDescent="0.3">
      <c r="A161" s="226"/>
      <c r="B161" s="245" t="s">
        <v>985</v>
      </c>
      <c r="C161" s="62">
        <f t="shared" si="2"/>
        <v>8</v>
      </c>
      <c r="D161" s="63">
        <f>COUNTIF($E$50:$E$57,"I")</f>
        <v>1</v>
      </c>
      <c r="E161" s="63">
        <f>COUNTIF($E$50:$E$57,"II")</f>
        <v>7</v>
      </c>
      <c r="F161" s="63">
        <f>COUNTIF($E$50:$E$57,"III")</f>
        <v>0</v>
      </c>
      <c r="G161" s="7"/>
    </row>
    <row r="162" spans="1:14" ht="15.75" customHeight="1" x14ac:dyDescent="0.3">
      <c r="A162" s="226"/>
      <c r="B162" s="245" t="s">
        <v>986</v>
      </c>
      <c r="C162" s="62">
        <f t="shared" si="2"/>
        <v>19</v>
      </c>
      <c r="D162" s="63">
        <f>COUNTIF($E$58:$E$76,"I")</f>
        <v>0</v>
      </c>
      <c r="E162" s="63">
        <f>COUNTIF($E$58:$E$76,"II")</f>
        <v>19</v>
      </c>
      <c r="F162" s="63">
        <f>COUNTIF($E$58:$E$76,"III")</f>
        <v>0</v>
      </c>
      <c r="G162" s="7"/>
    </row>
    <row r="163" spans="1:14" ht="15.75" customHeight="1" x14ac:dyDescent="0.3">
      <c r="A163" s="226"/>
      <c r="B163" s="245" t="s">
        <v>988</v>
      </c>
      <c r="C163" s="62">
        <f t="shared" si="2"/>
        <v>20</v>
      </c>
      <c r="D163" s="63">
        <f>COUNTIF($E$77:$E$96,"I")</f>
        <v>0</v>
      </c>
      <c r="E163" s="63">
        <f>COUNTIF($E$77:$E$96,"II")</f>
        <v>20</v>
      </c>
      <c r="F163" s="63">
        <f>COUNTIF($E$77:$E$96,"III")</f>
        <v>0</v>
      </c>
      <c r="G163" s="7"/>
    </row>
    <row r="164" spans="1:14" ht="15.75" customHeight="1" x14ac:dyDescent="0.3">
      <c r="A164" s="226"/>
      <c r="B164" s="245" t="s">
        <v>990</v>
      </c>
      <c r="C164" s="62">
        <f t="shared" si="2"/>
        <v>10</v>
      </c>
      <c r="D164" s="63">
        <f>COUNTIF($E$97:$E$106,"I")</f>
        <v>5</v>
      </c>
      <c r="E164" s="63">
        <f>COUNTIF($E$97:$E$106,"II")</f>
        <v>4</v>
      </c>
      <c r="F164" s="63">
        <f>COUNTIF($E$97:$E$106,"III")</f>
        <v>1</v>
      </c>
      <c r="G164" s="7"/>
    </row>
    <row r="165" spans="1:14" ht="15.75" customHeight="1" x14ac:dyDescent="0.3">
      <c r="A165" s="226"/>
      <c r="B165" s="245" t="s">
        <v>992</v>
      </c>
      <c r="C165" s="62">
        <f t="shared" si="2"/>
        <v>10</v>
      </c>
      <c r="D165" s="63">
        <f>COUNTIF($E$107:$E$116,"I")</f>
        <v>7</v>
      </c>
      <c r="E165" s="63">
        <f>COUNTIF($E$107:$E$116,"II")</f>
        <v>3</v>
      </c>
      <c r="F165" s="63">
        <f>COUNTIF($E$107:$E$116,"III")</f>
        <v>0</v>
      </c>
      <c r="G165" s="7"/>
    </row>
    <row r="166" spans="1:14" ht="15.75" customHeight="1" x14ac:dyDescent="0.3">
      <c r="A166" s="226"/>
      <c r="B166" s="245" t="s">
        <v>994</v>
      </c>
      <c r="C166" s="62">
        <f t="shared" si="2"/>
        <v>14</v>
      </c>
      <c r="D166" s="63">
        <f>COUNTIF($E$117:$E$130,"I")</f>
        <v>0</v>
      </c>
      <c r="E166" s="63">
        <f>COUNTIF($E$117:$E$130,"II")</f>
        <v>14</v>
      </c>
      <c r="F166" s="63">
        <f>COUNTIF($E$117:$E$130,"III")</f>
        <v>0</v>
      </c>
      <c r="G166" s="7"/>
    </row>
    <row r="167" spans="1:14" ht="15.75" customHeight="1" x14ac:dyDescent="0.3">
      <c r="A167" s="226"/>
      <c r="B167" s="245" t="s">
        <v>996</v>
      </c>
      <c r="C167" s="62">
        <f t="shared" si="2"/>
        <v>11</v>
      </c>
      <c r="D167" s="63">
        <f>COUNTIF($E$131:$E$141,"I")</f>
        <v>1</v>
      </c>
      <c r="E167" s="63">
        <f>COUNTIF($E$131:$E$141,"II")</f>
        <v>10</v>
      </c>
      <c r="F167" s="63">
        <f>COUNTIF($E$131:$E$141,"III")</f>
        <v>0</v>
      </c>
      <c r="G167" s="7"/>
    </row>
    <row r="168" spans="1:14" ht="15.75" customHeight="1" x14ac:dyDescent="0.3">
      <c r="A168" s="226"/>
      <c r="B168" s="71" t="s">
        <v>997</v>
      </c>
      <c r="C168" s="246">
        <f t="shared" ref="C168:F168" si="3">SUM(C160:C167)</f>
        <v>134</v>
      </c>
      <c r="D168" s="70">
        <f t="shared" si="3"/>
        <v>14</v>
      </c>
      <c r="E168" s="70">
        <f t="shared" si="3"/>
        <v>110</v>
      </c>
      <c r="F168" s="70">
        <f t="shared" si="3"/>
        <v>10</v>
      </c>
      <c r="G168" s="7"/>
    </row>
    <row r="169" spans="1:14" ht="15.75" customHeight="1" x14ac:dyDescent="0.3">
      <c r="A169" s="226"/>
      <c r="B169" s="5"/>
      <c r="C169" s="6"/>
      <c r="D169" s="6"/>
      <c r="E169" s="6"/>
      <c r="F169" s="6"/>
      <c r="G169" s="7"/>
      <c r="H169" s="8"/>
      <c r="I169" s="8"/>
      <c r="J169" s="9"/>
      <c r="K169" s="10"/>
      <c r="L169" s="10"/>
      <c r="M169" s="10"/>
      <c r="N169" s="8"/>
    </row>
    <row r="170" spans="1:14" ht="15.75" customHeight="1" x14ac:dyDescent="0.3">
      <c r="A170" s="226"/>
      <c r="B170" s="5"/>
      <c r="C170" s="6"/>
      <c r="D170" s="6"/>
      <c r="E170" s="6"/>
      <c r="F170" s="6"/>
      <c r="G170" s="7"/>
      <c r="H170" s="8"/>
      <c r="I170" s="8"/>
      <c r="J170" s="9"/>
      <c r="K170" s="10"/>
      <c r="L170" s="10"/>
      <c r="M170" s="10"/>
      <c r="N170" s="8"/>
    </row>
    <row r="171" spans="1:14" ht="15.75" customHeight="1" x14ac:dyDescent="0.3">
      <c r="A171" s="226"/>
      <c r="B171" s="5"/>
      <c r="C171" s="6"/>
      <c r="D171" s="6"/>
      <c r="E171" s="6"/>
      <c r="F171" s="6"/>
      <c r="G171" s="7"/>
      <c r="H171" s="8"/>
      <c r="I171" s="8"/>
      <c r="J171" s="9"/>
      <c r="K171" s="10"/>
      <c r="L171" s="10"/>
      <c r="M171" s="10"/>
      <c r="N171" s="8"/>
    </row>
    <row r="172" spans="1:14" ht="15.75" customHeight="1" x14ac:dyDescent="0.3">
      <c r="A172" s="226"/>
      <c r="B172" s="312" t="s">
        <v>46</v>
      </c>
      <c r="C172" s="303" t="s">
        <v>998</v>
      </c>
      <c r="D172" s="304"/>
      <c r="E172" s="305"/>
      <c r="F172" s="303" t="s">
        <v>999</v>
      </c>
      <c r="G172" s="304"/>
      <c r="H172" s="305"/>
      <c r="I172" s="303" t="s">
        <v>1000</v>
      </c>
      <c r="J172" s="304"/>
      <c r="K172" s="305"/>
      <c r="L172" s="306" t="s">
        <v>997</v>
      </c>
      <c r="N172" s="8"/>
    </row>
    <row r="173" spans="1:14" ht="15.75" customHeight="1" x14ac:dyDescent="0.3">
      <c r="A173" s="226"/>
      <c r="B173" s="307"/>
      <c r="C173" s="72" t="s">
        <v>1001</v>
      </c>
      <c r="D173" s="72" t="s">
        <v>1002</v>
      </c>
      <c r="E173" s="72" t="s">
        <v>981</v>
      </c>
      <c r="F173" s="72" t="s">
        <v>1001</v>
      </c>
      <c r="G173" s="72" t="s">
        <v>1002</v>
      </c>
      <c r="H173" s="72" t="s">
        <v>981</v>
      </c>
      <c r="I173" s="72" t="s">
        <v>1001</v>
      </c>
      <c r="J173" s="72" t="s">
        <v>1002</v>
      </c>
      <c r="K173" s="72" t="s">
        <v>981</v>
      </c>
      <c r="L173" s="307"/>
      <c r="N173" s="8"/>
    </row>
    <row r="174" spans="1:14" ht="15.75" customHeight="1" x14ac:dyDescent="0.3">
      <c r="A174" s="226"/>
      <c r="B174" s="245" t="s">
        <v>983</v>
      </c>
      <c r="C174" s="73">
        <f>SUMPRODUCT(($B$8:$B$49="Proses 1 - Kepemimpinan dan Akuntabilitas")*($E$8:$E$49="I")*($L$8:$L$49="Open"))</f>
        <v>0</v>
      </c>
      <c r="D174" s="73">
        <f>SUMPRODUCT(($B$8:$B$49="Proses 1 - Kepemimpinan dan Akuntabilitas")*($E$8:$E$49="I")*($L$8:$L$49="Closed"))</f>
        <v>0</v>
      </c>
      <c r="E174" s="73">
        <f>SUMPRODUCT(($B$8:$B$49="Proses 1 - Kepemimpinan dan Akuntabilitas")*($E$8:$E$49="I")*($L$8:$L$49="Overdue"))</f>
        <v>0</v>
      </c>
      <c r="F174" s="73">
        <f>SUMPRODUCT(($B$8:$B$49="Proses 1 - Kepemimpinan dan Akuntabilitas")*($E$8:$E$49="II")*($L$8:$L$49="Open"))</f>
        <v>28</v>
      </c>
      <c r="G174" s="73">
        <f>SUMPRODUCT(($B$8:$B$49="Proses 1 - Kepemimpinan dan Akuntabilitas")*($E$8:$E$49="II")*($L$8:$L$49="Closed"))</f>
        <v>5</v>
      </c>
      <c r="H174" s="73">
        <f>SUMPRODUCT(($B$8:$B$49="Proses 1 - Kepemimpinan dan Akuntabilitas")*($E$8:$E$49="II")*($L$8:$L$49="Overdue"))</f>
        <v>0</v>
      </c>
      <c r="I174" s="247">
        <f>SUMPRODUCT(($B$8:$B$49="Proses 1 - Kepemimpinan dan Akuntabilitas")*($E$8:$E$49="III")*($L$8:$L$49="Open"))</f>
        <v>7</v>
      </c>
      <c r="J174" s="247">
        <f>SUMPRODUCT(($B$8:$B$49="Proses 1 - Kepemimpinan dan Akuntabilitas")*($E$8:$E$49="III")*($L$8:$L$49="Closed"))</f>
        <v>2</v>
      </c>
      <c r="K174" s="247">
        <f>SUMPRODUCT(($B$8:$B$49="Proses 1 - Kepemimpinan dan Akuntabilitas")*($E$8:$E$49="III")*($L$8:$L$49="Overdue"))</f>
        <v>0</v>
      </c>
      <c r="L174" s="74">
        <f t="shared" ref="L174:L181" si="4">SUM(C174:K174)</f>
        <v>42</v>
      </c>
      <c r="N174" s="8"/>
    </row>
    <row r="175" spans="1:14" ht="15.75" customHeight="1" x14ac:dyDescent="0.3">
      <c r="A175" s="226"/>
      <c r="B175" s="245" t="s">
        <v>985</v>
      </c>
      <c r="C175" s="73">
        <f>SUMPRODUCT(($B$50:$B$57="Proses 2 - Kebijakan dan Sasaran")*($E$50:$E$57="I")*($L$50:$L$57="Open"))</f>
        <v>1</v>
      </c>
      <c r="D175" s="73">
        <f>SUMPRODUCT(($B$50:$B$57="Proses 2 - Kebijakan dan Sasaran")*($E$50:$E$57="I")*($L$50:$L$57="Closed"))</f>
        <v>0</v>
      </c>
      <c r="E175" s="73">
        <f>SUMPRODUCT(($B$50:$B$57="Proses 2 - Kebijakan dan Sasaran")*($E$50:$E$57="I")*($L$50:$L$57="Overdue"))</f>
        <v>0</v>
      </c>
      <c r="F175" s="73">
        <f>SUMPRODUCT(($B$50:$B$57="Proses 2 - Kebijakan dan Sasaran")*($E$50:$E$57="II")*($L$50:$L$57="Open"))</f>
        <v>7</v>
      </c>
      <c r="G175" s="73">
        <f>SUMPRODUCT(($B$50:$B$57="Proses 2 - Kebijakan dan Sasaran")*($E$50:$E$57="II")*($L$50:$L$57="Closed"))</f>
        <v>0</v>
      </c>
      <c r="H175" s="73">
        <f>SUMPRODUCT(($B$50:$B$57="Proses 2 - Kebijakan dan Sasaran")*($E$50:$E$57="II")*($L$50:$L$57="Overdue"))</f>
        <v>0</v>
      </c>
      <c r="I175" s="73">
        <f>SUMPRODUCT(($B$50:$B$57="Proses 2 - Kebijakan dan Sasaran")*($E$50:$E$57="III")*($L$50:$L$57="Open"))</f>
        <v>0</v>
      </c>
      <c r="J175" s="73">
        <f>SUMPRODUCT(($B$50:$B$57="Proses 2 - Kebijakan dan Sasaran")*($E$50:$E$57="III")*($L$50:$L$57="Closed"))</f>
        <v>0</v>
      </c>
      <c r="K175" s="73">
        <f>SUMPRODUCT(($B$50:$B$57="Proses 2 - Kebijakan dan Sasaran")*($E$50:$E$57="III")*($L$50:$L$57="Overdue"))</f>
        <v>0</v>
      </c>
      <c r="L175" s="74">
        <f t="shared" si="4"/>
        <v>8</v>
      </c>
      <c r="N175" s="8"/>
    </row>
    <row r="176" spans="1:14" ht="15.75" customHeight="1" x14ac:dyDescent="0.3">
      <c r="A176" s="226"/>
      <c r="B176" s="245" t="s">
        <v>986</v>
      </c>
      <c r="C176" s="73">
        <f>SUMPRODUCT(($B$58:$B$76="Proses 3 - Organisasi, Tanggung Jawab, Sumber Daya, Standar dan Dokumen")*($E$58:$E$76="I")*($L$58:$L$76="Open"))</f>
        <v>0</v>
      </c>
      <c r="D176" s="73">
        <f>SUMPRODUCT(($B$58:$B$76="Proses 3 - Organisasi, Tanggung Jawab, Sumber Daya, Standar dan Dokumen")*($E$58:$E$76="I")*($L$58:$L$76="Closed"))</f>
        <v>0</v>
      </c>
      <c r="E176" s="73">
        <f>SUMPRODUCT(($B$58:$B$76="Proses 3 - Organisasi, Tanggung Jawab, Sumber Daya, Standar dan Dokumen")*($E$58:$E$76="I")*($L$58:$L$76="Overdue"))</f>
        <v>0</v>
      </c>
      <c r="F176" s="73">
        <f>SUMPRODUCT(($B$58:$B$76="Proses 3 - Organisasi, Tanggung Jawab, Sumber Daya, Standar dan Dokumen")*($E$58:$E$76="II")*($L$58:$L$76="Open"))</f>
        <v>19</v>
      </c>
      <c r="G176" s="73">
        <f>SUMPRODUCT(($B$58:$B$76="Proses 3 - Organisasi, Tanggung Jawab, Sumber Daya, Standar dan Dokumen")*($E$58:$E$76="II")*($L$58:$L$76="Closed"))</f>
        <v>0</v>
      </c>
      <c r="H176" s="73">
        <f>SUMPRODUCT(($B$58:$B$76="Proses 3 - Organisasi, Tanggung Jawab, Sumber Daya, Standar dan Dokumen")*($E$58:$E$76="II")*($L$58:$L$76="Overdue"))</f>
        <v>0</v>
      </c>
      <c r="I176" s="73">
        <f>SUMPRODUCT(($B$58:$B$76="Proses 3 - Organisasi, Tanggung Jawab, Sumber Daya, Standar dan Dokumen")*($E$58:$E$76="III")*($L$58:$L$76="Open"))</f>
        <v>0</v>
      </c>
      <c r="J176" s="73">
        <f>SUMPRODUCT(($B$58:$B$76="Proses 3 - Organisasi, Tanggung Jawab, Sumber Daya, Standar dan Dokumen")*($E$58:$E$76="III")*($L$58:$L$76="Closed"))</f>
        <v>0</v>
      </c>
      <c r="K176" s="73">
        <f>SUMPRODUCT(($B$58:$B$76="Proses 3 - Organisasi, Tanggung Jawab, Sumber Daya, Standar dan Dokumen")*($E$58:$E$76="III")*($L$58:$L$76="Overdue"))</f>
        <v>0</v>
      </c>
      <c r="L176" s="74">
        <f t="shared" si="4"/>
        <v>19</v>
      </c>
      <c r="N176" s="8"/>
    </row>
    <row r="177" spans="1:14" ht="15.75" customHeight="1" x14ac:dyDescent="0.3">
      <c r="A177" s="226"/>
      <c r="B177" s="245" t="s">
        <v>988</v>
      </c>
      <c r="C177" s="73">
        <f>SUMPRODUCT(($B$77:$B$96="Proses 4 - Manajemen Risiko")*($E$77:$E$96="I")*($L$77:$L$96="Open"))</f>
        <v>0</v>
      </c>
      <c r="D177" s="73">
        <f>SUMPRODUCT(($B$77:$B$96="Proses 4 - Manajemen Risiko")*($E$77:$E$96="I")*($L$77:$L$96="Closed"))</f>
        <v>0</v>
      </c>
      <c r="E177" s="73">
        <f>SUMPRODUCT(($B$77:$B$96="Proses 4 - Manajemen Risiko")*($E$77:$E$96="I")*($L$77:$L$96="Overdue"))</f>
        <v>0</v>
      </c>
      <c r="F177" s="73">
        <f>SUMPRODUCT(($B$77:$B$96="Proses 4 - Manajemen Risiko")*($E$77:$E$96="II")*($L$77:$L$96="Open"))</f>
        <v>20</v>
      </c>
      <c r="G177" s="73">
        <f>SUMPRODUCT(($B$77:$B$96="Proses 4 - Manajemen Risiko")*($E$77:$E$96="II")*($L$77:$L$96="Closed"))</f>
        <v>0</v>
      </c>
      <c r="H177" s="73">
        <f>SUMPRODUCT(($B$77:$B$96="Proses 4 - Manajemen Risiko")*($E$77:$E$96="II")*($L$77:$L$96="Overdue"))</f>
        <v>0</v>
      </c>
      <c r="I177" s="73">
        <f>SUMPRODUCT(($B$77:$B$96="Proses 4 - Manajemen Risiko")*($E$77:$E$96="III")*($L$77:$L$96="Open"))</f>
        <v>0</v>
      </c>
      <c r="J177" s="73">
        <f>SUMPRODUCT(($B$77:$B$96="Proses 4 - Manajemen Risiko")*($E$77:$E$96="III")*($L$77:$L$96="Closed"))</f>
        <v>0</v>
      </c>
      <c r="K177" s="73">
        <f>SUMPRODUCT(($B$77:$B$96="Proses 4 - Manajemen Risiko")*($E$77:$E$96="I")*($L$77:$L$96="Overdue"))</f>
        <v>0</v>
      </c>
      <c r="L177" s="74">
        <f t="shared" si="4"/>
        <v>20</v>
      </c>
      <c r="N177" s="8"/>
    </row>
    <row r="178" spans="1:14" ht="15.75" customHeight="1" x14ac:dyDescent="0.3">
      <c r="A178" s="226"/>
      <c r="B178" s="245" t="s">
        <v>990</v>
      </c>
      <c r="C178" s="73">
        <f>SUMPRODUCT(($B$97:$B$106="Proses 5 - Perencanaan dan Prosedur")*($E$97:$E$106="I")*($L$97:$L$106="Open"))</f>
        <v>4</v>
      </c>
      <c r="D178" s="73">
        <f>SUMPRODUCT(($B$97:$B$106="Proses 5 - Perencanaan dan Prosedur")*($E$97:$E$106="I")*($L$97:$L$106="Closed"))</f>
        <v>1</v>
      </c>
      <c r="E178" s="73">
        <f>SUMPRODUCT(($B$97:$B$106="Proses 5 - Perencanaan dan Prosedur")*($E$97:$E$106="I")*($L$97:$L$106="Overdue"))</f>
        <v>0</v>
      </c>
      <c r="F178" s="73">
        <f>SUMPRODUCT(($B$97:$B$106="Proses 5 - Perencanaan dan Prosedur")*($E$97:$E$106="II")*($L$97:$L$106="Open"))</f>
        <v>4</v>
      </c>
      <c r="G178" s="73">
        <f>SUMPRODUCT(($B$97:$B$106="Proses 5 - Perencanaan dan Prosedur")*($E$97:$E$106="II")*($L$97:$L$106="Closed"))</f>
        <v>0</v>
      </c>
      <c r="H178" s="73">
        <f>SUMPRODUCT(($B$97:$B$106="Proses 5 - Perencanaan dan Prosedur")*($E$97:$E$106="II")*($L$97:$L$106="Overdue"))</f>
        <v>0</v>
      </c>
      <c r="I178" s="73">
        <f>SUMPRODUCT(($B$97:$B$106="Proses 5 - Perencanaan dan Prosedur")*($E$97:$E$106="III")*($L$97:$L$106="Open"))</f>
        <v>1</v>
      </c>
      <c r="J178" s="73">
        <f>SUMPRODUCT(($B$97:$B$106="Proses 5 - Perencanaan dan Prosedur")*($E$97:$E$106="III")*($L$97:$L$106="Closed"))</f>
        <v>0</v>
      </c>
      <c r="K178" s="73">
        <f>SUMPRODUCT(($B$97:$B$106="Proses 5 - Perencanaan dan Prosedur")*($E$97:$E$106="III")*($L$97:$L$106="Overdue"))</f>
        <v>0</v>
      </c>
      <c r="L178" s="74">
        <f t="shared" si="4"/>
        <v>10</v>
      </c>
      <c r="N178" s="8"/>
    </row>
    <row r="179" spans="1:14" ht="15.75" customHeight="1" x14ac:dyDescent="0.3">
      <c r="A179" s="226"/>
      <c r="B179" s="245" t="s">
        <v>992</v>
      </c>
      <c r="C179" s="73">
        <f>SUMPRODUCT(($B$107:$B$116="Proses 6 - Implementasi dan Pengendalian Operasional")*($E$107:$E$116="I")*($L$107:$L$116="Open"))</f>
        <v>6</v>
      </c>
      <c r="D179" s="73">
        <f>SUMPRODUCT(($B$107:$B$116="Proses 6 - Implementasi dan Pengendalian Operasional")*($E$107:$E$116="I")*($L$107:$L$116="Closed"))</f>
        <v>1</v>
      </c>
      <c r="E179" s="73">
        <f>SUMPRODUCT(($B$107:$B$116="Proses 6 - Implementasi dan Pengendalian Operasional")*($E$107:$E$116="I")*($L$107:$L$116="Overdue"))</f>
        <v>0</v>
      </c>
      <c r="F179" s="73">
        <f>SUMPRODUCT(($B$107:$B$116="Proses 6 - Implementasi dan Pengendalian Operasional")*($E$107:$E$116="II")*($L$107:$L$116="Open"))</f>
        <v>3</v>
      </c>
      <c r="G179" s="73">
        <f>SUMPRODUCT(($B$107:$B$116="Proses 6 - Implementasi dan Pengendalian Operasional")*($E$107:$E$116="II")*($L$107:$L$116="Closed"))</f>
        <v>0</v>
      </c>
      <c r="H179" s="73">
        <f>SUMPRODUCT(($B$107:$B$116="Proses 6 - Implementasi dan Pengendalian Operasional")*($E$107:$E$116="II")*($L$107:$L$116="Overdue"))</f>
        <v>0</v>
      </c>
      <c r="I179" s="73">
        <f>SUMPRODUCT(($B$107:$B$116="Proses 6 - Implementasi dan Pengendalian Operasional")*($E$107:$E$116="III")*($L$107:$L$116="Open"))</f>
        <v>0</v>
      </c>
      <c r="J179" s="73">
        <f>SUMPRODUCT(($B$107:$B$116="Proses 6 - Implementasi dan Pengendalian Operasional")*($E$107:$E$116="III")*($L$107:$L$116="Closed"))</f>
        <v>0</v>
      </c>
      <c r="K179" s="73">
        <f>SUMPRODUCT(($B$107:$B$116="Proses 6 - Implementasi dan Pengendalian Operasional")*($E$107:$E$116="III")*($L$107:$L$116="Overdue"))</f>
        <v>0</v>
      </c>
      <c r="L179" s="74">
        <f t="shared" si="4"/>
        <v>10</v>
      </c>
      <c r="N179" s="8"/>
    </row>
    <row r="180" spans="1:14" ht="15.75" customHeight="1" x14ac:dyDescent="0.3">
      <c r="A180" s="226"/>
      <c r="B180" s="245" t="s">
        <v>994</v>
      </c>
      <c r="C180" s="73">
        <f>SUMPRODUCT(($B$117:$B$130="Proses 7 - Jaminan : Pemantauan, Pengukuran, dan Audit")*($E$117:$E$130="I")*($L$117:$L$130="Open"))</f>
        <v>0</v>
      </c>
      <c r="D180" s="73">
        <f>SUMPRODUCT(($B$117:$B$130="Proses 7 - Jaminan : Pemantauan, Pengukuran, dan Audit")*($E$117:$E$130="I")*($L$117:$L$130="Closed"))</f>
        <v>0</v>
      </c>
      <c r="E180" s="73">
        <f>SUMPRODUCT(($B$117:$B$130="Proses 7 - Jaminan : Pemantauan, Pengukuran, dan Audit")*($E$117:$E$130="I")*($L$117:$L$130="Overdue"))</f>
        <v>0</v>
      </c>
      <c r="F180" s="73">
        <f>SUMPRODUCT(($B$117:$B$130="Proses 7 - Jaminan : Pemantauan, Pengukuran, dan Audit")*($E$117:$E$130="II")*($L$117:$L$130="Open"))</f>
        <v>14</v>
      </c>
      <c r="G180" s="73">
        <f>SUMPRODUCT(($B$117:$B$130="Proses 7 - Jaminan : Pemantauan, Pengukuran, dan Audit")*($E$117:$E$130="II")*($L$117:$L$130="Closed"))</f>
        <v>0</v>
      </c>
      <c r="H180" s="73">
        <f>SUMPRODUCT(($B$117:$B$130="Proses 7 - Jaminan : Pemantauan, Pengukuran, dan Audit")*($E$117:$E$130="II")*($L$117:$L$130="Overdue"))</f>
        <v>0</v>
      </c>
      <c r="I180" s="73">
        <f>SUMPRODUCT(($B$117:$B$130="Proses 7 - Jaminan : Pemantauan, Pengukuran, dan Audit")*($E$117:$E$130="III")*($L$117:$L$130="Open"))</f>
        <v>0</v>
      </c>
      <c r="J180" s="73">
        <f>SUMPRODUCT(($B$117:$B$130="Proses 7 - Jaminan : Pemantauan, Pengukuran, dan Audit")*($E$117:$E$130="III")*($L$117:$L$130="Closed"))</f>
        <v>0</v>
      </c>
      <c r="K180" s="73">
        <f>SUMPRODUCT(($B$117:$B$130="Proses 7 - Jaminan : Pemantauan, Pengukuran, dan Audit")*($E$117:$E$130="III")*($L$117:$L$130="Overdue"))</f>
        <v>0</v>
      </c>
      <c r="L180" s="74">
        <f t="shared" si="4"/>
        <v>14</v>
      </c>
      <c r="N180" s="8"/>
    </row>
    <row r="181" spans="1:14" ht="15.75" customHeight="1" x14ac:dyDescent="0.3">
      <c r="A181" s="226"/>
      <c r="B181" s="245" t="s">
        <v>996</v>
      </c>
      <c r="C181" s="73">
        <f>SUMPRODUCT(($B$131:$B$141="Proses 8 - Tinjauan")*($E$131:$E$141="I")*($L$131:$L$141="Open"))</f>
        <v>1</v>
      </c>
      <c r="D181" s="73">
        <f>SUMPRODUCT(($B$131:$B$141="Proses 8 - Tinjauan")*($E$131:$E$141="I")*($L$131:$L$141="Closed"))</f>
        <v>0</v>
      </c>
      <c r="E181" s="73">
        <f>SUMPRODUCT(($B$131:$B$141="Proses 8 - Tinjauan")*($E$131:$E$141="I")*($L$131:$L$141="Overdue"))</f>
        <v>0</v>
      </c>
      <c r="F181" s="73">
        <f>SUMPRODUCT(($B$131:$B$141="Proses 8 - Tinjauan")*($E$131:$E$141="II")*($L$131:$L$141="Open"))</f>
        <v>10</v>
      </c>
      <c r="G181" s="73">
        <f>SUMPRODUCT(($B$131:$B$141="Proses 8 - Tinjauan")*($E$131:$E$141="I")*($L$131:$L$141="Closed"))</f>
        <v>0</v>
      </c>
      <c r="H181" s="73">
        <f>SUMPRODUCT(($B$131:$B$141="Proses 8 - Tinjauan")*($E$131:$E$141="II")*($L$131:$L$141="Overdue"))</f>
        <v>0</v>
      </c>
      <c r="I181" s="73">
        <f>SUMPRODUCT(($B$131:$B$141="Proses 8 - Tinjauan")*($E$131:$E$141="III")*($L$131:$L$141="Open"))</f>
        <v>0</v>
      </c>
      <c r="J181" s="73">
        <f>SUMPRODUCT(($B$131:$B$141="Proses 8 - Tinjauan")*($E$131:$E$141="III")*($L$131:$L$141="Closed"))</f>
        <v>0</v>
      </c>
      <c r="K181" s="73">
        <f>SUMPRODUCT(($B$131:$B$141="Proses 8 - Tinjauan")*($E$131:$E$141="III")*($L$131:$L$141="Overdue"))</f>
        <v>0</v>
      </c>
      <c r="L181" s="74">
        <f t="shared" si="4"/>
        <v>11</v>
      </c>
      <c r="N181" s="8"/>
    </row>
    <row r="182" spans="1:14" ht="15.75" customHeight="1" x14ac:dyDescent="0.3">
      <c r="A182" s="226"/>
      <c r="B182" s="75" t="s">
        <v>997</v>
      </c>
      <c r="C182" s="75">
        <f t="shared" ref="C182:K182" si="5">SUM(C174:C181)</f>
        <v>12</v>
      </c>
      <c r="D182" s="75">
        <f t="shared" si="5"/>
        <v>2</v>
      </c>
      <c r="E182" s="75">
        <f t="shared" si="5"/>
        <v>0</v>
      </c>
      <c r="F182" s="75">
        <f t="shared" si="5"/>
        <v>105</v>
      </c>
      <c r="G182" s="75">
        <f t="shared" si="5"/>
        <v>5</v>
      </c>
      <c r="H182" s="75">
        <f t="shared" si="5"/>
        <v>0</v>
      </c>
      <c r="I182" s="75">
        <f t="shared" si="5"/>
        <v>8</v>
      </c>
      <c r="J182" s="75">
        <f t="shared" si="5"/>
        <v>2</v>
      </c>
      <c r="K182" s="75">
        <f t="shared" si="5"/>
        <v>0</v>
      </c>
      <c r="L182" s="76">
        <f>SUM(L174:L181)</f>
        <v>134</v>
      </c>
      <c r="N182" s="8"/>
    </row>
    <row r="183" spans="1:14" ht="15.75" customHeight="1" x14ac:dyDescent="0.3">
      <c r="A183" s="226"/>
      <c r="B183" s="5"/>
      <c r="C183" s="6"/>
      <c r="D183" s="6"/>
      <c r="E183" s="6"/>
      <c r="F183" s="6"/>
      <c r="G183" s="7"/>
      <c r="H183" s="8"/>
      <c r="I183" s="8"/>
      <c r="J183" s="9"/>
      <c r="K183" s="10"/>
      <c r="L183" s="10"/>
      <c r="M183" s="10"/>
      <c r="N183" s="8"/>
    </row>
    <row r="184" spans="1:14" ht="15.75" customHeight="1" x14ac:dyDescent="0.3">
      <c r="A184" s="226"/>
      <c r="B184" s="5"/>
      <c r="C184" s="6"/>
      <c r="D184" s="6"/>
      <c r="E184" s="6"/>
      <c r="F184" s="6"/>
      <c r="G184" s="7"/>
      <c r="H184" s="8"/>
      <c r="I184" s="8"/>
      <c r="J184" s="9"/>
      <c r="K184" s="10"/>
      <c r="L184" s="10"/>
      <c r="M184" s="10"/>
      <c r="N184" s="8"/>
    </row>
    <row r="185" spans="1:14" ht="15.75" customHeight="1" x14ac:dyDescent="0.3">
      <c r="A185" s="226"/>
      <c r="B185" s="77" t="s">
        <v>983</v>
      </c>
      <c r="C185" s="78" t="s">
        <v>1001</v>
      </c>
      <c r="D185" s="78" t="s">
        <v>366</v>
      </c>
      <c r="E185" s="78" t="s">
        <v>981</v>
      </c>
      <c r="G185" s="7"/>
      <c r="H185" s="8"/>
      <c r="I185" s="8"/>
      <c r="J185" s="9"/>
      <c r="K185" s="10"/>
      <c r="L185" s="10"/>
      <c r="M185" s="10"/>
      <c r="N185" s="8"/>
    </row>
    <row r="186" spans="1:14" ht="15.75" customHeight="1" x14ac:dyDescent="0.3">
      <c r="A186" s="226"/>
      <c r="B186" s="79" t="s">
        <v>998</v>
      </c>
      <c r="C186" s="73">
        <f t="shared" ref="C186:E186" si="6">C174</f>
        <v>0</v>
      </c>
      <c r="D186" s="73">
        <f t="shared" si="6"/>
        <v>0</v>
      </c>
      <c r="E186" s="73">
        <f t="shared" si="6"/>
        <v>0</v>
      </c>
      <c r="G186" s="7"/>
      <c r="H186" s="8"/>
      <c r="I186" s="8"/>
      <c r="J186" s="9"/>
      <c r="K186" s="10"/>
      <c r="L186" s="10"/>
      <c r="M186" s="10"/>
      <c r="N186" s="8"/>
    </row>
    <row r="187" spans="1:14" ht="15.75" customHeight="1" x14ac:dyDescent="0.3">
      <c r="A187" s="226"/>
      <c r="B187" s="79" t="s">
        <v>999</v>
      </c>
      <c r="C187" s="73">
        <f t="shared" ref="C187:E187" si="7">F174</f>
        <v>28</v>
      </c>
      <c r="D187" s="73">
        <f t="shared" si="7"/>
        <v>5</v>
      </c>
      <c r="E187" s="73">
        <f t="shared" si="7"/>
        <v>0</v>
      </c>
      <c r="G187" s="7"/>
      <c r="H187" s="8"/>
      <c r="I187" s="8"/>
      <c r="J187" s="9"/>
      <c r="K187" s="10"/>
      <c r="L187" s="10"/>
      <c r="M187" s="10"/>
      <c r="N187" s="8"/>
    </row>
    <row r="188" spans="1:14" ht="15.75" customHeight="1" x14ac:dyDescent="0.3">
      <c r="A188" s="226"/>
      <c r="B188" s="79" t="s">
        <v>1000</v>
      </c>
      <c r="C188" s="73">
        <f t="shared" ref="C188:E188" si="8">I174</f>
        <v>7</v>
      </c>
      <c r="D188" s="73">
        <f t="shared" si="8"/>
        <v>2</v>
      </c>
      <c r="E188" s="73">
        <f t="shared" si="8"/>
        <v>0</v>
      </c>
      <c r="G188" s="7"/>
      <c r="H188" s="8"/>
      <c r="I188" s="8"/>
      <c r="J188" s="9"/>
      <c r="K188" s="10"/>
      <c r="L188" s="10"/>
      <c r="M188" s="10"/>
      <c r="N188" s="8"/>
    </row>
    <row r="189" spans="1:14" ht="15.75" customHeight="1" x14ac:dyDescent="0.3">
      <c r="A189" s="226"/>
      <c r="B189" s="6"/>
      <c r="C189" s="6"/>
      <c r="D189" s="6"/>
      <c r="E189" s="6"/>
      <c r="G189" s="7"/>
      <c r="H189" s="8"/>
      <c r="I189" s="8"/>
      <c r="J189" s="9"/>
      <c r="K189" s="10"/>
      <c r="L189" s="10"/>
      <c r="M189" s="10"/>
      <c r="N189" s="8"/>
    </row>
    <row r="190" spans="1:14" ht="15.75" customHeight="1" x14ac:dyDescent="0.3">
      <c r="A190" s="226"/>
      <c r="B190" s="6"/>
      <c r="C190" s="6"/>
      <c r="D190" s="6"/>
      <c r="E190" s="6"/>
      <c r="G190" s="7"/>
      <c r="H190" s="8"/>
      <c r="I190" s="8"/>
      <c r="J190" s="9"/>
      <c r="K190" s="10"/>
      <c r="L190" s="10"/>
      <c r="M190" s="10"/>
      <c r="N190" s="8"/>
    </row>
    <row r="191" spans="1:14" ht="15.75" customHeight="1" x14ac:dyDescent="0.3">
      <c r="A191" s="226"/>
      <c r="B191" s="77" t="s">
        <v>985</v>
      </c>
      <c r="C191" s="78" t="s">
        <v>1001</v>
      </c>
      <c r="D191" s="78" t="s">
        <v>366</v>
      </c>
      <c r="E191" s="78" t="s">
        <v>981</v>
      </c>
      <c r="G191" s="7"/>
      <c r="H191" s="8"/>
      <c r="I191" s="8"/>
      <c r="J191" s="9"/>
      <c r="K191" s="10"/>
      <c r="L191" s="10"/>
      <c r="M191" s="10"/>
      <c r="N191" s="8"/>
    </row>
    <row r="192" spans="1:14" ht="15.75" customHeight="1" x14ac:dyDescent="0.3">
      <c r="A192" s="226"/>
      <c r="B192" s="79" t="s">
        <v>998</v>
      </c>
      <c r="C192" s="73">
        <f t="shared" ref="C192:E192" si="9">C175</f>
        <v>1</v>
      </c>
      <c r="D192" s="73">
        <f t="shared" si="9"/>
        <v>0</v>
      </c>
      <c r="E192" s="73">
        <f t="shared" si="9"/>
        <v>0</v>
      </c>
      <c r="G192" s="7"/>
      <c r="H192" s="8"/>
      <c r="I192" s="8"/>
      <c r="J192" s="9"/>
      <c r="K192" s="10"/>
      <c r="L192" s="10"/>
      <c r="M192" s="10"/>
      <c r="N192" s="8"/>
    </row>
    <row r="193" spans="1:14" ht="15.75" customHeight="1" x14ac:dyDescent="0.3">
      <c r="A193" s="226"/>
      <c r="B193" s="79" t="s">
        <v>999</v>
      </c>
      <c r="C193" s="73">
        <f t="shared" ref="C193:E193" si="10">F175</f>
        <v>7</v>
      </c>
      <c r="D193" s="73">
        <f t="shared" si="10"/>
        <v>0</v>
      </c>
      <c r="E193" s="73">
        <f t="shared" si="10"/>
        <v>0</v>
      </c>
      <c r="G193" s="7"/>
      <c r="H193" s="8"/>
      <c r="I193" s="8"/>
      <c r="J193" s="9"/>
      <c r="K193" s="10"/>
      <c r="L193" s="10"/>
      <c r="M193" s="10"/>
      <c r="N193" s="8"/>
    </row>
    <row r="194" spans="1:14" ht="15.75" customHeight="1" x14ac:dyDescent="0.3">
      <c r="A194" s="226"/>
      <c r="B194" s="79" t="s">
        <v>1000</v>
      </c>
      <c r="C194" s="73">
        <f t="shared" ref="C194:E194" si="11">I175</f>
        <v>0</v>
      </c>
      <c r="D194" s="73">
        <f t="shared" si="11"/>
        <v>0</v>
      </c>
      <c r="E194" s="73">
        <f t="shared" si="11"/>
        <v>0</v>
      </c>
      <c r="G194" s="7"/>
      <c r="H194" s="8"/>
      <c r="I194" s="8"/>
      <c r="J194" s="9"/>
      <c r="K194" s="10"/>
      <c r="L194" s="10"/>
      <c r="M194" s="10"/>
      <c r="N194" s="8"/>
    </row>
    <row r="195" spans="1:14" ht="15.75" customHeight="1" x14ac:dyDescent="0.3">
      <c r="A195" s="226"/>
      <c r="B195" s="6"/>
      <c r="C195" s="6"/>
      <c r="D195" s="6"/>
      <c r="E195" s="6"/>
      <c r="G195" s="7"/>
      <c r="H195" s="8"/>
      <c r="I195" s="8"/>
      <c r="J195" s="9"/>
      <c r="K195" s="10"/>
      <c r="L195" s="10"/>
      <c r="M195" s="10"/>
      <c r="N195" s="8"/>
    </row>
    <row r="196" spans="1:14" ht="15.75" customHeight="1" x14ac:dyDescent="0.3">
      <c r="A196" s="226"/>
      <c r="B196" s="77" t="s">
        <v>986</v>
      </c>
      <c r="C196" s="78" t="s">
        <v>1001</v>
      </c>
      <c r="D196" s="78" t="s">
        <v>366</v>
      </c>
      <c r="E196" s="78" t="s">
        <v>981</v>
      </c>
      <c r="G196" s="7"/>
      <c r="H196" s="8"/>
      <c r="I196" s="8"/>
      <c r="J196" s="9"/>
      <c r="K196" s="10"/>
      <c r="L196" s="10"/>
      <c r="M196" s="10"/>
      <c r="N196" s="8"/>
    </row>
    <row r="197" spans="1:14" ht="15.75" customHeight="1" x14ac:dyDescent="0.3">
      <c r="A197" s="226"/>
      <c r="B197" s="79" t="s">
        <v>998</v>
      </c>
      <c r="C197" s="73">
        <f t="shared" ref="C197:E197" si="12">C176</f>
        <v>0</v>
      </c>
      <c r="D197" s="73">
        <f t="shared" si="12"/>
        <v>0</v>
      </c>
      <c r="E197" s="73">
        <f t="shared" si="12"/>
        <v>0</v>
      </c>
      <c r="G197" s="7"/>
      <c r="H197" s="8"/>
      <c r="I197" s="8"/>
      <c r="J197" s="9"/>
      <c r="K197" s="10"/>
      <c r="L197" s="10"/>
      <c r="M197" s="10"/>
      <c r="N197" s="8"/>
    </row>
    <row r="198" spans="1:14" ht="15.75" customHeight="1" x14ac:dyDescent="0.3">
      <c r="A198" s="226"/>
      <c r="B198" s="79" t="s">
        <v>999</v>
      </c>
      <c r="C198" s="73">
        <f t="shared" ref="C198:E198" si="13">F176</f>
        <v>19</v>
      </c>
      <c r="D198" s="73">
        <f t="shared" si="13"/>
        <v>0</v>
      </c>
      <c r="E198" s="73">
        <f t="shared" si="13"/>
        <v>0</v>
      </c>
      <c r="G198" s="7"/>
      <c r="H198" s="8"/>
      <c r="I198" s="8"/>
      <c r="J198" s="9"/>
      <c r="K198" s="10"/>
      <c r="L198" s="10"/>
      <c r="M198" s="10"/>
      <c r="N198" s="8"/>
    </row>
    <row r="199" spans="1:14" ht="15.75" customHeight="1" x14ac:dyDescent="0.3">
      <c r="A199" s="226"/>
      <c r="B199" s="79" t="s">
        <v>1000</v>
      </c>
      <c r="C199" s="73">
        <f t="shared" ref="C199:E199" si="14">I176</f>
        <v>0</v>
      </c>
      <c r="D199" s="73">
        <f t="shared" si="14"/>
        <v>0</v>
      </c>
      <c r="E199" s="73">
        <f t="shared" si="14"/>
        <v>0</v>
      </c>
      <c r="G199" s="7"/>
      <c r="H199" s="8"/>
      <c r="I199" s="8"/>
      <c r="J199" s="9"/>
      <c r="K199" s="10"/>
      <c r="L199" s="10"/>
      <c r="M199" s="10"/>
      <c r="N199" s="8"/>
    </row>
    <row r="200" spans="1:14" ht="15.75" customHeight="1" x14ac:dyDescent="0.3">
      <c r="A200" s="226"/>
      <c r="B200" s="6"/>
      <c r="C200" s="6"/>
      <c r="D200" s="6"/>
      <c r="E200" s="6"/>
      <c r="G200" s="7"/>
      <c r="H200" s="8"/>
      <c r="I200" s="8"/>
      <c r="J200" s="9"/>
      <c r="K200" s="10"/>
      <c r="L200" s="10"/>
      <c r="M200" s="10"/>
      <c r="N200" s="8"/>
    </row>
    <row r="201" spans="1:14" ht="15.75" customHeight="1" x14ac:dyDescent="0.3">
      <c r="A201" s="226"/>
      <c r="B201" s="77" t="s">
        <v>988</v>
      </c>
      <c r="C201" s="78" t="s">
        <v>1001</v>
      </c>
      <c r="D201" s="78" t="s">
        <v>366</v>
      </c>
      <c r="E201" s="78" t="s">
        <v>981</v>
      </c>
      <c r="G201" s="7"/>
      <c r="H201" s="8"/>
      <c r="I201" s="8"/>
      <c r="J201" s="9"/>
      <c r="K201" s="10"/>
      <c r="L201" s="10"/>
      <c r="M201" s="10"/>
      <c r="N201" s="8"/>
    </row>
    <row r="202" spans="1:14" ht="15.75" customHeight="1" x14ac:dyDescent="0.3">
      <c r="A202" s="226"/>
      <c r="B202" s="79" t="s">
        <v>998</v>
      </c>
      <c r="C202" s="73">
        <f t="shared" ref="C202:E202" si="15">C177</f>
        <v>0</v>
      </c>
      <c r="D202" s="73">
        <f t="shared" si="15"/>
        <v>0</v>
      </c>
      <c r="E202" s="73">
        <f t="shared" si="15"/>
        <v>0</v>
      </c>
      <c r="G202" s="7"/>
      <c r="H202" s="8"/>
      <c r="I202" s="8"/>
      <c r="J202" s="9"/>
      <c r="K202" s="10"/>
      <c r="L202" s="10"/>
      <c r="M202" s="10"/>
      <c r="N202" s="8"/>
    </row>
    <row r="203" spans="1:14" ht="15.75" customHeight="1" x14ac:dyDescent="0.3">
      <c r="A203" s="226"/>
      <c r="B203" s="79" t="s">
        <v>999</v>
      </c>
      <c r="C203" s="73">
        <f t="shared" ref="C203:E203" si="16">F177</f>
        <v>20</v>
      </c>
      <c r="D203" s="73">
        <f t="shared" si="16"/>
        <v>0</v>
      </c>
      <c r="E203" s="73">
        <f t="shared" si="16"/>
        <v>0</v>
      </c>
      <c r="G203" s="7"/>
      <c r="H203" s="8"/>
      <c r="I203" s="8"/>
      <c r="J203" s="9"/>
      <c r="K203" s="10"/>
      <c r="L203" s="10"/>
      <c r="M203" s="10"/>
      <c r="N203" s="8"/>
    </row>
    <row r="204" spans="1:14" ht="15.75" customHeight="1" x14ac:dyDescent="0.3">
      <c r="A204" s="226"/>
      <c r="B204" s="79" t="s">
        <v>1000</v>
      </c>
      <c r="C204" s="73">
        <f t="shared" ref="C204:E204" si="17">I177</f>
        <v>0</v>
      </c>
      <c r="D204" s="73">
        <f t="shared" si="17"/>
        <v>0</v>
      </c>
      <c r="E204" s="73">
        <f t="shared" si="17"/>
        <v>0</v>
      </c>
      <c r="G204" s="7"/>
      <c r="H204" s="8"/>
      <c r="I204" s="8"/>
      <c r="J204" s="9"/>
      <c r="K204" s="10"/>
      <c r="L204" s="10"/>
      <c r="M204" s="10"/>
      <c r="N204" s="8"/>
    </row>
    <row r="205" spans="1:14" ht="15.75" customHeight="1" x14ac:dyDescent="0.3">
      <c r="A205" s="226"/>
      <c r="B205" s="6"/>
      <c r="C205" s="6"/>
      <c r="D205" s="6"/>
      <c r="E205" s="6"/>
      <c r="G205" s="7"/>
      <c r="H205" s="8"/>
      <c r="I205" s="8"/>
      <c r="J205" s="9"/>
      <c r="K205" s="10"/>
      <c r="L205" s="10"/>
      <c r="M205" s="10"/>
      <c r="N205" s="8"/>
    </row>
    <row r="206" spans="1:14" ht="15.75" customHeight="1" x14ac:dyDescent="0.3">
      <c r="A206" s="226"/>
      <c r="B206" s="80" t="s">
        <v>990</v>
      </c>
      <c r="C206" s="72" t="s">
        <v>1001</v>
      </c>
      <c r="D206" s="72" t="s">
        <v>366</v>
      </c>
      <c r="E206" s="72" t="s">
        <v>981</v>
      </c>
      <c r="G206" s="7"/>
      <c r="H206" s="8"/>
      <c r="I206" s="8"/>
      <c r="J206" s="9"/>
      <c r="K206" s="10"/>
      <c r="L206" s="10"/>
      <c r="M206" s="10"/>
      <c r="N206" s="8"/>
    </row>
    <row r="207" spans="1:14" ht="15.75" customHeight="1" x14ac:dyDescent="0.3">
      <c r="A207" s="226"/>
      <c r="B207" s="81" t="s">
        <v>998</v>
      </c>
      <c r="C207" s="82">
        <f t="shared" ref="C207:E207" si="18">C178</f>
        <v>4</v>
      </c>
      <c r="D207" s="82">
        <f t="shared" si="18"/>
        <v>1</v>
      </c>
      <c r="E207" s="82">
        <f t="shared" si="18"/>
        <v>0</v>
      </c>
      <c r="G207" s="7"/>
      <c r="H207" s="8"/>
      <c r="I207" s="8"/>
      <c r="J207" s="9"/>
      <c r="K207" s="10"/>
      <c r="L207" s="10"/>
      <c r="M207" s="10"/>
      <c r="N207" s="8"/>
    </row>
    <row r="208" spans="1:14" ht="15.75" customHeight="1" x14ac:dyDescent="0.3">
      <c r="A208" s="226"/>
      <c r="B208" s="81" t="s">
        <v>999</v>
      </c>
      <c r="C208" s="82">
        <f t="shared" ref="C208:E208" si="19">F178</f>
        <v>4</v>
      </c>
      <c r="D208" s="82">
        <f t="shared" si="19"/>
        <v>0</v>
      </c>
      <c r="E208" s="82">
        <f t="shared" si="19"/>
        <v>0</v>
      </c>
      <c r="G208" s="7"/>
      <c r="H208" s="8"/>
      <c r="I208" s="8"/>
      <c r="J208" s="9"/>
      <c r="K208" s="10"/>
      <c r="L208" s="10"/>
      <c r="M208" s="10"/>
      <c r="N208" s="8"/>
    </row>
    <row r="209" spans="1:14" ht="15.75" customHeight="1" x14ac:dyDescent="0.3">
      <c r="A209" s="226"/>
      <c r="B209" s="81" t="s">
        <v>1000</v>
      </c>
      <c r="C209" s="82">
        <f t="shared" ref="C209:E209" si="20">I178</f>
        <v>1</v>
      </c>
      <c r="D209" s="82">
        <f t="shared" si="20"/>
        <v>0</v>
      </c>
      <c r="E209" s="82">
        <f t="shared" si="20"/>
        <v>0</v>
      </c>
      <c r="G209" s="7"/>
      <c r="H209" s="8"/>
      <c r="I209" s="8"/>
      <c r="J209" s="9"/>
      <c r="K209" s="10"/>
      <c r="L209" s="10"/>
      <c r="M209" s="10"/>
      <c r="N209" s="8"/>
    </row>
    <row r="210" spans="1:14" ht="15.75" customHeight="1" x14ac:dyDescent="0.3">
      <c r="A210" s="226"/>
      <c r="B210" s="6"/>
      <c r="C210" s="6"/>
      <c r="D210" s="6"/>
      <c r="E210" s="6"/>
      <c r="G210" s="7"/>
      <c r="H210" s="8"/>
      <c r="I210" s="8"/>
      <c r="J210" s="9"/>
      <c r="K210" s="10"/>
      <c r="L210" s="10"/>
      <c r="M210" s="10"/>
      <c r="N210" s="8"/>
    </row>
    <row r="211" spans="1:14" ht="15.75" customHeight="1" x14ac:dyDescent="0.3">
      <c r="A211" s="226"/>
      <c r="B211" s="77" t="s">
        <v>992</v>
      </c>
      <c r="C211" s="78" t="s">
        <v>1001</v>
      </c>
      <c r="D211" s="78" t="s">
        <v>366</v>
      </c>
      <c r="E211" s="78" t="s">
        <v>981</v>
      </c>
      <c r="G211" s="7"/>
      <c r="H211" s="8"/>
      <c r="I211" s="8"/>
      <c r="J211" s="9"/>
      <c r="K211" s="10"/>
      <c r="L211" s="10"/>
      <c r="M211" s="10"/>
      <c r="N211" s="8"/>
    </row>
    <row r="212" spans="1:14" ht="15.75" customHeight="1" x14ac:dyDescent="0.3">
      <c r="A212" s="226"/>
      <c r="B212" s="79" t="s">
        <v>998</v>
      </c>
      <c r="C212" s="73">
        <f t="shared" ref="C212:E212" si="21">C179</f>
        <v>6</v>
      </c>
      <c r="D212" s="73">
        <f t="shared" si="21"/>
        <v>1</v>
      </c>
      <c r="E212" s="73">
        <f t="shared" si="21"/>
        <v>0</v>
      </c>
      <c r="G212" s="7"/>
      <c r="H212" s="8"/>
      <c r="I212" s="8"/>
      <c r="J212" s="9"/>
      <c r="K212" s="10"/>
      <c r="L212" s="10"/>
      <c r="M212" s="10"/>
      <c r="N212" s="8"/>
    </row>
    <row r="213" spans="1:14" ht="15.75" customHeight="1" x14ac:dyDescent="0.3">
      <c r="A213" s="226"/>
      <c r="B213" s="79" t="s">
        <v>999</v>
      </c>
      <c r="C213" s="73">
        <f t="shared" ref="C213:E213" si="22">F179</f>
        <v>3</v>
      </c>
      <c r="D213" s="73">
        <f t="shared" si="22"/>
        <v>0</v>
      </c>
      <c r="E213" s="73">
        <f t="shared" si="22"/>
        <v>0</v>
      </c>
      <c r="G213" s="7"/>
      <c r="H213" s="8"/>
      <c r="I213" s="8"/>
      <c r="J213" s="9"/>
      <c r="K213" s="10"/>
      <c r="L213" s="10"/>
      <c r="M213" s="10"/>
      <c r="N213" s="8"/>
    </row>
    <row r="214" spans="1:14" ht="15.75" customHeight="1" x14ac:dyDescent="0.3">
      <c r="A214" s="226"/>
      <c r="B214" s="79" t="s">
        <v>1000</v>
      </c>
      <c r="C214" s="73">
        <f t="shared" ref="C214:E214" si="23">I179</f>
        <v>0</v>
      </c>
      <c r="D214" s="73">
        <f t="shared" si="23"/>
        <v>0</v>
      </c>
      <c r="E214" s="73">
        <f t="shared" si="23"/>
        <v>0</v>
      </c>
      <c r="G214" s="7"/>
      <c r="H214" s="8"/>
      <c r="I214" s="8"/>
      <c r="J214" s="9"/>
      <c r="K214" s="10"/>
      <c r="L214" s="10"/>
      <c r="M214" s="10"/>
      <c r="N214" s="8"/>
    </row>
    <row r="215" spans="1:14" ht="15.75" customHeight="1" x14ac:dyDescent="0.3">
      <c r="A215" s="226"/>
      <c r="B215" s="6"/>
      <c r="C215" s="6"/>
      <c r="D215" s="6"/>
      <c r="E215" s="6"/>
      <c r="G215" s="7"/>
      <c r="H215" s="8"/>
      <c r="I215" s="8"/>
      <c r="J215" s="9"/>
      <c r="K215" s="10"/>
      <c r="L215" s="10"/>
      <c r="M215" s="10"/>
      <c r="N215" s="8"/>
    </row>
    <row r="216" spans="1:14" ht="15.75" customHeight="1" x14ac:dyDescent="0.3">
      <c r="A216" s="226"/>
      <c r="B216" s="77" t="s">
        <v>994</v>
      </c>
      <c r="C216" s="78" t="s">
        <v>1001</v>
      </c>
      <c r="D216" s="78" t="s">
        <v>366</v>
      </c>
      <c r="E216" s="78" t="s">
        <v>981</v>
      </c>
      <c r="G216" s="7"/>
      <c r="H216" s="8"/>
      <c r="I216" s="8"/>
      <c r="J216" s="9"/>
      <c r="K216" s="10"/>
      <c r="L216" s="10"/>
      <c r="M216" s="10"/>
      <c r="N216" s="8"/>
    </row>
    <row r="217" spans="1:14" ht="15.75" customHeight="1" x14ac:dyDescent="0.3">
      <c r="A217" s="226"/>
      <c r="B217" s="79" t="s">
        <v>998</v>
      </c>
      <c r="C217" s="73">
        <f t="shared" ref="C217:E217" si="24">C180</f>
        <v>0</v>
      </c>
      <c r="D217" s="73">
        <f t="shared" si="24"/>
        <v>0</v>
      </c>
      <c r="E217" s="73">
        <f t="shared" si="24"/>
        <v>0</v>
      </c>
      <c r="G217" s="7"/>
      <c r="H217" s="8"/>
      <c r="I217" s="8"/>
      <c r="J217" s="9"/>
      <c r="K217" s="10"/>
      <c r="L217" s="10"/>
      <c r="M217" s="10"/>
      <c r="N217" s="8"/>
    </row>
    <row r="218" spans="1:14" ht="15.75" customHeight="1" x14ac:dyDescent="0.3">
      <c r="A218" s="226"/>
      <c r="B218" s="79" t="s">
        <v>999</v>
      </c>
      <c r="C218" s="73">
        <f t="shared" ref="C218:E218" si="25">F180</f>
        <v>14</v>
      </c>
      <c r="D218" s="73">
        <f t="shared" si="25"/>
        <v>0</v>
      </c>
      <c r="E218" s="73">
        <f t="shared" si="25"/>
        <v>0</v>
      </c>
      <c r="G218" s="7"/>
      <c r="H218" s="8"/>
      <c r="I218" s="8"/>
      <c r="J218" s="9"/>
      <c r="K218" s="10"/>
      <c r="L218" s="10"/>
      <c r="M218" s="10"/>
      <c r="N218" s="8"/>
    </row>
    <row r="219" spans="1:14" ht="15.75" customHeight="1" x14ac:dyDescent="0.3">
      <c r="A219" s="226"/>
      <c r="B219" s="79" t="s">
        <v>1000</v>
      </c>
      <c r="C219" s="73">
        <f t="shared" ref="C219:E219" si="26">I180</f>
        <v>0</v>
      </c>
      <c r="D219" s="73">
        <f t="shared" si="26"/>
        <v>0</v>
      </c>
      <c r="E219" s="73">
        <f t="shared" si="26"/>
        <v>0</v>
      </c>
      <c r="G219" s="7"/>
      <c r="H219" s="8"/>
      <c r="I219" s="8"/>
      <c r="J219" s="9"/>
      <c r="K219" s="10"/>
      <c r="L219" s="10"/>
      <c r="M219" s="10"/>
      <c r="N219" s="8"/>
    </row>
    <row r="220" spans="1:14" ht="15.75" customHeight="1" x14ac:dyDescent="0.3">
      <c r="A220" s="226"/>
      <c r="B220" s="6"/>
      <c r="C220" s="6"/>
      <c r="D220" s="6"/>
      <c r="E220" s="6"/>
      <c r="G220" s="7"/>
      <c r="H220" s="8"/>
      <c r="I220" s="8"/>
      <c r="J220" s="9"/>
      <c r="K220" s="10"/>
      <c r="L220" s="10"/>
      <c r="M220" s="10"/>
      <c r="N220" s="8"/>
    </row>
    <row r="221" spans="1:14" ht="15.75" customHeight="1" x14ac:dyDescent="0.3">
      <c r="A221" s="226"/>
      <c r="B221" s="77" t="s">
        <v>996</v>
      </c>
      <c r="C221" s="78" t="s">
        <v>1001</v>
      </c>
      <c r="D221" s="78" t="s">
        <v>366</v>
      </c>
      <c r="E221" s="78" t="s">
        <v>981</v>
      </c>
      <c r="G221" s="7"/>
      <c r="H221" s="8"/>
      <c r="I221" s="8"/>
      <c r="J221" s="9"/>
      <c r="K221" s="10"/>
      <c r="L221" s="10"/>
      <c r="M221" s="10"/>
      <c r="N221" s="8"/>
    </row>
    <row r="222" spans="1:14" ht="15.75" customHeight="1" x14ac:dyDescent="0.3">
      <c r="A222" s="226"/>
      <c r="B222" s="79" t="s">
        <v>998</v>
      </c>
      <c r="C222" s="73">
        <f t="shared" ref="C222:E222" si="27">C181</f>
        <v>1</v>
      </c>
      <c r="D222" s="73">
        <f t="shared" si="27"/>
        <v>0</v>
      </c>
      <c r="E222" s="73">
        <f t="shared" si="27"/>
        <v>0</v>
      </c>
      <c r="G222" s="7"/>
      <c r="H222" s="8"/>
      <c r="I222" s="8"/>
      <c r="J222" s="9"/>
      <c r="K222" s="10"/>
      <c r="L222" s="10"/>
      <c r="M222" s="10"/>
      <c r="N222" s="8"/>
    </row>
    <row r="223" spans="1:14" ht="15.75" customHeight="1" x14ac:dyDescent="0.3">
      <c r="A223" s="226"/>
      <c r="B223" s="79" t="s">
        <v>999</v>
      </c>
      <c r="C223" s="73">
        <f t="shared" ref="C223:E223" si="28">F181</f>
        <v>10</v>
      </c>
      <c r="D223" s="73">
        <f t="shared" si="28"/>
        <v>0</v>
      </c>
      <c r="E223" s="73">
        <f t="shared" si="28"/>
        <v>0</v>
      </c>
      <c r="G223" s="7"/>
      <c r="H223" s="8"/>
      <c r="I223" s="8"/>
      <c r="J223" s="9"/>
      <c r="K223" s="10"/>
      <c r="L223" s="10"/>
      <c r="M223" s="10"/>
      <c r="N223" s="8"/>
    </row>
    <row r="224" spans="1:14" ht="15.75" customHeight="1" x14ac:dyDescent="0.3">
      <c r="A224" s="226"/>
      <c r="B224" s="79" t="s">
        <v>1000</v>
      </c>
      <c r="C224" s="73">
        <f t="shared" ref="C224:E224" si="29">I181</f>
        <v>0</v>
      </c>
      <c r="D224" s="73">
        <f t="shared" si="29"/>
        <v>0</v>
      </c>
      <c r="E224" s="73">
        <f t="shared" si="29"/>
        <v>0</v>
      </c>
      <c r="G224" s="7"/>
      <c r="H224" s="8"/>
      <c r="I224" s="8"/>
      <c r="J224" s="9"/>
      <c r="K224" s="10"/>
      <c r="L224" s="10"/>
      <c r="M224" s="10"/>
      <c r="N224" s="8"/>
    </row>
    <row r="225" spans="1:14" ht="15.75" customHeight="1" x14ac:dyDescent="0.3">
      <c r="A225" s="226"/>
      <c r="B225" s="5"/>
      <c r="C225" s="6"/>
      <c r="D225" s="6"/>
      <c r="E225" s="6"/>
      <c r="F225" s="6"/>
      <c r="G225" s="7"/>
      <c r="H225" s="8"/>
      <c r="I225" s="8"/>
      <c r="J225" s="9"/>
      <c r="K225" s="10"/>
      <c r="L225" s="10"/>
      <c r="M225" s="10"/>
      <c r="N225" s="8"/>
    </row>
    <row r="226" spans="1:14" ht="15.75" customHeight="1" x14ac:dyDescent="0.3">
      <c r="A226" s="226"/>
      <c r="B226" s="5"/>
      <c r="C226" s="6"/>
      <c r="D226" s="6"/>
      <c r="E226" s="6"/>
      <c r="F226" s="6"/>
      <c r="G226" s="7"/>
      <c r="H226" s="8"/>
      <c r="I226" s="8"/>
      <c r="J226" s="9"/>
      <c r="K226" s="10"/>
      <c r="L226" s="10"/>
      <c r="M226" s="10"/>
      <c r="N226" s="8"/>
    </row>
    <row r="227" spans="1:14" ht="15.75" customHeight="1" x14ac:dyDescent="0.3">
      <c r="A227" s="226"/>
      <c r="B227" s="5"/>
      <c r="C227" s="6"/>
      <c r="D227" s="6"/>
      <c r="E227" s="6"/>
      <c r="F227" s="6"/>
      <c r="G227" s="7"/>
      <c r="H227" s="8"/>
      <c r="I227" s="8"/>
      <c r="J227" s="9"/>
      <c r="K227" s="10"/>
      <c r="L227" s="10"/>
      <c r="M227" s="10"/>
      <c r="N227" s="8"/>
    </row>
    <row r="228" spans="1:14" ht="15.75" customHeight="1" x14ac:dyDescent="0.3">
      <c r="A228" s="226"/>
      <c r="B228" s="5"/>
      <c r="C228" s="6"/>
      <c r="D228" s="6"/>
      <c r="E228" s="6"/>
      <c r="F228" s="6"/>
      <c r="G228" s="7"/>
      <c r="H228" s="8"/>
      <c r="I228" s="8"/>
      <c r="J228" s="9"/>
      <c r="K228" s="10"/>
      <c r="L228" s="10"/>
      <c r="M228" s="10"/>
      <c r="N228" s="8"/>
    </row>
    <row r="229" spans="1:14" ht="15.75" customHeight="1" x14ac:dyDescent="0.3">
      <c r="A229" s="226"/>
      <c r="B229" s="5"/>
      <c r="C229" s="6"/>
      <c r="D229" s="6"/>
      <c r="E229" s="6"/>
      <c r="F229" s="6"/>
      <c r="G229" s="7"/>
      <c r="H229" s="8"/>
      <c r="I229" s="8"/>
      <c r="J229" s="9"/>
      <c r="K229" s="10"/>
      <c r="L229" s="10"/>
      <c r="M229" s="10"/>
      <c r="N229" s="8"/>
    </row>
    <row r="230" spans="1:14" ht="15.75" customHeight="1" x14ac:dyDescent="0.3">
      <c r="A230" s="226"/>
      <c r="B230" s="5"/>
      <c r="C230" s="6"/>
      <c r="D230" s="6"/>
      <c r="E230" s="6"/>
      <c r="F230" s="6"/>
      <c r="G230" s="7"/>
      <c r="H230" s="8"/>
      <c r="I230" s="8"/>
      <c r="J230" s="9"/>
      <c r="K230" s="10"/>
      <c r="L230" s="10"/>
      <c r="M230" s="10"/>
      <c r="N230" s="8"/>
    </row>
    <row r="231" spans="1:14" ht="15.75" customHeight="1" x14ac:dyDescent="0.3">
      <c r="A231" s="226"/>
      <c r="B231" s="5"/>
      <c r="C231" s="6"/>
      <c r="D231" s="6"/>
      <c r="E231" s="6"/>
      <c r="F231" s="6"/>
      <c r="G231" s="7"/>
      <c r="H231" s="8"/>
      <c r="I231" s="8"/>
      <c r="J231" s="9"/>
      <c r="K231" s="10"/>
      <c r="L231" s="10"/>
      <c r="M231" s="10"/>
      <c r="N231" s="8"/>
    </row>
    <row r="232" spans="1:14" ht="15.75" customHeight="1" x14ac:dyDescent="0.3">
      <c r="A232" s="226"/>
      <c r="B232" s="5"/>
      <c r="C232" s="6"/>
      <c r="D232" s="6"/>
      <c r="E232" s="6"/>
      <c r="F232" s="6"/>
      <c r="G232" s="7"/>
      <c r="H232" s="8"/>
      <c r="I232" s="8"/>
      <c r="J232" s="9"/>
      <c r="K232" s="10"/>
      <c r="L232" s="10"/>
      <c r="M232" s="10"/>
      <c r="N232" s="8"/>
    </row>
    <row r="233" spans="1:14" ht="15.75" customHeight="1" x14ac:dyDescent="0.3">
      <c r="A233" s="226"/>
      <c r="B233" s="5"/>
      <c r="C233" s="6"/>
      <c r="D233" s="6"/>
      <c r="E233" s="6"/>
      <c r="F233" s="6"/>
      <c r="G233" s="7"/>
      <c r="H233" s="8"/>
      <c r="I233" s="8"/>
      <c r="J233" s="9"/>
      <c r="K233" s="10"/>
      <c r="L233" s="10"/>
      <c r="M233" s="10"/>
      <c r="N233" s="8"/>
    </row>
    <row r="234" spans="1:14" ht="15.75" customHeight="1" x14ac:dyDescent="0.3">
      <c r="A234" s="226"/>
      <c r="B234" s="5"/>
      <c r="C234" s="6"/>
      <c r="D234" s="6"/>
      <c r="E234" s="6"/>
      <c r="F234" s="6"/>
      <c r="G234" s="7"/>
      <c r="H234" s="8"/>
      <c r="I234" s="8"/>
      <c r="J234" s="9"/>
      <c r="K234" s="10"/>
      <c r="L234" s="10"/>
      <c r="M234" s="10"/>
      <c r="N234" s="8"/>
    </row>
    <row r="235" spans="1:14" ht="15.75" customHeight="1" x14ac:dyDescent="0.3">
      <c r="A235" s="226"/>
      <c r="B235" s="5"/>
      <c r="C235" s="6"/>
      <c r="D235" s="6"/>
      <c r="E235" s="6"/>
      <c r="F235" s="6"/>
      <c r="G235" s="7"/>
      <c r="H235" s="8"/>
      <c r="I235" s="8"/>
      <c r="J235" s="9"/>
      <c r="K235" s="10"/>
      <c r="L235" s="10"/>
      <c r="M235" s="10"/>
      <c r="N235" s="8"/>
    </row>
    <row r="236" spans="1:14" ht="15.75" customHeight="1" x14ac:dyDescent="0.3">
      <c r="A236" s="226"/>
      <c r="B236" s="5"/>
      <c r="C236" s="6"/>
      <c r="D236" s="6"/>
      <c r="E236" s="6"/>
      <c r="F236" s="6"/>
      <c r="G236" s="7"/>
      <c r="H236" s="8"/>
      <c r="I236" s="8"/>
      <c r="J236" s="9"/>
      <c r="K236" s="10"/>
      <c r="L236" s="10"/>
      <c r="M236" s="10"/>
      <c r="N236" s="8"/>
    </row>
    <row r="237" spans="1:14" ht="15.75" customHeight="1" x14ac:dyDescent="0.3">
      <c r="A237" s="226"/>
      <c r="B237" s="5"/>
      <c r="C237" s="6"/>
      <c r="D237" s="6"/>
      <c r="E237" s="6"/>
      <c r="F237" s="6"/>
      <c r="G237" s="7"/>
      <c r="H237" s="8"/>
      <c r="I237" s="8"/>
      <c r="J237" s="9"/>
      <c r="K237" s="10"/>
      <c r="L237" s="10"/>
      <c r="M237" s="10"/>
      <c r="N237" s="8"/>
    </row>
    <row r="238" spans="1:14" ht="15.75" customHeight="1" x14ac:dyDescent="0.3">
      <c r="A238" s="226"/>
      <c r="B238" s="5"/>
      <c r="C238" s="6"/>
      <c r="D238" s="6"/>
      <c r="E238" s="6"/>
      <c r="F238" s="6"/>
      <c r="G238" s="7"/>
      <c r="H238" s="8"/>
      <c r="I238" s="8"/>
      <c r="J238" s="9"/>
      <c r="K238" s="10"/>
      <c r="L238" s="10"/>
      <c r="M238" s="10"/>
      <c r="N238" s="8"/>
    </row>
    <row r="239" spans="1:14" ht="15.75" customHeight="1" x14ac:dyDescent="0.3">
      <c r="A239" s="226"/>
      <c r="B239" s="5"/>
      <c r="C239" s="6"/>
      <c r="D239" s="6"/>
      <c r="E239" s="6"/>
      <c r="F239" s="6"/>
      <c r="G239" s="7"/>
      <c r="H239" s="8"/>
      <c r="I239" s="8"/>
      <c r="J239" s="9"/>
      <c r="K239" s="10"/>
      <c r="L239" s="10"/>
      <c r="M239" s="10"/>
      <c r="N239" s="8"/>
    </row>
    <row r="240" spans="1:14" ht="15.75" customHeight="1" x14ac:dyDescent="0.3">
      <c r="A240" s="226"/>
      <c r="B240" s="5"/>
      <c r="C240" s="6"/>
      <c r="D240" s="6"/>
      <c r="E240" s="6"/>
      <c r="F240" s="6"/>
      <c r="G240" s="7"/>
      <c r="H240" s="8"/>
      <c r="I240" s="8"/>
      <c r="J240" s="9"/>
      <c r="K240" s="10"/>
      <c r="L240" s="10"/>
      <c r="M240" s="10"/>
      <c r="N240" s="8"/>
    </row>
    <row r="241" spans="1:14" ht="15.75" customHeight="1" x14ac:dyDescent="0.3">
      <c r="A241" s="226"/>
      <c r="B241" s="5"/>
      <c r="C241" s="6"/>
      <c r="D241" s="6"/>
      <c r="E241" s="6"/>
      <c r="F241" s="6"/>
      <c r="G241" s="7"/>
      <c r="H241" s="8"/>
      <c r="I241" s="8"/>
      <c r="J241" s="9"/>
      <c r="K241" s="10"/>
      <c r="L241" s="10"/>
      <c r="M241" s="10"/>
      <c r="N241" s="8"/>
    </row>
    <row r="242" spans="1:14" ht="15.75" customHeight="1" x14ac:dyDescent="0.3">
      <c r="A242" s="226"/>
      <c r="B242" s="5"/>
      <c r="C242" s="6"/>
      <c r="D242" s="6"/>
      <c r="E242" s="6"/>
      <c r="F242" s="6"/>
      <c r="G242" s="7"/>
      <c r="H242" s="8"/>
      <c r="I242" s="8"/>
      <c r="J242" s="9"/>
      <c r="K242" s="10"/>
      <c r="L242" s="10"/>
      <c r="M242" s="10"/>
      <c r="N242" s="8"/>
    </row>
    <row r="243" spans="1:14" ht="15.75" customHeight="1" x14ac:dyDescent="0.3">
      <c r="A243" s="226"/>
      <c r="B243" s="5"/>
      <c r="C243" s="6"/>
      <c r="D243" s="6"/>
      <c r="E243" s="6"/>
      <c r="F243" s="6"/>
      <c r="G243" s="7"/>
      <c r="H243" s="8"/>
      <c r="I243" s="8"/>
      <c r="J243" s="9"/>
      <c r="K243" s="10"/>
      <c r="L243" s="10"/>
      <c r="M243" s="10"/>
      <c r="N243" s="8"/>
    </row>
    <row r="244" spans="1:14" ht="15.75" customHeight="1" x14ac:dyDescent="0.3">
      <c r="A244" s="226"/>
      <c r="B244" s="5"/>
      <c r="C244" s="6"/>
      <c r="D244" s="6"/>
      <c r="E244" s="6"/>
      <c r="F244" s="6"/>
      <c r="G244" s="7"/>
      <c r="H244" s="8"/>
      <c r="I244" s="8"/>
      <c r="J244" s="9"/>
      <c r="K244" s="10"/>
      <c r="L244" s="10"/>
      <c r="M244" s="10"/>
      <c r="N244" s="8"/>
    </row>
    <row r="245" spans="1:14" ht="15.75" customHeight="1" x14ac:dyDescent="0.3">
      <c r="A245" s="226"/>
      <c r="B245" s="5"/>
      <c r="C245" s="6"/>
      <c r="D245" s="6"/>
      <c r="E245" s="6"/>
      <c r="F245" s="6"/>
      <c r="G245" s="7"/>
      <c r="H245" s="8"/>
      <c r="I245" s="8"/>
      <c r="J245" s="9"/>
      <c r="K245" s="10"/>
      <c r="L245" s="10"/>
      <c r="M245" s="10"/>
      <c r="N245" s="8"/>
    </row>
    <row r="246" spans="1:14" ht="15.75" customHeight="1" x14ac:dyDescent="0.3">
      <c r="A246" s="226"/>
      <c r="B246" s="5"/>
      <c r="C246" s="6"/>
      <c r="D246" s="6"/>
      <c r="E246" s="6"/>
      <c r="F246" s="6"/>
      <c r="G246" s="7"/>
      <c r="H246" s="8"/>
      <c r="I246" s="8"/>
      <c r="J246" s="9"/>
      <c r="K246" s="10"/>
      <c r="L246" s="10"/>
      <c r="M246" s="10"/>
      <c r="N246" s="8"/>
    </row>
    <row r="247" spans="1:14" ht="15.75" customHeight="1" x14ac:dyDescent="0.3">
      <c r="A247" s="226"/>
      <c r="B247" s="5"/>
      <c r="C247" s="6"/>
      <c r="D247" s="6"/>
      <c r="E247" s="6"/>
      <c r="F247" s="6"/>
      <c r="G247" s="7"/>
      <c r="H247" s="8"/>
      <c r="I247" s="8"/>
      <c r="J247" s="9"/>
      <c r="K247" s="10"/>
      <c r="L247" s="10"/>
      <c r="M247" s="10"/>
      <c r="N247" s="8"/>
    </row>
    <row r="248" spans="1:14" ht="15.75" customHeight="1" x14ac:dyDescent="0.3">
      <c r="A248" s="226"/>
      <c r="B248" s="5"/>
      <c r="C248" s="6"/>
      <c r="D248" s="6"/>
      <c r="E248" s="6"/>
      <c r="F248" s="6"/>
      <c r="G248" s="7"/>
      <c r="H248" s="8"/>
      <c r="I248" s="8"/>
      <c r="J248" s="9"/>
      <c r="K248" s="10"/>
      <c r="L248" s="10"/>
      <c r="M248" s="10"/>
      <c r="N248" s="8"/>
    </row>
    <row r="249" spans="1:14" ht="15.75" customHeight="1" x14ac:dyDescent="0.3">
      <c r="A249" s="226"/>
      <c r="B249" s="5"/>
      <c r="C249" s="6"/>
      <c r="D249" s="6"/>
      <c r="E249" s="6"/>
      <c r="F249" s="6"/>
      <c r="G249" s="7"/>
      <c r="H249" s="8"/>
      <c r="I249" s="8"/>
      <c r="J249" s="9"/>
      <c r="K249" s="10"/>
      <c r="L249" s="10"/>
      <c r="M249" s="10"/>
      <c r="N249" s="8"/>
    </row>
    <row r="250" spans="1:14" ht="15.75" customHeight="1" x14ac:dyDescent="0.3">
      <c r="A250" s="226"/>
      <c r="B250" s="5"/>
      <c r="C250" s="6"/>
      <c r="D250" s="6"/>
      <c r="E250" s="6"/>
      <c r="F250" s="6"/>
      <c r="G250" s="7"/>
      <c r="H250" s="8"/>
      <c r="I250" s="8"/>
      <c r="J250" s="9"/>
      <c r="K250" s="10"/>
      <c r="L250" s="10"/>
      <c r="M250" s="10"/>
      <c r="N250" s="8"/>
    </row>
    <row r="251" spans="1:14" ht="15.75" customHeight="1" x14ac:dyDescent="0.3">
      <c r="A251" s="226"/>
      <c r="B251" s="5"/>
      <c r="C251" s="6"/>
      <c r="D251" s="6"/>
      <c r="E251" s="6"/>
      <c r="F251" s="6"/>
      <c r="G251" s="7"/>
      <c r="H251" s="8"/>
      <c r="I251" s="8"/>
      <c r="J251" s="9"/>
      <c r="K251" s="10"/>
      <c r="L251" s="10"/>
      <c r="M251" s="10"/>
      <c r="N251" s="8"/>
    </row>
    <row r="252" spans="1:14" ht="15.75" customHeight="1" x14ac:dyDescent="0.3">
      <c r="A252" s="226"/>
      <c r="B252" s="5"/>
      <c r="C252" s="6"/>
      <c r="D252" s="6"/>
      <c r="E252" s="6"/>
      <c r="F252" s="6"/>
      <c r="G252" s="7"/>
      <c r="H252" s="8"/>
      <c r="I252" s="8"/>
      <c r="J252" s="9"/>
      <c r="K252" s="10"/>
      <c r="L252" s="10"/>
      <c r="M252" s="10"/>
      <c r="N252" s="8"/>
    </row>
    <row r="253" spans="1:14" ht="15.75" customHeight="1" x14ac:dyDescent="0.3">
      <c r="A253" s="226"/>
      <c r="B253" s="5"/>
      <c r="C253" s="6"/>
      <c r="D253" s="6"/>
      <c r="E253" s="6"/>
      <c r="F253" s="6"/>
      <c r="G253" s="7"/>
      <c r="H253" s="8"/>
      <c r="I253" s="8"/>
      <c r="J253" s="9"/>
      <c r="K253" s="10"/>
      <c r="L253" s="10"/>
      <c r="M253" s="10"/>
      <c r="N253" s="8"/>
    </row>
    <row r="254" spans="1:14" ht="15.75" customHeight="1" x14ac:dyDescent="0.3">
      <c r="A254" s="226"/>
      <c r="B254" s="5"/>
      <c r="C254" s="6"/>
      <c r="D254" s="6"/>
      <c r="E254" s="6"/>
      <c r="F254" s="6"/>
      <c r="G254" s="7"/>
      <c r="H254" s="8"/>
      <c r="I254" s="8"/>
      <c r="J254" s="9"/>
      <c r="K254" s="10"/>
      <c r="L254" s="10"/>
      <c r="M254" s="10"/>
      <c r="N254" s="8"/>
    </row>
    <row r="255" spans="1:14" ht="15.75" customHeight="1" x14ac:dyDescent="0.3">
      <c r="A255" s="226"/>
      <c r="B255" s="5"/>
      <c r="C255" s="6"/>
      <c r="D255" s="6"/>
      <c r="E255" s="6"/>
      <c r="F255" s="6"/>
      <c r="G255" s="7"/>
      <c r="H255" s="8"/>
      <c r="I255" s="8"/>
      <c r="J255" s="9"/>
      <c r="K255" s="10"/>
      <c r="L255" s="10"/>
      <c r="M255" s="10"/>
      <c r="N255" s="8"/>
    </row>
    <row r="256" spans="1:14" ht="15.75" customHeight="1" x14ac:dyDescent="0.3">
      <c r="A256" s="226"/>
      <c r="B256" s="5"/>
      <c r="C256" s="6"/>
      <c r="D256" s="6"/>
      <c r="E256" s="6"/>
      <c r="F256" s="6"/>
      <c r="G256" s="7"/>
      <c r="H256" s="8"/>
      <c r="I256" s="8"/>
      <c r="J256" s="9"/>
      <c r="K256" s="10"/>
      <c r="L256" s="10"/>
      <c r="M256" s="10"/>
      <c r="N256" s="8"/>
    </row>
    <row r="257" spans="1:14" ht="15.75" customHeight="1" x14ac:dyDescent="0.3">
      <c r="A257" s="226"/>
      <c r="B257" s="5"/>
      <c r="C257" s="6"/>
      <c r="D257" s="6"/>
      <c r="E257" s="6"/>
      <c r="F257" s="6"/>
      <c r="G257" s="7"/>
      <c r="H257" s="8"/>
      <c r="I257" s="8"/>
      <c r="J257" s="9"/>
      <c r="K257" s="10"/>
      <c r="L257" s="10"/>
      <c r="M257" s="10"/>
      <c r="N257" s="8"/>
    </row>
    <row r="258" spans="1:14" ht="15.75" customHeight="1" x14ac:dyDescent="0.3">
      <c r="A258" s="226"/>
      <c r="B258" s="5"/>
      <c r="C258" s="6"/>
      <c r="D258" s="6"/>
      <c r="E258" s="6"/>
      <c r="F258" s="6"/>
      <c r="G258" s="7"/>
      <c r="H258" s="8"/>
      <c r="I258" s="8"/>
      <c r="J258" s="9"/>
      <c r="K258" s="10"/>
      <c r="L258" s="10"/>
      <c r="M258" s="10"/>
      <c r="N258" s="8"/>
    </row>
    <row r="259" spans="1:14" ht="15.75" customHeight="1" x14ac:dyDescent="0.3">
      <c r="A259" s="226"/>
      <c r="B259" s="5"/>
      <c r="C259" s="6"/>
      <c r="D259" s="6"/>
      <c r="E259" s="6"/>
      <c r="F259" s="6"/>
      <c r="G259" s="7"/>
      <c r="H259" s="8"/>
      <c r="I259" s="8"/>
      <c r="J259" s="9"/>
      <c r="K259" s="10"/>
      <c r="L259" s="10"/>
      <c r="M259" s="10"/>
      <c r="N259" s="8"/>
    </row>
    <row r="260" spans="1:14" ht="15.75" customHeight="1" x14ac:dyDescent="0.3">
      <c r="A260" s="226"/>
      <c r="B260" s="5"/>
      <c r="C260" s="6"/>
      <c r="D260" s="6"/>
      <c r="E260" s="6"/>
      <c r="F260" s="6"/>
      <c r="G260" s="7"/>
      <c r="H260" s="8"/>
      <c r="I260" s="8"/>
      <c r="J260" s="9"/>
      <c r="K260" s="10"/>
      <c r="L260" s="10"/>
      <c r="M260" s="10"/>
      <c r="N260" s="8"/>
    </row>
    <row r="261" spans="1:14" ht="15.75" customHeight="1" x14ac:dyDescent="0.3">
      <c r="A261" s="226"/>
      <c r="B261" s="5"/>
      <c r="C261" s="6"/>
      <c r="D261" s="6"/>
      <c r="E261" s="6"/>
      <c r="F261" s="6"/>
      <c r="G261" s="7"/>
      <c r="H261" s="8"/>
      <c r="I261" s="8"/>
      <c r="J261" s="9"/>
      <c r="K261" s="10"/>
      <c r="L261" s="10"/>
      <c r="M261" s="10"/>
      <c r="N261" s="8"/>
    </row>
    <row r="262" spans="1:14" ht="15.75" customHeight="1" x14ac:dyDescent="0.3">
      <c r="A262" s="226"/>
      <c r="B262" s="5"/>
      <c r="C262" s="6"/>
      <c r="D262" s="6"/>
      <c r="E262" s="6"/>
      <c r="F262" s="6"/>
      <c r="G262" s="7"/>
      <c r="H262" s="8"/>
      <c r="I262" s="8"/>
      <c r="J262" s="9"/>
      <c r="K262" s="10"/>
      <c r="L262" s="10"/>
      <c r="M262" s="10"/>
      <c r="N262" s="8"/>
    </row>
    <row r="263" spans="1:14" ht="15.75" customHeight="1" x14ac:dyDescent="0.3">
      <c r="A263" s="226"/>
      <c r="B263" s="5"/>
      <c r="C263" s="6"/>
      <c r="D263" s="6"/>
      <c r="E263" s="6"/>
      <c r="F263" s="6"/>
      <c r="G263" s="7"/>
      <c r="H263" s="8"/>
      <c r="I263" s="8"/>
      <c r="J263" s="9"/>
      <c r="K263" s="10"/>
      <c r="L263" s="10"/>
      <c r="M263" s="10"/>
      <c r="N263" s="8"/>
    </row>
    <row r="264" spans="1:14" ht="15.75" customHeight="1" x14ac:dyDescent="0.3">
      <c r="A264" s="226"/>
      <c r="B264" s="5"/>
      <c r="C264" s="6"/>
      <c r="D264" s="6"/>
      <c r="E264" s="6"/>
      <c r="F264" s="6"/>
      <c r="G264" s="7"/>
      <c r="H264" s="8"/>
      <c r="I264" s="8"/>
      <c r="J264" s="9"/>
      <c r="K264" s="10"/>
      <c r="L264" s="10"/>
      <c r="M264" s="10"/>
      <c r="N264" s="8"/>
    </row>
    <row r="265" spans="1:14" ht="15.75" customHeight="1" x14ac:dyDescent="0.3">
      <c r="A265" s="226"/>
      <c r="B265" s="5"/>
      <c r="C265" s="6"/>
      <c r="D265" s="6"/>
      <c r="E265" s="6"/>
      <c r="F265" s="6"/>
      <c r="G265" s="7"/>
      <c r="H265" s="8"/>
      <c r="I265" s="8"/>
      <c r="J265" s="9"/>
      <c r="K265" s="10"/>
      <c r="L265" s="10"/>
      <c r="M265" s="10"/>
      <c r="N265" s="8"/>
    </row>
    <row r="266" spans="1:14" ht="15.75" customHeight="1" x14ac:dyDescent="0.3">
      <c r="A266" s="226"/>
      <c r="B266" s="5"/>
      <c r="C266" s="6"/>
      <c r="D266" s="6"/>
      <c r="E266" s="6"/>
      <c r="F266" s="6"/>
      <c r="G266" s="7"/>
      <c r="H266" s="8"/>
      <c r="I266" s="8"/>
      <c r="J266" s="9"/>
      <c r="K266" s="10"/>
      <c r="L266" s="10"/>
      <c r="M266" s="10"/>
      <c r="N266" s="8"/>
    </row>
    <row r="267" spans="1:14" ht="15.75" customHeight="1" x14ac:dyDescent="0.3">
      <c r="A267" s="226"/>
      <c r="B267" s="5"/>
      <c r="C267" s="6"/>
      <c r="D267" s="6"/>
      <c r="E267" s="6"/>
      <c r="F267" s="6"/>
      <c r="G267" s="7"/>
      <c r="H267" s="8"/>
      <c r="I267" s="8"/>
      <c r="J267" s="9"/>
      <c r="K267" s="10"/>
      <c r="L267" s="10"/>
      <c r="M267" s="10"/>
      <c r="N267" s="8"/>
    </row>
    <row r="268" spans="1:14" ht="15.75" customHeight="1" x14ac:dyDescent="0.3">
      <c r="A268" s="226"/>
      <c r="B268" s="5"/>
      <c r="C268" s="6"/>
      <c r="D268" s="6"/>
      <c r="E268" s="6"/>
      <c r="F268" s="6"/>
      <c r="G268" s="7"/>
      <c r="H268" s="8"/>
      <c r="I268" s="8"/>
      <c r="J268" s="9"/>
      <c r="K268" s="10"/>
      <c r="L268" s="10"/>
      <c r="M268" s="10"/>
      <c r="N268" s="8"/>
    </row>
    <row r="269" spans="1:14" ht="15.75" customHeight="1" x14ac:dyDescent="0.3">
      <c r="A269" s="226"/>
      <c r="B269" s="5"/>
      <c r="C269" s="6"/>
      <c r="D269" s="6"/>
      <c r="E269" s="6"/>
      <c r="F269" s="6"/>
      <c r="G269" s="7"/>
      <c r="H269" s="8"/>
      <c r="I269" s="8"/>
      <c r="J269" s="9"/>
      <c r="K269" s="10"/>
      <c r="L269" s="10"/>
      <c r="M269" s="10"/>
      <c r="N269" s="8"/>
    </row>
    <row r="270" spans="1:14" ht="15.75" customHeight="1" x14ac:dyDescent="0.3">
      <c r="A270" s="226"/>
      <c r="B270" s="5"/>
      <c r="C270" s="6"/>
      <c r="D270" s="6"/>
      <c r="E270" s="6"/>
      <c r="F270" s="6"/>
      <c r="G270" s="7"/>
      <c r="H270" s="8"/>
      <c r="I270" s="8"/>
      <c r="J270" s="9"/>
      <c r="K270" s="10"/>
      <c r="L270" s="10"/>
      <c r="M270" s="10"/>
      <c r="N270" s="8"/>
    </row>
    <row r="271" spans="1:14" ht="15.75" customHeight="1" x14ac:dyDescent="0.3">
      <c r="A271" s="226"/>
      <c r="B271" s="5"/>
      <c r="C271" s="6"/>
      <c r="D271" s="6"/>
      <c r="E271" s="6"/>
      <c r="F271" s="6"/>
      <c r="G271" s="7"/>
      <c r="H271" s="8"/>
      <c r="I271" s="8"/>
      <c r="J271" s="9"/>
      <c r="K271" s="10"/>
      <c r="L271" s="10"/>
      <c r="M271" s="10"/>
      <c r="N271" s="8"/>
    </row>
    <row r="272" spans="1:14" ht="15.75" customHeight="1" x14ac:dyDescent="0.3">
      <c r="A272" s="226"/>
      <c r="B272" s="5"/>
      <c r="C272" s="6"/>
      <c r="D272" s="6"/>
      <c r="E272" s="6"/>
      <c r="F272" s="6"/>
      <c r="G272" s="7"/>
      <c r="H272" s="8"/>
      <c r="I272" s="8"/>
      <c r="J272" s="9"/>
      <c r="K272" s="10"/>
      <c r="L272" s="10"/>
      <c r="M272" s="10"/>
      <c r="N272" s="8"/>
    </row>
    <row r="273" spans="1:14" ht="15.75" customHeight="1" x14ac:dyDescent="0.3">
      <c r="A273" s="226"/>
      <c r="B273" s="5"/>
      <c r="C273" s="6"/>
      <c r="D273" s="6"/>
      <c r="E273" s="6"/>
      <c r="F273" s="6"/>
      <c r="G273" s="7"/>
      <c r="H273" s="8"/>
      <c r="I273" s="8"/>
      <c r="J273" s="9"/>
      <c r="K273" s="10"/>
      <c r="L273" s="10"/>
      <c r="M273" s="10"/>
      <c r="N273" s="8"/>
    </row>
    <row r="274" spans="1:14" ht="15.75" customHeight="1" x14ac:dyDescent="0.3">
      <c r="A274" s="226"/>
      <c r="B274" s="5"/>
      <c r="C274" s="6"/>
      <c r="D274" s="6"/>
      <c r="E274" s="6"/>
      <c r="F274" s="6"/>
      <c r="G274" s="7"/>
      <c r="H274" s="8"/>
      <c r="I274" s="8"/>
      <c r="J274" s="9"/>
      <c r="K274" s="10"/>
      <c r="L274" s="10"/>
      <c r="M274" s="10"/>
      <c r="N274" s="8"/>
    </row>
    <row r="275" spans="1:14" ht="15.75" customHeight="1" x14ac:dyDescent="0.3">
      <c r="A275" s="226"/>
      <c r="B275" s="5"/>
      <c r="C275" s="6"/>
      <c r="D275" s="6"/>
      <c r="E275" s="6"/>
      <c r="F275" s="6"/>
      <c r="G275" s="7"/>
      <c r="H275" s="8"/>
      <c r="I275" s="8"/>
      <c r="J275" s="9"/>
      <c r="K275" s="10"/>
      <c r="L275" s="10"/>
      <c r="M275" s="10"/>
      <c r="N275" s="8"/>
    </row>
    <row r="276" spans="1:14" ht="15.75" customHeight="1" x14ac:dyDescent="0.3">
      <c r="A276" s="226"/>
      <c r="B276" s="5"/>
      <c r="C276" s="6"/>
      <c r="D276" s="6"/>
      <c r="E276" s="6"/>
      <c r="F276" s="6"/>
      <c r="G276" s="7"/>
      <c r="H276" s="8"/>
      <c r="I276" s="8"/>
      <c r="J276" s="9"/>
      <c r="K276" s="10"/>
      <c r="L276" s="10"/>
      <c r="M276" s="10"/>
      <c r="N276" s="8"/>
    </row>
    <row r="277" spans="1:14" ht="15.75" customHeight="1" x14ac:dyDescent="0.3">
      <c r="A277" s="226"/>
      <c r="B277" s="5"/>
      <c r="C277" s="6"/>
      <c r="D277" s="6"/>
      <c r="E277" s="6"/>
      <c r="F277" s="6"/>
      <c r="G277" s="7"/>
      <c r="H277" s="8"/>
      <c r="I277" s="8"/>
      <c r="J277" s="9"/>
      <c r="K277" s="10"/>
      <c r="L277" s="10"/>
      <c r="M277" s="10"/>
      <c r="N277" s="8"/>
    </row>
    <row r="278" spans="1:14" ht="15.75" customHeight="1" x14ac:dyDescent="0.3">
      <c r="A278" s="226"/>
      <c r="B278" s="5"/>
      <c r="C278" s="6"/>
      <c r="D278" s="6"/>
      <c r="E278" s="6"/>
      <c r="F278" s="6"/>
      <c r="G278" s="7"/>
      <c r="H278" s="8"/>
      <c r="I278" s="8"/>
      <c r="J278" s="9"/>
      <c r="K278" s="10"/>
      <c r="L278" s="10"/>
      <c r="M278" s="10"/>
      <c r="N278" s="8"/>
    </row>
    <row r="279" spans="1:14" ht="15.75" customHeight="1" x14ac:dyDescent="0.3">
      <c r="A279" s="226"/>
      <c r="B279" s="5"/>
      <c r="C279" s="6"/>
      <c r="D279" s="6"/>
      <c r="E279" s="6"/>
      <c r="F279" s="6"/>
      <c r="G279" s="7"/>
      <c r="H279" s="8"/>
      <c r="I279" s="8"/>
      <c r="J279" s="9"/>
      <c r="K279" s="10"/>
      <c r="L279" s="10"/>
      <c r="M279" s="10"/>
      <c r="N279" s="8"/>
    </row>
    <row r="280" spans="1:14" ht="15.75" customHeight="1" x14ac:dyDescent="0.3">
      <c r="A280" s="226"/>
      <c r="B280" s="5"/>
      <c r="C280" s="6"/>
      <c r="D280" s="6"/>
      <c r="E280" s="6"/>
      <c r="F280" s="6"/>
      <c r="G280" s="7"/>
      <c r="H280" s="8"/>
      <c r="I280" s="8"/>
      <c r="J280" s="9"/>
      <c r="K280" s="10"/>
      <c r="L280" s="10"/>
      <c r="M280" s="10"/>
      <c r="N280" s="8"/>
    </row>
    <row r="281" spans="1:14" ht="15.75" customHeight="1" x14ac:dyDescent="0.3">
      <c r="A281" s="226"/>
      <c r="B281" s="5"/>
      <c r="C281" s="6"/>
      <c r="D281" s="6"/>
      <c r="E281" s="6"/>
      <c r="F281" s="6"/>
      <c r="G281" s="7"/>
      <c r="H281" s="8"/>
      <c r="I281" s="8"/>
      <c r="J281" s="9"/>
      <c r="K281" s="10"/>
      <c r="L281" s="10"/>
      <c r="M281" s="10"/>
      <c r="N281" s="8"/>
    </row>
    <row r="282" spans="1:14" ht="15.75" customHeight="1" x14ac:dyDescent="0.3">
      <c r="A282" s="226"/>
      <c r="B282" s="5"/>
      <c r="C282" s="6"/>
      <c r="D282" s="6"/>
      <c r="E282" s="6"/>
      <c r="F282" s="6"/>
      <c r="G282" s="7"/>
      <c r="H282" s="8"/>
      <c r="I282" s="8"/>
      <c r="J282" s="9"/>
      <c r="K282" s="10"/>
      <c r="L282" s="10"/>
      <c r="M282" s="10"/>
      <c r="N282" s="8"/>
    </row>
    <row r="283" spans="1:14" ht="15.75" customHeight="1" x14ac:dyDescent="0.3">
      <c r="A283" s="226"/>
      <c r="B283" s="5"/>
      <c r="C283" s="6"/>
      <c r="D283" s="6"/>
      <c r="E283" s="6"/>
      <c r="F283" s="6"/>
      <c r="G283" s="7"/>
      <c r="H283" s="8"/>
      <c r="I283" s="8"/>
      <c r="J283" s="9"/>
      <c r="K283" s="10"/>
      <c r="L283" s="10"/>
      <c r="M283" s="10"/>
      <c r="N283" s="8"/>
    </row>
    <row r="284" spans="1:14" ht="15.75" customHeight="1" x14ac:dyDescent="0.3">
      <c r="A284" s="226"/>
      <c r="B284" s="5"/>
      <c r="C284" s="6"/>
      <c r="D284" s="6"/>
      <c r="E284" s="6"/>
      <c r="F284" s="6"/>
      <c r="G284" s="7"/>
      <c r="H284" s="8"/>
      <c r="I284" s="8"/>
      <c r="J284" s="9"/>
      <c r="K284" s="10"/>
      <c r="L284" s="10"/>
      <c r="M284" s="10"/>
      <c r="N284" s="8"/>
    </row>
    <row r="285" spans="1:14" ht="15.75" customHeight="1" x14ac:dyDescent="0.3">
      <c r="A285" s="226"/>
      <c r="B285" s="5"/>
      <c r="C285" s="6"/>
      <c r="D285" s="6"/>
      <c r="E285" s="6"/>
      <c r="F285" s="6"/>
      <c r="G285" s="7"/>
      <c r="H285" s="8"/>
      <c r="I285" s="8"/>
      <c r="J285" s="9"/>
      <c r="K285" s="10"/>
      <c r="L285" s="10"/>
      <c r="M285" s="10"/>
      <c r="N285" s="8"/>
    </row>
    <row r="286" spans="1:14" ht="15.75" customHeight="1" x14ac:dyDescent="0.3">
      <c r="A286" s="226"/>
      <c r="B286" s="5"/>
      <c r="C286" s="6"/>
      <c r="D286" s="6"/>
      <c r="E286" s="6"/>
      <c r="F286" s="6"/>
      <c r="G286" s="7"/>
      <c r="H286" s="8"/>
      <c r="I286" s="8"/>
      <c r="J286" s="9"/>
      <c r="K286" s="10"/>
      <c r="L286" s="10"/>
      <c r="M286" s="10"/>
      <c r="N286" s="8"/>
    </row>
    <row r="287" spans="1:14" ht="15.75" customHeight="1" x14ac:dyDescent="0.3">
      <c r="A287" s="226"/>
      <c r="B287" s="5"/>
      <c r="C287" s="6"/>
      <c r="D287" s="6"/>
      <c r="E287" s="6"/>
      <c r="F287" s="6"/>
      <c r="G287" s="7"/>
      <c r="H287" s="8"/>
      <c r="I287" s="8"/>
      <c r="J287" s="9"/>
      <c r="K287" s="10"/>
      <c r="L287" s="10"/>
      <c r="M287" s="10"/>
      <c r="N287" s="8"/>
    </row>
    <row r="288" spans="1:14" ht="15.75" customHeight="1" x14ac:dyDescent="0.3">
      <c r="A288" s="226"/>
      <c r="B288" s="5"/>
      <c r="C288" s="6"/>
      <c r="D288" s="6"/>
      <c r="E288" s="6"/>
      <c r="F288" s="6"/>
      <c r="G288" s="7"/>
      <c r="H288" s="8"/>
      <c r="I288" s="8"/>
      <c r="J288" s="9"/>
      <c r="K288" s="10"/>
      <c r="L288" s="10"/>
      <c r="M288" s="10"/>
      <c r="N288" s="8"/>
    </row>
    <row r="289" spans="1:14" ht="15.75" customHeight="1" x14ac:dyDescent="0.3">
      <c r="A289" s="226"/>
      <c r="B289" s="5"/>
      <c r="C289" s="6"/>
      <c r="D289" s="6"/>
      <c r="E289" s="6"/>
      <c r="F289" s="6"/>
      <c r="G289" s="7"/>
      <c r="H289" s="8"/>
      <c r="I289" s="8"/>
      <c r="J289" s="9"/>
      <c r="K289" s="10"/>
      <c r="L289" s="10"/>
      <c r="M289" s="10"/>
      <c r="N289" s="8"/>
    </row>
    <row r="290" spans="1:14" ht="15.75" customHeight="1" x14ac:dyDescent="0.3">
      <c r="A290" s="226"/>
      <c r="B290" s="5"/>
      <c r="C290" s="6"/>
      <c r="D290" s="6"/>
      <c r="E290" s="6"/>
      <c r="F290" s="6"/>
      <c r="G290" s="7"/>
      <c r="H290" s="8"/>
      <c r="I290" s="8"/>
      <c r="J290" s="9"/>
      <c r="K290" s="10"/>
      <c r="L290" s="10"/>
      <c r="M290" s="10"/>
      <c r="N290" s="8"/>
    </row>
    <row r="291" spans="1:14" ht="15.75" customHeight="1" x14ac:dyDescent="0.3">
      <c r="A291" s="226"/>
      <c r="B291" s="5"/>
      <c r="C291" s="6"/>
      <c r="D291" s="6"/>
      <c r="E291" s="6"/>
      <c r="F291" s="6"/>
      <c r="G291" s="7"/>
      <c r="H291" s="8"/>
      <c r="I291" s="8"/>
      <c r="J291" s="9"/>
      <c r="K291" s="10"/>
      <c r="L291" s="10"/>
      <c r="M291" s="10"/>
      <c r="N291" s="8"/>
    </row>
    <row r="292" spans="1:14" ht="15.75" customHeight="1" x14ac:dyDescent="0.3">
      <c r="A292" s="226"/>
      <c r="B292" s="5"/>
      <c r="C292" s="6"/>
      <c r="D292" s="6"/>
      <c r="E292" s="6"/>
      <c r="F292" s="6"/>
      <c r="G292" s="7"/>
      <c r="H292" s="8"/>
      <c r="I292" s="8"/>
      <c r="J292" s="9"/>
      <c r="K292" s="10"/>
      <c r="L292" s="10"/>
      <c r="M292" s="10"/>
      <c r="N292" s="8"/>
    </row>
    <row r="293" spans="1:14" ht="15.75" customHeight="1" x14ac:dyDescent="0.3">
      <c r="A293" s="226"/>
      <c r="B293" s="5"/>
      <c r="C293" s="6"/>
      <c r="D293" s="6"/>
      <c r="E293" s="6"/>
      <c r="F293" s="6"/>
      <c r="G293" s="7"/>
      <c r="H293" s="8"/>
      <c r="I293" s="8"/>
      <c r="J293" s="9"/>
      <c r="K293" s="10"/>
      <c r="L293" s="10"/>
      <c r="M293" s="10"/>
      <c r="N293" s="8"/>
    </row>
    <row r="294" spans="1:14" ht="15.75" customHeight="1" x14ac:dyDescent="0.3">
      <c r="A294" s="226"/>
      <c r="B294" s="5"/>
      <c r="C294" s="6"/>
      <c r="D294" s="6"/>
      <c r="E294" s="6"/>
      <c r="F294" s="6"/>
      <c r="G294" s="7"/>
      <c r="H294" s="8"/>
      <c r="I294" s="8"/>
      <c r="J294" s="9"/>
      <c r="K294" s="10"/>
      <c r="L294" s="10"/>
      <c r="M294" s="10"/>
      <c r="N294" s="8"/>
    </row>
    <row r="295" spans="1:14" ht="15.75" customHeight="1" x14ac:dyDescent="0.3">
      <c r="A295" s="226"/>
      <c r="B295" s="5"/>
      <c r="C295" s="6"/>
      <c r="D295" s="6"/>
      <c r="E295" s="6"/>
      <c r="F295" s="6"/>
      <c r="G295" s="7"/>
      <c r="H295" s="8"/>
      <c r="I295" s="8"/>
      <c r="J295" s="9"/>
      <c r="K295" s="10"/>
      <c r="L295" s="10"/>
      <c r="M295" s="10"/>
      <c r="N295" s="8"/>
    </row>
    <row r="296" spans="1:14" ht="15.75" customHeight="1" x14ac:dyDescent="0.3">
      <c r="A296" s="226"/>
      <c r="B296" s="5"/>
      <c r="C296" s="6"/>
      <c r="D296" s="6"/>
      <c r="E296" s="6"/>
      <c r="F296" s="6"/>
      <c r="G296" s="7"/>
      <c r="H296" s="8"/>
      <c r="I296" s="8"/>
      <c r="J296" s="9"/>
      <c r="K296" s="10"/>
      <c r="L296" s="10"/>
      <c r="M296" s="10"/>
      <c r="N296" s="8"/>
    </row>
    <row r="297" spans="1:14" ht="15.75" customHeight="1" x14ac:dyDescent="0.3">
      <c r="A297" s="226"/>
      <c r="B297" s="5"/>
      <c r="C297" s="6"/>
      <c r="D297" s="6"/>
      <c r="E297" s="6"/>
      <c r="F297" s="6"/>
      <c r="G297" s="7"/>
      <c r="H297" s="8"/>
      <c r="I297" s="8"/>
      <c r="J297" s="9"/>
      <c r="K297" s="10"/>
      <c r="L297" s="10"/>
      <c r="M297" s="10"/>
      <c r="N297" s="8"/>
    </row>
    <row r="298" spans="1:14" ht="15.75" customHeight="1" x14ac:dyDescent="0.3">
      <c r="A298" s="226"/>
      <c r="B298" s="5"/>
      <c r="C298" s="6"/>
      <c r="D298" s="6"/>
      <c r="E298" s="6"/>
      <c r="F298" s="6"/>
      <c r="G298" s="7"/>
      <c r="H298" s="8"/>
      <c r="I298" s="8"/>
      <c r="J298" s="9"/>
      <c r="K298" s="10"/>
      <c r="L298" s="10"/>
      <c r="M298" s="10"/>
      <c r="N298" s="8"/>
    </row>
    <row r="299" spans="1:14" ht="15.75" customHeight="1" x14ac:dyDescent="0.3">
      <c r="A299" s="226"/>
      <c r="B299" s="5"/>
      <c r="C299" s="6"/>
      <c r="D299" s="6"/>
      <c r="E299" s="6"/>
      <c r="F299" s="6"/>
      <c r="G299" s="7"/>
      <c r="H299" s="8"/>
      <c r="I299" s="8"/>
      <c r="J299" s="9"/>
      <c r="K299" s="10"/>
      <c r="L299" s="10"/>
      <c r="M299" s="10"/>
      <c r="N299" s="8"/>
    </row>
    <row r="300" spans="1:14" ht="15.75" customHeight="1" x14ac:dyDescent="0.3">
      <c r="A300" s="226"/>
      <c r="B300" s="5"/>
      <c r="C300" s="6"/>
      <c r="D300" s="6"/>
      <c r="E300" s="6"/>
      <c r="F300" s="6"/>
      <c r="G300" s="7"/>
      <c r="H300" s="8"/>
      <c r="I300" s="8"/>
      <c r="J300" s="9"/>
      <c r="K300" s="10"/>
      <c r="L300" s="10"/>
      <c r="M300" s="10"/>
      <c r="N300" s="8"/>
    </row>
    <row r="301" spans="1:14" ht="15.75" customHeight="1" x14ac:dyDescent="0.3">
      <c r="A301" s="226"/>
      <c r="B301" s="5"/>
      <c r="C301" s="6"/>
      <c r="D301" s="6"/>
      <c r="E301" s="6"/>
      <c r="F301" s="6"/>
      <c r="G301" s="7"/>
      <c r="H301" s="8"/>
      <c r="I301" s="8"/>
      <c r="J301" s="9"/>
      <c r="K301" s="10"/>
      <c r="L301" s="10"/>
      <c r="M301" s="10"/>
      <c r="N301" s="8"/>
    </row>
    <row r="302" spans="1:14" ht="15.75" customHeight="1" x14ac:dyDescent="0.3">
      <c r="A302" s="226"/>
      <c r="B302" s="5"/>
      <c r="C302" s="6"/>
      <c r="D302" s="6"/>
      <c r="E302" s="6"/>
      <c r="F302" s="6"/>
      <c r="G302" s="7"/>
      <c r="H302" s="8"/>
      <c r="I302" s="8"/>
      <c r="J302" s="9"/>
      <c r="K302" s="10"/>
      <c r="L302" s="10"/>
      <c r="M302" s="10"/>
      <c r="N302" s="8"/>
    </row>
    <row r="303" spans="1:14" ht="15.75" customHeight="1" x14ac:dyDescent="0.3">
      <c r="A303" s="226"/>
      <c r="B303" s="5"/>
      <c r="C303" s="6"/>
      <c r="D303" s="6"/>
      <c r="E303" s="6"/>
      <c r="F303" s="6"/>
      <c r="G303" s="7"/>
      <c r="H303" s="8"/>
      <c r="I303" s="8"/>
      <c r="J303" s="9"/>
      <c r="K303" s="10"/>
      <c r="L303" s="10"/>
      <c r="M303" s="10"/>
      <c r="N303" s="8"/>
    </row>
    <row r="304" spans="1:14" ht="15.75" customHeight="1" x14ac:dyDescent="0.3">
      <c r="A304" s="226"/>
      <c r="B304" s="5"/>
      <c r="C304" s="6"/>
      <c r="D304" s="6"/>
      <c r="E304" s="6"/>
      <c r="F304" s="6"/>
      <c r="G304" s="7"/>
      <c r="H304" s="8"/>
      <c r="I304" s="8"/>
      <c r="J304" s="9"/>
      <c r="K304" s="10"/>
      <c r="L304" s="10"/>
      <c r="M304" s="10"/>
      <c r="N304" s="8"/>
    </row>
    <row r="305" spans="1:14" ht="15.75" customHeight="1" x14ac:dyDescent="0.3">
      <c r="A305" s="226"/>
      <c r="B305" s="5"/>
      <c r="C305" s="6"/>
      <c r="D305" s="6"/>
      <c r="E305" s="6"/>
      <c r="F305" s="6"/>
      <c r="G305" s="7"/>
      <c r="H305" s="8"/>
      <c r="I305" s="8"/>
      <c r="J305" s="9"/>
      <c r="K305" s="10"/>
      <c r="L305" s="10"/>
      <c r="M305" s="10"/>
      <c r="N305" s="8"/>
    </row>
    <row r="306" spans="1:14" ht="15.75" customHeight="1" x14ac:dyDescent="0.3">
      <c r="A306" s="226"/>
      <c r="B306" s="5"/>
      <c r="C306" s="6"/>
      <c r="D306" s="6"/>
      <c r="E306" s="6"/>
      <c r="F306" s="6"/>
      <c r="G306" s="7"/>
      <c r="H306" s="8"/>
      <c r="I306" s="8"/>
      <c r="J306" s="9"/>
      <c r="K306" s="10"/>
      <c r="L306" s="10"/>
      <c r="M306" s="10"/>
      <c r="N306" s="8"/>
    </row>
    <row r="307" spans="1:14" ht="15.75" customHeight="1" x14ac:dyDescent="0.3">
      <c r="A307" s="226"/>
      <c r="B307" s="5"/>
      <c r="C307" s="6"/>
      <c r="D307" s="6"/>
      <c r="E307" s="6"/>
      <c r="F307" s="6"/>
      <c r="G307" s="7"/>
      <c r="H307" s="8"/>
      <c r="I307" s="8"/>
      <c r="J307" s="9"/>
      <c r="K307" s="10"/>
      <c r="L307" s="10"/>
      <c r="M307" s="10"/>
      <c r="N307" s="8"/>
    </row>
    <row r="308" spans="1:14" ht="15.75" customHeight="1" x14ac:dyDescent="0.3">
      <c r="A308" s="226"/>
      <c r="B308" s="5"/>
      <c r="C308" s="6"/>
      <c r="D308" s="6"/>
      <c r="E308" s="6"/>
      <c r="F308" s="6"/>
      <c r="G308" s="7"/>
      <c r="H308" s="8"/>
      <c r="I308" s="8"/>
      <c r="J308" s="9"/>
      <c r="K308" s="10"/>
      <c r="L308" s="10"/>
      <c r="M308" s="10"/>
      <c r="N308" s="8"/>
    </row>
    <row r="309" spans="1:14" ht="15.75" customHeight="1" x14ac:dyDescent="0.3">
      <c r="A309" s="226"/>
      <c r="B309" s="5"/>
      <c r="C309" s="6"/>
      <c r="D309" s="6"/>
      <c r="E309" s="6"/>
      <c r="F309" s="6"/>
      <c r="G309" s="7"/>
      <c r="H309" s="8"/>
      <c r="I309" s="8"/>
      <c r="J309" s="9"/>
      <c r="K309" s="10"/>
      <c r="L309" s="10"/>
      <c r="M309" s="10"/>
      <c r="N309" s="8"/>
    </row>
    <row r="310" spans="1:14" ht="15.75" customHeight="1" x14ac:dyDescent="0.3">
      <c r="A310" s="226"/>
      <c r="B310" s="5"/>
      <c r="C310" s="6"/>
      <c r="D310" s="6"/>
      <c r="E310" s="6"/>
      <c r="F310" s="6"/>
      <c r="G310" s="7"/>
      <c r="H310" s="8"/>
      <c r="I310" s="8"/>
      <c r="J310" s="9"/>
      <c r="K310" s="10"/>
      <c r="L310" s="10"/>
      <c r="M310" s="10"/>
      <c r="N310" s="8"/>
    </row>
    <row r="311" spans="1:14" ht="15.75" customHeight="1" x14ac:dyDescent="0.3">
      <c r="A311" s="226"/>
      <c r="B311" s="5"/>
      <c r="C311" s="6"/>
      <c r="D311" s="6"/>
      <c r="E311" s="6"/>
      <c r="F311" s="6"/>
      <c r="G311" s="7"/>
      <c r="H311" s="8"/>
      <c r="I311" s="8"/>
      <c r="J311" s="9"/>
      <c r="K311" s="10"/>
      <c r="L311" s="10"/>
      <c r="M311" s="10"/>
      <c r="N311" s="8"/>
    </row>
    <row r="312" spans="1:14" ht="15.75" customHeight="1" x14ac:dyDescent="0.3">
      <c r="A312" s="226"/>
      <c r="B312" s="5"/>
      <c r="C312" s="6"/>
      <c r="D312" s="6"/>
      <c r="E312" s="6"/>
      <c r="F312" s="6"/>
      <c r="G312" s="7"/>
      <c r="H312" s="8"/>
      <c r="I312" s="8"/>
      <c r="J312" s="9"/>
      <c r="K312" s="10"/>
      <c r="L312" s="10"/>
      <c r="M312" s="10"/>
      <c r="N312" s="8"/>
    </row>
    <row r="313" spans="1:14" ht="15.75" customHeight="1" x14ac:dyDescent="0.3">
      <c r="A313" s="226"/>
      <c r="B313" s="5"/>
      <c r="C313" s="6"/>
      <c r="D313" s="6"/>
      <c r="E313" s="6"/>
      <c r="F313" s="6"/>
      <c r="G313" s="7"/>
      <c r="H313" s="8"/>
      <c r="I313" s="8"/>
      <c r="J313" s="9"/>
      <c r="K313" s="10"/>
      <c r="L313" s="10"/>
      <c r="M313" s="10"/>
      <c r="N313" s="8"/>
    </row>
    <row r="314" spans="1:14" ht="15.75" customHeight="1" x14ac:dyDescent="0.3">
      <c r="A314" s="226"/>
      <c r="B314" s="5"/>
      <c r="C314" s="6"/>
      <c r="D314" s="6"/>
      <c r="E314" s="6"/>
      <c r="F314" s="6"/>
      <c r="G314" s="7"/>
      <c r="H314" s="8"/>
      <c r="I314" s="8"/>
      <c r="J314" s="9"/>
      <c r="K314" s="10"/>
      <c r="L314" s="10"/>
      <c r="M314" s="10"/>
      <c r="N314" s="8"/>
    </row>
    <row r="315" spans="1:14" ht="15.75" customHeight="1" x14ac:dyDescent="0.3">
      <c r="A315" s="226"/>
      <c r="B315" s="5"/>
      <c r="C315" s="6"/>
      <c r="D315" s="6"/>
      <c r="E315" s="6"/>
      <c r="F315" s="6"/>
      <c r="G315" s="7"/>
      <c r="H315" s="8"/>
      <c r="I315" s="8"/>
      <c r="J315" s="9"/>
      <c r="K315" s="10"/>
      <c r="L315" s="10"/>
      <c r="M315" s="10"/>
      <c r="N315" s="8"/>
    </row>
    <row r="316" spans="1:14" ht="15.75" customHeight="1" x14ac:dyDescent="0.3">
      <c r="A316" s="226"/>
      <c r="B316" s="5"/>
      <c r="C316" s="6"/>
      <c r="D316" s="6"/>
      <c r="E316" s="6"/>
      <c r="F316" s="6"/>
      <c r="G316" s="7"/>
      <c r="H316" s="8"/>
      <c r="I316" s="8"/>
      <c r="J316" s="9"/>
      <c r="K316" s="10"/>
      <c r="L316" s="10"/>
      <c r="M316" s="10"/>
      <c r="N316" s="8"/>
    </row>
    <row r="317" spans="1:14" ht="15.75" customHeight="1" x14ac:dyDescent="0.3">
      <c r="A317" s="226"/>
      <c r="B317" s="5"/>
      <c r="C317" s="6"/>
      <c r="D317" s="6"/>
      <c r="E317" s="6"/>
      <c r="F317" s="6"/>
      <c r="G317" s="7"/>
      <c r="H317" s="8"/>
      <c r="I317" s="8"/>
      <c r="J317" s="9"/>
      <c r="K317" s="10"/>
      <c r="L317" s="10"/>
      <c r="M317" s="10"/>
      <c r="N317" s="8"/>
    </row>
    <row r="318" spans="1:14" ht="15.75" customHeight="1" x14ac:dyDescent="0.3">
      <c r="A318" s="226"/>
      <c r="B318" s="5"/>
      <c r="C318" s="6"/>
      <c r="D318" s="6"/>
      <c r="E318" s="6"/>
      <c r="F318" s="6"/>
      <c r="G318" s="7"/>
      <c r="H318" s="8"/>
      <c r="I318" s="8"/>
      <c r="J318" s="9"/>
      <c r="K318" s="10"/>
      <c r="L318" s="10"/>
      <c r="M318" s="10"/>
      <c r="N318" s="8"/>
    </row>
    <row r="319" spans="1:14" ht="15.75" customHeight="1" x14ac:dyDescent="0.3">
      <c r="A319" s="226"/>
      <c r="B319" s="5"/>
      <c r="C319" s="6"/>
      <c r="D319" s="6"/>
      <c r="E319" s="6"/>
      <c r="F319" s="6"/>
      <c r="G319" s="7"/>
      <c r="H319" s="8"/>
      <c r="I319" s="8"/>
      <c r="J319" s="9"/>
      <c r="K319" s="10"/>
      <c r="L319" s="10"/>
      <c r="M319" s="10"/>
      <c r="N319" s="8"/>
    </row>
    <row r="320" spans="1:14" ht="15.75" customHeight="1" x14ac:dyDescent="0.3">
      <c r="A320" s="226"/>
      <c r="B320" s="5"/>
      <c r="C320" s="6"/>
      <c r="D320" s="6"/>
      <c r="E320" s="6"/>
      <c r="F320" s="6"/>
      <c r="G320" s="7"/>
      <c r="H320" s="8"/>
      <c r="I320" s="8"/>
      <c r="J320" s="9"/>
      <c r="K320" s="10"/>
      <c r="L320" s="10"/>
      <c r="M320" s="10"/>
      <c r="N320" s="8"/>
    </row>
    <row r="321" spans="1:14" ht="15.75" customHeight="1" x14ac:dyDescent="0.3">
      <c r="A321" s="226"/>
      <c r="B321" s="5"/>
      <c r="C321" s="6"/>
      <c r="D321" s="6"/>
      <c r="E321" s="6"/>
      <c r="F321" s="6"/>
      <c r="G321" s="7"/>
      <c r="H321" s="8"/>
      <c r="I321" s="8"/>
      <c r="J321" s="9"/>
      <c r="K321" s="10"/>
      <c r="L321" s="10"/>
      <c r="M321" s="10"/>
      <c r="N321" s="8"/>
    </row>
    <row r="322" spans="1:14" ht="15.75" customHeight="1" x14ac:dyDescent="0.3">
      <c r="A322" s="226"/>
      <c r="B322" s="5"/>
      <c r="C322" s="6"/>
      <c r="D322" s="6"/>
      <c r="E322" s="6"/>
      <c r="F322" s="6"/>
      <c r="G322" s="7"/>
      <c r="H322" s="8"/>
      <c r="I322" s="8"/>
      <c r="J322" s="9"/>
      <c r="K322" s="10"/>
      <c r="L322" s="10"/>
      <c r="M322" s="10"/>
      <c r="N322" s="8"/>
    </row>
    <row r="323" spans="1:14" ht="15.75" customHeight="1" x14ac:dyDescent="0.3">
      <c r="A323" s="226"/>
      <c r="B323" s="5"/>
      <c r="C323" s="6"/>
      <c r="D323" s="6"/>
      <c r="E323" s="6"/>
      <c r="F323" s="6"/>
      <c r="G323" s="7"/>
      <c r="H323" s="8"/>
      <c r="I323" s="8"/>
      <c r="J323" s="9"/>
      <c r="K323" s="10"/>
      <c r="L323" s="10"/>
      <c r="M323" s="10"/>
      <c r="N323" s="8"/>
    </row>
    <row r="324" spans="1:14" ht="15.75" customHeight="1" x14ac:dyDescent="0.3">
      <c r="A324" s="226"/>
      <c r="B324" s="5"/>
      <c r="C324" s="6"/>
      <c r="D324" s="6"/>
      <c r="E324" s="6"/>
      <c r="F324" s="6"/>
      <c r="G324" s="7"/>
      <c r="H324" s="8"/>
      <c r="I324" s="8"/>
      <c r="J324" s="9"/>
      <c r="K324" s="10"/>
      <c r="L324" s="10"/>
      <c r="M324" s="10"/>
      <c r="N324" s="8"/>
    </row>
    <row r="325" spans="1:14" ht="15.75" customHeight="1" x14ac:dyDescent="0.3">
      <c r="A325" s="226"/>
      <c r="B325" s="5"/>
      <c r="C325" s="6"/>
      <c r="D325" s="6"/>
      <c r="E325" s="6"/>
      <c r="F325" s="6"/>
      <c r="G325" s="7"/>
      <c r="H325" s="8"/>
      <c r="I325" s="8"/>
      <c r="J325" s="9"/>
      <c r="K325" s="10"/>
      <c r="L325" s="10"/>
      <c r="M325" s="10"/>
      <c r="N325" s="8"/>
    </row>
    <row r="326" spans="1:14" ht="15.75" customHeight="1" x14ac:dyDescent="0.3">
      <c r="A326" s="226"/>
      <c r="B326" s="5"/>
      <c r="C326" s="6"/>
      <c r="D326" s="6"/>
      <c r="E326" s="6"/>
      <c r="F326" s="6"/>
      <c r="G326" s="7"/>
      <c r="H326" s="8"/>
      <c r="I326" s="8"/>
      <c r="J326" s="9"/>
      <c r="K326" s="10"/>
      <c r="L326" s="10"/>
      <c r="M326" s="10"/>
      <c r="N326" s="8"/>
    </row>
    <row r="327" spans="1:14" ht="15.75" customHeight="1" x14ac:dyDescent="0.3">
      <c r="A327" s="226"/>
      <c r="B327" s="5"/>
      <c r="C327" s="6"/>
      <c r="D327" s="6"/>
      <c r="E327" s="6"/>
      <c r="F327" s="6"/>
      <c r="G327" s="7"/>
      <c r="H327" s="8"/>
      <c r="I327" s="8"/>
      <c r="J327" s="9"/>
      <c r="K327" s="10"/>
      <c r="L327" s="10"/>
      <c r="M327" s="10"/>
      <c r="N327" s="8"/>
    </row>
    <row r="328" spans="1:14" ht="15.75" customHeight="1" x14ac:dyDescent="0.3">
      <c r="A328" s="226"/>
      <c r="B328" s="5"/>
      <c r="C328" s="6"/>
      <c r="D328" s="6"/>
      <c r="E328" s="6"/>
      <c r="F328" s="6"/>
      <c r="G328" s="7"/>
      <c r="H328" s="8"/>
      <c r="I328" s="8"/>
      <c r="J328" s="9"/>
      <c r="K328" s="10"/>
      <c r="L328" s="10"/>
      <c r="M328" s="10"/>
      <c r="N328" s="8"/>
    </row>
    <row r="329" spans="1:14" ht="15.75" customHeight="1" x14ac:dyDescent="0.3">
      <c r="A329" s="226"/>
      <c r="B329" s="5"/>
      <c r="C329" s="6"/>
      <c r="D329" s="6"/>
      <c r="E329" s="6"/>
      <c r="F329" s="6"/>
      <c r="G329" s="7"/>
      <c r="H329" s="8"/>
      <c r="I329" s="8"/>
      <c r="J329" s="9"/>
      <c r="K329" s="10"/>
      <c r="L329" s="10"/>
      <c r="M329" s="10"/>
      <c r="N329" s="8"/>
    </row>
    <row r="330" spans="1:14" ht="15.75" customHeight="1" x14ac:dyDescent="0.3">
      <c r="A330" s="226"/>
      <c r="B330" s="5"/>
      <c r="C330" s="6"/>
      <c r="D330" s="6"/>
      <c r="E330" s="6"/>
      <c r="F330" s="6"/>
      <c r="G330" s="7"/>
      <c r="H330" s="8"/>
      <c r="I330" s="8"/>
      <c r="J330" s="9"/>
      <c r="K330" s="10"/>
      <c r="L330" s="10"/>
      <c r="M330" s="10"/>
      <c r="N330" s="8"/>
    </row>
    <row r="331" spans="1:14" ht="15.75" customHeight="1" x14ac:dyDescent="0.3">
      <c r="A331" s="226"/>
      <c r="B331" s="5"/>
      <c r="C331" s="6"/>
      <c r="D331" s="6"/>
      <c r="E331" s="6"/>
      <c r="F331" s="6"/>
      <c r="G331" s="7"/>
      <c r="H331" s="8"/>
      <c r="I331" s="8"/>
      <c r="J331" s="9"/>
      <c r="K331" s="10"/>
      <c r="L331" s="10"/>
      <c r="M331" s="10"/>
      <c r="N331" s="8"/>
    </row>
    <row r="332" spans="1:14" ht="15.75" customHeight="1" x14ac:dyDescent="0.3">
      <c r="A332" s="226"/>
      <c r="B332" s="5"/>
      <c r="C332" s="6"/>
      <c r="D332" s="6"/>
      <c r="E332" s="6"/>
      <c r="F332" s="6"/>
      <c r="G332" s="7"/>
      <c r="H332" s="8"/>
      <c r="I332" s="8"/>
      <c r="J332" s="9"/>
      <c r="K332" s="10"/>
      <c r="L332" s="10"/>
      <c r="M332" s="10"/>
      <c r="N332" s="8"/>
    </row>
    <row r="333" spans="1:14" ht="15.75" customHeight="1" x14ac:dyDescent="0.3">
      <c r="A333" s="226"/>
      <c r="B333" s="5"/>
      <c r="C333" s="6"/>
      <c r="D333" s="6"/>
      <c r="E333" s="6"/>
      <c r="F333" s="6"/>
      <c r="G333" s="7"/>
      <c r="H333" s="8"/>
      <c r="I333" s="8"/>
      <c r="J333" s="9"/>
      <c r="K333" s="10"/>
      <c r="L333" s="10"/>
      <c r="M333" s="10"/>
      <c r="N333" s="8"/>
    </row>
    <row r="334" spans="1:14" ht="15.75" customHeight="1" x14ac:dyDescent="0.3">
      <c r="A334" s="226"/>
      <c r="B334" s="5"/>
      <c r="C334" s="6"/>
      <c r="D334" s="6"/>
      <c r="E334" s="6"/>
      <c r="F334" s="6"/>
      <c r="G334" s="7"/>
      <c r="H334" s="8"/>
      <c r="I334" s="8"/>
      <c r="J334" s="9"/>
      <c r="K334" s="10"/>
      <c r="L334" s="10"/>
      <c r="M334" s="10"/>
      <c r="N334" s="8"/>
    </row>
    <row r="335" spans="1:14" ht="15.75" customHeight="1" x14ac:dyDescent="0.3">
      <c r="A335" s="226"/>
      <c r="B335" s="5"/>
      <c r="C335" s="6"/>
      <c r="D335" s="6"/>
      <c r="E335" s="6"/>
      <c r="F335" s="6"/>
      <c r="G335" s="7"/>
      <c r="H335" s="8"/>
      <c r="I335" s="8"/>
      <c r="J335" s="9"/>
      <c r="K335" s="10"/>
      <c r="L335" s="10"/>
      <c r="M335" s="10"/>
      <c r="N335" s="8"/>
    </row>
    <row r="336" spans="1:14" ht="15.75" customHeight="1" x14ac:dyDescent="0.3">
      <c r="A336" s="226"/>
      <c r="B336" s="5"/>
      <c r="C336" s="6"/>
      <c r="D336" s="6"/>
      <c r="E336" s="6"/>
      <c r="F336" s="6"/>
      <c r="G336" s="7"/>
      <c r="H336" s="8"/>
      <c r="I336" s="8"/>
      <c r="J336" s="9"/>
      <c r="K336" s="10"/>
      <c r="L336" s="10"/>
      <c r="M336" s="10"/>
      <c r="N336" s="8"/>
    </row>
    <row r="337" spans="1:14" ht="15.75" customHeight="1" x14ac:dyDescent="0.3">
      <c r="A337" s="226"/>
      <c r="B337" s="5"/>
      <c r="C337" s="6"/>
      <c r="D337" s="6"/>
      <c r="E337" s="6"/>
      <c r="F337" s="6"/>
      <c r="G337" s="7"/>
      <c r="H337" s="8"/>
      <c r="I337" s="8"/>
      <c r="J337" s="9"/>
      <c r="K337" s="10"/>
      <c r="L337" s="10"/>
      <c r="M337" s="10"/>
      <c r="N337" s="8"/>
    </row>
    <row r="338" spans="1:14" ht="15.75" customHeight="1" x14ac:dyDescent="0.3">
      <c r="A338" s="226"/>
      <c r="B338" s="5"/>
      <c r="C338" s="6"/>
      <c r="D338" s="6"/>
      <c r="E338" s="6"/>
      <c r="F338" s="6"/>
      <c r="G338" s="7"/>
      <c r="H338" s="8"/>
      <c r="I338" s="8"/>
      <c r="J338" s="9"/>
      <c r="K338" s="10"/>
      <c r="L338" s="10"/>
      <c r="M338" s="10"/>
      <c r="N338" s="8"/>
    </row>
    <row r="339" spans="1:14" ht="15.75" customHeight="1" x14ac:dyDescent="0.3">
      <c r="A339" s="226"/>
      <c r="B339" s="5"/>
      <c r="C339" s="6"/>
      <c r="D339" s="6"/>
      <c r="E339" s="6"/>
      <c r="F339" s="6"/>
      <c r="G339" s="7"/>
      <c r="H339" s="8"/>
      <c r="I339" s="8"/>
      <c r="J339" s="9"/>
      <c r="K339" s="10"/>
      <c r="L339" s="10"/>
      <c r="M339" s="10"/>
      <c r="N339" s="8"/>
    </row>
    <row r="340" spans="1:14" ht="15.75" customHeight="1" x14ac:dyDescent="0.3">
      <c r="A340" s="226"/>
      <c r="B340" s="5"/>
      <c r="C340" s="6"/>
      <c r="D340" s="6"/>
      <c r="E340" s="6"/>
      <c r="F340" s="6"/>
      <c r="G340" s="7"/>
      <c r="H340" s="8"/>
      <c r="I340" s="8"/>
      <c r="J340" s="9"/>
      <c r="K340" s="10"/>
      <c r="L340" s="10"/>
      <c r="M340" s="10"/>
      <c r="N340" s="8"/>
    </row>
    <row r="341" spans="1:14" ht="15.75" customHeight="1" x14ac:dyDescent="0.3">
      <c r="A341" s="226"/>
      <c r="B341" s="5"/>
      <c r="C341" s="6"/>
      <c r="D341" s="6"/>
      <c r="E341" s="6"/>
      <c r="F341" s="6"/>
      <c r="G341" s="7"/>
      <c r="H341" s="8"/>
      <c r="I341" s="8"/>
      <c r="J341" s="9"/>
      <c r="K341" s="10"/>
      <c r="L341" s="10"/>
      <c r="M341" s="10"/>
      <c r="N341" s="8"/>
    </row>
    <row r="342" spans="1:14" ht="15.75" customHeight="1" x14ac:dyDescent="0.3">
      <c r="A342" s="226"/>
      <c r="B342" s="5"/>
      <c r="C342" s="6"/>
      <c r="D342" s="6"/>
      <c r="E342" s="6"/>
      <c r="F342" s="6"/>
      <c r="G342" s="7"/>
      <c r="H342" s="8"/>
      <c r="I342" s="8"/>
      <c r="J342" s="9"/>
      <c r="K342" s="10"/>
      <c r="L342" s="10"/>
      <c r="M342" s="10"/>
      <c r="N342" s="8"/>
    </row>
    <row r="343" spans="1:14" ht="15.75" customHeight="1" x14ac:dyDescent="0.3">
      <c r="A343" s="226"/>
      <c r="B343" s="5"/>
      <c r="C343" s="6"/>
      <c r="D343" s="6"/>
      <c r="E343" s="6"/>
      <c r="F343" s="6"/>
      <c r="G343" s="7"/>
      <c r="H343" s="8"/>
      <c r="I343" s="8"/>
      <c r="J343" s="9"/>
      <c r="K343" s="10"/>
      <c r="L343" s="10"/>
      <c r="M343" s="10"/>
      <c r="N343" s="8"/>
    </row>
    <row r="344" spans="1:14" ht="15.75" customHeight="1" x14ac:dyDescent="0.3">
      <c r="A344" s="226"/>
      <c r="B344" s="5"/>
      <c r="C344" s="6"/>
      <c r="D344" s="6"/>
      <c r="E344" s="6"/>
      <c r="F344" s="6"/>
      <c r="G344" s="7"/>
      <c r="H344" s="8"/>
      <c r="I344" s="8"/>
      <c r="J344" s="9"/>
      <c r="K344" s="10"/>
      <c r="L344" s="10"/>
      <c r="M344" s="10"/>
      <c r="N344" s="8"/>
    </row>
    <row r="345" spans="1:14" ht="15.75" customHeight="1" x14ac:dyDescent="0.3">
      <c r="A345" s="226"/>
      <c r="B345" s="226"/>
      <c r="C345" s="83"/>
      <c r="D345" s="84"/>
      <c r="E345" s="84"/>
      <c r="F345" s="84"/>
      <c r="G345" s="244"/>
      <c r="H345" s="248"/>
      <c r="I345" s="223"/>
    </row>
    <row r="346" spans="1:14" ht="15.75" customHeight="1" x14ac:dyDescent="0.3">
      <c r="A346" s="226"/>
      <c r="B346" s="226"/>
      <c r="C346" s="83"/>
      <c r="D346" s="84"/>
      <c r="E346" s="84"/>
      <c r="F346" s="84"/>
      <c r="G346" s="244"/>
      <c r="H346" s="248"/>
      <c r="I346" s="223"/>
    </row>
    <row r="347" spans="1:14" ht="15.75" customHeight="1" x14ac:dyDescent="0.3">
      <c r="A347" s="226"/>
      <c r="B347" s="226"/>
      <c r="C347" s="83"/>
      <c r="D347" s="84"/>
      <c r="E347" s="84"/>
      <c r="F347" s="84"/>
      <c r="G347" s="244"/>
      <c r="H347" s="248"/>
      <c r="I347" s="223"/>
    </row>
    <row r="348" spans="1:14" ht="15.75" customHeight="1" x14ac:dyDescent="0.3">
      <c r="A348" s="226"/>
      <c r="B348" s="226"/>
      <c r="C348" s="83"/>
      <c r="D348" s="84"/>
      <c r="E348" s="84"/>
      <c r="F348" s="84"/>
      <c r="G348" s="244"/>
      <c r="H348" s="248"/>
      <c r="I348" s="223"/>
    </row>
    <row r="349" spans="1:14" ht="15.75" customHeight="1" x14ac:dyDescent="0.3">
      <c r="A349" s="226"/>
      <c r="B349" s="226"/>
      <c r="C349" s="83"/>
      <c r="D349" s="84"/>
      <c r="E349" s="84"/>
      <c r="F349" s="84"/>
      <c r="G349" s="244"/>
      <c r="H349" s="248"/>
      <c r="I349" s="223"/>
    </row>
    <row r="350" spans="1:14" ht="15.75" customHeight="1" x14ac:dyDescent="0.3">
      <c r="A350" s="226"/>
      <c r="B350" s="226"/>
      <c r="C350" s="83"/>
      <c r="D350" s="84"/>
      <c r="E350" s="84"/>
      <c r="F350" s="84"/>
      <c r="G350" s="244"/>
      <c r="H350" s="248"/>
      <c r="I350" s="223"/>
    </row>
    <row r="351" spans="1:14" ht="15.75" customHeight="1" x14ac:dyDescent="0.3">
      <c r="A351" s="226"/>
      <c r="B351" s="226"/>
      <c r="C351" s="83"/>
      <c r="D351" s="84"/>
      <c r="E351" s="84"/>
      <c r="F351" s="84"/>
      <c r="G351" s="244"/>
      <c r="H351" s="248"/>
      <c r="I351" s="223"/>
    </row>
    <row r="352" spans="1:14" ht="15.75" customHeight="1" x14ac:dyDescent="0.3">
      <c r="A352" s="226"/>
      <c r="B352" s="226"/>
      <c r="C352" s="83"/>
      <c r="D352" s="84"/>
      <c r="E352" s="84"/>
      <c r="F352" s="84"/>
      <c r="G352" s="244"/>
      <c r="H352" s="248"/>
      <c r="I352" s="223"/>
    </row>
    <row r="353" spans="1:9" ht="15.75" customHeight="1" x14ac:dyDescent="0.3">
      <c r="A353" s="226"/>
      <c r="B353" s="226"/>
      <c r="C353" s="83"/>
      <c r="D353" s="84"/>
      <c r="E353" s="84"/>
      <c r="F353" s="84"/>
      <c r="G353" s="244"/>
      <c r="H353" s="248"/>
      <c r="I353" s="223"/>
    </row>
    <row r="354" spans="1:9" ht="15.75" customHeight="1" x14ac:dyDescent="0.3">
      <c r="A354" s="226"/>
      <c r="B354" s="226"/>
      <c r="C354" s="83"/>
      <c r="D354" s="84"/>
      <c r="E354" s="84"/>
      <c r="F354" s="84"/>
      <c r="G354" s="244"/>
      <c r="H354" s="248"/>
      <c r="I354" s="223"/>
    </row>
    <row r="355" spans="1:9" ht="15.75" customHeight="1" x14ac:dyDescent="0.3">
      <c r="A355" s="226"/>
      <c r="B355" s="226"/>
      <c r="C355" s="83"/>
      <c r="D355" s="84"/>
      <c r="E355" s="84"/>
      <c r="F355" s="84"/>
      <c r="G355" s="244"/>
      <c r="H355" s="248"/>
      <c r="I355" s="223"/>
    </row>
    <row r="356" spans="1:9" ht="15.75" customHeight="1" x14ac:dyDescent="0.3">
      <c r="A356" s="226"/>
      <c r="B356" s="226"/>
      <c r="C356" s="83"/>
      <c r="D356" s="84"/>
      <c r="E356" s="84"/>
      <c r="F356" s="84"/>
      <c r="G356" s="244"/>
      <c r="H356" s="248"/>
      <c r="I356" s="223"/>
    </row>
    <row r="357" spans="1:9" ht="15.75" customHeight="1" x14ac:dyDescent="0.3">
      <c r="A357" s="226"/>
      <c r="B357" s="226"/>
      <c r="C357" s="83"/>
      <c r="D357" s="84"/>
      <c r="E357" s="84"/>
      <c r="F357" s="84"/>
      <c r="G357" s="244"/>
      <c r="H357" s="248"/>
      <c r="I357" s="223"/>
    </row>
    <row r="358" spans="1:9" ht="15.75" customHeight="1" x14ac:dyDescent="0.3">
      <c r="A358" s="226"/>
      <c r="B358" s="226"/>
      <c r="C358" s="83"/>
      <c r="D358" s="84"/>
      <c r="E358" s="84"/>
      <c r="F358" s="84"/>
      <c r="G358" s="244"/>
      <c r="H358" s="248"/>
      <c r="I358" s="223"/>
    </row>
    <row r="359" spans="1:9" ht="15.75" customHeight="1" x14ac:dyDescent="0.3">
      <c r="A359" s="226"/>
      <c r="B359" s="226"/>
      <c r="C359" s="83"/>
      <c r="D359" s="84"/>
      <c r="E359" s="84"/>
      <c r="F359" s="84"/>
      <c r="G359" s="244"/>
      <c r="H359" s="248"/>
      <c r="I359" s="223"/>
    </row>
    <row r="360" spans="1:9" ht="15.75" customHeight="1" x14ac:dyDescent="0.3">
      <c r="A360" s="226"/>
      <c r="B360" s="226"/>
      <c r="C360" s="83"/>
      <c r="D360" s="84"/>
      <c r="E360" s="84"/>
      <c r="F360" s="84"/>
      <c r="G360" s="244"/>
      <c r="H360" s="248"/>
      <c r="I360" s="223"/>
    </row>
    <row r="361" spans="1:9" ht="15.75" customHeight="1" x14ac:dyDescent="0.3">
      <c r="A361" s="226"/>
      <c r="B361" s="226"/>
      <c r="C361" s="83"/>
      <c r="D361" s="84"/>
      <c r="E361" s="84"/>
      <c r="F361" s="84"/>
      <c r="G361" s="244"/>
      <c r="H361" s="248"/>
      <c r="I361" s="223"/>
    </row>
    <row r="362" spans="1:9" ht="15.75" customHeight="1" x14ac:dyDescent="0.3">
      <c r="A362" s="226"/>
      <c r="B362" s="226"/>
      <c r="C362" s="83"/>
      <c r="D362" s="84"/>
      <c r="E362" s="84"/>
      <c r="F362" s="84"/>
      <c r="G362" s="244"/>
      <c r="H362" s="248"/>
      <c r="I362" s="223"/>
    </row>
    <row r="363" spans="1:9" ht="15.75" customHeight="1" x14ac:dyDescent="0.3">
      <c r="A363" s="226"/>
      <c r="B363" s="226"/>
      <c r="C363" s="83"/>
      <c r="D363" s="84"/>
      <c r="E363" s="84"/>
      <c r="F363" s="84"/>
      <c r="G363" s="244"/>
      <c r="H363" s="248"/>
      <c r="I363" s="223"/>
    </row>
    <row r="364" spans="1:9" ht="15.75" customHeight="1" x14ac:dyDescent="0.3">
      <c r="A364" s="226"/>
      <c r="B364" s="226"/>
      <c r="C364" s="83"/>
      <c r="D364" s="84"/>
      <c r="E364" s="84"/>
      <c r="F364" s="84"/>
      <c r="G364" s="244"/>
      <c r="H364" s="248"/>
      <c r="I364" s="223"/>
    </row>
    <row r="365" spans="1:9" ht="15.75" customHeight="1" x14ac:dyDescent="0.3">
      <c r="A365" s="226"/>
      <c r="B365" s="226"/>
      <c r="C365" s="83"/>
      <c r="D365" s="84"/>
      <c r="E365" s="84"/>
      <c r="F365" s="84"/>
      <c r="G365" s="244"/>
      <c r="H365" s="248"/>
      <c r="I365" s="223"/>
    </row>
    <row r="366" spans="1:9" ht="15.75" customHeight="1" x14ac:dyDescent="0.3">
      <c r="A366" s="226"/>
      <c r="B366" s="226"/>
      <c r="C366" s="83"/>
      <c r="D366" s="84"/>
      <c r="E366" s="84"/>
      <c r="F366" s="84"/>
      <c r="G366" s="244"/>
      <c r="H366" s="248"/>
      <c r="I366" s="223"/>
    </row>
    <row r="367" spans="1:9" ht="15.75" customHeight="1" x14ac:dyDescent="0.3">
      <c r="A367" s="226"/>
      <c r="B367" s="226"/>
      <c r="C367" s="83"/>
      <c r="D367" s="84"/>
      <c r="E367" s="84"/>
      <c r="F367" s="84"/>
      <c r="G367" s="244"/>
      <c r="H367" s="248"/>
      <c r="I367" s="223"/>
    </row>
    <row r="368" spans="1:9" ht="15.75" customHeight="1" x14ac:dyDescent="0.3">
      <c r="A368" s="226"/>
      <c r="B368" s="226"/>
      <c r="C368" s="83"/>
      <c r="D368" s="84"/>
      <c r="E368" s="84"/>
      <c r="F368" s="84"/>
      <c r="G368" s="244"/>
      <c r="H368" s="248"/>
      <c r="I368" s="223"/>
    </row>
    <row r="369" spans="1:9" ht="15.75" customHeight="1" x14ac:dyDescent="0.3">
      <c r="A369" s="226"/>
      <c r="B369" s="226"/>
      <c r="C369" s="83"/>
      <c r="D369" s="84"/>
      <c r="E369" s="84"/>
      <c r="F369" s="84"/>
      <c r="G369" s="244"/>
      <c r="H369" s="248"/>
      <c r="I369" s="223"/>
    </row>
    <row r="370" spans="1:9" ht="15.75" customHeight="1" x14ac:dyDescent="0.3">
      <c r="A370" s="226"/>
      <c r="B370" s="226"/>
      <c r="C370" s="83"/>
      <c r="D370" s="84"/>
      <c r="E370" s="84"/>
      <c r="F370" s="84"/>
      <c r="G370" s="244"/>
      <c r="H370" s="248"/>
      <c r="I370" s="223"/>
    </row>
    <row r="371" spans="1:9" ht="15.75" customHeight="1" x14ac:dyDescent="0.3">
      <c r="A371" s="226"/>
      <c r="B371" s="226"/>
      <c r="C371" s="83"/>
      <c r="D371" s="84"/>
      <c r="E371" s="84"/>
      <c r="F371" s="84"/>
      <c r="G371" s="244"/>
      <c r="H371" s="248"/>
      <c r="I371" s="223"/>
    </row>
    <row r="372" spans="1:9" ht="15.75" customHeight="1" x14ac:dyDescent="0.3">
      <c r="A372" s="226"/>
      <c r="B372" s="226"/>
      <c r="C372" s="83"/>
      <c r="D372" s="84"/>
      <c r="E372" s="84"/>
      <c r="F372" s="84"/>
      <c r="G372" s="244"/>
      <c r="H372" s="248"/>
      <c r="I372" s="223"/>
    </row>
    <row r="373" spans="1:9" ht="15.75" customHeight="1" x14ac:dyDescent="0.3">
      <c r="A373" s="226"/>
      <c r="B373" s="226"/>
      <c r="C373" s="83"/>
      <c r="D373" s="84"/>
      <c r="E373" s="84"/>
      <c r="F373" s="84"/>
      <c r="G373" s="244"/>
      <c r="H373" s="248"/>
      <c r="I373" s="223"/>
    </row>
    <row r="374" spans="1:9" ht="15.75" customHeight="1" x14ac:dyDescent="0.3">
      <c r="A374" s="226"/>
      <c r="B374" s="226"/>
      <c r="C374" s="83"/>
      <c r="D374" s="84"/>
      <c r="E374" s="84"/>
      <c r="F374" s="84"/>
      <c r="G374" s="244"/>
      <c r="H374" s="248"/>
      <c r="I374" s="223"/>
    </row>
    <row r="375" spans="1:9" ht="15.75" customHeight="1" x14ac:dyDescent="0.3">
      <c r="A375" s="226"/>
      <c r="B375" s="226"/>
      <c r="C375" s="83"/>
      <c r="D375" s="84"/>
      <c r="E375" s="84"/>
      <c r="F375" s="84"/>
      <c r="G375" s="244"/>
      <c r="H375" s="248"/>
      <c r="I375" s="223"/>
    </row>
    <row r="376" spans="1:9" ht="15.75" customHeight="1" x14ac:dyDescent="0.3">
      <c r="A376" s="226"/>
      <c r="B376" s="226"/>
      <c r="C376" s="83"/>
      <c r="D376" s="84"/>
      <c r="E376" s="84"/>
      <c r="F376" s="84"/>
      <c r="G376" s="244"/>
      <c r="H376" s="248"/>
      <c r="I376" s="223"/>
    </row>
    <row r="377" spans="1:9" ht="15.75" customHeight="1" x14ac:dyDescent="0.3">
      <c r="A377" s="226"/>
      <c r="B377" s="226"/>
      <c r="C377" s="83"/>
      <c r="D377" s="84"/>
      <c r="E377" s="84"/>
      <c r="F377" s="84"/>
      <c r="G377" s="244"/>
      <c r="H377" s="248"/>
      <c r="I377" s="223"/>
    </row>
    <row r="378" spans="1:9" ht="15.75" customHeight="1" x14ac:dyDescent="0.3">
      <c r="A378" s="226"/>
      <c r="B378" s="226"/>
      <c r="C378" s="83"/>
      <c r="D378" s="84"/>
      <c r="E378" s="84"/>
      <c r="F378" s="84"/>
      <c r="G378" s="244"/>
      <c r="H378" s="248"/>
      <c r="I378" s="223"/>
    </row>
    <row r="379" spans="1:9" ht="15.75" customHeight="1" x14ac:dyDescent="0.3">
      <c r="A379" s="226"/>
      <c r="B379" s="226"/>
      <c r="C379" s="83"/>
      <c r="D379" s="84"/>
      <c r="E379" s="84"/>
      <c r="F379" s="84"/>
      <c r="G379" s="244"/>
      <c r="H379" s="248"/>
      <c r="I379" s="223"/>
    </row>
    <row r="380" spans="1:9" ht="15.75" customHeight="1" x14ac:dyDescent="0.3">
      <c r="A380" s="226"/>
      <c r="B380" s="226"/>
      <c r="C380" s="83"/>
      <c r="D380" s="84"/>
      <c r="E380" s="84"/>
      <c r="F380" s="84"/>
      <c r="G380" s="244"/>
      <c r="H380" s="248"/>
      <c r="I380" s="223"/>
    </row>
    <row r="381" spans="1:9" ht="15.75" customHeight="1" x14ac:dyDescent="0.3">
      <c r="A381" s="226"/>
      <c r="B381" s="226"/>
      <c r="C381" s="83"/>
      <c r="D381" s="84"/>
      <c r="E381" s="84"/>
      <c r="F381" s="84"/>
      <c r="G381" s="244"/>
      <c r="H381" s="248"/>
      <c r="I381" s="223"/>
    </row>
    <row r="382" spans="1:9" ht="15.75" customHeight="1" x14ac:dyDescent="0.3">
      <c r="A382" s="226"/>
      <c r="B382" s="226"/>
      <c r="C382" s="83"/>
      <c r="D382" s="84"/>
      <c r="E382" s="84"/>
      <c r="F382" s="84"/>
      <c r="G382" s="244"/>
      <c r="H382" s="248"/>
      <c r="I382" s="223"/>
    </row>
    <row r="383" spans="1:9" ht="15.75" customHeight="1" x14ac:dyDescent="0.3">
      <c r="A383" s="226"/>
      <c r="B383" s="226"/>
      <c r="C383" s="83"/>
      <c r="D383" s="84"/>
      <c r="E383" s="84"/>
      <c r="F383" s="84"/>
      <c r="G383" s="244"/>
      <c r="H383" s="248"/>
      <c r="I383" s="223"/>
    </row>
    <row r="384" spans="1:9" ht="15.75" customHeight="1" x14ac:dyDescent="0.3">
      <c r="A384" s="226"/>
      <c r="B384" s="226"/>
      <c r="C384" s="83"/>
      <c r="D384" s="84"/>
      <c r="E384" s="84"/>
      <c r="F384" s="84"/>
      <c r="G384" s="244"/>
      <c r="H384" s="248"/>
      <c r="I384" s="223"/>
    </row>
    <row r="385" spans="1:9" ht="15.75" customHeight="1" x14ac:dyDescent="0.3">
      <c r="A385" s="226"/>
      <c r="B385" s="226"/>
      <c r="C385" s="83"/>
      <c r="D385" s="84"/>
      <c r="E385" s="84"/>
      <c r="F385" s="84"/>
      <c r="G385" s="244"/>
      <c r="H385" s="248"/>
      <c r="I385" s="223"/>
    </row>
    <row r="386" spans="1:9" ht="15.75" customHeight="1" x14ac:dyDescent="0.3">
      <c r="A386" s="226"/>
      <c r="B386" s="226"/>
      <c r="C386" s="83"/>
      <c r="D386" s="84"/>
      <c r="E386" s="84"/>
      <c r="F386" s="84"/>
      <c r="G386" s="244"/>
      <c r="H386" s="248"/>
      <c r="I386" s="223"/>
    </row>
    <row r="387" spans="1:9" ht="15.75" customHeight="1" x14ac:dyDescent="0.3">
      <c r="A387" s="226"/>
      <c r="B387" s="226"/>
      <c r="C387" s="83"/>
      <c r="D387" s="84"/>
      <c r="E387" s="84"/>
      <c r="F387" s="84"/>
      <c r="G387" s="244"/>
      <c r="H387" s="248"/>
      <c r="I387" s="223"/>
    </row>
    <row r="388" spans="1:9" ht="15.75" customHeight="1" x14ac:dyDescent="0.3">
      <c r="A388" s="226"/>
      <c r="B388" s="226"/>
      <c r="C388" s="83"/>
      <c r="D388" s="84"/>
      <c r="E388" s="84"/>
      <c r="F388" s="84"/>
      <c r="G388" s="244"/>
      <c r="H388" s="248"/>
      <c r="I388" s="223"/>
    </row>
    <row r="389" spans="1:9" ht="15.75" customHeight="1" x14ac:dyDescent="0.3">
      <c r="A389" s="226"/>
      <c r="B389" s="226"/>
      <c r="C389" s="83"/>
      <c r="D389" s="84"/>
      <c r="E389" s="84"/>
      <c r="F389" s="84"/>
      <c r="G389" s="244"/>
      <c r="H389" s="248"/>
      <c r="I389" s="223"/>
    </row>
    <row r="390" spans="1:9" ht="15.75" customHeight="1" x14ac:dyDescent="0.3">
      <c r="A390" s="226"/>
      <c r="B390" s="226"/>
      <c r="C390" s="83"/>
      <c r="D390" s="84"/>
      <c r="E390" s="84"/>
      <c r="F390" s="84"/>
      <c r="G390" s="244"/>
      <c r="H390" s="248"/>
      <c r="I390" s="223"/>
    </row>
    <row r="391" spans="1:9" ht="15.75" customHeight="1" x14ac:dyDescent="0.3">
      <c r="A391" s="226"/>
      <c r="B391" s="226"/>
      <c r="C391" s="83"/>
      <c r="D391" s="84"/>
      <c r="E391" s="84"/>
      <c r="F391" s="84"/>
      <c r="G391" s="244"/>
      <c r="H391" s="248"/>
      <c r="I391" s="223"/>
    </row>
    <row r="392" spans="1:9" ht="15.75" customHeight="1" x14ac:dyDescent="0.3">
      <c r="A392" s="226"/>
      <c r="B392" s="226"/>
      <c r="C392" s="83"/>
      <c r="D392" s="84"/>
      <c r="E392" s="84"/>
      <c r="F392" s="84"/>
      <c r="G392" s="244"/>
      <c r="H392" s="248"/>
      <c r="I392" s="223"/>
    </row>
    <row r="393" spans="1:9" ht="15.75" customHeight="1" x14ac:dyDescent="0.3">
      <c r="A393" s="226"/>
      <c r="B393" s="226"/>
      <c r="C393" s="83"/>
      <c r="D393" s="84"/>
      <c r="E393" s="84"/>
      <c r="F393" s="84"/>
      <c r="G393" s="244"/>
      <c r="H393" s="248"/>
      <c r="I393" s="223"/>
    </row>
    <row r="394" spans="1:9" ht="15.75" customHeight="1" x14ac:dyDescent="0.3">
      <c r="A394" s="226"/>
      <c r="B394" s="226"/>
      <c r="C394" s="83"/>
      <c r="D394" s="84"/>
      <c r="E394" s="84"/>
      <c r="F394" s="84"/>
      <c r="G394" s="244"/>
      <c r="H394" s="248"/>
      <c r="I394" s="223"/>
    </row>
    <row r="395" spans="1:9" ht="15.75" customHeight="1" x14ac:dyDescent="0.3">
      <c r="A395" s="226"/>
      <c r="B395" s="226"/>
      <c r="C395" s="83"/>
      <c r="D395" s="84"/>
      <c r="E395" s="84"/>
      <c r="F395" s="84"/>
      <c r="G395" s="244"/>
      <c r="H395" s="248"/>
      <c r="I395" s="223"/>
    </row>
    <row r="396" spans="1:9" ht="15.75" customHeight="1" x14ac:dyDescent="0.3">
      <c r="A396" s="226"/>
      <c r="B396" s="226"/>
      <c r="C396" s="83"/>
      <c r="D396" s="84"/>
      <c r="E396" s="84"/>
      <c r="F396" s="84"/>
      <c r="G396" s="244"/>
      <c r="H396" s="248"/>
      <c r="I396" s="223"/>
    </row>
    <row r="397" spans="1:9" ht="15.75" customHeight="1" x14ac:dyDescent="0.3">
      <c r="A397" s="226"/>
      <c r="B397" s="226"/>
      <c r="C397" s="83"/>
      <c r="D397" s="84"/>
      <c r="E397" s="84"/>
      <c r="F397" s="84"/>
      <c r="G397" s="244"/>
      <c r="H397" s="248"/>
      <c r="I397" s="223"/>
    </row>
    <row r="398" spans="1:9" ht="15.75" customHeight="1" x14ac:dyDescent="0.3">
      <c r="A398" s="226"/>
      <c r="B398" s="226"/>
      <c r="C398" s="83"/>
      <c r="D398" s="84"/>
      <c r="E398" s="84"/>
      <c r="F398" s="84"/>
      <c r="G398" s="244"/>
      <c r="H398" s="248"/>
      <c r="I398" s="223"/>
    </row>
    <row r="399" spans="1:9" ht="15.75" customHeight="1" x14ac:dyDescent="0.3">
      <c r="A399" s="226"/>
      <c r="B399" s="226"/>
      <c r="C399" s="83"/>
      <c r="D399" s="84"/>
      <c r="E399" s="84"/>
      <c r="F399" s="84"/>
      <c r="G399" s="244"/>
      <c r="H399" s="248"/>
      <c r="I399" s="223"/>
    </row>
    <row r="400" spans="1:9" ht="15.75" customHeight="1" x14ac:dyDescent="0.3">
      <c r="A400" s="226"/>
      <c r="B400" s="226"/>
      <c r="C400" s="83"/>
      <c r="D400" s="84"/>
      <c r="E400" s="84"/>
      <c r="F400" s="84"/>
      <c r="G400" s="244"/>
      <c r="H400" s="248"/>
      <c r="I400" s="223"/>
    </row>
    <row r="401" spans="1:9" ht="15.75" customHeight="1" x14ac:dyDescent="0.3">
      <c r="A401" s="226"/>
      <c r="B401" s="226"/>
      <c r="C401" s="83"/>
      <c r="D401" s="84"/>
      <c r="E401" s="84"/>
      <c r="F401" s="84"/>
      <c r="G401" s="244"/>
      <c r="H401" s="248"/>
      <c r="I401" s="223"/>
    </row>
    <row r="402" spans="1:9" ht="15.75" customHeight="1" x14ac:dyDescent="0.3">
      <c r="A402" s="226"/>
      <c r="B402" s="226"/>
      <c r="C402" s="83"/>
      <c r="D402" s="84"/>
      <c r="E402" s="84"/>
      <c r="F402" s="84"/>
      <c r="G402" s="244"/>
      <c r="H402" s="248"/>
      <c r="I402" s="223"/>
    </row>
    <row r="403" spans="1:9" ht="15.75" customHeight="1" x14ac:dyDescent="0.3">
      <c r="A403" s="226"/>
      <c r="B403" s="226"/>
      <c r="C403" s="83"/>
      <c r="D403" s="84"/>
      <c r="E403" s="84"/>
      <c r="F403" s="84"/>
      <c r="G403" s="244"/>
      <c r="H403" s="248"/>
      <c r="I403" s="223"/>
    </row>
    <row r="404" spans="1:9" ht="15.75" customHeight="1" x14ac:dyDescent="0.3">
      <c r="A404" s="226"/>
      <c r="B404" s="226"/>
      <c r="C404" s="83"/>
      <c r="D404" s="84"/>
      <c r="E404" s="84"/>
      <c r="F404" s="84"/>
      <c r="G404" s="244"/>
      <c r="H404" s="248"/>
      <c r="I404" s="223"/>
    </row>
    <row r="405" spans="1:9" ht="15.75" customHeight="1" x14ac:dyDescent="0.3">
      <c r="A405" s="226"/>
      <c r="B405" s="226"/>
      <c r="C405" s="83"/>
      <c r="D405" s="84"/>
      <c r="E405" s="84"/>
      <c r="F405" s="84"/>
      <c r="G405" s="244"/>
      <c r="H405" s="248"/>
      <c r="I405" s="223"/>
    </row>
    <row r="406" spans="1:9" ht="15.75" customHeight="1" x14ac:dyDescent="0.3">
      <c r="A406" s="226"/>
      <c r="B406" s="226"/>
      <c r="C406" s="83"/>
      <c r="D406" s="84"/>
      <c r="E406" s="84"/>
      <c r="F406" s="84"/>
      <c r="G406" s="244"/>
      <c r="H406" s="248"/>
      <c r="I406" s="223"/>
    </row>
    <row r="407" spans="1:9" ht="15.75" customHeight="1" x14ac:dyDescent="0.3">
      <c r="A407" s="226"/>
      <c r="B407" s="226"/>
      <c r="C407" s="83"/>
      <c r="D407" s="84"/>
      <c r="E407" s="84"/>
      <c r="F407" s="84"/>
      <c r="G407" s="244"/>
      <c r="H407" s="248"/>
      <c r="I407" s="223"/>
    </row>
    <row r="408" spans="1:9" ht="15.75" customHeight="1" x14ac:dyDescent="0.3">
      <c r="A408" s="226"/>
      <c r="B408" s="226"/>
      <c r="C408" s="83"/>
      <c r="D408" s="84"/>
      <c r="E408" s="84"/>
      <c r="F408" s="84"/>
      <c r="G408" s="244"/>
      <c r="H408" s="248"/>
      <c r="I408" s="223"/>
    </row>
    <row r="409" spans="1:9" ht="15.75" customHeight="1" x14ac:dyDescent="0.3">
      <c r="A409" s="226"/>
      <c r="B409" s="226"/>
      <c r="C409" s="83"/>
      <c r="D409" s="84"/>
      <c r="E409" s="84"/>
      <c r="F409" s="84"/>
      <c r="G409" s="244"/>
      <c r="H409" s="248"/>
      <c r="I409" s="223"/>
    </row>
    <row r="410" spans="1:9" ht="15.75" customHeight="1" x14ac:dyDescent="0.3">
      <c r="A410" s="226"/>
      <c r="B410" s="226"/>
      <c r="C410" s="83"/>
      <c r="D410" s="84"/>
      <c r="E410" s="84"/>
      <c r="F410" s="84"/>
      <c r="G410" s="244"/>
      <c r="H410" s="248"/>
      <c r="I410" s="223"/>
    </row>
    <row r="411" spans="1:9" ht="15.75" customHeight="1" x14ac:dyDescent="0.3">
      <c r="A411" s="226"/>
      <c r="B411" s="226"/>
      <c r="C411" s="83"/>
      <c r="D411" s="84"/>
      <c r="E411" s="84"/>
      <c r="F411" s="84"/>
      <c r="G411" s="244"/>
      <c r="H411" s="248"/>
      <c r="I411" s="223"/>
    </row>
    <row r="412" spans="1:9" ht="15.75" customHeight="1" x14ac:dyDescent="0.3">
      <c r="A412" s="226"/>
      <c r="B412" s="226"/>
      <c r="C412" s="83"/>
      <c r="D412" s="84"/>
      <c r="E412" s="84"/>
      <c r="F412" s="84"/>
      <c r="G412" s="244"/>
      <c r="H412" s="248"/>
      <c r="I412" s="223"/>
    </row>
    <row r="413" spans="1:9" ht="15.75" customHeight="1" x14ac:dyDescent="0.3">
      <c r="A413" s="226"/>
      <c r="B413" s="226"/>
      <c r="C413" s="83"/>
      <c r="D413" s="84"/>
      <c r="E413" s="84"/>
      <c r="F413" s="84"/>
      <c r="G413" s="244"/>
      <c r="H413" s="248"/>
      <c r="I413" s="223"/>
    </row>
    <row r="414" spans="1:9" ht="15.75" customHeight="1" x14ac:dyDescent="0.3">
      <c r="A414" s="226"/>
      <c r="B414" s="226"/>
      <c r="C414" s="83"/>
      <c r="D414" s="84"/>
      <c r="E414" s="84"/>
      <c r="F414" s="84"/>
      <c r="G414" s="244"/>
      <c r="H414" s="248"/>
      <c r="I414" s="223"/>
    </row>
    <row r="415" spans="1:9" ht="15.75" customHeight="1" x14ac:dyDescent="0.3">
      <c r="A415" s="226"/>
      <c r="B415" s="226"/>
      <c r="C415" s="83"/>
      <c r="D415" s="84"/>
      <c r="E415" s="84"/>
      <c r="F415" s="84"/>
      <c r="G415" s="244"/>
      <c r="H415" s="248"/>
      <c r="I415" s="223"/>
    </row>
    <row r="416" spans="1:9" ht="15.75" customHeight="1" x14ac:dyDescent="0.3">
      <c r="A416" s="226"/>
      <c r="B416" s="226"/>
      <c r="C416" s="83"/>
      <c r="D416" s="84"/>
      <c r="E416" s="84"/>
      <c r="F416" s="84"/>
      <c r="G416" s="244"/>
      <c r="H416" s="248"/>
      <c r="I416" s="223"/>
    </row>
    <row r="417" spans="1:9" ht="15.75" customHeight="1" x14ac:dyDescent="0.3">
      <c r="A417" s="226"/>
      <c r="B417" s="226"/>
      <c r="C417" s="83"/>
      <c r="D417" s="84"/>
      <c r="E417" s="84"/>
      <c r="F417" s="84"/>
      <c r="G417" s="244"/>
      <c r="H417" s="248"/>
      <c r="I417" s="223"/>
    </row>
    <row r="418" spans="1:9" ht="15.75" customHeight="1" x14ac:dyDescent="0.3">
      <c r="A418" s="226"/>
      <c r="B418" s="226"/>
      <c r="C418" s="83"/>
      <c r="D418" s="84"/>
      <c r="E418" s="84"/>
      <c r="F418" s="84"/>
      <c r="G418" s="244"/>
      <c r="H418" s="248"/>
      <c r="I418" s="223"/>
    </row>
    <row r="419" spans="1:9" ht="15.75" customHeight="1" x14ac:dyDescent="0.3">
      <c r="A419" s="226"/>
      <c r="B419" s="226"/>
      <c r="C419" s="83"/>
      <c r="D419" s="84"/>
      <c r="E419" s="84"/>
      <c r="F419" s="84"/>
      <c r="G419" s="244"/>
      <c r="H419" s="248"/>
      <c r="I419" s="223"/>
    </row>
    <row r="420" spans="1:9" ht="15.75" customHeight="1" x14ac:dyDescent="0.3">
      <c r="A420" s="226"/>
      <c r="B420" s="226"/>
      <c r="C420" s="83"/>
      <c r="D420" s="84"/>
      <c r="E420" s="84"/>
      <c r="F420" s="84"/>
      <c r="G420" s="244"/>
      <c r="H420" s="248"/>
      <c r="I420" s="223"/>
    </row>
    <row r="421" spans="1:9" ht="15.75" customHeight="1" x14ac:dyDescent="0.3">
      <c r="A421" s="226"/>
      <c r="B421" s="226"/>
      <c r="C421" s="83"/>
      <c r="D421" s="84"/>
      <c r="E421" s="84"/>
      <c r="F421" s="84"/>
      <c r="G421" s="244"/>
      <c r="H421" s="248"/>
      <c r="I421" s="223"/>
    </row>
    <row r="422" spans="1:9" ht="15.75" customHeight="1" x14ac:dyDescent="0.3">
      <c r="A422" s="226"/>
      <c r="B422" s="226"/>
      <c r="C422" s="83"/>
      <c r="D422" s="84"/>
      <c r="E422" s="84"/>
      <c r="F422" s="84"/>
      <c r="G422" s="244"/>
      <c r="H422" s="248"/>
      <c r="I422" s="223"/>
    </row>
    <row r="423" spans="1:9" ht="15.75" customHeight="1" x14ac:dyDescent="0.3">
      <c r="A423" s="226"/>
      <c r="B423" s="226"/>
      <c r="C423" s="83"/>
      <c r="D423" s="84"/>
      <c r="E423" s="84"/>
      <c r="F423" s="84"/>
      <c r="G423" s="244"/>
      <c r="H423" s="248"/>
      <c r="I423" s="223"/>
    </row>
    <row r="424" spans="1:9" ht="15.75" customHeight="1" x14ac:dyDescent="0.3">
      <c r="A424" s="226"/>
      <c r="B424" s="226"/>
      <c r="C424" s="83"/>
      <c r="D424" s="84"/>
      <c r="E424" s="84"/>
      <c r="F424" s="84"/>
      <c r="G424" s="244"/>
      <c r="H424" s="248"/>
      <c r="I424" s="223"/>
    </row>
    <row r="425" spans="1:9" ht="15.75" customHeight="1" x14ac:dyDescent="0.3">
      <c r="A425" s="226"/>
      <c r="B425" s="226"/>
      <c r="C425" s="83"/>
      <c r="D425" s="84"/>
      <c r="E425" s="84"/>
      <c r="F425" s="84"/>
      <c r="G425" s="244"/>
      <c r="H425" s="248"/>
      <c r="I425" s="223"/>
    </row>
    <row r="426" spans="1:9" ht="15.75" customHeight="1" x14ac:dyDescent="0.3">
      <c r="A426" s="226"/>
      <c r="B426" s="226"/>
      <c r="C426" s="83"/>
      <c r="D426" s="84"/>
      <c r="E426" s="84"/>
      <c r="F426" s="84"/>
      <c r="G426" s="244"/>
      <c r="H426" s="248"/>
      <c r="I426" s="223"/>
    </row>
    <row r="427" spans="1:9" ht="15.75" customHeight="1" x14ac:dyDescent="0.3">
      <c r="A427" s="226"/>
      <c r="B427" s="226"/>
      <c r="C427" s="83"/>
      <c r="D427" s="84"/>
      <c r="E427" s="84"/>
      <c r="F427" s="84"/>
      <c r="G427" s="244"/>
      <c r="H427" s="248"/>
      <c r="I427" s="223"/>
    </row>
    <row r="428" spans="1:9" ht="15.75" customHeight="1" x14ac:dyDescent="0.3">
      <c r="A428" s="226"/>
      <c r="B428" s="226"/>
      <c r="C428" s="83"/>
      <c r="D428" s="84"/>
      <c r="E428" s="84"/>
      <c r="F428" s="84"/>
      <c r="G428" s="244"/>
      <c r="H428" s="248"/>
      <c r="I428" s="223"/>
    </row>
    <row r="429" spans="1:9" ht="15.75" customHeight="1" x14ac:dyDescent="0.3">
      <c r="A429" s="226"/>
      <c r="B429" s="226"/>
      <c r="C429" s="83"/>
      <c r="D429" s="84"/>
      <c r="E429" s="84"/>
      <c r="F429" s="84"/>
      <c r="G429" s="244"/>
      <c r="H429" s="248"/>
      <c r="I429" s="223"/>
    </row>
    <row r="430" spans="1:9" ht="15.75" customHeight="1" x14ac:dyDescent="0.3">
      <c r="A430" s="226"/>
      <c r="B430" s="226"/>
      <c r="C430" s="83"/>
      <c r="D430" s="84"/>
      <c r="E430" s="84"/>
      <c r="F430" s="84"/>
      <c r="G430" s="244"/>
      <c r="H430" s="248"/>
      <c r="I430" s="223"/>
    </row>
    <row r="431" spans="1:9" ht="15.75" customHeight="1" x14ac:dyDescent="0.3">
      <c r="A431" s="226"/>
      <c r="B431" s="226"/>
      <c r="C431" s="83"/>
      <c r="D431" s="84"/>
      <c r="E431" s="84"/>
      <c r="F431" s="84"/>
      <c r="G431" s="244"/>
      <c r="H431" s="248"/>
      <c r="I431" s="223"/>
    </row>
    <row r="432" spans="1:9" ht="15.75" customHeight="1" x14ac:dyDescent="0.3">
      <c r="A432" s="226"/>
      <c r="B432" s="226"/>
      <c r="C432" s="83"/>
      <c r="D432" s="84"/>
      <c r="E432" s="84"/>
      <c r="F432" s="84"/>
      <c r="G432" s="244"/>
      <c r="H432" s="248"/>
      <c r="I432" s="223"/>
    </row>
    <row r="433" spans="1:9" ht="15.75" customHeight="1" x14ac:dyDescent="0.3">
      <c r="A433" s="226"/>
      <c r="B433" s="226"/>
      <c r="C433" s="83"/>
      <c r="D433" s="84"/>
      <c r="E433" s="84"/>
      <c r="F433" s="84"/>
      <c r="G433" s="244"/>
      <c r="H433" s="248"/>
      <c r="I433" s="223"/>
    </row>
    <row r="434" spans="1:9" ht="15.75" customHeight="1" x14ac:dyDescent="0.3">
      <c r="A434" s="226"/>
      <c r="B434" s="226"/>
      <c r="C434" s="83"/>
      <c r="D434" s="84"/>
      <c r="E434" s="84"/>
      <c r="F434" s="84"/>
      <c r="G434" s="244"/>
      <c r="H434" s="248"/>
      <c r="I434" s="223"/>
    </row>
    <row r="435" spans="1:9" ht="15.75" customHeight="1" x14ac:dyDescent="0.3">
      <c r="A435" s="226"/>
      <c r="B435" s="226"/>
      <c r="C435" s="83"/>
      <c r="D435" s="84"/>
      <c r="E435" s="84"/>
      <c r="F435" s="84"/>
      <c r="G435" s="244"/>
      <c r="H435" s="248"/>
      <c r="I435" s="223"/>
    </row>
    <row r="436" spans="1:9" ht="15.75" customHeight="1" x14ac:dyDescent="0.3">
      <c r="A436" s="226"/>
      <c r="B436" s="226"/>
      <c r="C436" s="83"/>
      <c r="D436" s="84"/>
      <c r="E436" s="84"/>
      <c r="F436" s="84"/>
      <c r="G436" s="244"/>
      <c r="H436" s="248"/>
      <c r="I436" s="223"/>
    </row>
    <row r="437" spans="1:9" ht="15.75" customHeight="1" x14ac:dyDescent="0.3">
      <c r="A437" s="226"/>
      <c r="B437" s="226"/>
      <c r="C437" s="83"/>
      <c r="D437" s="84"/>
      <c r="E437" s="84"/>
      <c r="F437" s="84"/>
      <c r="G437" s="244"/>
      <c r="H437" s="248"/>
      <c r="I437" s="223"/>
    </row>
    <row r="438" spans="1:9" ht="15.75" customHeight="1" x14ac:dyDescent="0.3">
      <c r="A438" s="226"/>
      <c r="B438" s="226"/>
      <c r="C438" s="83"/>
      <c r="D438" s="84"/>
      <c r="E438" s="84"/>
      <c r="F438" s="84"/>
      <c r="G438" s="244"/>
      <c r="H438" s="248"/>
      <c r="I438" s="223"/>
    </row>
    <row r="439" spans="1:9" ht="15.75" customHeight="1" x14ac:dyDescent="0.3">
      <c r="A439" s="226"/>
      <c r="B439" s="226"/>
      <c r="C439" s="83"/>
      <c r="D439" s="84"/>
      <c r="E439" s="84"/>
      <c r="F439" s="84"/>
      <c r="G439" s="244"/>
      <c r="H439" s="248"/>
      <c r="I439" s="223"/>
    </row>
    <row r="440" spans="1:9" ht="15.75" customHeight="1" x14ac:dyDescent="0.3">
      <c r="A440" s="226"/>
      <c r="B440" s="226"/>
      <c r="C440" s="83"/>
      <c r="D440" s="84"/>
      <c r="E440" s="84"/>
      <c r="F440" s="84"/>
      <c r="G440" s="244"/>
      <c r="H440" s="248"/>
      <c r="I440" s="223"/>
    </row>
    <row r="441" spans="1:9" ht="15.75" customHeight="1" x14ac:dyDescent="0.3">
      <c r="A441" s="226"/>
      <c r="B441" s="226"/>
      <c r="C441" s="83"/>
      <c r="D441" s="84"/>
      <c r="E441" s="84"/>
      <c r="F441" s="84"/>
      <c r="G441" s="244"/>
      <c r="H441" s="248"/>
      <c r="I441" s="223"/>
    </row>
    <row r="442" spans="1:9" ht="15.75" customHeight="1" x14ac:dyDescent="0.3">
      <c r="A442" s="226"/>
      <c r="B442" s="226"/>
      <c r="C442" s="83"/>
      <c r="D442" s="84"/>
      <c r="E442" s="84"/>
      <c r="F442" s="84"/>
      <c r="G442" s="244"/>
      <c r="H442" s="248"/>
      <c r="I442" s="223"/>
    </row>
    <row r="443" spans="1:9" ht="15.75" customHeight="1" x14ac:dyDescent="0.3">
      <c r="A443" s="226"/>
      <c r="B443" s="226"/>
      <c r="C443" s="83"/>
      <c r="D443" s="84"/>
      <c r="E443" s="84"/>
      <c r="F443" s="84"/>
      <c r="G443" s="244"/>
      <c r="H443" s="248"/>
      <c r="I443" s="223"/>
    </row>
    <row r="444" spans="1:9" ht="15.75" customHeight="1" x14ac:dyDescent="0.3">
      <c r="A444" s="226"/>
      <c r="B444" s="226"/>
      <c r="C444" s="83"/>
      <c r="D444" s="84"/>
      <c r="E444" s="84"/>
      <c r="F444" s="84"/>
      <c r="G444" s="244"/>
      <c r="H444" s="248"/>
      <c r="I444" s="223"/>
    </row>
    <row r="445" spans="1:9" ht="15.75" customHeight="1" x14ac:dyDescent="0.3">
      <c r="A445" s="226"/>
      <c r="B445" s="226"/>
      <c r="C445" s="83"/>
      <c r="D445" s="84"/>
      <c r="E445" s="84"/>
      <c r="F445" s="84"/>
      <c r="G445" s="244"/>
      <c r="H445" s="248"/>
      <c r="I445" s="223"/>
    </row>
    <row r="446" spans="1:9" ht="15.75" customHeight="1" x14ac:dyDescent="0.3">
      <c r="A446" s="226"/>
      <c r="B446" s="226"/>
      <c r="C446" s="83"/>
      <c r="D446" s="84"/>
      <c r="E446" s="84"/>
      <c r="F446" s="84"/>
      <c r="G446" s="244"/>
      <c r="H446" s="248"/>
      <c r="I446" s="223"/>
    </row>
    <row r="447" spans="1:9" ht="15.75" customHeight="1" x14ac:dyDescent="0.3">
      <c r="A447" s="226"/>
      <c r="B447" s="226"/>
      <c r="C447" s="83"/>
      <c r="D447" s="84"/>
      <c r="E447" s="84"/>
      <c r="F447" s="84"/>
      <c r="G447" s="244"/>
      <c r="H447" s="248"/>
      <c r="I447" s="223"/>
    </row>
    <row r="448" spans="1:9" ht="15.75" customHeight="1" x14ac:dyDescent="0.3">
      <c r="A448" s="226"/>
      <c r="B448" s="226"/>
      <c r="C448" s="83"/>
      <c r="D448" s="84"/>
      <c r="E448" s="84"/>
      <c r="F448" s="84"/>
      <c r="G448" s="244"/>
      <c r="H448" s="248"/>
      <c r="I448" s="223"/>
    </row>
    <row r="449" spans="1:9" ht="15.75" customHeight="1" x14ac:dyDescent="0.3">
      <c r="A449" s="226"/>
      <c r="B449" s="226"/>
      <c r="C449" s="83"/>
      <c r="D449" s="84"/>
      <c r="E449" s="84"/>
      <c r="F449" s="84"/>
      <c r="G449" s="244"/>
      <c r="H449" s="248"/>
      <c r="I449" s="223"/>
    </row>
    <row r="450" spans="1:9" ht="15.75" customHeight="1" x14ac:dyDescent="0.3">
      <c r="A450" s="226"/>
      <c r="B450" s="226"/>
      <c r="C450" s="83"/>
      <c r="D450" s="84"/>
      <c r="E450" s="84"/>
      <c r="F450" s="84"/>
      <c r="G450" s="244"/>
      <c r="H450" s="248"/>
      <c r="I450" s="223"/>
    </row>
    <row r="451" spans="1:9" ht="15.75" customHeight="1" x14ac:dyDescent="0.3">
      <c r="A451" s="226"/>
      <c r="B451" s="226"/>
      <c r="C451" s="83"/>
      <c r="D451" s="84"/>
      <c r="E451" s="84"/>
      <c r="F451" s="84"/>
      <c r="G451" s="244"/>
      <c r="H451" s="248"/>
      <c r="I451" s="223"/>
    </row>
    <row r="452" spans="1:9" ht="15.75" customHeight="1" x14ac:dyDescent="0.3">
      <c r="A452" s="226"/>
      <c r="B452" s="226"/>
      <c r="C452" s="83"/>
      <c r="D452" s="84"/>
      <c r="E452" s="84"/>
      <c r="F452" s="84"/>
      <c r="G452" s="244"/>
      <c r="H452" s="248"/>
      <c r="I452" s="223"/>
    </row>
    <row r="453" spans="1:9" ht="15.75" customHeight="1" x14ac:dyDescent="0.3">
      <c r="A453" s="226"/>
      <c r="B453" s="226"/>
      <c r="C453" s="83"/>
      <c r="D453" s="84"/>
      <c r="E453" s="84"/>
      <c r="F453" s="84"/>
      <c r="G453" s="244"/>
      <c r="H453" s="248"/>
      <c r="I453" s="223"/>
    </row>
    <row r="454" spans="1:9" ht="15.75" customHeight="1" x14ac:dyDescent="0.3">
      <c r="A454" s="226"/>
      <c r="B454" s="226"/>
      <c r="C454" s="83"/>
      <c r="D454" s="84"/>
      <c r="E454" s="84"/>
      <c r="F454" s="84"/>
      <c r="G454" s="244"/>
      <c r="H454" s="248"/>
      <c r="I454" s="223"/>
    </row>
    <row r="455" spans="1:9" ht="15.75" customHeight="1" x14ac:dyDescent="0.3">
      <c r="A455" s="226"/>
      <c r="B455" s="226"/>
      <c r="C455" s="83"/>
      <c r="D455" s="84"/>
      <c r="E455" s="84"/>
      <c r="F455" s="84"/>
      <c r="G455" s="244"/>
      <c r="H455" s="248"/>
      <c r="I455" s="223"/>
    </row>
    <row r="456" spans="1:9" ht="15.75" customHeight="1" x14ac:dyDescent="0.3">
      <c r="A456" s="226"/>
      <c r="B456" s="226"/>
      <c r="C456" s="83"/>
      <c r="D456" s="84"/>
      <c r="E456" s="84"/>
      <c r="F456" s="84"/>
      <c r="G456" s="244"/>
      <c r="H456" s="248"/>
      <c r="I456" s="223"/>
    </row>
    <row r="457" spans="1:9" ht="15.75" customHeight="1" x14ac:dyDescent="0.3">
      <c r="A457" s="226"/>
      <c r="B457" s="226"/>
      <c r="C457" s="83"/>
      <c r="D457" s="84"/>
      <c r="E457" s="84"/>
      <c r="F457" s="84"/>
      <c r="G457" s="244"/>
      <c r="H457" s="248"/>
      <c r="I457" s="223"/>
    </row>
    <row r="458" spans="1:9" ht="15.75" customHeight="1" x14ac:dyDescent="0.3">
      <c r="A458" s="226"/>
      <c r="B458" s="226"/>
      <c r="C458" s="83"/>
      <c r="D458" s="84"/>
      <c r="E458" s="84"/>
      <c r="F458" s="84"/>
      <c r="G458" s="244"/>
      <c r="H458" s="248"/>
      <c r="I458" s="223"/>
    </row>
    <row r="459" spans="1:9" ht="15.75" customHeight="1" x14ac:dyDescent="0.3">
      <c r="A459" s="226"/>
      <c r="B459" s="226"/>
      <c r="C459" s="83"/>
      <c r="D459" s="84"/>
      <c r="E459" s="84"/>
      <c r="F459" s="84"/>
      <c r="G459" s="244"/>
      <c r="H459" s="248"/>
      <c r="I459" s="223"/>
    </row>
    <row r="460" spans="1:9" ht="15.75" customHeight="1" x14ac:dyDescent="0.3">
      <c r="A460" s="226"/>
      <c r="B460" s="226"/>
      <c r="C460" s="83"/>
      <c r="D460" s="84"/>
      <c r="E460" s="84"/>
      <c r="F460" s="84"/>
      <c r="G460" s="244"/>
      <c r="H460" s="248"/>
      <c r="I460" s="223"/>
    </row>
    <row r="461" spans="1:9" ht="15.75" customHeight="1" x14ac:dyDescent="0.3">
      <c r="A461" s="226"/>
      <c r="B461" s="226"/>
      <c r="C461" s="83"/>
      <c r="D461" s="84"/>
      <c r="E461" s="84"/>
      <c r="F461" s="84"/>
      <c r="G461" s="244"/>
      <c r="H461" s="248"/>
      <c r="I461" s="223"/>
    </row>
    <row r="462" spans="1:9" ht="15.75" customHeight="1" x14ac:dyDescent="0.3">
      <c r="A462" s="226"/>
      <c r="B462" s="226"/>
      <c r="C462" s="83"/>
      <c r="D462" s="84"/>
      <c r="E462" s="84"/>
      <c r="F462" s="84"/>
      <c r="G462" s="244"/>
      <c r="H462" s="248"/>
      <c r="I462" s="223"/>
    </row>
    <row r="463" spans="1:9" ht="15.75" customHeight="1" x14ac:dyDescent="0.3">
      <c r="A463" s="226"/>
      <c r="B463" s="226"/>
      <c r="C463" s="83"/>
      <c r="D463" s="84"/>
      <c r="E463" s="84"/>
      <c r="F463" s="84"/>
      <c r="G463" s="244"/>
      <c r="H463" s="248"/>
      <c r="I463" s="223"/>
    </row>
    <row r="464" spans="1:9" ht="15.75" customHeight="1" x14ac:dyDescent="0.3">
      <c r="A464" s="226"/>
      <c r="B464" s="226"/>
      <c r="C464" s="83"/>
      <c r="D464" s="84"/>
      <c r="E464" s="84"/>
      <c r="F464" s="84"/>
      <c r="G464" s="244"/>
      <c r="H464" s="248"/>
      <c r="I464" s="223"/>
    </row>
    <row r="465" spans="1:9" ht="15.75" customHeight="1" x14ac:dyDescent="0.3">
      <c r="A465" s="226"/>
      <c r="B465" s="226"/>
      <c r="C465" s="83"/>
      <c r="D465" s="84"/>
      <c r="E465" s="84"/>
      <c r="F465" s="84"/>
      <c r="G465" s="244"/>
      <c r="H465" s="248"/>
      <c r="I465" s="223"/>
    </row>
    <row r="466" spans="1:9" ht="15.75" customHeight="1" x14ac:dyDescent="0.3">
      <c r="A466" s="226"/>
      <c r="B466" s="226"/>
      <c r="C466" s="83"/>
      <c r="D466" s="84"/>
      <c r="E466" s="84"/>
      <c r="F466" s="84"/>
      <c r="G466" s="244"/>
      <c r="H466" s="248"/>
      <c r="I466" s="223"/>
    </row>
    <row r="467" spans="1:9" ht="15.75" customHeight="1" x14ac:dyDescent="0.3">
      <c r="A467" s="226"/>
      <c r="B467" s="226"/>
      <c r="C467" s="83"/>
      <c r="D467" s="84"/>
      <c r="E467" s="84"/>
      <c r="F467" s="84"/>
      <c r="G467" s="244"/>
      <c r="H467" s="248"/>
      <c r="I467" s="223"/>
    </row>
    <row r="468" spans="1:9" ht="15.75" customHeight="1" x14ac:dyDescent="0.3">
      <c r="A468" s="226"/>
      <c r="B468" s="226"/>
      <c r="C468" s="83"/>
      <c r="D468" s="84"/>
      <c r="E468" s="84"/>
      <c r="F468" s="84"/>
      <c r="G468" s="244"/>
      <c r="H468" s="248"/>
      <c r="I468" s="223"/>
    </row>
    <row r="469" spans="1:9" ht="15.75" customHeight="1" x14ac:dyDescent="0.3">
      <c r="A469" s="226"/>
      <c r="B469" s="226"/>
      <c r="C469" s="83"/>
      <c r="D469" s="84"/>
      <c r="E469" s="84"/>
      <c r="F469" s="84"/>
      <c r="G469" s="244"/>
      <c r="H469" s="248"/>
      <c r="I469" s="223"/>
    </row>
    <row r="470" spans="1:9" ht="15.75" customHeight="1" x14ac:dyDescent="0.3">
      <c r="A470" s="226"/>
      <c r="B470" s="226"/>
      <c r="C470" s="83"/>
      <c r="D470" s="84"/>
      <c r="E470" s="84"/>
      <c r="F470" s="84"/>
      <c r="G470" s="244"/>
      <c r="H470" s="248"/>
      <c r="I470" s="223"/>
    </row>
    <row r="471" spans="1:9" ht="15.75" customHeight="1" x14ac:dyDescent="0.3">
      <c r="A471" s="226"/>
      <c r="B471" s="226"/>
      <c r="C471" s="83"/>
      <c r="D471" s="84"/>
      <c r="E471" s="84"/>
      <c r="F471" s="84"/>
      <c r="G471" s="244"/>
      <c r="H471" s="248"/>
      <c r="I471" s="223"/>
    </row>
    <row r="472" spans="1:9" ht="15.75" customHeight="1" x14ac:dyDescent="0.3">
      <c r="A472" s="226"/>
      <c r="B472" s="226"/>
      <c r="C472" s="83"/>
      <c r="D472" s="84"/>
      <c r="E472" s="84"/>
      <c r="F472" s="84"/>
      <c r="G472" s="244"/>
      <c r="H472" s="248"/>
      <c r="I472" s="223"/>
    </row>
    <row r="473" spans="1:9" ht="15.75" customHeight="1" x14ac:dyDescent="0.3">
      <c r="A473" s="226"/>
      <c r="B473" s="226"/>
      <c r="C473" s="83"/>
      <c r="D473" s="84"/>
      <c r="E473" s="84"/>
      <c r="F473" s="84"/>
      <c r="G473" s="244"/>
      <c r="H473" s="248"/>
      <c r="I473" s="223"/>
    </row>
    <row r="474" spans="1:9" ht="15.75" customHeight="1" x14ac:dyDescent="0.3">
      <c r="A474" s="226"/>
      <c r="B474" s="226"/>
      <c r="C474" s="83"/>
      <c r="D474" s="84"/>
      <c r="E474" s="84"/>
      <c r="F474" s="84"/>
      <c r="G474" s="244"/>
      <c r="H474" s="248"/>
      <c r="I474" s="223"/>
    </row>
    <row r="475" spans="1:9" ht="15.75" customHeight="1" x14ac:dyDescent="0.3">
      <c r="A475" s="226"/>
      <c r="B475" s="226"/>
      <c r="C475" s="83"/>
      <c r="D475" s="84"/>
      <c r="E475" s="84"/>
      <c r="F475" s="84"/>
      <c r="G475" s="244"/>
      <c r="H475" s="248"/>
      <c r="I475" s="223"/>
    </row>
    <row r="476" spans="1:9" ht="15.75" customHeight="1" x14ac:dyDescent="0.3">
      <c r="A476" s="226"/>
      <c r="B476" s="226"/>
      <c r="C476" s="83"/>
      <c r="D476" s="84"/>
      <c r="E476" s="84"/>
      <c r="F476" s="84"/>
      <c r="G476" s="244"/>
      <c r="H476" s="248"/>
      <c r="I476" s="223"/>
    </row>
    <row r="477" spans="1:9" ht="15.75" customHeight="1" x14ac:dyDescent="0.3">
      <c r="A477" s="226"/>
      <c r="B477" s="226"/>
      <c r="C477" s="83"/>
      <c r="D477" s="84"/>
      <c r="E477" s="84"/>
      <c r="F477" s="84"/>
      <c r="G477" s="244"/>
      <c r="H477" s="248"/>
      <c r="I477" s="223"/>
    </row>
    <row r="478" spans="1:9" ht="15.75" customHeight="1" x14ac:dyDescent="0.3">
      <c r="A478" s="226"/>
      <c r="B478" s="226"/>
      <c r="C478" s="83"/>
      <c r="D478" s="84"/>
      <c r="E478" s="84"/>
      <c r="F478" s="84"/>
      <c r="G478" s="244"/>
      <c r="H478" s="248"/>
      <c r="I478" s="223"/>
    </row>
    <row r="479" spans="1:9" ht="15.75" customHeight="1" x14ac:dyDescent="0.3">
      <c r="A479" s="226"/>
      <c r="B479" s="226"/>
      <c r="C479" s="83"/>
      <c r="D479" s="84"/>
      <c r="E479" s="84"/>
      <c r="F479" s="84"/>
      <c r="G479" s="244"/>
      <c r="H479" s="248"/>
      <c r="I479" s="223"/>
    </row>
    <row r="480" spans="1:9" ht="15.75" customHeight="1" x14ac:dyDescent="0.3">
      <c r="A480" s="226"/>
      <c r="B480" s="226"/>
      <c r="C480" s="83"/>
      <c r="D480" s="84"/>
      <c r="E480" s="84"/>
      <c r="F480" s="84"/>
      <c r="G480" s="244"/>
      <c r="H480" s="248"/>
      <c r="I480" s="223"/>
    </row>
    <row r="481" spans="1:9" ht="15.75" customHeight="1" x14ac:dyDescent="0.3">
      <c r="A481" s="226"/>
      <c r="B481" s="226"/>
      <c r="C481" s="83"/>
      <c r="D481" s="84"/>
      <c r="E481" s="84"/>
      <c r="F481" s="84"/>
      <c r="G481" s="244"/>
      <c r="H481" s="248"/>
      <c r="I481" s="223"/>
    </row>
    <row r="482" spans="1:9" ht="15.75" customHeight="1" x14ac:dyDescent="0.3">
      <c r="A482" s="226"/>
      <c r="B482" s="226"/>
      <c r="C482" s="83"/>
      <c r="D482" s="84"/>
      <c r="E482" s="84"/>
      <c r="F482" s="84"/>
      <c r="G482" s="244"/>
      <c r="H482" s="248"/>
      <c r="I482" s="223"/>
    </row>
    <row r="483" spans="1:9" ht="15.75" customHeight="1" x14ac:dyDescent="0.3">
      <c r="A483" s="226"/>
      <c r="B483" s="226"/>
      <c r="C483" s="83"/>
      <c r="D483" s="84"/>
      <c r="E483" s="84"/>
      <c r="F483" s="84"/>
      <c r="G483" s="244"/>
      <c r="H483" s="248"/>
      <c r="I483" s="223"/>
    </row>
    <row r="484" spans="1:9" ht="15.75" customHeight="1" x14ac:dyDescent="0.3">
      <c r="A484" s="226"/>
      <c r="B484" s="226"/>
      <c r="C484" s="83"/>
      <c r="D484" s="84"/>
      <c r="E484" s="84"/>
      <c r="F484" s="84"/>
      <c r="G484" s="244"/>
      <c r="H484" s="248"/>
      <c r="I484" s="223"/>
    </row>
    <row r="485" spans="1:9" ht="15.75" customHeight="1" x14ac:dyDescent="0.3">
      <c r="A485" s="226"/>
      <c r="B485" s="226"/>
      <c r="C485" s="83"/>
      <c r="D485" s="84"/>
      <c r="E485" s="84"/>
      <c r="F485" s="84"/>
      <c r="G485" s="244"/>
      <c r="H485" s="248"/>
      <c r="I485" s="223"/>
    </row>
    <row r="486" spans="1:9" ht="15.75" customHeight="1" x14ac:dyDescent="0.3">
      <c r="A486" s="226"/>
      <c r="B486" s="226"/>
      <c r="C486" s="83"/>
      <c r="D486" s="84"/>
      <c r="E486" s="84"/>
      <c r="F486" s="84"/>
      <c r="G486" s="244"/>
      <c r="H486" s="248"/>
      <c r="I486" s="223"/>
    </row>
    <row r="487" spans="1:9" ht="15.75" customHeight="1" x14ac:dyDescent="0.3">
      <c r="A487" s="226"/>
      <c r="B487" s="226"/>
      <c r="C487" s="83"/>
      <c r="D487" s="84"/>
      <c r="E487" s="84"/>
      <c r="F487" s="84"/>
      <c r="G487" s="244"/>
      <c r="H487" s="248"/>
      <c r="I487" s="223"/>
    </row>
    <row r="488" spans="1:9" ht="15.75" customHeight="1" x14ac:dyDescent="0.3">
      <c r="A488" s="226"/>
      <c r="B488" s="226"/>
      <c r="C488" s="83"/>
      <c r="D488" s="84"/>
      <c r="E488" s="84"/>
      <c r="F488" s="84"/>
      <c r="G488" s="244"/>
      <c r="H488" s="248"/>
      <c r="I488" s="223"/>
    </row>
    <row r="489" spans="1:9" ht="15.75" customHeight="1" x14ac:dyDescent="0.3">
      <c r="A489" s="226"/>
      <c r="B489" s="226"/>
      <c r="C489" s="83"/>
      <c r="D489" s="84"/>
      <c r="E489" s="84"/>
      <c r="F489" s="84"/>
      <c r="G489" s="244"/>
      <c r="H489" s="248"/>
      <c r="I489" s="223"/>
    </row>
    <row r="490" spans="1:9" ht="15.75" customHeight="1" x14ac:dyDescent="0.3">
      <c r="A490" s="226"/>
      <c r="B490" s="226"/>
      <c r="C490" s="83"/>
      <c r="D490" s="84"/>
      <c r="E490" s="84"/>
      <c r="F490" s="84"/>
      <c r="G490" s="244"/>
      <c r="H490" s="248"/>
      <c r="I490" s="223"/>
    </row>
    <row r="491" spans="1:9" ht="15.75" customHeight="1" x14ac:dyDescent="0.3">
      <c r="A491" s="226"/>
      <c r="B491" s="226"/>
      <c r="C491" s="83"/>
      <c r="D491" s="84"/>
      <c r="E491" s="84"/>
      <c r="F491" s="84"/>
      <c r="G491" s="244"/>
      <c r="H491" s="248"/>
      <c r="I491" s="223"/>
    </row>
    <row r="492" spans="1:9" ht="15.75" customHeight="1" x14ac:dyDescent="0.3">
      <c r="A492" s="226"/>
      <c r="B492" s="226"/>
      <c r="C492" s="83"/>
      <c r="D492" s="84"/>
      <c r="E492" s="84"/>
      <c r="F492" s="84"/>
      <c r="G492" s="244"/>
      <c r="H492" s="248"/>
      <c r="I492" s="223"/>
    </row>
    <row r="493" spans="1:9" ht="15.75" customHeight="1" x14ac:dyDescent="0.3">
      <c r="A493" s="226"/>
      <c r="B493" s="226"/>
      <c r="C493" s="83"/>
      <c r="D493" s="84"/>
      <c r="E493" s="84"/>
      <c r="F493" s="84"/>
      <c r="G493" s="244"/>
      <c r="H493" s="248"/>
      <c r="I493" s="223"/>
    </row>
    <row r="494" spans="1:9" ht="15.75" customHeight="1" x14ac:dyDescent="0.3">
      <c r="A494" s="226"/>
      <c r="B494" s="226"/>
      <c r="C494" s="83"/>
      <c r="D494" s="84"/>
      <c r="E494" s="84"/>
      <c r="F494" s="84"/>
      <c r="G494" s="244"/>
      <c r="H494" s="248"/>
      <c r="I494" s="223"/>
    </row>
    <row r="495" spans="1:9" ht="15.75" customHeight="1" x14ac:dyDescent="0.3">
      <c r="A495" s="226"/>
      <c r="B495" s="226"/>
      <c r="C495" s="83"/>
      <c r="D495" s="84"/>
      <c r="E495" s="84"/>
      <c r="F495" s="84"/>
      <c r="G495" s="244"/>
      <c r="H495" s="248"/>
      <c r="I495" s="223"/>
    </row>
    <row r="496" spans="1:9" ht="15.75" customHeight="1" x14ac:dyDescent="0.3">
      <c r="A496" s="226"/>
      <c r="B496" s="226"/>
      <c r="C496" s="83"/>
      <c r="D496" s="84"/>
      <c r="E496" s="84"/>
      <c r="F496" s="84"/>
      <c r="G496" s="244"/>
      <c r="H496" s="248"/>
      <c r="I496" s="223"/>
    </row>
    <row r="497" spans="1:9" ht="15.75" customHeight="1" x14ac:dyDescent="0.3">
      <c r="A497" s="226"/>
      <c r="B497" s="226"/>
      <c r="C497" s="83"/>
      <c r="D497" s="84"/>
      <c r="E497" s="84"/>
      <c r="F497" s="84"/>
      <c r="G497" s="244"/>
      <c r="H497" s="248"/>
      <c r="I497" s="223"/>
    </row>
    <row r="498" spans="1:9" ht="15.75" customHeight="1" x14ac:dyDescent="0.3">
      <c r="A498" s="226"/>
      <c r="B498" s="226"/>
      <c r="C498" s="83"/>
      <c r="D498" s="84"/>
      <c r="E498" s="84"/>
      <c r="F498" s="84"/>
      <c r="G498" s="244"/>
      <c r="H498" s="248"/>
      <c r="I498" s="223"/>
    </row>
    <row r="499" spans="1:9" ht="15.75" customHeight="1" x14ac:dyDescent="0.3">
      <c r="A499" s="226"/>
      <c r="B499" s="226"/>
      <c r="C499" s="83"/>
      <c r="D499" s="84"/>
      <c r="E499" s="84"/>
      <c r="F499" s="84"/>
      <c r="G499" s="244"/>
      <c r="H499" s="248"/>
      <c r="I499" s="223"/>
    </row>
    <row r="500" spans="1:9" ht="15.75" customHeight="1" x14ac:dyDescent="0.3">
      <c r="A500" s="226"/>
      <c r="B500" s="226"/>
      <c r="C500" s="83"/>
      <c r="D500" s="84"/>
      <c r="E500" s="84"/>
      <c r="F500" s="84"/>
      <c r="G500" s="244"/>
      <c r="H500" s="248"/>
      <c r="I500" s="223"/>
    </row>
    <row r="501" spans="1:9" ht="15.75" customHeight="1" x14ac:dyDescent="0.3">
      <c r="A501" s="226"/>
      <c r="B501" s="226"/>
      <c r="C501" s="83"/>
      <c r="D501" s="84"/>
      <c r="E501" s="84"/>
      <c r="F501" s="84"/>
      <c r="G501" s="244"/>
      <c r="H501" s="248"/>
      <c r="I501" s="223"/>
    </row>
    <row r="502" spans="1:9" ht="15.75" customHeight="1" x14ac:dyDescent="0.3">
      <c r="A502" s="226"/>
      <c r="B502" s="226"/>
      <c r="C502" s="83"/>
      <c r="D502" s="84"/>
      <c r="E502" s="84"/>
      <c r="F502" s="84"/>
      <c r="G502" s="244"/>
      <c r="H502" s="248"/>
      <c r="I502" s="223"/>
    </row>
    <row r="503" spans="1:9" ht="15.75" customHeight="1" x14ac:dyDescent="0.3">
      <c r="A503" s="226"/>
      <c r="B503" s="226"/>
      <c r="C503" s="83"/>
      <c r="D503" s="84"/>
      <c r="E503" s="84"/>
      <c r="F503" s="84"/>
      <c r="G503" s="244"/>
      <c r="H503" s="248"/>
      <c r="I503" s="223"/>
    </row>
    <row r="504" spans="1:9" ht="15.75" customHeight="1" x14ac:dyDescent="0.3">
      <c r="A504" s="226"/>
      <c r="B504" s="226"/>
      <c r="C504" s="83"/>
      <c r="D504" s="84"/>
      <c r="E504" s="84"/>
      <c r="F504" s="84"/>
      <c r="G504" s="244"/>
      <c r="H504" s="248"/>
      <c r="I504" s="223"/>
    </row>
    <row r="505" spans="1:9" ht="15.75" customHeight="1" x14ac:dyDescent="0.3">
      <c r="A505" s="226"/>
      <c r="B505" s="226"/>
      <c r="C505" s="83"/>
      <c r="D505" s="84"/>
      <c r="E505" s="84"/>
      <c r="F505" s="84"/>
      <c r="G505" s="244"/>
      <c r="H505" s="248"/>
      <c r="I505" s="223"/>
    </row>
    <row r="506" spans="1:9" ht="15.75" customHeight="1" x14ac:dyDescent="0.3">
      <c r="A506" s="226"/>
      <c r="B506" s="226"/>
      <c r="C506" s="83"/>
      <c r="D506" s="84"/>
      <c r="E506" s="84"/>
      <c r="F506" s="84"/>
      <c r="G506" s="244"/>
      <c r="H506" s="248"/>
      <c r="I506" s="223"/>
    </row>
    <row r="507" spans="1:9" ht="15.75" customHeight="1" x14ac:dyDescent="0.3">
      <c r="A507" s="226"/>
      <c r="B507" s="226"/>
      <c r="C507" s="83"/>
      <c r="D507" s="84"/>
      <c r="E507" s="84"/>
      <c r="F507" s="84"/>
      <c r="G507" s="244"/>
      <c r="H507" s="248"/>
      <c r="I507" s="223"/>
    </row>
    <row r="508" spans="1:9" ht="15.75" customHeight="1" x14ac:dyDescent="0.3">
      <c r="A508" s="226"/>
      <c r="B508" s="226"/>
      <c r="C508" s="83"/>
      <c r="D508" s="84"/>
      <c r="E508" s="84"/>
      <c r="F508" s="84"/>
      <c r="G508" s="244"/>
      <c r="H508" s="248"/>
      <c r="I508" s="223"/>
    </row>
    <row r="509" spans="1:9" ht="15.75" customHeight="1" x14ac:dyDescent="0.3">
      <c r="A509" s="226"/>
      <c r="B509" s="226"/>
      <c r="C509" s="83"/>
      <c r="D509" s="84"/>
      <c r="E509" s="84"/>
      <c r="F509" s="84"/>
      <c r="G509" s="244"/>
      <c r="H509" s="248"/>
      <c r="I509" s="223"/>
    </row>
    <row r="510" spans="1:9" ht="15.75" customHeight="1" x14ac:dyDescent="0.3">
      <c r="A510" s="226"/>
      <c r="B510" s="226"/>
      <c r="C510" s="83"/>
      <c r="D510" s="84"/>
      <c r="E510" s="84"/>
      <c r="F510" s="84"/>
      <c r="G510" s="244"/>
      <c r="H510" s="248"/>
      <c r="I510" s="223"/>
    </row>
    <row r="511" spans="1:9" ht="15.75" customHeight="1" x14ac:dyDescent="0.3">
      <c r="A511" s="226"/>
      <c r="B511" s="226"/>
      <c r="C511" s="83"/>
      <c r="D511" s="84"/>
      <c r="E511" s="84"/>
      <c r="F511" s="84"/>
      <c r="G511" s="244"/>
      <c r="H511" s="248"/>
      <c r="I511" s="223"/>
    </row>
    <row r="512" spans="1:9" ht="15.75" customHeight="1" x14ac:dyDescent="0.3">
      <c r="A512" s="226"/>
      <c r="B512" s="226"/>
      <c r="C512" s="83"/>
      <c r="D512" s="84"/>
      <c r="E512" s="84"/>
      <c r="F512" s="84"/>
      <c r="G512" s="244"/>
      <c r="H512" s="248"/>
      <c r="I512" s="223"/>
    </row>
    <row r="513" spans="1:9" ht="15.75" customHeight="1" x14ac:dyDescent="0.3">
      <c r="A513" s="226"/>
      <c r="B513" s="226"/>
      <c r="C513" s="83"/>
      <c r="D513" s="84"/>
      <c r="E513" s="84"/>
      <c r="F513" s="84"/>
      <c r="G513" s="244"/>
      <c r="H513" s="248"/>
      <c r="I513" s="223"/>
    </row>
    <row r="514" spans="1:9" ht="15.75" customHeight="1" x14ac:dyDescent="0.3">
      <c r="A514" s="226"/>
      <c r="B514" s="226"/>
      <c r="C514" s="83"/>
      <c r="D514" s="84"/>
      <c r="E514" s="84"/>
      <c r="F514" s="84"/>
      <c r="G514" s="244"/>
      <c r="H514" s="248"/>
      <c r="I514" s="223"/>
    </row>
    <row r="515" spans="1:9" ht="15.75" customHeight="1" x14ac:dyDescent="0.3">
      <c r="A515" s="226"/>
      <c r="B515" s="226"/>
      <c r="C515" s="83"/>
      <c r="D515" s="84"/>
      <c r="E515" s="84"/>
      <c r="F515" s="84"/>
      <c r="G515" s="244"/>
      <c r="H515" s="248"/>
      <c r="I515" s="223"/>
    </row>
    <row r="516" spans="1:9" ht="15.75" customHeight="1" x14ac:dyDescent="0.3">
      <c r="A516" s="226"/>
      <c r="B516" s="226"/>
      <c r="C516" s="83"/>
      <c r="D516" s="84"/>
      <c r="E516" s="84"/>
      <c r="F516" s="84"/>
      <c r="G516" s="244"/>
      <c r="H516" s="248"/>
      <c r="I516" s="223"/>
    </row>
    <row r="517" spans="1:9" ht="15.75" customHeight="1" x14ac:dyDescent="0.3">
      <c r="A517" s="226"/>
      <c r="B517" s="226"/>
      <c r="C517" s="83"/>
      <c r="D517" s="84"/>
      <c r="E517" s="84"/>
      <c r="F517" s="84"/>
      <c r="G517" s="244"/>
      <c r="H517" s="248"/>
      <c r="I517" s="223"/>
    </row>
    <row r="518" spans="1:9" ht="15.75" customHeight="1" x14ac:dyDescent="0.3">
      <c r="A518" s="226"/>
      <c r="B518" s="226"/>
      <c r="C518" s="83"/>
      <c r="D518" s="84"/>
      <c r="E518" s="84"/>
      <c r="F518" s="84"/>
      <c r="G518" s="244"/>
      <c r="H518" s="248"/>
      <c r="I518" s="223"/>
    </row>
    <row r="519" spans="1:9" ht="15.75" customHeight="1" x14ac:dyDescent="0.3">
      <c r="A519" s="226"/>
      <c r="B519" s="226"/>
      <c r="C519" s="83"/>
      <c r="D519" s="84"/>
      <c r="E519" s="84"/>
      <c r="F519" s="84"/>
      <c r="G519" s="244"/>
      <c r="H519" s="248"/>
      <c r="I519" s="223"/>
    </row>
    <row r="520" spans="1:9" ht="15.75" customHeight="1" x14ac:dyDescent="0.3">
      <c r="A520" s="226"/>
      <c r="B520" s="226"/>
      <c r="C520" s="83"/>
      <c r="D520" s="84"/>
      <c r="E520" s="84"/>
      <c r="F520" s="84"/>
      <c r="G520" s="244"/>
      <c r="H520" s="248"/>
      <c r="I520" s="223"/>
    </row>
    <row r="521" spans="1:9" ht="15.75" customHeight="1" x14ac:dyDescent="0.3">
      <c r="A521" s="226"/>
      <c r="B521" s="226"/>
      <c r="C521" s="83"/>
      <c r="D521" s="84"/>
      <c r="E521" s="84"/>
      <c r="F521" s="84"/>
      <c r="G521" s="244"/>
      <c r="H521" s="248"/>
      <c r="I521" s="223"/>
    </row>
    <row r="522" spans="1:9" ht="15.75" customHeight="1" x14ac:dyDescent="0.3">
      <c r="A522" s="226"/>
      <c r="B522" s="226"/>
      <c r="C522" s="83"/>
      <c r="D522" s="84"/>
      <c r="E522" s="84"/>
      <c r="F522" s="84"/>
      <c r="G522" s="244"/>
      <c r="H522" s="248"/>
      <c r="I522" s="223"/>
    </row>
    <row r="523" spans="1:9" ht="15.75" customHeight="1" x14ac:dyDescent="0.3">
      <c r="A523" s="226"/>
      <c r="B523" s="226"/>
      <c r="C523" s="83"/>
      <c r="D523" s="84"/>
      <c r="E523" s="84"/>
      <c r="F523" s="84"/>
      <c r="G523" s="244"/>
      <c r="H523" s="248"/>
      <c r="I523" s="223"/>
    </row>
    <row r="524" spans="1:9" ht="15.75" customHeight="1" x14ac:dyDescent="0.3">
      <c r="A524" s="226"/>
      <c r="B524" s="226"/>
      <c r="C524" s="83"/>
      <c r="D524" s="84"/>
      <c r="E524" s="84"/>
      <c r="F524" s="84"/>
      <c r="G524" s="244"/>
      <c r="H524" s="248"/>
      <c r="I524" s="223"/>
    </row>
    <row r="525" spans="1:9" ht="15.75" customHeight="1" x14ac:dyDescent="0.3">
      <c r="A525" s="226"/>
      <c r="B525" s="226"/>
      <c r="C525" s="83"/>
      <c r="D525" s="84"/>
      <c r="E525" s="84"/>
      <c r="F525" s="84"/>
      <c r="G525" s="244"/>
      <c r="H525" s="248"/>
      <c r="I525" s="223"/>
    </row>
    <row r="526" spans="1:9" ht="15.75" customHeight="1" x14ac:dyDescent="0.3">
      <c r="A526" s="226"/>
      <c r="B526" s="226"/>
      <c r="C526" s="83"/>
      <c r="D526" s="84"/>
      <c r="E526" s="84"/>
      <c r="F526" s="84"/>
      <c r="G526" s="244"/>
      <c r="H526" s="248"/>
      <c r="I526" s="223"/>
    </row>
    <row r="527" spans="1:9" ht="15.75" customHeight="1" x14ac:dyDescent="0.3">
      <c r="A527" s="226"/>
      <c r="B527" s="226"/>
      <c r="C527" s="83"/>
      <c r="D527" s="84"/>
      <c r="E527" s="84"/>
      <c r="F527" s="84"/>
      <c r="G527" s="244"/>
      <c r="H527" s="248"/>
      <c r="I527" s="223"/>
    </row>
    <row r="528" spans="1:9" ht="15.75" customHeight="1" x14ac:dyDescent="0.3">
      <c r="A528" s="226"/>
      <c r="B528" s="226"/>
      <c r="C528" s="83"/>
      <c r="D528" s="84"/>
      <c r="E528" s="84"/>
      <c r="F528" s="84"/>
      <c r="G528" s="244"/>
      <c r="H528" s="248"/>
      <c r="I528" s="223"/>
    </row>
    <row r="529" spans="1:9" ht="15.75" customHeight="1" x14ac:dyDescent="0.3">
      <c r="A529" s="226"/>
      <c r="B529" s="226"/>
      <c r="C529" s="83"/>
      <c r="D529" s="84"/>
      <c r="E529" s="84"/>
      <c r="F529" s="84"/>
      <c r="G529" s="244"/>
      <c r="H529" s="248"/>
      <c r="I529" s="223"/>
    </row>
    <row r="530" spans="1:9" ht="15.75" customHeight="1" x14ac:dyDescent="0.3">
      <c r="A530" s="226"/>
      <c r="B530" s="226"/>
      <c r="C530" s="83"/>
      <c r="D530" s="84"/>
      <c r="E530" s="84"/>
      <c r="F530" s="84"/>
      <c r="G530" s="244"/>
      <c r="H530" s="248"/>
      <c r="I530" s="223"/>
    </row>
    <row r="531" spans="1:9" ht="15.75" customHeight="1" x14ac:dyDescent="0.3">
      <c r="A531" s="226"/>
      <c r="B531" s="226"/>
      <c r="C531" s="83"/>
      <c r="D531" s="84"/>
      <c r="E531" s="84"/>
      <c r="F531" s="84"/>
      <c r="G531" s="244"/>
      <c r="H531" s="248"/>
      <c r="I531" s="223"/>
    </row>
    <row r="532" spans="1:9" ht="15.75" customHeight="1" x14ac:dyDescent="0.3">
      <c r="A532" s="226"/>
      <c r="B532" s="226"/>
      <c r="C532" s="83"/>
      <c r="D532" s="84"/>
      <c r="E532" s="84"/>
      <c r="F532" s="84"/>
      <c r="G532" s="244"/>
      <c r="H532" s="248"/>
      <c r="I532" s="223"/>
    </row>
    <row r="533" spans="1:9" ht="15.75" customHeight="1" x14ac:dyDescent="0.3">
      <c r="A533" s="226"/>
      <c r="B533" s="226"/>
      <c r="C533" s="83"/>
      <c r="D533" s="84"/>
      <c r="E533" s="84"/>
      <c r="F533" s="84"/>
      <c r="G533" s="244"/>
      <c r="H533" s="248"/>
      <c r="I533" s="223"/>
    </row>
    <row r="534" spans="1:9" ht="15.75" customHeight="1" x14ac:dyDescent="0.3">
      <c r="A534" s="226"/>
      <c r="B534" s="226"/>
      <c r="C534" s="83"/>
      <c r="D534" s="84"/>
      <c r="E534" s="84"/>
      <c r="F534" s="84"/>
      <c r="G534" s="244"/>
      <c r="H534" s="248"/>
      <c r="I534" s="223"/>
    </row>
    <row r="535" spans="1:9" ht="15.75" customHeight="1" x14ac:dyDescent="0.3">
      <c r="A535" s="226"/>
      <c r="B535" s="226"/>
      <c r="C535" s="83"/>
      <c r="D535" s="84"/>
      <c r="E535" s="84"/>
      <c r="F535" s="84"/>
      <c r="G535" s="244"/>
      <c r="H535" s="248"/>
      <c r="I535" s="223"/>
    </row>
    <row r="536" spans="1:9" ht="15.75" customHeight="1" x14ac:dyDescent="0.3">
      <c r="A536" s="226"/>
      <c r="B536" s="226"/>
      <c r="C536" s="83"/>
      <c r="D536" s="84"/>
      <c r="E536" s="84"/>
      <c r="F536" s="84"/>
      <c r="G536" s="244"/>
      <c r="H536" s="248"/>
      <c r="I536" s="223"/>
    </row>
    <row r="537" spans="1:9" ht="15.75" customHeight="1" x14ac:dyDescent="0.3">
      <c r="A537" s="226"/>
      <c r="B537" s="226"/>
      <c r="C537" s="83"/>
      <c r="D537" s="84"/>
      <c r="E537" s="84"/>
      <c r="F537" s="84"/>
      <c r="G537" s="244"/>
      <c r="H537" s="248"/>
      <c r="I537" s="223"/>
    </row>
    <row r="538" spans="1:9" ht="15.75" customHeight="1" x14ac:dyDescent="0.3">
      <c r="A538" s="226"/>
      <c r="B538" s="226"/>
      <c r="C538" s="83"/>
      <c r="D538" s="84"/>
      <c r="E538" s="84"/>
      <c r="F538" s="84"/>
      <c r="G538" s="244"/>
      <c r="H538" s="248"/>
      <c r="I538" s="223"/>
    </row>
    <row r="539" spans="1:9" ht="15.75" customHeight="1" x14ac:dyDescent="0.3">
      <c r="A539" s="226"/>
      <c r="B539" s="226"/>
      <c r="C539" s="83"/>
      <c r="D539" s="84"/>
      <c r="E539" s="84"/>
      <c r="F539" s="84"/>
      <c r="G539" s="244"/>
      <c r="H539" s="248"/>
      <c r="I539" s="223"/>
    </row>
    <row r="540" spans="1:9" ht="15.75" customHeight="1" x14ac:dyDescent="0.3">
      <c r="A540" s="226"/>
      <c r="B540" s="226"/>
      <c r="C540" s="83"/>
      <c r="D540" s="84"/>
      <c r="E540" s="84"/>
      <c r="F540" s="84"/>
      <c r="G540" s="244"/>
      <c r="H540" s="248"/>
      <c r="I540" s="223"/>
    </row>
    <row r="541" spans="1:9" ht="15.75" customHeight="1" x14ac:dyDescent="0.3">
      <c r="A541" s="226"/>
      <c r="B541" s="226"/>
      <c r="C541" s="83"/>
      <c r="D541" s="84"/>
      <c r="E541" s="84"/>
      <c r="F541" s="84"/>
      <c r="G541" s="244"/>
      <c r="H541" s="248"/>
      <c r="I541" s="223"/>
    </row>
    <row r="542" spans="1:9" ht="15.75" customHeight="1" x14ac:dyDescent="0.3">
      <c r="A542" s="226"/>
      <c r="B542" s="226"/>
      <c r="C542" s="83"/>
      <c r="D542" s="84"/>
      <c r="E542" s="84"/>
      <c r="F542" s="84"/>
      <c r="G542" s="244"/>
      <c r="H542" s="248"/>
      <c r="I542" s="223"/>
    </row>
    <row r="543" spans="1:9" ht="15.75" customHeight="1" x14ac:dyDescent="0.3">
      <c r="A543" s="226"/>
      <c r="B543" s="226"/>
      <c r="C543" s="83"/>
      <c r="D543" s="84"/>
      <c r="E543" s="84"/>
      <c r="F543" s="84"/>
      <c r="G543" s="244"/>
      <c r="H543" s="248"/>
      <c r="I543" s="223"/>
    </row>
    <row r="544" spans="1:9" ht="15.75" customHeight="1" x14ac:dyDescent="0.3">
      <c r="A544" s="226"/>
      <c r="B544" s="226"/>
      <c r="C544" s="83"/>
      <c r="D544" s="84"/>
      <c r="E544" s="84"/>
      <c r="F544" s="84"/>
      <c r="G544" s="244"/>
      <c r="H544" s="248"/>
      <c r="I544" s="223"/>
    </row>
    <row r="545" spans="1:9" ht="15.75" customHeight="1" x14ac:dyDescent="0.3">
      <c r="A545" s="226"/>
      <c r="B545" s="226"/>
      <c r="C545" s="83"/>
      <c r="D545" s="84"/>
      <c r="E545" s="84"/>
      <c r="F545" s="84"/>
      <c r="G545" s="244"/>
      <c r="H545" s="248"/>
      <c r="I545" s="223"/>
    </row>
    <row r="546" spans="1:9" ht="15.75" customHeight="1" x14ac:dyDescent="0.3">
      <c r="A546" s="226"/>
      <c r="B546" s="226"/>
      <c r="C546" s="83"/>
      <c r="D546" s="84"/>
      <c r="E546" s="84"/>
      <c r="F546" s="84"/>
      <c r="G546" s="244"/>
      <c r="H546" s="248"/>
      <c r="I546" s="223"/>
    </row>
    <row r="547" spans="1:9" ht="15.75" customHeight="1" x14ac:dyDescent="0.3">
      <c r="A547" s="226"/>
      <c r="B547" s="226"/>
      <c r="C547" s="83"/>
      <c r="D547" s="84"/>
      <c r="E547" s="84"/>
      <c r="F547" s="84"/>
      <c r="G547" s="244"/>
      <c r="H547" s="248"/>
      <c r="I547" s="223"/>
    </row>
    <row r="548" spans="1:9" ht="15.75" customHeight="1" x14ac:dyDescent="0.3">
      <c r="A548" s="226"/>
      <c r="B548" s="226"/>
      <c r="C548" s="83"/>
      <c r="D548" s="84"/>
      <c r="E548" s="84"/>
      <c r="F548" s="84"/>
      <c r="G548" s="244"/>
      <c r="H548" s="248"/>
      <c r="I548" s="223"/>
    </row>
    <row r="549" spans="1:9" ht="15.75" customHeight="1" x14ac:dyDescent="0.3">
      <c r="A549" s="226"/>
      <c r="B549" s="226"/>
      <c r="C549" s="83"/>
      <c r="D549" s="84"/>
      <c r="E549" s="84"/>
      <c r="F549" s="84"/>
      <c r="G549" s="244"/>
      <c r="H549" s="248"/>
      <c r="I549" s="223"/>
    </row>
    <row r="550" spans="1:9" ht="15.75" customHeight="1" x14ac:dyDescent="0.3">
      <c r="A550" s="226"/>
      <c r="B550" s="226"/>
      <c r="C550" s="83"/>
      <c r="D550" s="84"/>
      <c r="E550" s="84"/>
      <c r="F550" s="84"/>
      <c r="G550" s="244"/>
      <c r="H550" s="248"/>
      <c r="I550" s="223"/>
    </row>
    <row r="551" spans="1:9" ht="15.75" customHeight="1" x14ac:dyDescent="0.3">
      <c r="A551" s="226"/>
      <c r="B551" s="226"/>
      <c r="C551" s="83"/>
      <c r="D551" s="84"/>
      <c r="E551" s="84"/>
      <c r="F551" s="84"/>
      <c r="G551" s="244"/>
      <c r="H551" s="248"/>
      <c r="I551" s="223"/>
    </row>
    <row r="552" spans="1:9" ht="15.75" customHeight="1" x14ac:dyDescent="0.3">
      <c r="A552" s="226"/>
      <c r="B552" s="226"/>
      <c r="C552" s="83"/>
      <c r="D552" s="84"/>
      <c r="E552" s="84"/>
      <c r="F552" s="84"/>
      <c r="G552" s="244"/>
      <c r="H552" s="248"/>
      <c r="I552" s="223"/>
    </row>
    <row r="553" spans="1:9" ht="15.75" customHeight="1" x14ac:dyDescent="0.3">
      <c r="A553" s="226"/>
      <c r="B553" s="226"/>
      <c r="C553" s="83"/>
      <c r="D553" s="84"/>
      <c r="E553" s="84"/>
      <c r="F553" s="84"/>
      <c r="G553" s="244"/>
      <c r="H553" s="248"/>
      <c r="I553" s="223"/>
    </row>
    <row r="554" spans="1:9" ht="15.75" customHeight="1" x14ac:dyDescent="0.3">
      <c r="A554" s="226"/>
      <c r="B554" s="226"/>
      <c r="C554" s="83"/>
      <c r="D554" s="84"/>
      <c r="E554" s="84"/>
      <c r="F554" s="84"/>
      <c r="G554" s="244"/>
      <c r="H554" s="248"/>
      <c r="I554" s="223"/>
    </row>
    <row r="555" spans="1:9" ht="15.75" customHeight="1" x14ac:dyDescent="0.3">
      <c r="A555" s="226"/>
      <c r="B555" s="226"/>
      <c r="C555" s="83"/>
      <c r="D555" s="84"/>
      <c r="E555" s="84"/>
      <c r="F555" s="84"/>
      <c r="G555" s="244"/>
      <c r="H555" s="248"/>
      <c r="I555" s="223"/>
    </row>
    <row r="556" spans="1:9" ht="15.75" customHeight="1" x14ac:dyDescent="0.3">
      <c r="A556" s="226"/>
      <c r="B556" s="226"/>
      <c r="C556" s="83"/>
      <c r="D556" s="84"/>
      <c r="E556" s="84"/>
      <c r="F556" s="84"/>
      <c r="G556" s="244"/>
      <c r="H556" s="248"/>
      <c r="I556" s="223"/>
    </row>
    <row r="557" spans="1:9" ht="15.75" customHeight="1" x14ac:dyDescent="0.3">
      <c r="A557" s="226"/>
      <c r="B557" s="226"/>
      <c r="C557" s="83"/>
      <c r="D557" s="84"/>
      <c r="E557" s="84"/>
      <c r="F557" s="84"/>
      <c r="G557" s="244"/>
      <c r="H557" s="248"/>
      <c r="I557" s="223"/>
    </row>
    <row r="558" spans="1:9" ht="15.75" customHeight="1" x14ac:dyDescent="0.3">
      <c r="A558" s="226"/>
      <c r="B558" s="226"/>
      <c r="C558" s="83"/>
      <c r="D558" s="84"/>
      <c r="E558" s="84"/>
      <c r="F558" s="84"/>
      <c r="G558" s="244"/>
      <c r="H558" s="248"/>
      <c r="I558" s="223"/>
    </row>
    <row r="559" spans="1:9" ht="15.75" customHeight="1" x14ac:dyDescent="0.3">
      <c r="A559" s="226"/>
      <c r="B559" s="226"/>
      <c r="C559" s="83"/>
      <c r="D559" s="84"/>
      <c r="E559" s="84"/>
      <c r="F559" s="84"/>
      <c r="G559" s="244"/>
      <c r="H559" s="248"/>
      <c r="I559" s="223"/>
    </row>
    <row r="560" spans="1:9" ht="15.75" customHeight="1" x14ac:dyDescent="0.3">
      <c r="A560" s="226"/>
      <c r="B560" s="226"/>
      <c r="C560" s="83"/>
      <c r="D560" s="84"/>
      <c r="E560" s="84"/>
      <c r="F560" s="84"/>
      <c r="G560" s="244"/>
      <c r="H560" s="248"/>
      <c r="I560" s="223"/>
    </row>
    <row r="561" spans="1:9" ht="15.75" customHeight="1" x14ac:dyDescent="0.3">
      <c r="A561" s="226"/>
      <c r="B561" s="226"/>
      <c r="C561" s="83"/>
      <c r="D561" s="84"/>
      <c r="E561" s="84"/>
      <c r="F561" s="84"/>
      <c r="G561" s="244"/>
      <c r="H561" s="248"/>
      <c r="I561" s="223"/>
    </row>
    <row r="562" spans="1:9" ht="15.75" customHeight="1" x14ac:dyDescent="0.3">
      <c r="A562" s="226"/>
      <c r="B562" s="226"/>
      <c r="C562" s="83"/>
      <c r="D562" s="84"/>
      <c r="E562" s="84"/>
      <c r="F562" s="84"/>
      <c r="G562" s="244"/>
      <c r="H562" s="248"/>
      <c r="I562" s="223"/>
    </row>
    <row r="563" spans="1:9" ht="15.75" customHeight="1" x14ac:dyDescent="0.3">
      <c r="A563" s="226"/>
      <c r="B563" s="226"/>
      <c r="C563" s="83"/>
      <c r="D563" s="84"/>
      <c r="E563" s="84"/>
      <c r="F563" s="84"/>
      <c r="G563" s="244"/>
      <c r="H563" s="248"/>
      <c r="I563" s="223"/>
    </row>
    <row r="564" spans="1:9" ht="15.75" customHeight="1" x14ac:dyDescent="0.3">
      <c r="A564" s="226"/>
      <c r="B564" s="226"/>
      <c r="C564" s="83"/>
      <c r="D564" s="84"/>
      <c r="E564" s="84"/>
      <c r="F564" s="84"/>
      <c r="G564" s="244"/>
      <c r="H564" s="248"/>
      <c r="I564" s="223"/>
    </row>
    <row r="565" spans="1:9" ht="15.75" customHeight="1" x14ac:dyDescent="0.3">
      <c r="A565" s="226"/>
      <c r="B565" s="226"/>
      <c r="C565" s="83"/>
      <c r="D565" s="84"/>
      <c r="E565" s="84"/>
      <c r="F565" s="84"/>
      <c r="G565" s="244"/>
      <c r="H565" s="248"/>
      <c r="I565" s="223"/>
    </row>
    <row r="566" spans="1:9" ht="15.75" customHeight="1" x14ac:dyDescent="0.3">
      <c r="A566" s="226"/>
      <c r="B566" s="226"/>
      <c r="C566" s="83"/>
      <c r="D566" s="84"/>
      <c r="E566" s="84"/>
      <c r="F566" s="84"/>
      <c r="G566" s="244"/>
      <c r="H566" s="248"/>
      <c r="I566" s="223"/>
    </row>
    <row r="567" spans="1:9" ht="15.75" customHeight="1" x14ac:dyDescent="0.3">
      <c r="A567" s="226"/>
      <c r="B567" s="226"/>
      <c r="C567" s="83"/>
      <c r="D567" s="84"/>
      <c r="E567" s="84"/>
      <c r="F567" s="84"/>
      <c r="G567" s="244"/>
      <c r="H567" s="248"/>
      <c r="I567" s="223"/>
    </row>
    <row r="568" spans="1:9" ht="15.75" customHeight="1" x14ac:dyDescent="0.3">
      <c r="A568" s="226"/>
      <c r="B568" s="226"/>
      <c r="C568" s="83"/>
      <c r="D568" s="84"/>
      <c r="E568" s="84"/>
      <c r="F568" s="84"/>
      <c r="G568" s="244"/>
      <c r="H568" s="248"/>
      <c r="I568" s="223"/>
    </row>
    <row r="569" spans="1:9" ht="15.75" customHeight="1" x14ac:dyDescent="0.3">
      <c r="A569" s="226"/>
      <c r="B569" s="226"/>
      <c r="C569" s="83"/>
      <c r="D569" s="84"/>
      <c r="E569" s="84"/>
      <c r="F569" s="84"/>
      <c r="G569" s="244"/>
      <c r="H569" s="248"/>
      <c r="I569" s="223"/>
    </row>
    <row r="570" spans="1:9" ht="15.75" customHeight="1" x14ac:dyDescent="0.3">
      <c r="A570" s="226"/>
      <c r="B570" s="226"/>
      <c r="C570" s="83"/>
      <c r="D570" s="84"/>
      <c r="E570" s="84"/>
      <c r="F570" s="84"/>
      <c r="G570" s="244"/>
      <c r="H570" s="248"/>
      <c r="I570" s="223"/>
    </row>
    <row r="571" spans="1:9" ht="15.75" customHeight="1" x14ac:dyDescent="0.3">
      <c r="A571" s="226"/>
      <c r="B571" s="226"/>
      <c r="C571" s="83"/>
      <c r="D571" s="84"/>
      <c r="E571" s="84"/>
      <c r="F571" s="84"/>
      <c r="G571" s="244"/>
      <c r="H571" s="248"/>
      <c r="I571" s="223"/>
    </row>
    <row r="572" spans="1:9" ht="15.75" customHeight="1" x14ac:dyDescent="0.3">
      <c r="A572" s="226"/>
      <c r="B572" s="226"/>
      <c r="C572" s="83"/>
      <c r="D572" s="84"/>
      <c r="E572" s="84"/>
      <c r="F572" s="84"/>
      <c r="G572" s="244"/>
      <c r="H572" s="248"/>
      <c r="I572" s="223"/>
    </row>
    <row r="573" spans="1:9" ht="15.75" customHeight="1" x14ac:dyDescent="0.3">
      <c r="A573" s="226"/>
      <c r="B573" s="226"/>
      <c r="C573" s="83"/>
      <c r="D573" s="84"/>
      <c r="E573" s="84"/>
      <c r="F573" s="84"/>
      <c r="G573" s="244"/>
      <c r="H573" s="248"/>
      <c r="I573" s="223"/>
    </row>
    <row r="574" spans="1:9" ht="15.75" customHeight="1" x14ac:dyDescent="0.3">
      <c r="A574" s="226"/>
      <c r="B574" s="226"/>
      <c r="C574" s="83"/>
      <c r="D574" s="84"/>
      <c r="E574" s="84"/>
      <c r="F574" s="84"/>
      <c r="G574" s="244"/>
      <c r="H574" s="248"/>
      <c r="I574" s="223"/>
    </row>
    <row r="575" spans="1:9" ht="15.75" customHeight="1" x14ac:dyDescent="0.3">
      <c r="A575" s="226"/>
      <c r="B575" s="226"/>
      <c r="C575" s="83"/>
      <c r="D575" s="84"/>
      <c r="E575" s="84"/>
      <c r="F575" s="84"/>
      <c r="G575" s="244"/>
      <c r="H575" s="248"/>
      <c r="I575" s="223"/>
    </row>
    <row r="576" spans="1:9" ht="15.75" customHeight="1" x14ac:dyDescent="0.3">
      <c r="A576" s="226"/>
      <c r="B576" s="226"/>
      <c r="C576" s="83"/>
      <c r="D576" s="84"/>
      <c r="E576" s="84"/>
      <c r="F576" s="84"/>
      <c r="G576" s="244"/>
      <c r="H576" s="248"/>
      <c r="I576" s="223"/>
    </row>
    <row r="577" spans="1:9" ht="15.75" customHeight="1" x14ac:dyDescent="0.3">
      <c r="A577" s="226"/>
      <c r="B577" s="226"/>
      <c r="C577" s="83"/>
      <c r="D577" s="84"/>
      <c r="E577" s="84"/>
      <c r="F577" s="84"/>
      <c r="G577" s="244"/>
      <c r="H577" s="248"/>
      <c r="I577" s="223"/>
    </row>
    <row r="578" spans="1:9" ht="15.75" customHeight="1" x14ac:dyDescent="0.3">
      <c r="A578" s="226"/>
      <c r="B578" s="226"/>
      <c r="C578" s="83"/>
      <c r="D578" s="84"/>
      <c r="E578" s="84"/>
      <c r="F578" s="84"/>
      <c r="G578" s="244"/>
      <c r="H578" s="248"/>
      <c r="I578" s="223"/>
    </row>
    <row r="579" spans="1:9" ht="15.75" customHeight="1" x14ac:dyDescent="0.3">
      <c r="A579" s="226"/>
      <c r="B579" s="226"/>
      <c r="C579" s="83"/>
      <c r="D579" s="84"/>
      <c r="E579" s="84"/>
      <c r="F579" s="84"/>
      <c r="G579" s="244"/>
      <c r="H579" s="248"/>
      <c r="I579" s="223"/>
    </row>
    <row r="580" spans="1:9" ht="15.75" customHeight="1" x14ac:dyDescent="0.3">
      <c r="A580" s="226"/>
      <c r="B580" s="226"/>
      <c r="C580" s="83"/>
      <c r="D580" s="84"/>
      <c r="E580" s="84"/>
      <c r="F580" s="84"/>
      <c r="G580" s="244"/>
      <c r="H580" s="248"/>
      <c r="I580" s="223"/>
    </row>
    <row r="581" spans="1:9" ht="15.75" customHeight="1" x14ac:dyDescent="0.3">
      <c r="A581" s="226"/>
      <c r="B581" s="226"/>
      <c r="C581" s="83"/>
      <c r="D581" s="84"/>
      <c r="E581" s="84"/>
      <c r="F581" s="84"/>
      <c r="G581" s="244"/>
      <c r="H581" s="248"/>
      <c r="I581" s="223"/>
    </row>
    <row r="582" spans="1:9" ht="15.75" customHeight="1" x14ac:dyDescent="0.3">
      <c r="A582" s="226"/>
      <c r="B582" s="226"/>
      <c r="C582" s="83"/>
      <c r="D582" s="84"/>
      <c r="E582" s="84"/>
      <c r="F582" s="84"/>
      <c r="G582" s="244"/>
      <c r="H582" s="248"/>
      <c r="I582" s="223"/>
    </row>
    <row r="583" spans="1:9" ht="15.75" customHeight="1" x14ac:dyDescent="0.3">
      <c r="A583" s="226"/>
      <c r="B583" s="226"/>
      <c r="C583" s="83"/>
      <c r="D583" s="84"/>
      <c r="E583" s="84"/>
      <c r="F583" s="84"/>
      <c r="G583" s="244"/>
      <c r="H583" s="248"/>
      <c r="I583" s="223"/>
    </row>
    <row r="584" spans="1:9" ht="15.75" customHeight="1" x14ac:dyDescent="0.3">
      <c r="A584" s="226"/>
      <c r="B584" s="226"/>
      <c r="C584" s="83"/>
      <c r="D584" s="84"/>
      <c r="E584" s="84"/>
      <c r="F584" s="84"/>
      <c r="G584" s="244"/>
      <c r="H584" s="248"/>
      <c r="I584" s="223"/>
    </row>
    <row r="585" spans="1:9" ht="15.75" customHeight="1" x14ac:dyDescent="0.3">
      <c r="A585" s="226"/>
      <c r="B585" s="226"/>
      <c r="C585" s="83"/>
      <c r="D585" s="84"/>
      <c r="E585" s="84"/>
      <c r="F585" s="84"/>
      <c r="G585" s="244"/>
      <c r="H585" s="248"/>
      <c r="I585" s="223"/>
    </row>
    <row r="586" spans="1:9" ht="15.75" customHeight="1" x14ac:dyDescent="0.3">
      <c r="A586" s="226"/>
      <c r="B586" s="226"/>
      <c r="C586" s="83"/>
      <c r="D586" s="84"/>
      <c r="E586" s="84"/>
      <c r="F586" s="84"/>
      <c r="G586" s="244"/>
      <c r="H586" s="248"/>
      <c r="I586" s="223"/>
    </row>
    <row r="587" spans="1:9" ht="15.75" customHeight="1" x14ac:dyDescent="0.3">
      <c r="A587" s="226"/>
      <c r="B587" s="226"/>
      <c r="C587" s="83"/>
      <c r="D587" s="84"/>
      <c r="E587" s="84"/>
      <c r="F587" s="84"/>
      <c r="G587" s="244"/>
      <c r="H587" s="248"/>
      <c r="I587" s="223"/>
    </row>
    <row r="588" spans="1:9" ht="15.75" customHeight="1" x14ac:dyDescent="0.3">
      <c r="A588" s="226"/>
      <c r="B588" s="226"/>
      <c r="C588" s="83"/>
      <c r="D588" s="84"/>
      <c r="E588" s="84"/>
      <c r="F588" s="84"/>
      <c r="G588" s="244"/>
      <c r="H588" s="248"/>
      <c r="I588" s="223"/>
    </row>
    <row r="589" spans="1:9" ht="15.75" customHeight="1" x14ac:dyDescent="0.3">
      <c r="A589" s="226"/>
      <c r="B589" s="226"/>
      <c r="C589" s="83"/>
      <c r="D589" s="84"/>
      <c r="E589" s="84"/>
      <c r="F589" s="84"/>
      <c r="G589" s="244"/>
      <c r="H589" s="248"/>
      <c r="I589" s="223"/>
    </row>
    <row r="590" spans="1:9" ht="15.75" customHeight="1" x14ac:dyDescent="0.3">
      <c r="A590" s="226"/>
      <c r="B590" s="226"/>
      <c r="C590" s="83"/>
      <c r="D590" s="84"/>
      <c r="E590" s="84"/>
      <c r="F590" s="84"/>
      <c r="G590" s="244"/>
      <c r="H590" s="248"/>
      <c r="I590" s="223"/>
    </row>
    <row r="591" spans="1:9" ht="15.75" customHeight="1" x14ac:dyDescent="0.3">
      <c r="A591" s="226"/>
      <c r="B591" s="226"/>
      <c r="C591" s="83"/>
      <c r="D591" s="84"/>
      <c r="E591" s="84"/>
      <c r="F591" s="84"/>
      <c r="G591" s="244"/>
      <c r="H591" s="248"/>
      <c r="I591" s="223"/>
    </row>
    <row r="592" spans="1:9" ht="15.75" customHeight="1" x14ac:dyDescent="0.3">
      <c r="A592" s="226"/>
      <c r="B592" s="226"/>
      <c r="C592" s="83"/>
      <c r="D592" s="84"/>
      <c r="E592" s="84"/>
      <c r="F592" s="84"/>
      <c r="G592" s="244"/>
      <c r="H592" s="248"/>
      <c r="I592" s="223"/>
    </row>
    <row r="593" spans="1:9" ht="15.75" customHeight="1" x14ac:dyDescent="0.3">
      <c r="A593" s="226"/>
      <c r="B593" s="226"/>
      <c r="C593" s="83"/>
      <c r="D593" s="84"/>
      <c r="E593" s="84"/>
      <c r="F593" s="84"/>
      <c r="G593" s="244"/>
      <c r="H593" s="248"/>
      <c r="I593" s="223"/>
    </row>
    <row r="594" spans="1:9" ht="15.75" customHeight="1" x14ac:dyDescent="0.3">
      <c r="A594" s="226"/>
      <c r="B594" s="226"/>
      <c r="C594" s="83"/>
      <c r="D594" s="84"/>
      <c r="E594" s="84"/>
      <c r="F594" s="84"/>
      <c r="G594" s="244"/>
      <c r="H594" s="248"/>
      <c r="I594" s="223"/>
    </row>
    <row r="595" spans="1:9" ht="15.75" customHeight="1" x14ac:dyDescent="0.3">
      <c r="A595" s="226"/>
      <c r="B595" s="226"/>
      <c r="C595" s="83"/>
      <c r="D595" s="84"/>
      <c r="E595" s="84"/>
      <c r="F595" s="84"/>
      <c r="G595" s="244"/>
      <c r="H595" s="248"/>
      <c r="I595" s="223"/>
    </row>
    <row r="596" spans="1:9" ht="15.75" customHeight="1" x14ac:dyDescent="0.3">
      <c r="A596" s="226"/>
      <c r="B596" s="226"/>
      <c r="C596" s="83"/>
      <c r="D596" s="84"/>
      <c r="E596" s="84"/>
      <c r="F596" s="84"/>
      <c r="G596" s="244"/>
      <c r="H596" s="248"/>
      <c r="I596" s="223"/>
    </row>
    <row r="597" spans="1:9" ht="15.75" customHeight="1" x14ac:dyDescent="0.3">
      <c r="A597" s="226"/>
      <c r="B597" s="226"/>
      <c r="C597" s="83"/>
      <c r="D597" s="84"/>
      <c r="E597" s="84"/>
      <c r="F597" s="84"/>
      <c r="G597" s="244"/>
      <c r="H597" s="248"/>
      <c r="I597" s="223"/>
    </row>
    <row r="598" spans="1:9" ht="15.75" customHeight="1" x14ac:dyDescent="0.3">
      <c r="A598" s="226"/>
      <c r="B598" s="226"/>
      <c r="C598" s="83"/>
      <c r="D598" s="84"/>
      <c r="E598" s="84"/>
      <c r="F598" s="84"/>
      <c r="G598" s="244"/>
      <c r="H598" s="248"/>
      <c r="I598" s="223"/>
    </row>
    <row r="599" spans="1:9" ht="15.75" customHeight="1" x14ac:dyDescent="0.3">
      <c r="A599" s="226"/>
      <c r="B599" s="226"/>
      <c r="C599" s="83"/>
      <c r="D599" s="84"/>
      <c r="E599" s="84"/>
      <c r="F599" s="84"/>
      <c r="G599" s="244"/>
      <c r="H599" s="248"/>
      <c r="I599" s="223"/>
    </row>
    <row r="600" spans="1:9" ht="15.75" customHeight="1" x14ac:dyDescent="0.3">
      <c r="A600" s="226"/>
      <c r="B600" s="226"/>
      <c r="C600" s="83"/>
      <c r="D600" s="84"/>
      <c r="E600" s="84"/>
      <c r="F600" s="84"/>
      <c r="G600" s="244"/>
      <c r="H600" s="248"/>
      <c r="I600" s="223"/>
    </row>
    <row r="601" spans="1:9" ht="15.75" customHeight="1" x14ac:dyDescent="0.3">
      <c r="A601" s="226"/>
      <c r="B601" s="226"/>
      <c r="C601" s="83"/>
      <c r="D601" s="84"/>
      <c r="E601" s="84"/>
      <c r="F601" s="84"/>
      <c r="G601" s="244"/>
      <c r="H601" s="248"/>
      <c r="I601" s="223"/>
    </row>
    <row r="602" spans="1:9" ht="15.75" customHeight="1" x14ac:dyDescent="0.3">
      <c r="A602" s="226"/>
      <c r="B602" s="226"/>
      <c r="C602" s="83"/>
      <c r="D602" s="84"/>
      <c r="E602" s="84"/>
      <c r="F602" s="84"/>
      <c r="G602" s="244"/>
      <c r="H602" s="248"/>
      <c r="I602" s="223"/>
    </row>
    <row r="603" spans="1:9" ht="15.75" customHeight="1" x14ac:dyDescent="0.3">
      <c r="A603" s="226"/>
      <c r="B603" s="226"/>
      <c r="C603" s="83"/>
      <c r="D603" s="84"/>
      <c r="E603" s="84"/>
      <c r="F603" s="84"/>
      <c r="G603" s="244"/>
      <c r="H603" s="248"/>
      <c r="I603" s="223"/>
    </row>
    <row r="604" spans="1:9" ht="15.75" customHeight="1" x14ac:dyDescent="0.3">
      <c r="A604" s="226"/>
      <c r="B604" s="226"/>
      <c r="C604" s="83"/>
      <c r="D604" s="84"/>
      <c r="E604" s="84"/>
      <c r="F604" s="84"/>
      <c r="G604" s="244"/>
      <c r="H604" s="248"/>
      <c r="I604" s="223"/>
    </row>
    <row r="605" spans="1:9" ht="15.75" customHeight="1" x14ac:dyDescent="0.3">
      <c r="A605" s="226"/>
      <c r="B605" s="226"/>
      <c r="C605" s="83"/>
      <c r="D605" s="84"/>
      <c r="E605" s="84"/>
      <c r="F605" s="84"/>
      <c r="G605" s="244"/>
      <c r="H605" s="248"/>
      <c r="I605" s="223"/>
    </row>
    <row r="606" spans="1:9" ht="15.75" customHeight="1" x14ac:dyDescent="0.3">
      <c r="A606" s="226"/>
      <c r="B606" s="226"/>
      <c r="C606" s="83"/>
      <c r="D606" s="84"/>
      <c r="E606" s="84"/>
      <c r="F606" s="84"/>
      <c r="G606" s="244"/>
      <c r="H606" s="248"/>
      <c r="I606" s="223"/>
    </row>
    <row r="607" spans="1:9" ht="15.75" customHeight="1" x14ac:dyDescent="0.3">
      <c r="A607" s="226"/>
      <c r="B607" s="226"/>
      <c r="C607" s="83"/>
      <c r="D607" s="84"/>
      <c r="E607" s="84"/>
      <c r="F607" s="84"/>
      <c r="G607" s="244"/>
      <c r="H607" s="248"/>
      <c r="I607" s="223"/>
    </row>
    <row r="608" spans="1:9" ht="15.75" customHeight="1" x14ac:dyDescent="0.3">
      <c r="A608" s="226"/>
      <c r="B608" s="226"/>
      <c r="C608" s="83"/>
      <c r="D608" s="84"/>
      <c r="E608" s="84"/>
      <c r="F608" s="84"/>
      <c r="G608" s="244"/>
      <c r="H608" s="248"/>
      <c r="I608" s="223"/>
    </row>
    <row r="609" spans="1:9" ht="15.75" customHeight="1" x14ac:dyDescent="0.3">
      <c r="A609" s="226"/>
      <c r="B609" s="226"/>
      <c r="C609" s="83"/>
      <c r="D609" s="84"/>
      <c r="E609" s="84"/>
      <c r="F609" s="84"/>
      <c r="G609" s="244"/>
      <c r="H609" s="248"/>
      <c r="I609" s="223"/>
    </row>
    <row r="610" spans="1:9" ht="15.75" customHeight="1" x14ac:dyDescent="0.3">
      <c r="A610" s="226"/>
      <c r="B610" s="226"/>
      <c r="C610" s="83"/>
      <c r="D610" s="84"/>
      <c r="E610" s="84"/>
      <c r="F610" s="84"/>
      <c r="G610" s="244"/>
      <c r="H610" s="248"/>
      <c r="I610" s="223"/>
    </row>
    <row r="611" spans="1:9" ht="15.75" customHeight="1" x14ac:dyDescent="0.3">
      <c r="A611" s="226"/>
      <c r="B611" s="226"/>
      <c r="C611" s="83"/>
      <c r="D611" s="84"/>
      <c r="E611" s="84"/>
      <c r="F611" s="84"/>
      <c r="G611" s="244"/>
      <c r="H611" s="248"/>
      <c r="I611" s="223"/>
    </row>
    <row r="612" spans="1:9" ht="15.75" customHeight="1" x14ac:dyDescent="0.3">
      <c r="A612" s="226"/>
      <c r="B612" s="226"/>
      <c r="C612" s="83"/>
      <c r="D612" s="84"/>
      <c r="E612" s="84"/>
      <c r="F612" s="84"/>
      <c r="G612" s="244"/>
      <c r="H612" s="248"/>
      <c r="I612" s="223"/>
    </row>
    <row r="613" spans="1:9" ht="15.75" customHeight="1" x14ac:dyDescent="0.3">
      <c r="A613" s="226"/>
      <c r="B613" s="226"/>
      <c r="C613" s="83"/>
      <c r="D613" s="84"/>
      <c r="E613" s="84"/>
      <c r="F613" s="84"/>
      <c r="G613" s="244"/>
      <c r="H613" s="248"/>
      <c r="I613" s="223"/>
    </row>
    <row r="614" spans="1:9" ht="15.75" customHeight="1" x14ac:dyDescent="0.3">
      <c r="A614" s="226"/>
      <c r="B614" s="226"/>
      <c r="C614" s="83"/>
      <c r="D614" s="84"/>
      <c r="E614" s="84"/>
      <c r="F614" s="84"/>
      <c r="G614" s="244"/>
      <c r="H614" s="248"/>
      <c r="I614" s="223"/>
    </row>
    <row r="615" spans="1:9" ht="15.75" customHeight="1" x14ac:dyDescent="0.3">
      <c r="A615" s="226"/>
      <c r="B615" s="226"/>
      <c r="C615" s="83"/>
      <c r="D615" s="84"/>
      <c r="E615" s="84"/>
      <c r="F615" s="84"/>
      <c r="G615" s="244"/>
      <c r="H615" s="248"/>
      <c r="I615" s="223"/>
    </row>
    <row r="616" spans="1:9" ht="15.75" customHeight="1" x14ac:dyDescent="0.3">
      <c r="A616" s="226"/>
      <c r="B616" s="226"/>
      <c r="C616" s="83"/>
      <c r="D616" s="84"/>
      <c r="E616" s="84"/>
      <c r="F616" s="84"/>
      <c r="G616" s="244"/>
      <c r="H616" s="248"/>
      <c r="I616" s="223"/>
    </row>
    <row r="617" spans="1:9" ht="15.75" customHeight="1" x14ac:dyDescent="0.3">
      <c r="A617" s="226"/>
      <c r="B617" s="226"/>
      <c r="C617" s="83"/>
      <c r="D617" s="84"/>
      <c r="E617" s="84"/>
      <c r="F617" s="84"/>
      <c r="G617" s="244"/>
      <c r="H617" s="248"/>
      <c r="I617" s="223"/>
    </row>
    <row r="618" spans="1:9" ht="15.75" customHeight="1" x14ac:dyDescent="0.3">
      <c r="A618" s="226"/>
      <c r="B618" s="226"/>
      <c r="C618" s="83"/>
      <c r="D618" s="84"/>
      <c r="E618" s="84"/>
      <c r="F618" s="84"/>
      <c r="G618" s="244"/>
      <c r="H618" s="248"/>
      <c r="I618" s="223"/>
    </row>
    <row r="619" spans="1:9" ht="15.75" customHeight="1" x14ac:dyDescent="0.3">
      <c r="A619" s="226"/>
      <c r="B619" s="226"/>
      <c r="C619" s="83"/>
      <c r="D619" s="84"/>
      <c r="E619" s="84"/>
      <c r="F619" s="84"/>
      <c r="G619" s="244"/>
      <c r="H619" s="248"/>
      <c r="I619" s="223"/>
    </row>
    <row r="620" spans="1:9" ht="15.75" customHeight="1" x14ac:dyDescent="0.3">
      <c r="A620" s="226"/>
      <c r="B620" s="226"/>
      <c r="C620" s="83"/>
      <c r="D620" s="84"/>
      <c r="E620" s="84"/>
      <c r="F620" s="84"/>
      <c r="G620" s="244"/>
      <c r="H620" s="248"/>
      <c r="I620" s="223"/>
    </row>
    <row r="621" spans="1:9" ht="15.75" customHeight="1" x14ac:dyDescent="0.3">
      <c r="A621" s="226"/>
      <c r="B621" s="226"/>
      <c r="C621" s="83"/>
      <c r="D621" s="84"/>
      <c r="E621" s="84"/>
      <c r="F621" s="84"/>
      <c r="G621" s="244"/>
      <c r="H621" s="248"/>
      <c r="I621" s="223"/>
    </row>
    <row r="622" spans="1:9" ht="15.75" customHeight="1" x14ac:dyDescent="0.3">
      <c r="A622" s="226"/>
      <c r="B622" s="226"/>
      <c r="C622" s="83"/>
      <c r="D622" s="84"/>
      <c r="E622" s="84"/>
      <c r="F622" s="84"/>
      <c r="G622" s="244"/>
      <c r="H622" s="248"/>
      <c r="I622" s="223"/>
    </row>
    <row r="623" spans="1:9" ht="15.75" customHeight="1" x14ac:dyDescent="0.3">
      <c r="A623" s="226"/>
      <c r="B623" s="226"/>
      <c r="C623" s="83"/>
      <c r="D623" s="84"/>
      <c r="E623" s="84"/>
      <c r="F623" s="84"/>
      <c r="G623" s="244"/>
      <c r="H623" s="248"/>
      <c r="I623" s="223"/>
    </row>
    <row r="624" spans="1:9" ht="15.75" customHeight="1" x14ac:dyDescent="0.3">
      <c r="A624" s="226"/>
      <c r="B624" s="226"/>
      <c r="C624" s="83"/>
      <c r="D624" s="84"/>
      <c r="E624" s="84"/>
      <c r="F624" s="84"/>
      <c r="G624" s="244"/>
      <c r="H624" s="248"/>
      <c r="I624" s="223"/>
    </row>
    <row r="625" spans="1:9" ht="15.75" customHeight="1" x14ac:dyDescent="0.3">
      <c r="A625" s="226"/>
      <c r="B625" s="226"/>
      <c r="C625" s="83"/>
      <c r="D625" s="84"/>
      <c r="E625" s="84"/>
      <c r="F625" s="84"/>
      <c r="G625" s="244"/>
      <c r="H625" s="248"/>
      <c r="I625" s="223"/>
    </row>
    <row r="626" spans="1:9" ht="15.75" customHeight="1" x14ac:dyDescent="0.3">
      <c r="A626" s="226"/>
      <c r="B626" s="226"/>
      <c r="C626" s="83"/>
      <c r="D626" s="84"/>
      <c r="E626" s="84"/>
      <c r="F626" s="84"/>
      <c r="G626" s="244"/>
      <c r="H626" s="248"/>
      <c r="I626" s="223"/>
    </row>
    <row r="627" spans="1:9" ht="15.75" customHeight="1" x14ac:dyDescent="0.3">
      <c r="A627" s="226"/>
      <c r="B627" s="226"/>
      <c r="C627" s="83"/>
      <c r="D627" s="84"/>
      <c r="E627" s="84"/>
      <c r="F627" s="84"/>
      <c r="G627" s="244"/>
      <c r="H627" s="248"/>
      <c r="I627" s="223"/>
    </row>
    <row r="628" spans="1:9" ht="15.75" customHeight="1" x14ac:dyDescent="0.3">
      <c r="A628" s="226"/>
      <c r="B628" s="226"/>
      <c r="C628" s="83"/>
      <c r="D628" s="84"/>
      <c r="E628" s="84"/>
      <c r="F628" s="84"/>
      <c r="G628" s="244"/>
      <c r="H628" s="248"/>
      <c r="I628" s="223"/>
    </row>
    <row r="629" spans="1:9" ht="15.75" customHeight="1" x14ac:dyDescent="0.3">
      <c r="A629" s="226"/>
      <c r="B629" s="226"/>
      <c r="C629" s="83"/>
      <c r="D629" s="84"/>
      <c r="E629" s="84"/>
      <c r="F629" s="84"/>
      <c r="G629" s="244"/>
      <c r="H629" s="248"/>
      <c r="I629" s="223"/>
    </row>
    <row r="630" spans="1:9" ht="15.75" customHeight="1" x14ac:dyDescent="0.3">
      <c r="A630" s="226"/>
      <c r="B630" s="226"/>
      <c r="C630" s="83"/>
      <c r="D630" s="84"/>
      <c r="E630" s="84"/>
      <c r="F630" s="84"/>
      <c r="G630" s="244"/>
      <c r="H630" s="248"/>
      <c r="I630" s="223"/>
    </row>
    <row r="631" spans="1:9" ht="15.75" customHeight="1" x14ac:dyDescent="0.3">
      <c r="A631" s="226"/>
      <c r="B631" s="226"/>
      <c r="C631" s="83"/>
      <c r="D631" s="84"/>
      <c r="E631" s="84"/>
      <c r="F631" s="84"/>
      <c r="G631" s="244"/>
      <c r="H631" s="248"/>
      <c r="I631" s="223"/>
    </row>
    <row r="632" spans="1:9" ht="15.75" customHeight="1" x14ac:dyDescent="0.3">
      <c r="A632" s="226"/>
      <c r="B632" s="226"/>
      <c r="C632" s="83"/>
      <c r="D632" s="84"/>
      <c r="E632" s="84"/>
      <c r="F632" s="84"/>
      <c r="G632" s="244"/>
      <c r="H632" s="248"/>
      <c r="I632" s="223"/>
    </row>
    <row r="633" spans="1:9" ht="15.75" customHeight="1" x14ac:dyDescent="0.3">
      <c r="A633" s="226"/>
      <c r="B633" s="226"/>
      <c r="C633" s="83"/>
      <c r="D633" s="84"/>
      <c r="E633" s="84"/>
      <c r="F633" s="84"/>
      <c r="G633" s="244"/>
      <c r="H633" s="248"/>
      <c r="I633" s="223"/>
    </row>
    <row r="634" spans="1:9" ht="15.75" customHeight="1" x14ac:dyDescent="0.3">
      <c r="A634" s="226"/>
      <c r="B634" s="226"/>
      <c r="C634" s="83"/>
      <c r="D634" s="84"/>
      <c r="E634" s="84"/>
      <c r="F634" s="84"/>
      <c r="G634" s="244"/>
      <c r="H634" s="248"/>
      <c r="I634" s="223"/>
    </row>
    <row r="635" spans="1:9" ht="15.75" customHeight="1" x14ac:dyDescent="0.3">
      <c r="A635" s="226"/>
      <c r="B635" s="226"/>
      <c r="C635" s="83"/>
      <c r="D635" s="84"/>
      <c r="E635" s="84"/>
      <c r="F635" s="84"/>
      <c r="G635" s="244"/>
      <c r="H635" s="248"/>
      <c r="I635" s="223"/>
    </row>
    <row r="636" spans="1:9" ht="15.75" customHeight="1" x14ac:dyDescent="0.3">
      <c r="A636" s="226"/>
      <c r="B636" s="226"/>
      <c r="C636" s="83"/>
      <c r="D636" s="84"/>
      <c r="E636" s="84"/>
      <c r="F636" s="84"/>
      <c r="G636" s="244"/>
      <c r="H636" s="248"/>
      <c r="I636" s="223"/>
    </row>
    <row r="637" spans="1:9" ht="15.75" customHeight="1" x14ac:dyDescent="0.3">
      <c r="A637" s="226"/>
      <c r="B637" s="226"/>
      <c r="C637" s="83"/>
      <c r="D637" s="84"/>
      <c r="E637" s="84"/>
      <c r="F637" s="84"/>
      <c r="G637" s="244"/>
      <c r="H637" s="248"/>
      <c r="I637" s="223"/>
    </row>
    <row r="638" spans="1:9" ht="15.75" customHeight="1" x14ac:dyDescent="0.3">
      <c r="A638" s="226"/>
      <c r="B638" s="226"/>
      <c r="C638" s="83"/>
      <c r="D638" s="84"/>
      <c r="E638" s="84"/>
      <c r="F638" s="84"/>
      <c r="G638" s="244"/>
      <c r="H638" s="248"/>
      <c r="I638" s="223"/>
    </row>
    <row r="639" spans="1:9" ht="15.75" customHeight="1" x14ac:dyDescent="0.3">
      <c r="A639" s="226"/>
      <c r="B639" s="226"/>
      <c r="C639" s="83"/>
      <c r="D639" s="84"/>
      <c r="E639" s="84"/>
      <c r="F639" s="84"/>
      <c r="G639" s="244"/>
      <c r="H639" s="248"/>
      <c r="I639" s="223"/>
    </row>
    <row r="640" spans="1:9" ht="15.75" customHeight="1" x14ac:dyDescent="0.3">
      <c r="A640" s="226"/>
      <c r="B640" s="226"/>
      <c r="C640" s="83"/>
      <c r="D640" s="84"/>
      <c r="E640" s="84"/>
      <c r="F640" s="84"/>
      <c r="G640" s="244"/>
      <c r="H640" s="248"/>
      <c r="I640" s="223"/>
    </row>
    <row r="641" spans="1:9" ht="15.75" customHeight="1" x14ac:dyDescent="0.3">
      <c r="A641" s="226"/>
      <c r="B641" s="226"/>
      <c r="C641" s="83"/>
      <c r="D641" s="84"/>
      <c r="E641" s="84"/>
      <c r="F641" s="84"/>
      <c r="G641" s="244"/>
      <c r="H641" s="248"/>
      <c r="I641" s="223"/>
    </row>
    <row r="642" spans="1:9" ht="15.75" customHeight="1" x14ac:dyDescent="0.3">
      <c r="A642" s="226"/>
      <c r="B642" s="226"/>
      <c r="C642" s="83"/>
      <c r="D642" s="84"/>
      <c r="E642" s="84"/>
      <c r="F642" s="84"/>
      <c r="G642" s="244"/>
      <c r="H642" s="248"/>
      <c r="I642" s="223"/>
    </row>
    <row r="643" spans="1:9" ht="15.75" customHeight="1" x14ac:dyDescent="0.3">
      <c r="A643" s="226"/>
      <c r="B643" s="226"/>
      <c r="C643" s="83"/>
      <c r="D643" s="84"/>
      <c r="E643" s="84"/>
      <c r="F643" s="84"/>
      <c r="G643" s="244"/>
      <c r="H643" s="248"/>
      <c r="I643" s="223"/>
    </row>
    <row r="644" spans="1:9" ht="15.75" customHeight="1" x14ac:dyDescent="0.3">
      <c r="A644" s="226"/>
      <c r="B644" s="226"/>
      <c r="C644" s="83"/>
      <c r="D644" s="84"/>
      <c r="E644" s="84"/>
      <c r="F644" s="84"/>
      <c r="G644" s="244"/>
      <c r="H644" s="248"/>
      <c r="I644" s="223"/>
    </row>
    <row r="645" spans="1:9" ht="15.75" customHeight="1" x14ac:dyDescent="0.3">
      <c r="A645" s="226"/>
      <c r="B645" s="226"/>
      <c r="C645" s="83"/>
      <c r="D645" s="84"/>
      <c r="E645" s="84"/>
      <c r="F645" s="84"/>
      <c r="G645" s="244"/>
      <c r="H645" s="248"/>
      <c r="I645" s="223"/>
    </row>
    <row r="646" spans="1:9" ht="15.75" customHeight="1" x14ac:dyDescent="0.3">
      <c r="A646" s="226"/>
      <c r="B646" s="226"/>
      <c r="C646" s="83"/>
      <c r="D646" s="84"/>
      <c r="E646" s="84"/>
      <c r="F646" s="84"/>
      <c r="G646" s="244"/>
      <c r="H646" s="248"/>
      <c r="I646" s="223"/>
    </row>
    <row r="647" spans="1:9" ht="15.75" customHeight="1" x14ac:dyDescent="0.3">
      <c r="A647" s="226"/>
      <c r="B647" s="226"/>
      <c r="C647" s="83"/>
      <c r="D647" s="84"/>
      <c r="E647" s="84"/>
      <c r="F647" s="84"/>
      <c r="G647" s="244"/>
      <c r="H647" s="248"/>
      <c r="I647" s="223"/>
    </row>
    <row r="648" spans="1:9" ht="15.75" customHeight="1" x14ac:dyDescent="0.3">
      <c r="A648" s="226"/>
      <c r="B648" s="226"/>
      <c r="C648" s="83"/>
      <c r="D648" s="84"/>
      <c r="E648" s="84"/>
      <c r="F648" s="84"/>
      <c r="G648" s="244"/>
      <c r="H648" s="248"/>
      <c r="I648" s="223"/>
    </row>
    <row r="649" spans="1:9" ht="15.75" customHeight="1" x14ac:dyDescent="0.3">
      <c r="A649" s="226"/>
      <c r="B649" s="226"/>
      <c r="C649" s="83"/>
      <c r="D649" s="84"/>
      <c r="E649" s="84"/>
      <c r="F649" s="84"/>
      <c r="G649" s="244"/>
      <c r="H649" s="248"/>
      <c r="I649" s="223"/>
    </row>
    <row r="650" spans="1:9" ht="15.75" customHeight="1" x14ac:dyDescent="0.3">
      <c r="A650" s="226"/>
      <c r="B650" s="226"/>
      <c r="C650" s="83"/>
      <c r="D650" s="84"/>
      <c r="E650" s="84"/>
      <c r="F650" s="84"/>
      <c r="G650" s="244"/>
      <c r="H650" s="248"/>
      <c r="I650" s="223"/>
    </row>
    <row r="651" spans="1:9" ht="15.75" customHeight="1" x14ac:dyDescent="0.3">
      <c r="A651" s="226"/>
      <c r="B651" s="226"/>
      <c r="C651" s="83"/>
      <c r="D651" s="84"/>
      <c r="E651" s="84"/>
      <c r="F651" s="84"/>
      <c r="G651" s="244"/>
      <c r="H651" s="248"/>
      <c r="I651" s="223"/>
    </row>
    <row r="652" spans="1:9" ht="15.75" customHeight="1" x14ac:dyDescent="0.3">
      <c r="A652" s="226"/>
      <c r="B652" s="226"/>
      <c r="C652" s="83"/>
      <c r="D652" s="84"/>
      <c r="E652" s="84"/>
      <c r="F652" s="84"/>
      <c r="G652" s="244"/>
      <c r="H652" s="248"/>
      <c r="I652" s="223"/>
    </row>
    <row r="653" spans="1:9" ht="15.75" customHeight="1" x14ac:dyDescent="0.3">
      <c r="A653" s="226"/>
      <c r="B653" s="226"/>
      <c r="C653" s="83"/>
      <c r="D653" s="84"/>
      <c r="E653" s="84"/>
      <c r="F653" s="84"/>
      <c r="G653" s="244"/>
      <c r="H653" s="248"/>
      <c r="I653" s="223"/>
    </row>
    <row r="654" spans="1:9" ht="15.75" customHeight="1" x14ac:dyDescent="0.3">
      <c r="A654" s="226"/>
      <c r="B654" s="226"/>
      <c r="C654" s="83"/>
      <c r="D654" s="84"/>
      <c r="E654" s="84"/>
      <c r="F654" s="84"/>
      <c r="G654" s="244"/>
      <c r="H654" s="248"/>
      <c r="I654" s="223"/>
    </row>
    <row r="655" spans="1:9" ht="15.75" customHeight="1" x14ac:dyDescent="0.3">
      <c r="A655" s="226"/>
      <c r="B655" s="226"/>
      <c r="C655" s="83"/>
      <c r="D655" s="84"/>
      <c r="E655" s="84"/>
      <c r="F655" s="84"/>
      <c r="G655" s="244"/>
      <c r="H655" s="248"/>
      <c r="I655" s="223"/>
    </row>
    <row r="656" spans="1:9" ht="15.75" customHeight="1" x14ac:dyDescent="0.3">
      <c r="A656" s="226"/>
      <c r="B656" s="226"/>
      <c r="C656" s="83"/>
      <c r="D656" s="84"/>
      <c r="E656" s="84"/>
      <c r="F656" s="84"/>
      <c r="G656" s="244"/>
      <c r="H656" s="248"/>
      <c r="I656" s="223"/>
    </row>
    <row r="657" spans="1:9" ht="15.75" customHeight="1" x14ac:dyDescent="0.3">
      <c r="A657" s="226"/>
      <c r="B657" s="226"/>
      <c r="C657" s="83"/>
      <c r="D657" s="84"/>
      <c r="E657" s="84"/>
      <c r="F657" s="84"/>
      <c r="G657" s="244"/>
      <c r="H657" s="248"/>
      <c r="I657" s="223"/>
    </row>
    <row r="658" spans="1:9" ht="15.75" customHeight="1" x14ac:dyDescent="0.3">
      <c r="A658" s="226"/>
      <c r="B658" s="226"/>
      <c r="C658" s="83"/>
      <c r="D658" s="84"/>
      <c r="E658" s="84"/>
      <c r="F658" s="84"/>
      <c r="G658" s="244"/>
      <c r="H658" s="248"/>
      <c r="I658" s="223"/>
    </row>
    <row r="659" spans="1:9" ht="15.75" customHeight="1" x14ac:dyDescent="0.3">
      <c r="A659" s="226"/>
      <c r="B659" s="226"/>
      <c r="C659" s="83"/>
      <c r="D659" s="84"/>
      <c r="E659" s="84"/>
      <c r="F659" s="84"/>
      <c r="G659" s="244"/>
      <c r="H659" s="248"/>
      <c r="I659" s="223"/>
    </row>
    <row r="660" spans="1:9" ht="15.75" customHeight="1" x14ac:dyDescent="0.3">
      <c r="A660" s="226"/>
      <c r="B660" s="226"/>
      <c r="C660" s="83"/>
      <c r="D660" s="84"/>
      <c r="E660" s="84"/>
      <c r="F660" s="84"/>
      <c r="G660" s="244"/>
      <c r="H660" s="248"/>
      <c r="I660" s="223"/>
    </row>
    <row r="661" spans="1:9" ht="15.75" customHeight="1" x14ac:dyDescent="0.3">
      <c r="A661" s="226"/>
      <c r="B661" s="226"/>
      <c r="C661" s="83"/>
      <c r="D661" s="84"/>
      <c r="E661" s="84"/>
      <c r="F661" s="84"/>
      <c r="G661" s="244"/>
      <c r="H661" s="248"/>
      <c r="I661" s="223"/>
    </row>
    <row r="662" spans="1:9" ht="15.75" customHeight="1" x14ac:dyDescent="0.3">
      <c r="A662" s="226"/>
      <c r="B662" s="226"/>
      <c r="C662" s="83"/>
      <c r="D662" s="84"/>
      <c r="E662" s="84"/>
      <c r="F662" s="84"/>
      <c r="G662" s="244"/>
      <c r="H662" s="248"/>
      <c r="I662" s="223"/>
    </row>
    <row r="663" spans="1:9" ht="15.75" customHeight="1" x14ac:dyDescent="0.3">
      <c r="A663" s="226"/>
      <c r="B663" s="226"/>
      <c r="C663" s="83"/>
      <c r="D663" s="84"/>
      <c r="E663" s="84"/>
      <c r="F663" s="84"/>
      <c r="G663" s="244"/>
      <c r="H663" s="248"/>
      <c r="I663" s="223"/>
    </row>
    <row r="664" spans="1:9" ht="15.75" customHeight="1" x14ac:dyDescent="0.3">
      <c r="A664" s="226"/>
      <c r="B664" s="226"/>
      <c r="C664" s="83"/>
      <c r="D664" s="84"/>
      <c r="E664" s="84"/>
      <c r="F664" s="84"/>
      <c r="G664" s="244"/>
      <c r="H664" s="248"/>
      <c r="I664" s="223"/>
    </row>
    <row r="665" spans="1:9" ht="15.75" customHeight="1" x14ac:dyDescent="0.3">
      <c r="A665" s="226"/>
      <c r="B665" s="226"/>
      <c r="C665" s="83"/>
      <c r="D665" s="84"/>
      <c r="E665" s="84"/>
      <c r="F665" s="84"/>
      <c r="G665" s="244"/>
      <c r="H665" s="248"/>
      <c r="I665" s="223"/>
    </row>
    <row r="666" spans="1:9" ht="15.75" customHeight="1" x14ac:dyDescent="0.3">
      <c r="A666" s="226"/>
      <c r="B666" s="226"/>
      <c r="C666" s="83"/>
      <c r="D666" s="84"/>
      <c r="E666" s="84"/>
      <c r="F666" s="84"/>
      <c r="G666" s="244"/>
      <c r="H666" s="248"/>
      <c r="I666" s="223"/>
    </row>
    <row r="667" spans="1:9" ht="15.75" customHeight="1" x14ac:dyDescent="0.3">
      <c r="A667" s="226"/>
      <c r="B667" s="226"/>
      <c r="C667" s="83"/>
      <c r="D667" s="84"/>
      <c r="E667" s="84"/>
      <c r="F667" s="84"/>
      <c r="G667" s="244"/>
      <c r="H667" s="248"/>
      <c r="I667" s="223"/>
    </row>
    <row r="668" spans="1:9" ht="15.75" customHeight="1" x14ac:dyDescent="0.3">
      <c r="A668" s="226"/>
      <c r="B668" s="226"/>
      <c r="C668" s="83"/>
      <c r="D668" s="84"/>
      <c r="E668" s="84"/>
      <c r="F668" s="84"/>
      <c r="G668" s="244"/>
      <c r="H668" s="248"/>
      <c r="I668" s="223"/>
    </row>
    <row r="669" spans="1:9" ht="15.75" customHeight="1" x14ac:dyDescent="0.3">
      <c r="A669" s="226"/>
      <c r="B669" s="226"/>
      <c r="C669" s="83"/>
      <c r="D669" s="84"/>
      <c r="E669" s="84"/>
      <c r="F669" s="84"/>
      <c r="G669" s="244"/>
      <c r="H669" s="248"/>
      <c r="I669" s="223"/>
    </row>
    <row r="670" spans="1:9" ht="15.75" customHeight="1" x14ac:dyDescent="0.3">
      <c r="A670" s="226"/>
      <c r="B670" s="226"/>
      <c r="C670" s="83"/>
      <c r="D670" s="84"/>
      <c r="E670" s="84"/>
      <c r="F670" s="84"/>
      <c r="G670" s="244"/>
      <c r="H670" s="248"/>
      <c r="I670" s="223"/>
    </row>
    <row r="671" spans="1:9" ht="15.75" customHeight="1" x14ac:dyDescent="0.3">
      <c r="A671" s="226"/>
      <c r="B671" s="226"/>
      <c r="C671" s="83"/>
      <c r="D671" s="84"/>
      <c r="E671" s="84"/>
      <c r="F671" s="84"/>
      <c r="G671" s="244"/>
      <c r="H671" s="248"/>
      <c r="I671" s="223"/>
    </row>
    <row r="672" spans="1:9" ht="15.75" customHeight="1" x14ac:dyDescent="0.3">
      <c r="A672" s="226"/>
      <c r="B672" s="226"/>
      <c r="C672" s="83"/>
      <c r="D672" s="84"/>
      <c r="E672" s="84"/>
      <c r="F672" s="84"/>
      <c r="G672" s="244"/>
      <c r="H672" s="248"/>
      <c r="I672" s="223"/>
    </row>
    <row r="673" spans="1:9" ht="15.75" customHeight="1" x14ac:dyDescent="0.3">
      <c r="A673" s="226"/>
      <c r="B673" s="226"/>
      <c r="C673" s="83"/>
      <c r="D673" s="84"/>
      <c r="E673" s="84"/>
      <c r="F673" s="84"/>
      <c r="G673" s="244"/>
      <c r="H673" s="248"/>
      <c r="I673" s="223"/>
    </row>
    <row r="674" spans="1:9" ht="15.75" customHeight="1" x14ac:dyDescent="0.3">
      <c r="A674" s="226"/>
      <c r="B674" s="226"/>
      <c r="C674" s="83"/>
      <c r="D674" s="84"/>
      <c r="E674" s="84"/>
      <c r="F674" s="84"/>
      <c r="G674" s="244"/>
      <c r="H674" s="248"/>
      <c r="I674" s="223"/>
    </row>
    <row r="675" spans="1:9" ht="15.75" customHeight="1" x14ac:dyDescent="0.3">
      <c r="A675" s="226"/>
      <c r="B675" s="226"/>
      <c r="C675" s="83"/>
      <c r="D675" s="84"/>
      <c r="E675" s="84"/>
      <c r="F675" s="84"/>
      <c r="G675" s="244"/>
      <c r="H675" s="248"/>
      <c r="I675" s="223"/>
    </row>
    <row r="676" spans="1:9" ht="15.75" customHeight="1" x14ac:dyDescent="0.3">
      <c r="A676" s="226"/>
      <c r="B676" s="226"/>
      <c r="C676" s="83"/>
      <c r="D676" s="84"/>
      <c r="E676" s="84"/>
      <c r="F676" s="84"/>
      <c r="G676" s="244"/>
      <c r="H676" s="248"/>
      <c r="I676" s="223"/>
    </row>
    <row r="677" spans="1:9" ht="15.75" customHeight="1" x14ac:dyDescent="0.3">
      <c r="A677" s="226"/>
      <c r="B677" s="226"/>
      <c r="C677" s="83"/>
      <c r="D677" s="84"/>
      <c r="E677" s="84"/>
      <c r="F677" s="84"/>
      <c r="G677" s="244"/>
      <c r="H677" s="248"/>
      <c r="I677" s="223"/>
    </row>
    <row r="678" spans="1:9" ht="15.75" customHeight="1" x14ac:dyDescent="0.3">
      <c r="A678" s="226"/>
      <c r="B678" s="226"/>
      <c r="C678" s="83"/>
      <c r="D678" s="84"/>
      <c r="E678" s="84"/>
      <c r="F678" s="84"/>
      <c r="G678" s="244"/>
      <c r="H678" s="248"/>
      <c r="I678" s="223"/>
    </row>
    <row r="679" spans="1:9" ht="15.75" customHeight="1" x14ac:dyDescent="0.3">
      <c r="A679" s="226"/>
      <c r="B679" s="226"/>
      <c r="C679" s="83"/>
      <c r="D679" s="84"/>
      <c r="E679" s="84"/>
      <c r="F679" s="84"/>
      <c r="G679" s="244"/>
      <c r="H679" s="248"/>
      <c r="I679" s="223"/>
    </row>
    <row r="680" spans="1:9" ht="15.75" customHeight="1" x14ac:dyDescent="0.3">
      <c r="A680" s="226"/>
      <c r="B680" s="226"/>
      <c r="C680" s="83"/>
      <c r="D680" s="84"/>
      <c r="E680" s="84"/>
      <c r="F680" s="84"/>
      <c r="G680" s="244"/>
      <c r="H680" s="248"/>
      <c r="I680" s="223"/>
    </row>
    <row r="681" spans="1:9" ht="15.75" customHeight="1" x14ac:dyDescent="0.3">
      <c r="A681" s="226"/>
      <c r="B681" s="226"/>
      <c r="C681" s="83"/>
      <c r="D681" s="84"/>
      <c r="E681" s="84"/>
      <c r="F681" s="84"/>
      <c r="G681" s="244"/>
      <c r="H681" s="248"/>
      <c r="I681" s="223"/>
    </row>
    <row r="682" spans="1:9" ht="15.75" customHeight="1" x14ac:dyDescent="0.3">
      <c r="A682" s="226"/>
      <c r="B682" s="226"/>
      <c r="C682" s="83"/>
      <c r="D682" s="84"/>
      <c r="E682" s="84"/>
      <c r="F682" s="84"/>
      <c r="G682" s="244"/>
      <c r="H682" s="248"/>
      <c r="I682" s="223"/>
    </row>
    <row r="683" spans="1:9" ht="15.75" customHeight="1" x14ac:dyDescent="0.3">
      <c r="A683" s="226"/>
      <c r="B683" s="226"/>
      <c r="C683" s="83"/>
      <c r="D683" s="84"/>
      <c r="E683" s="84"/>
      <c r="F683" s="84"/>
      <c r="G683" s="244"/>
      <c r="H683" s="248"/>
      <c r="I683" s="223"/>
    </row>
    <row r="684" spans="1:9" ht="15.75" customHeight="1" x14ac:dyDescent="0.3">
      <c r="A684" s="226"/>
      <c r="B684" s="226"/>
      <c r="C684" s="83"/>
      <c r="D684" s="84"/>
      <c r="E684" s="84"/>
      <c r="F684" s="84"/>
      <c r="G684" s="244"/>
      <c r="H684" s="248"/>
      <c r="I684" s="223"/>
    </row>
    <row r="685" spans="1:9" ht="15.75" customHeight="1" x14ac:dyDescent="0.3">
      <c r="A685" s="226"/>
      <c r="B685" s="226"/>
      <c r="C685" s="83"/>
      <c r="D685" s="84"/>
      <c r="E685" s="84"/>
      <c r="F685" s="84"/>
      <c r="G685" s="244"/>
      <c r="H685" s="248"/>
      <c r="I685" s="223"/>
    </row>
    <row r="686" spans="1:9" ht="15.75" customHeight="1" x14ac:dyDescent="0.3">
      <c r="A686" s="226"/>
      <c r="B686" s="226"/>
      <c r="C686" s="83"/>
      <c r="D686" s="84"/>
      <c r="E686" s="84"/>
      <c r="F686" s="84"/>
      <c r="G686" s="244"/>
      <c r="H686" s="248"/>
      <c r="I686" s="223"/>
    </row>
    <row r="687" spans="1:9" ht="15.75" customHeight="1" x14ac:dyDescent="0.3">
      <c r="A687" s="226"/>
      <c r="B687" s="226"/>
      <c r="C687" s="83"/>
      <c r="D687" s="84"/>
      <c r="E687" s="84"/>
      <c r="F687" s="84"/>
      <c r="G687" s="244"/>
      <c r="H687" s="248"/>
      <c r="I687" s="223"/>
    </row>
    <row r="688" spans="1:9" ht="15.75" customHeight="1" x14ac:dyDescent="0.3">
      <c r="A688" s="226"/>
      <c r="B688" s="226"/>
      <c r="C688" s="83"/>
      <c r="D688" s="84"/>
      <c r="E688" s="84"/>
      <c r="F688" s="84"/>
      <c r="G688" s="244"/>
      <c r="H688" s="248"/>
      <c r="I688" s="223"/>
    </row>
    <row r="689" spans="1:9" ht="15.75" customHeight="1" x14ac:dyDescent="0.3">
      <c r="A689" s="226"/>
      <c r="B689" s="226"/>
      <c r="C689" s="83"/>
      <c r="D689" s="84"/>
      <c r="E689" s="84"/>
      <c r="F689" s="84"/>
      <c r="G689" s="244"/>
      <c r="H689" s="248"/>
      <c r="I689" s="223"/>
    </row>
    <row r="690" spans="1:9" ht="15.75" customHeight="1" x14ac:dyDescent="0.3">
      <c r="A690" s="226"/>
      <c r="B690" s="226"/>
      <c r="C690" s="83"/>
      <c r="D690" s="84"/>
      <c r="E690" s="84"/>
      <c r="F690" s="84"/>
      <c r="G690" s="244"/>
      <c r="H690" s="248"/>
      <c r="I690" s="223"/>
    </row>
    <row r="691" spans="1:9" ht="15.75" customHeight="1" x14ac:dyDescent="0.3">
      <c r="A691" s="226"/>
      <c r="B691" s="226"/>
      <c r="C691" s="83"/>
      <c r="D691" s="84"/>
      <c r="E691" s="84"/>
      <c r="F691" s="84"/>
      <c r="G691" s="244"/>
      <c r="H691" s="248"/>
      <c r="I691" s="223"/>
    </row>
    <row r="692" spans="1:9" ht="15.75" customHeight="1" x14ac:dyDescent="0.3">
      <c r="A692" s="226"/>
      <c r="B692" s="226"/>
      <c r="C692" s="83"/>
      <c r="D692" s="84"/>
      <c r="E692" s="84"/>
      <c r="F692" s="84"/>
      <c r="G692" s="244"/>
      <c r="H692" s="248"/>
      <c r="I692" s="223"/>
    </row>
    <row r="693" spans="1:9" ht="15.75" customHeight="1" x14ac:dyDescent="0.3">
      <c r="A693" s="226"/>
      <c r="B693" s="226"/>
      <c r="C693" s="83"/>
      <c r="D693" s="84"/>
      <c r="E693" s="84"/>
      <c r="F693" s="84"/>
      <c r="G693" s="244"/>
      <c r="H693" s="248"/>
      <c r="I693" s="223"/>
    </row>
    <row r="694" spans="1:9" ht="15.75" customHeight="1" x14ac:dyDescent="0.3">
      <c r="A694" s="226"/>
      <c r="B694" s="226"/>
      <c r="C694" s="83"/>
      <c r="D694" s="84"/>
      <c r="E694" s="84"/>
      <c r="F694" s="84"/>
      <c r="G694" s="244"/>
      <c r="H694" s="248"/>
      <c r="I694" s="223"/>
    </row>
    <row r="695" spans="1:9" ht="15.75" customHeight="1" x14ac:dyDescent="0.3">
      <c r="A695" s="226"/>
      <c r="B695" s="226"/>
      <c r="C695" s="83"/>
      <c r="D695" s="84"/>
      <c r="E695" s="84"/>
      <c r="F695" s="84"/>
      <c r="G695" s="244"/>
      <c r="H695" s="248"/>
      <c r="I695" s="223"/>
    </row>
    <row r="696" spans="1:9" ht="15.75" customHeight="1" x14ac:dyDescent="0.3">
      <c r="A696" s="226"/>
      <c r="B696" s="226"/>
      <c r="C696" s="83"/>
      <c r="D696" s="84"/>
      <c r="E696" s="84"/>
      <c r="F696" s="84"/>
      <c r="G696" s="244"/>
      <c r="H696" s="248"/>
      <c r="I696" s="223"/>
    </row>
    <row r="697" spans="1:9" ht="15.75" customHeight="1" x14ac:dyDescent="0.3">
      <c r="A697" s="226"/>
      <c r="B697" s="226"/>
      <c r="C697" s="83"/>
      <c r="D697" s="84"/>
      <c r="E697" s="84"/>
      <c r="F697" s="84"/>
      <c r="G697" s="244"/>
      <c r="H697" s="248"/>
      <c r="I697" s="223"/>
    </row>
    <row r="698" spans="1:9" ht="15.75" customHeight="1" x14ac:dyDescent="0.3">
      <c r="A698" s="226"/>
      <c r="B698" s="226"/>
      <c r="C698" s="83"/>
      <c r="D698" s="84"/>
      <c r="E698" s="84"/>
      <c r="F698" s="84"/>
      <c r="G698" s="244"/>
      <c r="H698" s="248"/>
      <c r="I698" s="223"/>
    </row>
    <row r="699" spans="1:9" ht="15.75" customHeight="1" x14ac:dyDescent="0.3">
      <c r="A699" s="226"/>
      <c r="B699" s="226"/>
      <c r="C699" s="83"/>
      <c r="D699" s="84"/>
      <c r="E699" s="84"/>
      <c r="F699" s="84"/>
      <c r="G699" s="244"/>
      <c r="H699" s="248"/>
      <c r="I699" s="223"/>
    </row>
    <row r="700" spans="1:9" ht="15.75" customHeight="1" x14ac:dyDescent="0.3">
      <c r="A700" s="226"/>
      <c r="B700" s="226"/>
      <c r="C700" s="83"/>
      <c r="D700" s="84"/>
      <c r="E700" s="84"/>
      <c r="F700" s="84"/>
      <c r="G700" s="244"/>
      <c r="H700" s="248"/>
      <c r="I700" s="223"/>
    </row>
    <row r="701" spans="1:9" ht="15.75" customHeight="1" x14ac:dyDescent="0.3">
      <c r="A701" s="226"/>
      <c r="B701" s="226"/>
      <c r="C701" s="83"/>
      <c r="D701" s="84"/>
      <c r="E701" s="84"/>
      <c r="F701" s="84"/>
      <c r="G701" s="244"/>
      <c r="H701" s="248"/>
      <c r="I701" s="223"/>
    </row>
    <row r="702" spans="1:9" ht="15.75" customHeight="1" x14ac:dyDescent="0.3">
      <c r="A702" s="226"/>
      <c r="B702" s="226"/>
      <c r="C702" s="83"/>
      <c r="D702" s="84"/>
      <c r="E702" s="84"/>
      <c r="F702" s="84"/>
      <c r="G702" s="244"/>
      <c r="H702" s="248"/>
      <c r="I702" s="223"/>
    </row>
    <row r="703" spans="1:9" ht="15.75" customHeight="1" x14ac:dyDescent="0.3">
      <c r="A703" s="226"/>
      <c r="B703" s="226"/>
      <c r="C703" s="83"/>
      <c r="D703" s="84"/>
      <c r="E703" s="84"/>
      <c r="F703" s="84"/>
      <c r="G703" s="244"/>
      <c r="H703" s="248"/>
      <c r="I703" s="223"/>
    </row>
    <row r="704" spans="1:9" ht="15.75" customHeight="1" x14ac:dyDescent="0.3">
      <c r="A704" s="226"/>
      <c r="B704" s="226"/>
      <c r="C704" s="83"/>
      <c r="D704" s="84"/>
      <c r="E704" s="84"/>
      <c r="F704" s="84"/>
      <c r="G704" s="244"/>
      <c r="H704" s="248"/>
      <c r="I704" s="223"/>
    </row>
    <row r="705" spans="1:9" ht="15.75" customHeight="1" x14ac:dyDescent="0.3">
      <c r="A705" s="226"/>
      <c r="B705" s="226"/>
      <c r="C705" s="83"/>
      <c r="D705" s="84"/>
      <c r="E705" s="84"/>
      <c r="F705" s="84"/>
      <c r="G705" s="244"/>
      <c r="H705" s="248"/>
      <c r="I705" s="223"/>
    </row>
    <row r="706" spans="1:9" ht="15.75" customHeight="1" x14ac:dyDescent="0.3">
      <c r="A706" s="226"/>
      <c r="B706" s="226"/>
      <c r="C706" s="83"/>
      <c r="D706" s="84"/>
      <c r="E706" s="84"/>
      <c r="F706" s="84"/>
      <c r="G706" s="244"/>
      <c r="H706" s="248"/>
      <c r="I706" s="223"/>
    </row>
    <row r="707" spans="1:9" ht="15.75" customHeight="1" x14ac:dyDescent="0.3">
      <c r="A707" s="226"/>
      <c r="B707" s="226"/>
      <c r="C707" s="83"/>
      <c r="D707" s="84"/>
      <c r="E707" s="84"/>
      <c r="F707" s="84"/>
      <c r="G707" s="244"/>
      <c r="H707" s="248"/>
      <c r="I707" s="223"/>
    </row>
    <row r="708" spans="1:9" ht="15.75" customHeight="1" x14ac:dyDescent="0.3">
      <c r="A708" s="226"/>
      <c r="B708" s="226"/>
      <c r="C708" s="83"/>
      <c r="D708" s="84"/>
      <c r="E708" s="84"/>
      <c r="F708" s="84"/>
      <c r="G708" s="244"/>
      <c r="H708" s="248"/>
      <c r="I708" s="223"/>
    </row>
    <row r="709" spans="1:9" ht="15.75" customHeight="1" x14ac:dyDescent="0.3">
      <c r="A709" s="226"/>
      <c r="B709" s="226"/>
      <c r="C709" s="83"/>
      <c r="D709" s="84"/>
      <c r="E709" s="84"/>
      <c r="F709" s="84"/>
      <c r="G709" s="244"/>
      <c r="H709" s="248"/>
      <c r="I709" s="223"/>
    </row>
    <row r="710" spans="1:9" ht="15.75" customHeight="1" x14ac:dyDescent="0.3">
      <c r="A710" s="226"/>
      <c r="B710" s="226"/>
      <c r="C710" s="83"/>
      <c r="D710" s="84"/>
      <c r="E710" s="84"/>
      <c r="F710" s="84"/>
      <c r="G710" s="244"/>
      <c r="H710" s="248"/>
      <c r="I710" s="223"/>
    </row>
    <row r="711" spans="1:9" ht="15.75" customHeight="1" x14ac:dyDescent="0.3">
      <c r="A711" s="226"/>
      <c r="B711" s="226"/>
      <c r="C711" s="83"/>
      <c r="D711" s="84"/>
      <c r="E711" s="84"/>
      <c r="F711" s="84"/>
      <c r="G711" s="244"/>
      <c r="H711" s="248"/>
      <c r="I711" s="223"/>
    </row>
    <row r="712" spans="1:9" ht="15.75" customHeight="1" x14ac:dyDescent="0.3">
      <c r="A712" s="226"/>
      <c r="B712" s="226"/>
      <c r="C712" s="83"/>
      <c r="D712" s="84"/>
      <c r="E712" s="84"/>
      <c r="F712" s="84"/>
      <c r="G712" s="244"/>
      <c r="H712" s="248"/>
      <c r="I712" s="223"/>
    </row>
    <row r="713" spans="1:9" ht="15.75" customHeight="1" x14ac:dyDescent="0.3">
      <c r="A713" s="226"/>
      <c r="B713" s="226"/>
      <c r="C713" s="83"/>
      <c r="D713" s="84"/>
      <c r="E713" s="84"/>
      <c r="F713" s="84"/>
      <c r="G713" s="244"/>
      <c r="H713" s="248"/>
      <c r="I713" s="223"/>
    </row>
    <row r="714" spans="1:9" ht="15.75" customHeight="1" x14ac:dyDescent="0.3">
      <c r="A714" s="226"/>
      <c r="B714" s="226"/>
      <c r="C714" s="83"/>
      <c r="D714" s="84"/>
      <c r="E714" s="84"/>
      <c r="F714" s="84"/>
      <c r="G714" s="244"/>
      <c r="H714" s="248"/>
      <c r="I714" s="223"/>
    </row>
    <row r="715" spans="1:9" ht="15.75" customHeight="1" x14ac:dyDescent="0.3">
      <c r="A715" s="226"/>
      <c r="B715" s="226"/>
      <c r="C715" s="83"/>
      <c r="D715" s="84"/>
      <c r="E715" s="84"/>
      <c r="F715" s="84"/>
      <c r="G715" s="244"/>
      <c r="H715" s="248"/>
      <c r="I715" s="223"/>
    </row>
    <row r="716" spans="1:9" ht="15.75" customHeight="1" x14ac:dyDescent="0.3">
      <c r="A716" s="226"/>
      <c r="B716" s="226"/>
      <c r="C716" s="83"/>
      <c r="D716" s="84"/>
      <c r="E716" s="84"/>
      <c r="F716" s="84"/>
      <c r="G716" s="244"/>
      <c r="H716" s="248"/>
      <c r="I716" s="223"/>
    </row>
    <row r="717" spans="1:9" ht="15.75" customHeight="1" x14ac:dyDescent="0.3">
      <c r="A717" s="226"/>
      <c r="B717" s="226"/>
      <c r="C717" s="83"/>
      <c r="D717" s="84"/>
      <c r="E717" s="84"/>
      <c r="F717" s="84"/>
      <c r="G717" s="244"/>
      <c r="H717" s="248"/>
      <c r="I717" s="223"/>
    </row>
    <row r="718" spans="1:9" ht="15.75" customHeight="1" x14ac:dyDescent="0.3">
      <c r="A718" s="226"/>
      <c r="B718" s="226"/>
      <c r="C718" s="83"/>
      <c r="D718" s="84"/>
      <c r="E718" s="84"/>
      <c r="F718" s="84"/>
      <c r="G718" s="244"/>
      <c r="H718" s="248"/>
      <c r="I718" s="223"/>
    </row>
    <row r="719" spans="1:9" ht="15.75" customHeight="1" x14ac:dyDescent="0.3">
      <c r="A719" s="226"/>
      <c r="B719" s="226"/>
      <c r="C719" s="83"/>
      <c r="D719" s="84"/>
      <c r="E719" s="84"/>
      <c r="F719" s="84"/>
      <c r="G719" s="244"/>
      <c r="H719" s="248"/>
      <c r="I719" s="223"/>
    </row>
    <row r="720" spans="1:9" ht="15.75" customHeight="1" x14ac:dyDescent="0.3">
      <c r="A720" s="226"/>
      <c r="B720" s="226"/>
      <c r="C720" s="83"/>
      <c r="D720" s="84"/>
      <c r="E720" s="84"/>
      <c r="F720" s="84"/>
      <c r="G720" s="244"/>
      <c r="H720" s="248"/>
      <c r="I720" s="223"/>
    </row>
    <row r="721" spans="1:9" ht="15.75" customHeight="1" x14ac:dyDescent="0.3">
      <c r="A721" s="226"/>
      <c r="B721" s="226"/>
      <c r="C721" s="83"/>
      <c r="D721" s="84"/>
      <c r="E721" s="84"/>
      <c r="F721" s="84"/>
      <c r="G721" s="244"/>
      <c r="H721" s="248"/>
      <c r="I721" s="223"/>
    </row>
    <row r="722" spans="1:9" ht="15.75" customHeight="1" x14ac:dyDescent="0.3">
      <c r="A722" s="226"/>
      <c r="B722" s="226"/>
      <c r="C722" s="83"/>
      <c r="D722" s="84"/>
      <c r="E722" s="84"/>
      <c r="F722" s="84"/>
      <c r="G722" s="244"/>
      <c r="H722" s="248"/>
      <c r="I722" s="223"/>
    </row>
    <row r="723" spans="1:9" ht="15.75" customHeight="1" x14ac:dyDescent="0.3">
      <c r="A723" s="226"/>
      <c r="B723" s="226"/>
      <c r="C723" s="83"/>
      <c r="D723" s="84"/>
      <c r="E723" s="84"/>
      <c r="F723" s="84"/>
      <c r="G723" s="244"/>
      <c r="H723" s="248"/>
      <c r="I723" s="223"/>
    </row>
    <row r="724" spans="1:9" ht="15.75" customHeight="1" x14ac:dyDescent="0.3">
      <c r="A724" s="226"/>
      <c r="B724" s="226"/>
      <c r="C724" s="83"/>
      <c r="D724" s="84"/>
      <c r="E724" s="84"/>
      <c r="F724" s="84"/>
      <c r="G724" s="244"/>
      <c r="H724" s="248"/>
      <c r="I724" s="223"/>
    </row>
    <row r="725" spans="1:9" ht="15.75" customHeight="1" x14ac:dyDescent="0.3">
      <c r="A725" s="226"/>
      <c r="B725" s="226"/>
      <c r="C725" s="83"/>
      <c r="D725" s="84"/>
      <c r="E725" s="84"/>
      <c r="F725" s="84"/>
      <c r="G725" s="244"/>
      <c r="H725" s="248"/>
      <c r="I725" s="223"/>
    </row>
    <row r="726" spans="1:9" ht="15.75" customHeight="1" x14ac:dyDescent="0.3">
      <c r="A726" s="226"/>
      <c r="B726" s="226"/>
      <c r="C726" s="83"/>
      <c r="D726" s="84"/>
      <c r="E726" s="84"/>
      <c r="F726" s="84"/>
      <c r="G726" s="244"/>
      <c r="H726" s="248"/>
      <c r="I726" s="223"/>
    </row>
    <row r="727" spans="1:9" ht="15.75" customHeight="1" x14ac:dyDescent="0.3">
      <c r="A727" s="226"/>
      <c r="B727" s="226"/>
      <c r="C727" s="83"/>
      <c r="D727" s="84"/>
      <c r="E727" s="84"/>
      <c r="F727" s="84"/>
      <c r="G727" s="244"/>
      <c r="H727" s="248"/>
      <c r="I727" s="223"/>
    </row>
    <row r="728" spans="1:9" ht="15.75" customHeight="1" x14ac:dyDescent="0.3">
      <c r="A728" s="226"/>
      <c r="B728" s="226"/>
      <c r="C728" s="83"/>
      <c r="D728" s="84"/>
      <c r="E728" s="84"/>
      <c r="F728" s="84"/>
      <c r="G728" s="244"/>
      <c r="H728" s="248"/>
      <c r="I728" s="223"/>
    </row>
    <row r="729" spans="1:9" ht="15.75" customHeight="1" x14ac:dyDescent="0.3">
      <c r="A729" s="226"/>
      <c r="B729" s="226"/>
      <c r="C729" s="83"/>
      <c r="D729" s="84"/>
      <c r="E729" s="84"/>
      <c r="F729" s="84"/>
      <c r="G729" s="244"/>
      <c r="H729" s="248"/>
      <c r="I729" s="223"/>
    </row>
    <row r="730" spans="1:9" ht="15.75" customHeight="1" x14ac:dyDescent="0.3">
      <c r="A730" s="226"/>
      <c r="B730" s="226"/>
      <c r="C730" s="83"/>
      <c r="D730" s="84"/>
      <c r="E730" s="84"/>
      <c r="F730" s="84"/>
      <c r="G730" s="244"/>
      <c r="H730" s="248"/>
      <c r="I730" s="223"/>
    </row>
    <row r="731" spans="1:9" ht="15.75" customHeight="1" x14ac:dyDescent="0.3">
      <c r="A731" s="226"/>
      <c r="B731" s="226"/>
      <c r="C731" s="83"/>
      <c r="D731" s="84"/>
      <c r="E731" s="84"/>
      <c r="F731" s="84"/>
      <c r="G731" s="244"/>
      <c r="H731" s="248"/>
      <c r="I731" s="223"/>
    </row>
    <row r="732" spans="1:9" ht="15.75" customHeight="1" x14ac:dyDescent="0.3">
      <c r="A732" s="226"/>
      <c r="B732" s="226"/>
      <c r="C732" s="83"/>
      <c r="D732" s="84"/>
      <c r="E732" s="84"/>
      <c r="F732" s="84"/>
      <c r="G732" s="244"/>
      <c r="H732" s="248"/>
      <c r="I732" s="223"/>
    </row>
    <row r="733" spans="1:9" ht="15.75" customHeight="1" x14ac:dyDescent="0.3">
      <c r="A733" s="226"/>
      <c r="B733" s="226"/>
      <c r="C733" s="83"/>
      <c r="D733" s="84"/>
      <c r="E733" s="84"/>
      <c r="F733" s="84"/>
      <c r="G733" s="244"/>
      <c r="H733" s="248"/>
      <c r="I733" s="223"/>
    </row>
    <row r="734" spans="1:9" ht="15.75" customHeight="1" x14ac:dyDescent="0.3">
      <c r="A734" s="226"/>
      <c r="B734" s="226"/>
      <c r="C734" s="83"/>
      <c r="D734" s="84"/>
      <c r="E734" s="84"/>
      <c r="F734" s="84"/>
      <c r="G734" s="244"/>
      <c r="H734" s="248"/>
      <c r="I734" s="223"/>
    </row>
    <row r="735" spans="1:9" ht="15.75" customHeight="1" x14ac:dyDescent="0.3">
      <c r="A735" s="226"/>
      <c r="B735" s="226"/>
      <c r="C735" s="83"/>
      <c r="D735" s="84"/>
      <c r="E735" s="84"/>
      <c r="F735" s="84"/>
      <c r="G735" s="244"/>
      <c r="H735" s="248"/>
      <c r="I735" s="223"/>
    </row>
    <row r="736" spans="1:9" ht="15.75" customHeight="1" x14ac:dyDescent="0.3">
      <c r="A736" s="226"/>
      <c r="B736" s="226"/>
      <c r="C736" s="83"/>
      <c r="D736" s="84"/>
      <c r="E736" s="84"/>
      <c r="F736" s="84"/>
      <c r="G736" s="244"/>
      <c r="H736" s="248"/>
      <c r="I736" s="223"/>
    </row>
    <row r="737" spans="1:9" ht="15.75" customHeight="1" x14ac:dyDescent="0.3">
      <c r="A737" s="226"/>
      <c r="B737" s="226"/>
      <c r="C737" s="83"/>
      <c r="D737" s="84"/>
      <c r="E737" s="84"/>
      <c r="F737" s="84"/>
      <c r="G737" s="244"/>
      <c r="H737" s="248"/>
      <c r="I737" s="223"/>
    </row>
    <row r="738" spans="1:9" ht="15.75" customHeight="1" x14ac:dyDescent="0.3">
      <c r="A738" s="226"/>
      <c r="B738" s="226"/>
      <c r="C738" s="83"/>
      <c r="D738" s="84"/>
      <c r="E738" s="84"/>
      <c r="F738" s="84"/>
      <c r="G738" s="244"/>
      <c r="H738" s="248"/>
      <c r="I738" s="223"/>
    </row>
    <row r="739" spans="1:9" ht="15.75" customHeight="1" x14ac:dyDescent="0.3">
      <c r="A739" s="226"/>
      <c r="B739" s="226"/>
      <c r="C739" s="83"/>
      <c r="D739" s="84"/>
      <c r="E739" s="84"/>
      <c r="F739" s="84"/>
      <c r="G739" s="244"/>
      <c r="H739" s="248"/>
      <c r="I739" s="223"/>
    </row>
    <row r="740" spans="1:9" ht="15.75" customHeight="1" x14ac:dyDescent="0.3">
      <c r="A740" s="226"/>
      <c r="B740" s="226"/>
      <c r="C740" s="83"/>
      <c r="D740" s="84"/>
      <c r="E740" s="84"/>
      <c r="F740" s="84"/>
      <c r="G740" s="244"/>
      <c r="H740" s="248"/>
      <c r="I740" s="223"/>
    </row>
    <row r="741" spans="1:9" ht="15.75" customHeight="1" x14ac:dyDescent="0.3">
      <c r="A741" s="226"/>
      <c r="B741" s="226"/>
      <c r="C741" s="83"/>
      <c r="D741" s="84"/>
      <c r="E741" s="84"/>
      <c r="F741" s="84"/>
      <c r="G741" s="244"/>
      <c r="H741" s="248"/>
      <c r="I741" s="223"/>
    </row>
    <row r="742" spans="1:9" ht="15.75" customHeight="1" x14ac:dyDescent="0.3">
      <c r="A742" s="226"/>
      <c r="B742" s="226"/>
      <c r="C742" s="83"/>
      <c r="D742" s="84"/>
      <c r="E742" s="84"/>
      <c r="F742" s="84"/>
      <c r="G742" s="244"/>
      <c r="H742" s="248"/>
      <c r="I742" s="223"/>
    </row>
    <row r="743" spans="1:9" ht="15.75" customHeight="1" x14ac:dyDescent="0.3">
      <c r="A743" s="226"/>
      <c r="B743" s="226"/>
      <c r="C743" s="83"/>
      <c r="D743" s="84"/>
      <c r="E743" s="84"/>
      <c r="F743" s="84"/>
      <c r="G743" s="244"/>
      <c r="H743" s="248"/>
      <c r="I743" s="223"/>
    </row>
    <row r="744" spans="1:9" ht="15.75" customHeight="1" x14ac:dyDescent="0.3">
      <c r="A744" s="226"/>
      <c r="B744" s="226"/>
      <c r="C744" s="83"/>
      <c r="D744" s="84"/>
      <c r="E744" s="84"/>
      <c r="F744" s="84"/>
      <c r="G744" s="244"/>
      <c r="H744" s="248"/>
      <c r="I744" s="223"/>
    </row>
    <row r="745" spans="1:9" ht="15.75" customHeight="1" x14ac:dyDescent="0.3">
      <c r="A745" s="226"/>
      <c r="B745" s="226"/>
      <c r="C745" s="83"/>
      <c r="D745" s="84"/>
      <c r="E745" s="84"/>
      <c r="F745" s="84"/>
      <c r="G745" s="244"/>
      <c r="H745" s="248"/>
      <c r="I745" s="223"/>
    </row>
    <row r="746" spans="1:9" ht="15.75" customHeight="1" x14ac:dyDescent="0.3">
      <c r="A746" s="226"/>
      <c r="B746" s="226"/>
      <c r="C746" s="83"/>
      <c r="D746" s="84"/>
      <c r="E746" s="84"/>
      <c r="F746" s="84"/>
      <c r="G746" s="244"/>
      <c r="H746" s="248"/>
      <c r="I746" s="223"/>
    </row>
    <row r="747" spans="1:9" ht="15.75" customHeight="1" x14ac:dyDescent="0.3">
      <c r="A747" s="226"/>
      <c r="B747" s="226"/>
      <c r="C747" s="83"/>
      <c r="D747" s="84"/>
      <c r="E747" s="84"/>
      <c r="F747" s="84"/>
      <c r="G747" s="244"/>
      <c r="H747" s="248"/>
      <c r="I747" s="223"/>
    </row>
    <row r="748" spans="1:9" ht="15.75" customHeight="1" x14ac:dyDescent="0.3">
      <c r="A748" s="226"/>
      <c r="B748" s="226"/>
      <c r="C748" s="83"/>
      <c r="D748" s="84"/>
      <c r="E748" s="84"/>
      <c r="F748" s="84"/>
      <c r="G748" s="244"/>
      <c r="H748" s="248"/>
      <c r="I748" s="223"/>
    </row>
    <row r="749" spans="1:9" ht="15.75" customHeight="1" x14ac:dyDescent="0.3">
      <c r="A749" s="226"/>
      <c r="B749" s="226"/>
      <c r="C749" s="83"/>
      <c r="D749" s="84"/>
      <c r="E749" s="84"/>
      <c r="F749" s="84"/>
      <c r="G749" s="244"/>
      <c r="H749" s="248"/>
      <c r="I749" s="223"/>
    </row>
    <row r="750" spans="1:9" ht="15.75" customHeight="1" x14ac:dyDescent="0.3">
      <c r="A750" s="226"/>
      <c r="B750" s="226"/>
      <c r="C750" s="83"/>
      <c r="D750" s="84"/>
      <c r="E750" s="84"/>
      <c r="F750" s="84"/>
      <c r="G750" s="244"/>
      <c r="H750" s="248"/>
      <c r="I750" s="223"/>
    </row>
    <row r="751" spans="1:9" ht="15.75" customHeight="1" x14ac:dyDescent="0.3">
      <c r="A751" s="226"/>
      <c r="B751" s="226"/>
      <c r="C751" s="83"/>
      <c r="D751" s="84"/>
      <c r="E751" s="84"/>
      <c r="F751" s="84"/>
      <c r="G751" s="244"/>
      <c r="H751" s="248"/>
      <c r="I751" s="223"/>
    </row>
    <row r="752" spans="1:9" ht="15.75" customHeight="1" x14ac:dyDescent="0.3">
      <c r="A752" s="226"/>
      <c r="B752" s="226"/>
      <c r="C752" s="83"/>
      <c r="D752" s="84"/>
      <c r="E752" s="84"/>
      <c r="F752" s="84"/>
      <c r="G752" s="244"/>
      <c r="H752" s="248"/>
      <c r="I752" s="223"/>
    </row>
    <row r="753" spans="1:9" ht="15.75" customHeight="1" x14ac:dyDescent="0.3">
      <c r="A753" s="226"/>
      <c r="B753" s="226"/>
      <c r="C753" s="83"/>
      <c r="D753" s="84"/>
      <c r="E753" s="84"/>
      <c r="F753" s="84"/>
      <c r="G753" s="244"/>
      <c r="H753" s="248"/>
      <c r="I753" s="223"/>
    </row>
    <row r="754" spans="1:9" ht="15.75" customHeight="1" x14ac:dyDescent="0.3">
      <c r="A754" s="226"/>
      <c r="B754" s="226"/>
      <c r="C754" s="83"/>
      <c r="D754" s="84"/>
      <c r="E754" s="84"/>
      <c r="F754" s="84"/>
      <c r="G754" s="244"/>
      <c r="H754" s="248"/>
      <c r="I754" s="223"/>
    </row>
    <row r="755" spans="1:9" ht="15.75" customHeight="1" x14ac:dyDescent="0.3">
      <c r="A755" s="226"/>
      <c r="B755" s="226"/>
      <c r="C755" s="83"/>
      <c r="D755" s="84"/>
      <c r="E755" s="84"/>
      <c r="F755" s="84"/>
      <c r="G755" s="244"/>
      <c r="H755" s="248"/>
      <c r="I755" s="223"/>
    </row>
    <row r="756" spans="1:9" ht="15.75" customHeight="1" x14ac:dyDescent="0.3">
      <c r="A756" s="226"/>
      <c r="B756" s="226"/>
      <c r="C756" s="83"/>
      <c r="D756" s="84"/>
      <c r="E756" s="84"/>
      <c r="F756" s="84"/>
      <c r="G756" s="244"/>
      <c r="H756" s="248"/>
      <c r="I756" s="223"/>
    </row>
    <row r="757" spans="1:9" ht="15.75" customHeight="1" x14ac:dyDescent="0.3">
      <c r="A757" s="226"/>
      <c r="B757" s="226"/>
      <c r="C757" s="83"/>
      <c r="D757" s="84"/>
      <c r="E757" s="84"/>
      <c r="F757" s="84"/>
      <c r="G757" s="244"/>
      <c r="H757" s="248"/>
      <c r="I757" s="223"/>
    </row>
    <row r="758" spans="1:9" ht="15.75" customHeight="1" x14ac:dyDescent="0.3">
      <c r="A758" s="226"/>
      <c r="B758" s="226"/>
      <c r="C758" s="83"/>
      <c r="D758" s="84"/>
      <c r="E758" s="84"/>
      <c r="F758" s="84"/>
      <c r="G758" s="244"/>
      <c r="H758" s="248"/>
      <c r="I758" s="223"/>
    </row>
    <row r="759" spans="1:9" ht="15.75" customHeight="1" x14ac:dyDescent="0.3">
      <c r="A759" s="226"/>
      <c r="B759" s="226"/>
      <c r="C759" s="83"/>
      <c r="D759" s="84"/>
      <c r="E759" s="84"/>
      <c r="F759" s="84"/>
      <c r="G759" s="244"/>
      <c r="H759" s="248"/>
      <c r="I759" s="223"/>
    </row>
    <row r="760" spans="1:9" ht="15.75" customHeight="1" x14ac:dyDescent="0.3">
      <c r="A760" s="226"/>
      <c r="B760" s="226"/>
      <c r="C760" s="83"/>
      <c r="D760" s="84"/>
      <c r="E760" s="84"/>
      <c r="F760" s="84"/>
      <c r="G760" s="244"/>
      <c r="H760" s="248"/>
      <c r="I760" s="223"/>
    </row>
    <row r="761" spans="1:9" ht="15.75" customHeight="1" x14ac:dyDescent="0.3">
      <c r="A761" s="226"/>
      <c r="B761" s="226"/>
      <c r="C761" s="83"/>
      <c r="D761" s="84"/>
      <c r="E761" s="84"/>
      <c r="F761" s="84"/>
      <c r="G761" s="244"/>
      <c r="H761" s="248"/>
      <c r="I761" s="223"/>
    </row>
    <row r="762" spans="1:9" ht="15.75" customHeight="1" x14ac:dyDescent="0.3">
      <c r="A762" s="226"/>
      <c r="B762" s="226"/>
      <c r="C762" s="83"/>
      <c r="D762" s="84"/>
      <c r="E762" s="84"/>
      <c r="F762" s="84"/>
      <c r="G762" s="244"/>
      <c r="H762" s="248"/>
      <c r="I762" s="223"/>
    </row>
    <row r="763" spans="1:9" ht="15.75" customHeight="1" x14ac:dyDescent="0.3">
      <c r="A763" s="226"/>
      <c r="B763" s="226"/>
      <c r="C763" s="83"/>
      <c r="D763" s="84"/>
      <c r="E763" s="84"/>
      <c r="F763" s="84"/>
      <c r="G763" s="244"/>
      <c r="H763" s="248"/>
      <c r="I763" s="223"/>
    </row>
    <row r="764" spans="1:9" ht="15.75" customHeight="1" x14ac:dyDescent="0.3">
      <c r="A764" s="226"/>
      <c r="B764" s="226"/>
      <c r="C764" s="83"/>
      <c r="D764" s="84"/>
      <c r="E764" s="84"/>
      <c r="F764" s="84"/>
      <c r="G764" s="244"/>
      <c r="H764" s="248"/>
      <c r="I764" s="223"/>
    </row>
    <row r="765" spans="1:9" ht="15.75" customHeight="1" x14ac:dyDescent="0.3">
      <c r="A765" s="226"/>
      <c r="B765" s="226"/>
      <c r="C765" s="83"/>
      <c r="D765" s="84"/>
      <c r="E765" s="84"/>
      <c r="F765" s="84"/>
      <c r="G765" s="244"/>
      <c r="H765" s="248"/>
      <c r="I765" s="223"/>
    </row>
    <row r="766" spans="1:9" ht="15.75" customHeight="1" x14ac:dyDescent="0.3">
      <c r="A766" s="226"/>
      <c r="B766" s="226"/>
      <c r="C766" s="83"/>
      <c r="D766" s="84"/>
      <c r="E766" s="84"/>
      <c r="F766" s="84"/>
      <c r="G766" s="244"/>
      <c r="H766" s="248"/>
      <c r="I766" s="223"/>
    </row>
    <row r="767" spans="1:9" ht="15.75" customHeight="1" x14ac:dyDescent="0.3">
      <c r="A767" s="226"/>
      <c r="B767" s="226"/>
      <c r="C767" s="83"/>
      <c r="D767" s="84"/>
      <c r="E767" s="84"/>
      <c r="F767" s="84"/>
      <c r="G767" s="244"/>
      <c r="H767" s="248"/>
      <c r="I767" s="223"/>
    </row>
    <row r="768" spans="1:9" ht="15.75" customHeight="1" x14ac:dyDescent="0.3">
      <c r="A768" s="226"/>
      <c r="B768" s="226"/>
      <c r="C768" s="83"/>
      <c r="D768" s="84"/>
      <c r="E768" s="84"/>
      <c r="F768" s="84"/>
      <c r="G768" s="244"/>
      <c r="H768" s="248"/>
      <c r="I768" s="223"/>
    </row>
    <row r="769" spans="1:9" ht="15.75" customHeight="1" x14ac:dyDescent="0.3">
      <c r="A769" s="226"/>
      <c r="B769" s="226"/>
      <c r="C769" s="83"/>
      <c r="D769" s="84"/>
      <c r="E769" s="84"/>
      <c r="F769" s="84"/>
      <c r="G769" s="244"/>
      <c r="H769" s="248"/>
      <c r="I769" s="223"/>
    </row>
    <row r="770" spans="1:9" ht="15.75" customHeight="1" x14ac:dyDescent="0.3">
      <c r="A770" s="226"/>
      <c r="B770" s="226"/>
      <c r="C770" s="83"/>
      <c r="D770" s="84"/>
      <c r="E770" s="84"/>
      <c r="F770" s="84"/>
      <c r="G770" s="244"/>
      <c r="H770" s="248"/>
      <c r="I770" s="223"/>
    </row>
    <row r="771" spans="1:9" ht="15.75" customHeight="1" x14ac:dyDescent="0.3">
      <c r="A771" s="226"/>
      <c r="B771" s="226"/>
      <c r="C771" s="83"/>
      <c r="D771" s="84"/>
      <c r="E771" s="84"/>
      <c r="F771" s="84"/>
      <c r="G771" s="244"/>
      <c r="H771" s="248"/>
      <c r="I771" s="223"/>
    </row>
    <row r="772" spans="1:9" ht="15.75" customHeight="1" x14ac:dyDescent="0.3">
      <c r="A772" s="226"/>
      <c r="B772" s="226"/>
      <c r="C772" s="83"/>
      <c r="D772" s="84"/>
      <c r="E772" s="84"/>
      <c r="F772" s="84"/>
      <c r="G772" s="244"/>
      <c r="H772" s="248"/>
      <c r="I772" s="223"/>
    </row>
    <row r="773" spans="1:9" ht="15.75" customHeight="1" x14ac:dyDescent="0.3">
      <c r="A773" s="226"/>
      <c r="B773" s="226"/>
      <c r="C773" s="83"/>
      <c r="D773" s="84"/>
      <c r="E773" s="84"/>
      <c r="F773" s="84"/>
      <c r="G773" s="244"/>
      <c r="H773" s="248"/>
      <c r="I773" s="223"/>
    </row>
    <row r="774" spans="1:9" ht="15.75" customHeight="1" x14ac:dyDescent="0.3">
      <c r="A774" s="226"/>
      <c r="B774" s="226"/>
      <c r="C774" s="83"/>
      <c r="D774" s="84"/>
      <c r="E774" s="84"/>
      <c r="F774" s="84"/>
      <c r="G774" s="244"/>
      <c r="H774" s="248"/>
      <c r="I774" s="223"/>
    </row>
    <row r="775" spans="1:9" ht="15.75" customHeight="1" x14ac:dyDescent="0.3">
      <c r="A775" s="226"/>
      <c r="B775" s="226"/>
      <c r="C775" s="83"/>
      <c r="D775" s="84"/>
      <c r="E775" s="84"/>
      <c r="F775" s="84"/>
      <c r="G775" s="244"/>
      <c r="H775" s="248"/>
      <c r="I775" s="223"/>
    </row>
    <row r="776" spans="1:9" ht="15.75" customHeight="1" x14ac:dyDescent="0.3">
      <c r="A776" s="226"/>
      <c r="B776" s="226"/>
      <c r="C776" s="83"/>
      <c r="D776" s="84"/>
      <c r="E776" s="84"/>
      <c r="F776" s="84"/>
      <c r="G776" s="244"/>
      <c r="H776" s="248"/>
      <c r="I776" s="223"/>
    </row>
    <row r="777" spans="1:9" ht="15.75" customHeight="1" x14ac:dyDescent="0.3">
      <c r="A777" s="226"/>
      <c r="B777" s="226"/>
      <c r="C777" s="83"/>
      <c r="D777" s="84"/>
      <c r="E777" s="84"/>
      <c r="F777" s="84"/>
      <c r="G777" s="244"/>
      <c r="H777" s="248"/>
      <c r="I777" s="223"/>
    </row>
    <row r="778" spans="1:9" ht="15.75" customHeight="1" x14ac:dyDescent="0.3">
      <c r="A778" s="226"/>
      <c r="B778" s="226"/>
      <c r="C778" s="83"/>
      <c r="D778" s="84"/>
      <c r="E778" s="84"/>
      <c r="F778" s="84"/>
      <c r="G778" s="244"/>
      <c r="H778" s="248"/>
      <c r="I778" s="223"/>
    </row>
    <row r="779" spans="1:9" ht="15.75" customHeight="1" x14ac:dyDescent="0.3">
      <c r="A779" s="226"/>
      <c r="B779" s="226"/>
      <c r="C779" s="83"/>
      <c r="D779" s="84"/>
      <c r="E779" s="84"/>
      <c r="F779" s="84"/>
      <c r="G779" s="244"/>
      <c r="H779" s="248"/>
      <c r="I779" s="223"/>
    </row>
    <row r="780" spans="1:9" ht="15.75" customHeight="1" x14ac:dyDescent="0.3">
      <c r="A780" s="226"/>
      <c r="B780" s="226"/>
      <c r="C780" s="83"/>
      <c r="D780" s="84"/>
      <c r="E780" s="84"/>
      <c r="F780" s="84"/>
      <c r="G780" s="244"/>
      <c r="H780" s="248"/>
      <c r="I780" s="223"/>
    </row>
    <row r="781" spans="1:9" ht="15.75" customHeight="1" x14ac:dyDescent="0.3">
      <c r="A781" s="226"/>
      <c r="B781" s="226"/>
      <c r="C781" s="83"/>
      <c r="D781" s="84"/>
      <c r="E781" s="84"/>
      <c r="F781" s="84"/>
      <c r="G781" s="244"/>
      <c r="H781" s="248"/>
      <c r="I781" s="223"/>
    </row>
    <row r="782" spans="1:9" ht="15.75" customHeight="1" x14ac:dyDescent="0.3">
      <c r="A782" s="226"/>
      <c r="B782" s="226"/>
      <c r="C782" s="83"/>
      <c r="D782" s="84"/>
      <c r="E782" s="84"/>
      <c r="F782" s="84"/>
      <c r="G782" s="244"/>
      <c r="H782" s="248"/>
      <c r="I782" s="223"/>
    </row>
    <row r="783" spans="1:9" ht="15.75" customHeight="1" x14ac:dyDescent="0.3">
      <c r="A783" s="226"/>
      <c r="B783" s="226"/>
      <c r="C783" s="83"/>
      <c r="D783" s="84"/>
      <c r="E783" s="84"/>
      <c r="F783" s="84"/>
      <c r="G783" s="244"/>
      <c r="H783" s="248"/>
      <c r="I783" s="223"/>
    </row>
    <row r="784" spans="1:9" ht="15.75" customHeight="1" x14ac:dyDescent="0.3">
      <c r="A784" s="226"/>
      <c r="B784" s="226"/>
      <c r="C784" s="83"/>
      <c r="D784" s="84"/>
      <c r="E784" s="84"/>
      <c r="F784" s="84"/>
      <c r="G784" s="244"/>
      <c r="H784" s="248"/>
      <c r="I784" s="223"/>
    </row>
    <row r="785" spans="1:9" ht="15.75" customHeight="1" x14ac:dyDescent="0.3">
      <c r="A785" s="226"/>
      <c r="B785" s="226"/>
      <c r="C785" s="83"/>
      <c r="D785" s="84"/>
      <c r="E785" s="84"/>
      <c r="F785" s="84"/>
      <c r="G785" s="244"/>
      <c r="H785" s="248"/>
      <c r="I785" s="223"/>
    </row>
    <row r="786" spans="1:9" ht="15.75" customHeight="1" x14ac:dyDescent="0.3">
      <c r="A786" s="226"/>
      <c r="B786" s="226"/>
      <c r="C786" s="83"/>
      <c r="D786" s="84"/>
      <c r="E786" s="84"/>
      <c r="F786" s="84"/>
      <c r="G786" s="244"/>
      <c r="H786" s="248"/>
      <c r="I786" s="223"/>
    </row>
    <row r="787" spans="1:9" ht="15.75" customHeight="1" x14ac:dyDescent="0.3">
      <c r="A787" s="226"/>
      <c r="B787" s="226"/>
      <c r="C787" s="83"/>
      <c r="D787" s="84"/>
      <c r="E787" s="84"/>
      <c r="F787" s="84"/>
      <c r="G787" s="244"/>
      <c r="H787" s="248"/>
      <c r="I787" s="223"/>
    </row>
    <row r="788" spans="1:9" ht="15.75" customHeight="1" x14ac:dyDescent="0.3">
      <c r="A788" s="226"/>
      <c r="B788" s="226"/>
      <c r="C788" s="83"/>
      <c r="D788" s="84"/>
      <c r="E788" s="84"/>
      <c r="F788" s="84"/>
      <c r="G788" s="244"/>
      <c r="H788" s="248"/>
      <c r="I788" s="223"/>
    </row>
    <row r="789" spans="1:9" ht="15.75" customHeight="1" x14ac:dyDescent="0.3">
      <c r="A789" s="226"/>
      <c r="B789" s="226"/>
      <c r="C789" s="83"/>
      <c r="D789" s="84"/>
      <c r="E789" s="84"/>
      <c r="F789" s="84"/>
      <c r="G789" s="244"/>
      <c r="H789" s="248"/>
      <c r="I789" s="223"/>
    </row>
    <row r="790" spans="1:9" ht="15.75" customHeight="1" x14ac:dyDescent="0.3">
      <c r="A790" s="226"/>
      <c r="B790" s="226"/>
      <c r="C790" s="83"/>
      <c r="D790" s="84"/>
      <c r="E790" s="84"/>
      <c r="F790" s="84"/>
      <c r="G790" s="244"/>
      <c r="H790" s="248"/>
      <c r="I790" s="223"/>
    </row>
    <row r="791" spans="1:9" ht="15.75" customHeight="1" x14ac:dyDescent="0.3">
      <c r="A791" s="226"/>
      <c r="B791" s="226"/>
      <c r="C791" s="83"/>
      <c r="D791" s="84"/>
      <c r="E791" s="84"/>
      <c r="F791" s="84"/>
      <c r="G791" s="244"/>
      <c r="H791" s="248"/>
      <c r="I791" s="223"/>
    </row>
    <row r="792" spans="1:9" ht="15.75" customHeight="1" x14ac:dyDescent="0.3">
      <c r="A792" s="226"/>
      <c r="B792" s="226"/>
      <c r="C792" s="83"/>
      <c r="D792" s="84"/>
      <c r="E792" s="84"/>
      <c r="F792" s="84"/>
      <c r="G792" s="244"/>
      <c r="H792" s="248"/>
      <c r="I792" s="223"/>
    </row>
    <row r="793" spans="1:9" ht="15.75" customHeight="1" x14ac:dyDescent="0.3">
      <c r="A793" s="226"/>
      <c r="B793" s="226"/>
      <c r="C793" s="83"/>
      <c r="D793" s="84"/>
      <c r="E793" s="84"/>
      <c r="F793" s="84"/>
      <c r="G793" s="244"/>
      <c r="H793" s="248"/>
      <c r="I793" s="223"/>
    </row>
    <row r="794" spans="1:9" ht="15.75" customHeight="1" x14ac:dyDescent="0.3">
      <c r="A794" s="226"/>
      <c r="B794" s="226"/>
      <c r="C794" s="83"/>
      <c r="D794" s="84"/>
      <c r="E794" s="84"/>
      <c r="F794" s="84"/>
      <c r="G794" s="244"/>
      <c r="H794" s="248"/>
      <c r="I794" s="223"/>
    </row>
    <row r="795" spans="1:9" ht="15.75" customHeight="1" x14ac:dyDescent="0.3">
      <c r="A795" s="226"/>
      <c r="B795" s="226"/>
      <c r="C795" s="83"/>
      <c r="D795" s="84"/>
      <c r="E795" s="84"/>
      <c r="F795" s="84"/>
      <c r="G795" s="244"/>
      <c r="H795" s="248"/>
      <c r="I795" s="223"/>
    </row>
    <row r="796" spans="1:9" ht="15.75" customHeight="1" x14ac:dyDescent="0.3">
      <c r="A796" s="226"/>
      <c r="B796" s="226"/>
      <c r="C796" s="83"/>
      <c r="D796" s="84"/>
      <c r="E796" s="84"/>
      <c r="F796" s="84"/>
      <c r="G796" s="244"/>
      <c r="H796" s="248"/>
      <c r="I796" s="223"/>
    </row>
    <row r="797" spans="1:9" ht="15.75" customHeight="1" x14ac:dyDescent="0.3">
      <c r="A797" s="226"/>
      <c r="B797" s="226"/>
      <c r="C797" s="83"/>
      <c r="D797" s="84"/>
      <c r="E797" s="84"/>
      <c r="F797" s="84"/>
      <c r="G797" s="244"/>
      <c r="H797" s="248"/>
      <c r="I797" s="223"/>
    </row>
    <row r="798" spans="1:9" ht="15.75" customHeight="1" x14ac:dyDescent="0.3">
      <c r="A798" s="226"/>
      <c r="B798" s="226"/>
      <c r="C798" s="83"/>
      <c r="D798" s="84"/>
      <c r="E798" s="84"/>
      <c r="F798" s="84"/>
      <c r="G798" s="244"/>
      <c r="H798" s="248"/>
      <c r="I798" s="223"/>
    </row>
    <row r="799" spans="1:9" ht="15.75" customHeight="1" x14ac:dyDescent="0.3">
      <c r="A799" s="226"/>
      <c r="B799" s="226"/>
      <c r="C799" s="83"/>
      <c r="D799" s="84"/>
      <c r="E799" s="84"/>
      <c r="F799" s="84"/>
      <c r="G799" s="244"/>
      <c r="H799" s="248"/>
      <c r="I799" s="223"/>
    </row>
    <row r="800" spans="1:9" ht="15.75" customHeight="1" x14ac:dyDescent="0.3">
      <c r="A800" s="226"/>
      <c r="B800" s="226"/>
      <c r="C800" s="83"/>
      <c r="D800" s="84"/>
      <c r="E800" s="84"/>
      <c r="F800" s="84"/>
      <c r="G800" s="244"/>
      <c r="H800" s="248"/>
      <c r="I800" s="223"/>
    </row>
    <row r="801" spans="1:9" ht="15.75" customHeight="1" x14ac:dyDescent="0.3">
      <c r="A801" s="226"/>
      <c r="B801" s="226"/>
      <c r="C801" s="83"/>
      <c r="D801" s="84"/>
      <c r="E801" s="84"/>
      <c r="F801" s="84"/>
      <c r="G801" s="244"/>
      <c r="H801" s="248"/>
      <c r="I801" s="223"/>
    </row>
    <row r="802" spans="1:9" ht="15.75" customHeight="1" x14ac:dyDescent="0.3">
      <c r="A802" s="226"/>
      <c r="B802" s="226"/>
      <c r="C802" s="83"/>
      <c r="D802" s="84"/>
      <c r="E802" s="84"/>
      <c r="F802" s="84"/>
      <c r="G802" s="244"/>
      <c r="H802" s="248"/>
      <c r="I802" s="223"/>
    </row>
    <row r="803" spans="1:9" ht="15.75" customHeight="1" x14ac:dyDescent="0.3">
      <c r="A803" s="226"/>
      <c r="B803" s="226"/>
      <c r="C803" s="83"/>
      <c r="D803" s="84"/>
      <c r="E803" s="84"/>
      <c r="F803" s="84"/>
      <c r="G803" s="244"/>
      <c r="H803" s="248"/>
      <c r="I803" s="223"/>
    </row>
    <row r="804" spans="1:9" ht="15.75" customHeight="1" x14ac:dyDescent="0.3">
      <c r="A804" s="226"/>
      <c r="B804" s="226"/>
      <c r="C804" s="83"/>
      <c r="D804" s="84"/>
      <c r="E804" s="84"/>
      <c r="F804" s="84"/>
      <c r="G804" s="244"/>
      <c r="H804" s="248"/>
      <c r="I804" s="223"/>
    </row>
    <row r="805" spans="1:9" ht="15.75" customHeight="1" x14ac:dyDescent="0.3">
      <c r="A805" s="226"/>
      <c r="B805" s="226"/>
      <c r="C805" s="83"/>
      <c r="D805" s="84"/>
      <c r="E805" s="84"/>
      <c r="F805" s="84"/>
      <c r="G805" s="244"/>
      <c r="H805" s="248"/>
      <c r="I805" s="223"/>
    </row>
    <row r="806" spans="1:9" ht="15.75" customHeight="1" x14ac:dyDescent="0.3">
      <c r="A806" s="226"/>
      <c r="B806" s="226"/>
      <c r="C806" s="83"/>
      <c r="D806" s="84"/>
      <c r="E806" s="84"/>
      <c r="F806" s="84"/>
      <c r="G806" s="244"/>
      <c r="H806" s="248"/>
      <c r="I806" s="223"/>
    </row>
    <row r="807" spans="1:9" ht="15.75" customHeight="1" x14ac:dyDescent="0.3">
      <c r="A807" s="226"/>
      <c r="B807" s="226"/>
      <c r="C807" s="83"/>
      <c r="D807" s="84"/>
      <c r="E807" s="84"/>
      <c r="F807" s="84"/>
      <c r="G807" s="244"/>
      <c r="H807" s="248"/>
      <c r="I807" s="223"/>
    </row>
    <row r="808" spans="1:9" ht="15.75" customHeight="1" x14ac:dyDescent="0.3">
      <c r="A808" s="226"/>
      <c r="B808" s="226"/>
      <c r="C808" s="83"/>
      <c r="D808" s="84"/>
      <c r="E808" s="84"/>
      <c r="F808" s="84"/>
      <c r="G808" s="244"/>
      <c r="H808" s="248"/>
      <c r="I808" s="223"/>
    </row>
    <row r="809" spans="1:9" ht="15.75" customHeight="1" x14ac:dyDescent="0.3">
      <c r="A809" s="226"/>
      <c r="B809" s="226"/>
      <c r="C809" s="83"/>
      <c r="D809" s="84"/>
      <c r="E809" s="84"/>
      <c r="F809" s="84"/>
      <c r="G809" s="244"/>
      <c r="H809" s="248"/>
      <c r="I809" s="223"/>
    </row>
    <row r="810" spans="1:9" ht="15.75" customHeight="1" x14ac:dyDescent="0.3">
      <c r="A810" s="226"/>
      <c r="B810" s="226"/>
      <c r="C810" s="83"/>
      <c r="D810" s="84"/>
      <c r="E810" s="84"/>
      <c r="F810" s="84"/>
      <c r="G810" s="244"/>
      <c r="H810" s="248"/>
      <c r="I810" s="223"/>
    </row>
    <row r="811" spans="1:9" ht="15.75" customHeight="1" x14ac:dyDescent="0.3">
      <c r="A811" s="226"/>
      <c r="B811" s="226"/>
      <c r="C811" s="83"/>
      <c r="D811" s="84"/>
      <c r="E811" s="84"/>
      <c r="F811" s="84"/>
      <c r="G811" s="244"/>
      <c r="H811" s="248"/>
      <c r="I811" s="223"/>
    </row>
    <row r="812" spans="1:9" ht="15.75" customHeight="1" x14ac:dyDescent="0.3">
      <c r="A812" s="226"/>
      <c r="B812" s="226"/>
      <c r="C812" s="83"/>
      <c r="D812" s="84"/>
      <c r="E812" s="84"/>
      <c r="F812" s="84"/>
      <c r="G812" s="244"/>
      <c r="H812" s="248"/>
      <c r="I812" s="223"/>
    </row>
    <row r="813" spans="1:9" ht="15.75" customHeight="1" x14ac:dyDescent="0.3">
      <c r="A813" s="226"/>
      <c r="B813" s="226"/>
      <c r="C813" s="83"/>
      <c r="D813" s="84"/>
      <c r="E813" s="84"/>
      <c r="F813" s="84"/>
      <c r="G813" s="244"/>
      <c r="H813" s="248"/>
      <c r="I813" s="223"/>
    </row>
    <row r="814" spans="1:9" ht="15.75" customHeight="1" x14ac:dyDescent="0.3">
      <c r="A814" s="226"/>
      <c r="B814" s="226"/>
      <c r="C814" s="83"/>
      <c r="D814" s="84"/>
      <c r="E814" s="84"/>
      <c r="F814" s="84"/>
      <c r="G814" s="244"/>
      <c r="H814" s="248"/>
      <c r="I814" s="223"/>
    </row>
    <row r="815" spans="1:9" ht="15.75" customHeight="1" x14ac:dyDescent="0.3">
      <c r="A815" s="226"/>
      <c r="B815" s="226"/>
      <c r="C815" s="83"/>
      <c r="D815" s="84"/>
      <c r="E815" s="84"/>
      <c r="F815" s="84"/>
      <c r="G815" s="244"/>
      <c r="H815" s="248"/>
      <c r="I815" s="223"/>
    </row>
    <row r="816" spans="1:9" ht="15.75" customHeight="1" x14ac:dyDescent="0.3">
      <c r="A816" s="226"/>
      <c r="B816" s="226"/>
      <c r="C816" s="83"/>
      <c r="D816" s="84"/>
      <c r="E816" s="84"/>
      <c r="F816" s="84"/>
      <c r="G816" s="244"/>
      <c r="H816" s="248"/>
      <c r="I816" s="223"/>
    </row>
    <row r="817" spans="1:9" ht="15.75" customHeight="1" x14ac:dyDescent="0.3">
      <c r="A817" s="226"/>
      <c r="B817" s="226"/>
      <c r="C817" s="83"/>
      <c r="D817" s="84"/>
      <c r="E817" s="84"/>
      <c r="F817" s="84"/>
      <c r="G817" s="244"/>
      <c r="H817" s="248"/>
      <c r="I817" s="223"/>
    </row>
    <row r="818" spans="1:9" ht="15.75" customHeight="1" x14ac:dyDescent="0.3">
      <c r="A818" s="226"/>
      <c r="B818" s="226"/>
      <c r="C818" s="83"/>
      <c r="D818" s="84"/>
      <c r="E818" s="84"/>
      <c r="F818" s="84"/>
      <c r="G818" s="244"/>
      <c r="H818" s="248"/>
      <c r="I818" s="223"/>
    </row>
    <row r="819" spans="1:9" ht="15.75" customHeight="1" x14ac:dyDescent="0.3">
      <c r="A819" s="226"/>
      <c r="B819" s="226"/>
      <c r="C819" s="83"/>
      <c r="D819" s="84"/>
      <c r="E819" s="84"/>
      <c r="F819" s="84"/>
      <c r="G819" s="244"/>
      <c r="H819" s="248"/>
      <c r="I819" s="223"/>
    </row>
    <row r="820" spans="1:9" ht="15.75" customHeight="1" x14ac:dyDescent="0.3">
      <c r="A820" s="226"/>
      <c r="B820" s="226"/>
      <c r="C820" s="83"/>
      <c r="D820" s="84"/>
      <c r="E820" s="84"/>
      <c r="F820" s="84"/>
      <c r="G820" s="244"/>
      <c r="H820" s="248"/>
      <c r="I820" s="223"/>
    </row>
    <row r="821" spans="1:9" ht="15.75" customHeight="1" x14ac:dyDescent="0.3">
      <c r="A821" s="226"/>
      <c r="B821" s="226"/>
      <c r="C821" s="83"/>
      <c r="D821" s="84"/>
      <c r="E821" s="84"/>
      <c r="F821" s="84"/>
      <c r="G821" s="244"/>
      <c r="H821" s="248"/>
      <c r="I821" s="223"/>
    </row>
    <row r="822" spans="1:9" ht="15.75" customHeight="1" x14ac:dyDescent="0.3">
      <c r="A822" s="226"/>
      <c r="B822" s="226"/>
      <c r="C822" s="83"/>
      <c r="D822" s="84"/>
      <c r="E822" s="84"/>
      <c r="F822" s="84"/>
      <c r="G822" s="244"/>
      <c r="H822" s="248"/>
      <c r="I822" s="223"/>
    </row>
    <row r="823" spans="1:9" ht="15.75" customHeight="1" x14ac:dyDescent="0.3">
      <c r="A823" s="226"/>
      <c r="B823" s="226"/>
      <c r="C823" s="83"/>
      <c r="D823" s="84"/>
      <c r="E823" s="84"/>
      <c r="F823" s="84"/>
      <c r="G823" s="244"/>
      <c r="H823" s="248"/>
      <c r="I823" s="223"/>
    </row>
    <row r="824" spans="1:9" ht="15.75" customHeight="1" x14ac:dyDescent="0.3">
      <c r="A824" s="226"/>
      <c r="B824" s="226"/>
      <c r="C824" s="83"/>
      <c r="D824" s="84"/>
      <c r="E824" s="84"/>
      <c r="F824" s="84"/>
      <c r="G824" s="244"/>
      <c r="H824" s="248"/>
      <c r="I824" s="223"/>
    </row>
    <row r="825" spans="1:9" ht="15.75" customHeight="1" x14ac:dyDescent="0.3">
      <c r="A825" s="226"/>
      <c r="B825" s="226"/>
      <c r="C825" s="83"/>
      <c r="D825" s="84"/>
      <c r="E825" s="84"/>
      <c r="F825" s="84"/>
      <c r="G825" s="244"/>
      <c r="H825" s="248"/>
      <c r="I825" s="223"/>
    </row>
    <row r="826" spans="1:9" ht="15.75" customHeight="1" x14ac:dyDescent="0.3">
      <c r="A826" s="226"/>
      <c r="B826" s="226"/>
      <c r="C826" s="83"/>
      <c r="D826" s="84"/>
      <c r="E826" s="84"/>
      <c r="F826" s="84"/>
      <c r="G826" s="244"/>
      <c r="H826" s="248"/>
      <c r="I826" s="223"/>
    </row>
    <row r="827" spans="1:9" ht="15.75" customHeight="1" x14ac:dyDescent="0.3">
      <c r="A827" s="226"/>
      <c r="B827" s="226"/>
      <c r="C827" s="83"/>
      <c r="D827" s="84"/>
      <c r="E827" s="84"/>
      <c r="F827" s="84"/>
      <c r="G827" s="244"/>
      <c r="H827" s="248"/>
      <c r="I827" s="223"/>
    </row>
    <row r="828" spans="1:9" ht="15.75" customHeight="1" x14ac:dyDescent="0.3">
      <c r="A828" s="226"/>
      <c r="B828" s="226"/>
      <c r="C828" s="83"/>
      <c r="D828" s="84"/>
      <c r="E828" s="84"/>
      <c r="F828" s="84"/>
      <c r="G828" s="244"/>
      <c r="H828" s="248"/>
      <c r="I828" s="223"/>
    </row>
    <row r="829" spans="1:9" ht="15.75" customHeight="1" x14ac:dyDescent="0.3">
      <c r="A829" s="226"/>
      <c r="B829" s="226"/>
      <c r="C829" s="83"/>
      <c r="D829" s="84"/>
      <c r="E829" s="84"/>
      <c r="F829" s="84"/>
      <c r="G829" s="244"/>
      <c r="H829" s="248"/>
      <c r="I829" s="223"/>
    </row>
    <row r="830" spans="1:9" ht="15.75" customHeight="1" x14ac:dyDescent="0.3">
      <c r="A830" s="226"/>
      <c r="B830" s="226"/>
      <c r="C830" s="83"/>
      <c r="D830" s="84"/>
      <c r="E830" s="84"/>
      <c r="F830" s="84"/>
      <c r="G830" s="244"/>
      <c r="H830" s="248"/>
      <c r="I830" s="223"/>
    </row>
    <row r="831" spans="1:9" ht="15.75" customHeight="1" x14ac:dyDescent="0.3">
      <c r="A831" s="226"/>
      <c r="B831" s="226"/>
      <c r="C831" s="83"/>
      <c r="D831" s="84"/>
      <c r="E831" s="84"/>
      <c r="F831" s="84"/>
      <c r="G831" s="244"/>
      <c r="H831" s="248"/>
      <c r="I831" s="223"/>
    </row>
    <row r="832" spans="1:9" ht="15.75" customHeight="1" x14ac:dyDescent="0.3">
      <c r="A832" s="226"/>
      <c r="B832" s="226"/>
      <c r="C832" s="83"/>
      <c r="D832" s="84"/>
      <c r="E832" s="84"/>
      <c r="F832" s="84"/>
      <c r="G832" s="244"/>
      <c r="H832" s="248"/>
      <c r="I832" s="223"/>
    </row>
    <row r="833" spans="1:9" ht="15.75" customHeight="1" x14ac:dyDescent="0.3">
      <c r="A833" s="226"/>
      <c r="B833" s="226"/>
      <c r="C833" s="83"/>
      <c r="D833" s="84"/>
      <c r="E833" s="84"/>
      <c r="F833" s="84"/>
      <c r="G833" s="244"/>
      <c r="H833" s="248"/>
      <c r="I833" s="223"/>
    </row>
    <row r="834" spans="1:9" ht="15.75" customHeight="1" x14ac:dyDescent="0.3">
      <c r="A834" s="226"/>
      <c r="B834" s="226"/>
      <c r="C834" s="83"/>
      <c r="D834" s="84"/>
      <c r="E834" s="84"/>
      <c r="F834" s="84"/>
      <c r="G834" s="244"/>
      <c r="H834" s="248"/>
      <c r="I834" s="223"/>
    </row>
    <row r="835" spans="1:9" ht="15.75" customHeight="1" x14ac:dyDescent="0.3">
      <c r="A835" s="226"/>
      <c r="B835" s="226"/>
      <c r="C835" s="83"/>
      <c r="D835" s="84"/>
      <c r="E835" s="84"/>
      <c r="F835" s="84"/>
      <c r="G835" s="244"/>
      <c r="H835" s="248"/>
      <c r="I835" s="223"/>
    </row>
    <row r="836" spans="1:9" ht="15.75" customHeight="1" x14ac:dyDescent="0.3">
      <c r="A836" s="226"/>
      <c r="B836" s="226"/>
      <c r="C836" s="83"/>
      <c r="D836" s="84"/>
      <c r="E836" s="84"/>
      <c r="F836" s="84"/>
      <c r="G836" s="244"/>
      <c r="H836" s="248"/>
      <c r="I836" s="223"/>
    </row>
    <row r="837" spans="1:9" ht="15.75" customHeight="1" x14ac:dyDescent="0.3">
      <c r="A837" s="226"/>
      <c r="B837" s="226"/>
      <c r="C837" s="83"/>
      <c r="D837" s="84"/>
      <c r="E837" s="84"/>
      <c r="F837" s="84"/>
      <c r="G837" s="244"/>
      <c r="H837" s="248"/>
      <c r="I837" s="223"/>
    </row>
    <row r="838" spans="1:9" ht="15.75" customHeight="1" x14ac:dyDescent="0.3">
      <c r="A838" s="226"/>
      <c r="B838" s="226"/>
      <c r="C838" s="83"/>
      <c r="D838" s="84"/>
      <c r="E838" s="84"/>
      <c r="F838" s="84"/>
      <c r="G838" s="244"/>
      <c r="H838" s="248"/>
      <c r="I838" s="223"/>
    </row>
    <row r="839" spans="1:9" ht="15.75" customHeight="1" x14ac:dyDescent="0.3">
      <c r="A839" s="226"/>
      <c r="B839" s="226"/>
      <c r="C839" s="83"/>
      <c r="D839" s="84"/>
      <c r="E839" s="84"/>
      <c r="F839" s="84"/>
      <c r="G839" s="244"/>
      <c r="H839" s="248"/>
      <c r="I839" s="223"/>
    </row>
    <row r="840" spans="1:9" ht="15.75" customHeight="1" x14ac:dyDescent="0.3">
      <c r="A840" s="226"/>
      <c r="B840" s="226"/>
      <c r="C840" s="83"/>
      <c r="D840" s="84"/>
      <c r="E840" s="84"/>
      <c r="F840" s="84"/>
      <c r="G840" s="244"/>
      <c r="H840" s="248"/>
      <c r="I840" s="223"/>
    </row>
    <row r="841" spans="1:9" ht="15.75" customHeight="1" x14ac:dyDescent="0.3">
      <c r="A841" s="226"/>
      <c r="B841" s="226"/>
      <c r="C841" s="83"/>
      <c r="D841" s="84"/>
      <c r="E841" s="84"/>
      <c r="F841" s="84"/>
      <c r="G841" s="244"/>
      <c r="H841" s="248"/>
      <c r="I841" s="223"/>
    </row>
    <row r="842" spans="1:9" ht="15.75" customHeight="1" x14ac:dyDescent="0.3">
      <c r="A842" s="226"/>
      <c r="B842" s="226"/>
      <c r="C842" s="83"/>
      <c r="D842" s="84"/>
      <c r="E842" s="84"/>
      <c r="F842" s="84"/>
      <c r="G842" s="244"/>
      <c r="H842" s="248"/>
      <c r="I842" s="223"/>
    </row>
    <row r="843" spans="1:9" ht="15.75" customHeight="1" x14ac:dyDescent="0.3">
      <c r="A843" s="226"/>
      <c r="B843" s="226"/>
      <c r="C843" s="83"/>
      <c r="D843" s="84"/>
      <c r="E843" s="84"/>
      <c r="F843" s="84"/>
      <c r="G843" s="244"/>
      <c r="H843" s="248"/>
      <c r="I843" s="223"/>
    </row>
    <row r="844" spans="1:9" ht="15.75" customHeight="1" x14ac:dyDescent="0.3">
      <c r="A844" s="226"/>
      <c r="B844" s="226"/>
      <c r="C844" s="83"/>
      <c r="D844" s="84"/>
      <c r="E844" s="84"/>
      <c r="F844" s="84"/>
      <c r="G844" s="244"/>
      <c r="H844" s="248"/>
      <c r="I844" s="223"/>
    </row>
    <row r="845" spans="1:9" ht="15.75" customHeight="1" x14ac:dyDescent="0.3">
      <c r="A845" s="226"/>
      <c r="B845" s="226"/>
      <c r="C845" s="83"/>
      <c r="D845" s="84"/>
      <c r="E845" s="84"/>
      <c r="F845" s="84"/>
      <c r="G845" s="244"/>
      <c r="H845" s="248"/>
      <c r="I845" s="223"/>
    </row>
    <row r="846" spans="1:9" ht="15.75" customHeight="1" x14ac:dyDescent="0.3">
      <c r="A846" s="226"/>
      <c r="B846" s="226"/>
      <c r="C846" s="83"/>
      <c r="D846" s="84"/>
      <c r="E846" s="84"/>
      <c r="F846" s="84"/>
      <c r="G846" s="244"/>
      <c r="H846" s="248"/>
      <c r="I846" s="223"/>
    </row>
    <row r="847" spans="1:9" ht="15.75" customHeight="1" x14ac:dyDescent="0.3">
      <c r="A847" s="226"/>
      <c r="B847" s="226"/>
      <c r="C847" s="83"/>
      <c r="D847" s="84"/>
      <c r="E847" s="84"/>
      <c r="F847" s="84"/>
      <c r="G847" s="244"/>
      <c r="H847" s="248"/>
      <c r="I847" s="223"/>
    </row>
    <row r="848" spans="1:9" ht="15.75" customHeight="1" x14ac:dyDescent="0.3">
      <c r="A848" s="226"/>
      <c r="B848" s="226"/>
      <c r="C848" s="83"/>
      <c r="D848" s="84"/>
      <c r="E848" s="84"/>
      <c r="F848" s="84"/>
      <c r="G848" s="244"/>
      <c r="H848" s="248"/>
      <c r="I848" s="223"/>
    </row>
    <row r="849" spans="1:9" ht="15.75" customHeight="1" x14ac:dyDescent="0.3">
      <c r="A849" s="226"/>
      <c r="B849" s="226"/>
      <c r="C849" s="83"/>
      <c r="D849" s="84"/>
      <c r="E849" s="84"/>
      <c r="F849" s="84"/>
      <c r="G849" s="244"/>
      <c r="H849" s="248"/>
      <c r="I849" s="223"/>
    </row>
    <row r="850" spans="1:9" ht="15.75" customHeight="1" x14ac:dyDescent="0.3">
      <c r="A850" s="226"/>
      <c r="B850" s="226"/>
      <c r="C850" s="83"/>
      <c r="D850" s="84"/>
      <c r="E850" s="84"/>
      <c r="F850" s="84"/>
      <c r="G850" s="244"/>
      <c r="H850" s="248"/>
      <c r="I850" s="223"/>
    </row>
    <row r="851" spans="1:9" ht="15.75" customHeight="1" x14ac:dyDescent="0.3">
      <c r="A851" s="226"/>
      <c r="B851" s="226"/>
      <c r="C851" s="83"/>
      <c r="D851" s="84"/>
      <c r="E851" s="84"/>
      <c r="F851" s="84"/>
      <c r="G851" s="244"/>
      <c r="H851" s="248"/>
      <c r="I851" s="223"/>
    </row>
    <row r="852" spans="1:9" ht="15.75" customHeight="1" x14ac:dyDescent="0.3">
      <c r="A852" s="226"/>
      <c r="B852" s="226"/>
      <c r="C852" s="83"/>
      <c r="D852" s="84"/>
      <c r="E852" s="84"/>
      <c r="F852" s="84"/>
      <c r="G852" s="244"/>
      <c r="H852" s="248"/>
      <c r="I852" s="223"/>
    </row>
    <row r="853" spans="1:9" ht="15.75" customHeight="1" x14ac:dyDescent="0.3">
      <c r="A853" s="226"/>
      <c r="B853" s="226"/>
      <c r="C853" s="83"/>
      <c r="D853" s="84"/>
      <c r="E853" s="84"/>
      <c r="F853" s="84"/>
      <c r="G853" s="244"/>
      <c r="H853" s="248"/>
      <c r="I853" s="223"/>
    </row>
    <row r="854" spans="1:9" ht="15.75" customHeight="1" x14ac:dyDescent="0.3">
      <c r="A854" s="226"/>
      <c r="B854" s="226"/>
      <c r="C854" s="83"/>
      <c r="D854" s="84"/>
      <c r="E854" s="84"/>
      <c r="F854" s="84"/>
      <c r="G854" s="244"/>
      <c r="H854" s="248"/>
      <c r="I854" s="223"/>
    </row>
    <row r="855" spans="1:9" ht="15.75" customHeight="1" x14ac:dyDescent="0.3">
      <c r="A855" s="226"/>
      <c r="B855" s="226"/>
      <c r="C855" s="83"/>
      <c r="D855" s="84"/>
      <c r="E855" s="84"/>
      <c r="F855" s="84"/>
      <c r="G855" s="244"/>
      <c r="H855" s="248"/>
      <c r="I855" s="223"/>
    </row>
    <row r="856" spans="1:9" ht="15.75" customHeight="1" x14ac:dyDescent="0.3">
      <c r="A856" s="226"/>
      <c r="B856" s="226"/>
      <c r="C856" s="83"/>
      <c r="D856" s="84"/>
      <c r="E856" s="84"/>
      <c r="F856" s="84"/>
      <c r="G856" s="244"/>
      <c r="H856" s="248"/>
      <c r="I856" s="223"/>
    </row>
    <row r="857" spans="1:9" ht="15.75" customHeight="1" x14ac:dyDescent="0.3">
      <c r="A857" s="226"/>
      <c r="B857" s="226"/>
      <c r="C857" s="83"/>
      <c r="D857" s="84"/>
      <c r="E857" s="84"/>
      <c r="F857" s="84"/>
      <c r="G857" s="244"/>
      <c r="H857" s="248"/>
      <c r="I857" s="223"/>
    </row>
    <row r="858" spans="1:9" ht="15.75" customHeight="1" x14ac:dyDescent="0.3">
      <c r="A858" s="226"/>
      <c r="B858" s="226"/>
      <c r="C858" s="83"/>
      <c r="D858" s="84"/>
      <c r="E858" s="84"/>
      <c r="F858" s="84"/>
      <c r="G858" s="244"/>
      <c r="H858" s="248"/>
      <c r="I858" s="223"/>
    </row>
    <row r="859" spans="1:9" ht="15.75" customHeight="1" x14ac:dyDescent="0.3">
      <c r="A859" s="226"/>
      <c r="B859" s="226"/>
      <c r="C859" s="83"/>
      <c r="D859" s="84"/>
      <c r="E859" s="84"/>
      <c r="F859" s="84"/>
      <c r="G859" s="244"/>
      <c r="H859" s="248"/>
      <c r="I859" s="223"/>
    </row>
    <row r="860" spans="1:9" ht="15.75" customHeight="1" x14ac:dyDescent="0.3">
      <c r="A860" s="226"/>
      <c r="B860" s="226"/>
      <c r="C860" s="83"/>
      <c r="D860" s="84"/>
      <c r="E860" s="84"/>
      <c r="F860" s="84"/>
      <c r="G860" s="244"/>
      <c r="H860" s="248"/>
      <c r="I860" s="223"/>
    </row>
    <row r="861" spans="1:9" ht="15.75" customHeight="1" x14ac:dyDescent="0.3">
      <c r="A861" s="226"/>
      <c r="B861" s="226"/>
      <c r="C861" s="83"/>
      <c r="D861" s="84"/>
      <c r="E861" s="84"/>
      <c r="F861" s="84"/>
      <c r="G861" s="244"/>
      <c r="H861" s="248"/>
      <c r="I861" s="223"/>
    </row>
    <row r="862" spans="1:9" ht="15.75" customHeight="1" x14ac:dyDescent="0.3">
      <c r="A862" s="226"/>
      <c r="B862" s="226"/>
      <c r="C862" s="83"/>
      <c r="D862" s="84"/>
      <c r="E862" s="84"/>
      <c r="F862" s="84"/>
      <c r="G862" s="244"/>
      <c r="H862" s="248"/>
      <c r="I862" s="223"/>
    </row>
    <row r="863" spans="1:9" ht="15.75" customHeight="1" x14ac:dyDescent="0.3">
      <c r="A863" s="226"/>
      <c r="B863" s="226"/>
      <c r="C863" s="83"/>
      <c r="D863" s="84"/>
      <c r="E863" s="84"/>
      <c r="F863" s="84"/>
      <c r="G863" s="244"/>
      <c r="H863" s="248"/>
      <c r="I863" s="223"/>
    </row>
    <row r="864" spans="1:9" ht="15.75" customHeight="1" x14ac:dyDescent="0.3">
      <c r="A864" s="226"/>
      <c r="B864" s="226"/>
      <c r="C864" s="83"/>
      <c r="D864" s="84"/>
      <c r="E864" s="84"/>
      <c r="F864" s="84"/>
      <c r="G864" s="244"/>
      <c r="H864" s="248"/>
      <c r="I864" s="223"/>
    </row>
    <row r="865" spans="1:9" ht="15.75" customHeight="1" x14ac:dyDescent="0.3">
      <c r="A865" s="226"/>
      <c r="B865" s="226"/>
      <c r="C865" s="83"/>
      <c r="D865" s="84"/>
      <c r="E865" s="84"/>
      <c r="F865" s="84"/>
      <c r="G865" s="244"/>
      <c r="H865" s="248"/>
      <c r="I865" s="223"/>
    </row>
    <row r="866" spans="1:9" ht="15.75" customHeight="1" x14ac:dyDescent="0.3">
      <c r="A866" s="226"/>
      <c r="B866" s="226"/>
      <c r="C866" s="83"/>
      <c r="D866" s="84"/>
      <c r="E866" s="84"/>
      <c r="F866" s="84"/>
      <c r="G866" s="244"/>
      <c r="H866" s="248"/>
      <c r="I866" s="223"/>
    </row>
    <row r="867" spans="1:9" ht="15.75" customHeight="1" x14ac:dyDescent="0.3">
      <c r="A867" s="226"/>
      <c r="B867" s="226"/>
      <c r="C867" s="83"/>
      <c r="D867" s="84"/>
      <c r="E867" s="84"/>
      <c r="F867" s="84"/>
      <c r="G867" s="244"/>
      <c r="H867" s="248"/>
      <c r="I867" s="223"/>
    </row>
    <row r="868" spans="1:9" ht="15.75" customHeight="1" x14ac:dyDescent="0.3">
      <c r="A868" s="226"/>
      <c r="B868" s="226"/>
      <c r="C868" s="83"/>
      <c r="D868" s="84"/>
      <c r="E868" s="84"/>
      <c r="F868" s="84"/>
      <c r="G868" s="244"/>
      <c r="H868" s="248"/>
      <c r="I868" s="223"/>
    </row>
    <row r="869" spans="1:9" ht="15.75" customHeight="1" x14ac:dyDescent="0.3">
      <c r="A869" s="226"/>
      <c r="B869" s="226"/>
      <c r="C869" s="83"/>
      <c r="D869" s="84"/>
      <c r="E869" s="84"/>
      <c r="F869" s="84"/>
      <c r="G869" s="244"/>
      <c r="H869" s="248"/>
      <c r="I869" s="223"/>
    </row>
    <row r="870" spans="1:9" ht="15.75" customHeight="1" x14ac:dyDescent="0.3">
      <c r="A870" s="226"/>
      <c r="B870" s="226"/>
      <c r="C870" s="83"/>
      <c r="D870" s="84"/>
      <c r="E870" s="84"/>
      <c r="F870" s="84"/>
      <c r="G870" s="244"/>
      <c r="H870" s="248"/>
      <c r="I870" s="223"/>
    </row>
    <row r="871" spans="1:9" ht="15.75" customHeight="1" x14ac:dyDescent="0.3">
      <c r="A871" s="226"/>
      <c r="B871" s="226"/>
      <c r="C871" s="83"/>
      <c r="D871" s="84"/>
      <c r="E871" s="84"/>
      <c r="F871" s="84"/>
      <c r="G871" s="244"/>
      <c r="H871" s="248"/>
      <c r="I871" s="223"/>
    </row>
    <row r="872" spans="1:9" ht="15.75" customHeight="1" x14ac:dyDescent="0.3">
      <c r="A872" s="226"/>
      <c r="B872" s="226"/>
      <c r="C872" s="83"/>
      <c r="D872" s="84"/>
      <c r="E872" s="84"/>
      <c r="F872" s="84"/>
      <c r="G872" s="244"/>
      <c r="H872" s="248"/>
      <c r="I872" s="223"/>
    </row>
    <row r="873" spans="1:9" ht="15.75" customHeight="1" x14ac:dyDescent="0.3">
      <c r="A873" s="226"/>
      <c r="B873" s="226"/>
      <c r="C873" s="83"/>
      <c r="D873" s="84"/>
      <c r="E873" s="84"/>
      <c r="F873" s="84"/>
      <c r="G873" s="244"/>
      <c r="H873" s="248"/>
      <c r="I873" s="223"/>
    </row>
    <row r="874" spans="1:9" ht="15.75" customHeight="1" x14ac:dyDescent="0.3">
      <c r="A874" s="226"/>
      <c r="B874" s="226"/>
      <c r="C874" s="83"/>
      <c r="D874" s="84"/>
      <c r="E874" s="84"/>
      <c r="F874" s="84"/>
      <c r="G874" s="244"/>
      <c r="H874" s="248"/>
      <c r="I874" s="223"/>
    </row>
    <row r="875" spans="1:9" ht="15.75" customHeight="1" x14ac:dyDescent="0.3">
      <c r="A875" s="226"/>
      <c r="B875" s="226"/>
      <c r="C875" s="83"/>
      <c r="D875" s="84"/>
      <c r="E875" s="84"/>
      <c r="F875" s="84"/>
      <c r="G875" s="244"/>
      <c r="H875" s="248"/>
      <c r="I875" s="223"/>
    </row>
    <row r="876" spans="1:9" ht="15.75" customHeight="1" x14ac:dyDescent="0.3">
      <c r="A876" s="226"/>
      <c r="B876" s="226"/>
      <c r="C876" s="83"/>
      <c r="D876" s="84"/>
      <c r="E876" s="84"/>
      <c r="F876" s="84"/>
      <c r="G876" s="244"/>
      <c r="H876" s="248"/>
      <c r="I876" s="223"/>
    </row>
    <row r="877" spans="1:9" ht="15.75" customHeight="1" x14ac:dyDescent="0.3">
      <c r="A877" s="226"/>
      <c r="B877" s="226"/>
      <c r="C877" s="83"/>
      <c r="D877" s="84"/>
      <c r="E877" s="84"/>
      <c r="F877" s="84"/>
      <c r="G877" s="244"/>
      <c r="H877" s="248"/>
      <c r="I877" s="223"/>
    </row>
    <row r="878" spans="1:9" ht="15.75" customHeight="1" x14ac:dyDescent="0.3">
      <c r="A878" s="226"/>
      <c r="B878" s="226"/>
      <c r="C878" s="83"/>
      <c r="D878" s="84"/>
      <c r="E878" s="84"/>
      <c r="F878" s="84"/>
      <c r="G878" s="244"/>
      <c r="H878" s="248"/>
      <c r="I878" s="223"/>
    </row>
    <row r="879" spans="1:9" ht="15.75" customHeight="1" x14ac:dyDescent="0.3">
      <c r="A879" s="226"/>
      <c r="B879" s="226"/>
      <c r="C879" s="83"/>
      <c r="D879" s="84"/>
      <c r="E879" s="84"/>
      <c r="F879" s="84"/>
      <c r="G879" s="244"/>
      <c r="H879" s="248"/>
      <c r="I879" s="223"/>
    </row>
    <row r="880" spans="1:9" ht="15.75" customHeight="1" x14ac:dyDescent="0.3">
      <c r="A880" s="226"/>
      <c r="B880" s="226"/>
      <c r="C880" s="83"/>
      <c r="D880" s="84"/>
      <c r="E880" s="84"/>
      <c r="F880" s="84"/>
      <c r="G880" s="244"/>
      <c r="H880" s="248"/>
      <c r="I880" s="223"/>
    </row>
    <row r="881" spans="1:9" ht="15.75" customHeight="1" x14ac:dyDescent="0.3">
      <c r="A881" s="226"/>
      <c r="B881" s="226"/>
      <c r="C881" s="83"/>
      <c r="D881" s="84"/>
      <c r="E881" s="84"/>
      <c r="F881" s="84"/>
      <c r="G881" s="244"/>
      <c r="H881" s="248"/>
      <c r="I881" s="223"/>
    </row>
    <row r="882" spans="1:9" ht="15.75" customHeight="1" x14ac:dyDescent="0.3">
      <c r="A882" s="226"/>
      <c r="B882" s="226"/>
      <c r="C882" s="83"/>
      <c r="D882" s="84"/>
      <c r="E882" s="84"/>
      <c r="F882" s="84"/>
      <c r="G882" s="244"/>
      <c r="H882" s="248"/>
      <c r="I882" s="223"/>
    </row>
    <row r="883" spans="1:9" ht="15.75" customHeight="1" x14ac:dyDescent="0.3">
      <c r="A883" s="226"/>
      <c r="B883" s="226"/>
      <c r="C883" s="83"/>
      <c r="D883" s="84"/>
      <c r="E883" s="84"/>
      <c r="F883" s="84"/>
      <c r="G883" s="244"/>
      <c r="H883" s="248"/>
      <c r="I883" s="223"/>
    </row>
    <row r="884" spans="1:9" ht="15.75" customHeight="1" x14ac:dyDescent="0.3">
      <c r="A884" s="226"/>
      <c r="B884" s="226"/>
      <c r="C884" s="83"/>
      <c r="D884" s="84"/>
      <c r="E884" s="84"/>
      <c r="F884" s="84"/>
      <c r="G884" s="244"/>
      <c r="H884" s="248"/>
      <c r="I884" s="223"/>
    </row>
    <row r="885" spans="1:9" ht="15.75" customHeight="1" x14ac:dyDescent="0.3">
      <c r="A885" s="226"/>
      <c r="B885" s="226"/>
      <c r="C885" s="83"/>
      <c r="D885" s="84"/>
      <c r="E885" s="84"/>
      <c r="F885" s="84"/>
      <c r="G885" s="244"/>
      <c r="H885" s="248"/>
      <c r="I885" s="223"/>
    </row>
    <row r="886" spans="1:9" ht="15.75" customHeight="1" x14ac:dyDescent="0.3">
      <c r="A886" s="226"/>
      <c r="B886" s="226"/>
      <c r="C886" s="83"/>
      <c r="D886" s="84"/>
      <c r="E886" s="84"/>
      <c r="F886" s="84"/>
      <c r="G886" s="244"/>
      <c r="H886" s="248"/>
      <c r="I886" s="223"/>
    </row>
    <row r="887" spans="1:9" ht="15.75" customHeight="1" x14ac:dyDescent="0.3">
      <c r="A887" s="226"/>
      <c r="B887" s="226"/>
      <c r="C887" s="83"/>
      <c r="D887" s="84"/>
      <c r="E887" s="84"/>
      <c r="F887" s="84"/>
      <c r="G887" s="244"/>
      <c r="H887" s="248"/>
      <c r="I887" s="223"/>
    </row>
    <row r="888" spans="1:9" ht="15.75" customHeight="1" x14ac:dyDescent="0.3">
      <c r="A888" s="226"/>
      <c r="B888" s="226"/>
      <c r="C888" s="83"/>
      <c r="D888" s="84"/>
      <c r="E888" s="84"/>
      <c r="F888" s="84"/>
      <c r="G888" s="244"/>
      <c r="H888" s="248"/>
      <c r="I888" s="223"/>
    </row>
    <row r="889" spans="1:9" ht="15.75" customHeight="1" x14ac:dyDescent="0.3">
      <c r="A889" s="226"/>
      <c r="B889" s="226"/>
      <c r="C889" s="83"/>
      <c r="D889" s="84"/>
      <c r="E889" s="84"/>
      <c r="F889" s="84"/>
      <c r="G889" s="244"/>
      <c r="H889" s="248"/>
      <c r="I889" s="223"/>
    </row>
    <row r="890" spans="1:9" ht="15.75" customHeight="1" x14ac:dyDescent="0.3">
      <c r="A890" s="226"/>
      <c r="B890" s="226"/>
      <c r="C890" s="83"/>
      <c r="D890" s="84"/>
      <c r="E890" s="84"/>
      <c r="F890" s="84"/>
      <c r="G890" s="244"/>
      <c r="H890" s="248"/>
      <c r="I890" s="223"/>
    </row>
    <row r="891" spans="1:9" ht="15.75" customHeight="1" x14ac:dyDescent="0.3">
      <c r="A891" s="226"/>
      <c r="B891" s="226"/>
      <c r="C891" s="83"/>
      <c r="D891" s="84"/>
      <c r="E891" s="84"/>
      <c r="F891" s="84"/>
      <c r="G891" s="244"/>
      <c r="H891" s="248"/>
      <c r="I891" s="223"/>
    </row>
    <row r="892" spans="1:9" ht="15.75" customHeight="1" x14ac:dyDescent="0.3">
      <c r="A892" s="226"/>
      <c r="B892" s="226"/>
      <c r="C892" s="83"/>
      <c r="D892" s="84"/>
      <c r="E892" s="84"/>
      <c r="F892" s="84"/>
      <c r="G892" s="244"/>
      <c r="H892" s="248"/>
      <c r="I892" s="223"/>
    </row>
    <row r="893" spans="1:9" ht="15.75" customHeight="1" x14ac:dyDescent="0.3">
      <c r="A893" s="226"/>
      <c r="B893" s="226"/>
      <c r="C893" s="83"/>
      <c r="D893" s="84"/>
      <c r="E893" s="84"/>
      <c r="F893" s="84"/>
      <c r="G893" s="244"/>
      <c r="H893" s="248"/>
      <c r="I893" s="223"/>
    </row>
    <row r="894" spans="1:9" ht="15.75" customHeight="1" x14ac:dyDescent="0.3">
      <c r="A894" s="226"/>
      <c r="B894" s="226"/>
      <c r="C894" s="83"/>
      <c r="D894" s="84"/>
      <c r="E894" s="84"/>
      <c r="F894" s="84"/>
      <c r="G894" s="244"/>
      <c r="H894" s="248"/>
      <c r="I894" s="223"/>
    </row>
    <row r="895" spans="1:9" ht="15.75" customHeight="1" x14ac:dyDescent="0.3">
      <c r="A895" s="226"/>
      <c r="B895" s="226"/>
      <c r="C895" s="83"/>
      <c r="D895" s="84"/>
      <c r="E895" s="84"/>
      <c r="F895" s="84"/>
      <c r="G895" s="244"/>
      <c r="H895" s="248"/>
      <c r="I895" s="223"/>
    </row>
    <row r="896" spans="1:9" ht="15.75" customHeight="1" x14ac:dyDescent="0.3">
      <c r="A896" s="226"/>
      <c r="B896" s="226"/>
      <c r="C896" s="83"/>
      <c r="D896" s="84"/>
      <c r="E896" s="84"/>
      <c r="F896" s="84"/>
      <c r="G896" s="244"/>
      <c r="H896" s="248"/>
      <c r="I896" s="223"/>
    </row>
    <row r="897" spans="1:9" ht="15.75" customHeight="1" x14ac:dyDescent="0.3">
      <c r="A897" s="226"/>
      <c r="B897" s="226"/>
      <c r="C897" s="83"/>
      <c r="D897" s="84"/>
      <c r="E897" s="84"/>
      <c r="F897" s="84"/>
      <c r="G897" s="244"/>
      <c r="H897" s="248"/>
      <c r="I897" s="223"/>
    </row>
    <row r="898" spans="1:9" ht="15.75" customHeight="1" x14ac:dyDescent="0.3">
      <c r="A898" s="226"/>
      <c r="B898" s="226"/>
      <c r="C898" s="83"/>
      <c r="D898" s="84"/>
      <c r="E898" s="84"/>
      <c r="F898" s="84"/>
      <c r="G898" s="244"/>
      <c r="H898" s="248"/>
      <c r="I898" s="223"/>
    </row>
    <row r="899" spans="1:9" ht="15.75" customHeight="1" x14ac:dyDescent="0.3">
      <c r="A899" s="226"/>
      <c r="B899" s="226"/>
      <c r="C899" s="83"/>
      <c r="D899" s="84"/>
      <c r="E899" s="84"/>
      <c r="F899" s="84"/>
      <c r="G899" s="244"/>
      <c r="H899" s="248"/>
      <c r="I899" s="223"/>
    </row>
    <row r="900" spans="1:9" ht="15.75" customHeight="1" x14ac:dyDescent="0.3">
      <c r="A900" s="226"/>
      <c r="B900" s="226"/>
      <c r="C900" s="83"/>
      <c r="D900" s="84"/>
      <c r="E900" s="84"/>
      <c r="F900" s="84"/>
      <c r="G900" s="244"/>
      <c r="H900" s="248"/>
      <c r="I900" s="223"/>
    </row>
    <row r="901" spans="1:9" ht="15.75" customHeight="1" x14ac:dyDescent="0.3">
      <c r="A901" s="226"/>
      <c r="B901" s="226"/>
      <c r="C901" s="83"/>
      <c r="D901" s="84"/>
      <c r="E901" s="84"/>
      <c r="F901" s="84"/>
      <c r="G901" s="244"/>
      <c r="H901" s="248"/>
      <c r="I901" s="223"/>
    </row>
    <row r="902" spans="1:9" ht="15.75" customHeight="1" x14ac:dyDescent="0.3">
      <c r="A902" s="226"/>
      <c r="B902" s="226"/>
      <c r="C902" s="83"/>
      <c r="D902" s="84"/>
      <c r="E902" s="84"/>
      <c r="F902" s="84"/>
      <c r="G902" s="244"/>
      <c r="H902" s="248"/>
      <c r="I902" s="223"/>
    </row>
    <row r="903" spans="1:9" ht="15.75" customHeight="1" x14ac:dyDescent="0.3">
      <c r="A903" s="226"/>
      <c r="B903" s="226"/>
      <c r="C903" s="83"/>
      <c r="D903" s="84"/>
      <c r="E903" s="84"/>
      <c r="F903" s="84"/>
      <c r="G903" s="244"/>
      <c r="H903" s="248"/>
      <c r="I903" s="223"/>
    </row>
    <row r="904" spans="1:9" ht="15.75" customHeight="1" x14ac:dyDescent="0.3">
      <c r="A904" s="226"/>
      <c r="B904" s="226"/>
      <c r="C904" s="83"/>
      <c r="D904" s="84"/>
      <c r="E904" s="84"/>
      <c r="F904" s="84"/>
      <c r="G904" s="244"/>
      <c r="H904" s="248"/>
      <c r="I904" s="223"/>
    </row>
    <row r="905" spans="1:9" ht="15.75" customHeight="1" x14ac:dyDescent="0.3">
      <c r="A905" s="226"/>
      <c r="B905" s="226"/>
      <c r="C905" s="83"/>
      <c r="D905" s="84"/>
      <c r="E905" s="84"/>
      <c r="F905" s="84"/>
      <c r="G905" s="244"/>
      <c r="H905" s="248"/>
      <c r="I905" s="223"/>
    </row>
    <row r="906" spans="1:9" ht="15.75" customHeight="1" x14ac:dyDescent="0.3">
      <c r="A906" s="226"/>
      <c r="B906" s="226"/>
      <c r="C906" s="83"/>
      <c r="D906" s="84"/>
      <c r="E906" s="84"/>
      <c r="F906" s="84"/>
      <c r="G906" s="244"/>
      <c r="H906" s="248"/>
      <c r="I906" s="223"/>
    </row>
    <row r="907" spans="1:9" ht="15.75" customHeight="1" x14ac:dyDescent="0.3">
      <c r="A907" s="226"/>
      <c r="B907" s="226"/>
      <c r="C907" s="83"/>
      <c r="D907" s="84"/>
      <c r="E907" s="84"/>
      <c r="F907" s="84"/>
      <c r="G907" s="244"/>
      <c r="H907" s="248"/>
      <c r="I907" s="223"/>
    </row>
    <row r="908" spans="1:9" ht="15.75" customHeight="1" x14ac:dyDescent="0.3">
      <c r="A908" s="226"/>
      <c r="B908" s="226"/>
      <c r="C908" s="83"/>
      <c r="D908" s="84"/>
      <c r="E908" s="84"/>
      <c r="F908" s="84"/>
      <c r="G908" s="244"/>
      <c r="H908" s="248"/>
      <c r="I908" s="223"/>
    </row>
    <row r="909" spans="1:9" ht="15.75" customHeight="1" x14ac:dyDescent="0.3">
      <c r="A909" s="226"/>
      <c r="B909" s="226"/>
      <c r="C909" s="83"/>
      <c r="D909" s="84"/>
      <c r="E909" s="84"/>
      <c r="F909" s="84"/>
      <c r="G909" s="244"/>
      <c r="H909" s="248"/>
      <c r="I909" s="223"/>
    </row>
    <row r="910" spans="1:9" ht="15.75" customHeight="1" x14ac:dyDescent="0.3">
      <c r="A910" s="226"/>
      <c r="B910" s="226"/>
      <c r="C910" s="83"/>
      <c r="D910" s="84"/>
      <c r="E910" s="84"/>
      <c r="F910" s="84"/>
      <c r="G910" s="244"/>
      <c r="H910" s="248"/>
      <c r="I910" s="223"/>
    </row>
    <row r="911" spans="1:9" ht="15.75" customHeight="1" x14ac:dyDescent="0.3">
      <c r="A911" s="226"/>
      <c r="B911" s="226"/>
      <c r="C911" s="83"/>
      <c r="D911" s="84"/>
      <c r="E911" s="84"/>
      <c r="F911" s="84"/>
      <c r="G911" s="244"/>
      <c r="H911" s="248"/>
      <c r="I911" s="223"/>
    </row>
    <row r="912" spans="1:9" ht="15.75" customHeight="1" x14ac:dyDescent="0.3">
      <c r="A912" s="226"/>
      <c r="B912" s="226"/>
      <c r="C912" s="83"/>
      <c r="D912" s="84"/>
      <c r="E912" s="84"/>
      <c r="F912" s="84"/>
      <c r="G912" s="244"/>
      <c r="H912" s="248"/>
      <c r="I912" s="223"/>
    </row>
    <row r="913" spans="1:9" ht="15.75" customHeight="1" x14ac:dyDescent="0.3">
      <c r="A913" s="226"/>
      <c r="B913" s="226"/>
      <c r="C913" s="83"/>
      <c r="D913" s="84"/>
      <c r="E913" s="84"/>
      <c r="F913" s="84"/>
      <c r="G913" s="244"/>
      <c r="H913" s="248"/>
      <c r="I913" s="223"/>
    </row>
    <row r="914" spans="1:9" ht="15.75" customHeight="1" x14ac:dyDescent="0.3">
      <c r="A914" s="226"/>
      <c r="B914" s="226"/>
      <c r="C914" s="83"/>
      <c r="D914" s="84"/>
      <c r="E914" s="84"/>
      <c r="F914" s="84"/>
      <c r="G914" s="244"/>
      <c r="H914" s="248"/>
      <c r="I914" s="223"/>
    </row>
    <row r="915" spans="1:9" ht="15.75" customHeight="1" x14ac:dyDescent="0.3">
      <c r="A915" s="226"/>
      <c r="B915" s="226"/>
      <c r="C915" s="83"/>
      <c r="D915" s="84"/>
      <c r="E915" s="84"/>
      <c r="F915" s="84"/>
      <c r="G915" s="244"/>
      <c r="H915" s="248"/>
      <c r="I915" s="223"/>
    </row>
    <row r="916" spans="1:9" ht="15.75" customHeight="1" x14ac:dyDescent="0.3">
      <c r="A916" s="226"/>
      <c r="B916" s="226"/>
      <c r="C916" s="83"/>
      <c r="D916" s="84"/>
      <c r="E916" s="84"/>
      <c r="F916" s="84"/>
      <c r="G916" s="244"/>
      <c r="H916" s="248"/>
      <c r="I916" s="223"/>
    </row>
    <row r="917" spans="1:9" ht="15.75" customHeight="1" x14ac:dyDescent="0.3">
      <c r="A917" s="226"/>
      <c r="B917" s="226"/>
      <c r="C917" s="83"/>
      <c r="D917" s="84"/>
      <c r="E917" s="84"/>
      <c r="F917" s="84"/>
      <c r="G917" s="244"/>
      <c r="H917" s="248"/>
      <c r="I917" s="223"/>
    </row>
    <row r="918" spans="1:9" ht="15.75" customHeight="1" x14ac:dyDescent="0.3">
      <c r="A918" s="226"/>
      <c r="B918" s="226"/>
      <c r="C918" s="83"/>
      <c r="D918" s="84"/>
      <c r="E918" s="84"/>
      <c r="F918" s="84"/>
      <c r="G918" s="244"/>
      <c r="H918" s="248"/>
      <c r="I918" s="223"/>
    </row>
    <row r="919" spans="1:9" ht="15.75" customHeight="1" x14ac:dyDescent="0.3">
      <c r="A919" s="226"/>
      <c r="B919" s="226"/>
      <c r="C919" s="83"/>
      <c r="D919" s="84"/>
      <c r="E919" s="84"/>
      <c r="F919" s="84"/>
      <c r="G919" s="244"/>
      <c r="H919" s="248"/>
      <c r="I919" s="223"/>
    </row>
    <row r="920" spans="1:9" ht="15.75" customHeight="1" x14ac:dyDescent="0.3">
      <c r="A920" s="226"/>
      <c r="B920" s="226"/>
      <c r="C920" s="83"/>
      <c r="D920" s="84"/>
      <c r="E920" s="84"/>
      <c r="F920" s="84"/>
      <c r="G920" s="244"/>
      <c r="H920" s="248"/>
      <c r="I920" s="223"/>
    </row>
    <row r="921" spans="1:9" ht="15.75" customHeight="1" x14ac:dyDescent="0.3">
      <c r="A921" s="226"/>
      <c r="B921" s="226"/>
      <c r="C921" s="83"/>
      <c r="D921" s="84"/>
      <c r="E921" s="84"/>
      <c r="F921" s="84"/>
      <c r="G921" s="244"/>
      <c r="H921" s="248"/>
      <c r="I921" s="223"/>
    </row>
    <row r="922" spans="1:9" ht="15.75" customHeight="1" x14ac:dyDescent="0.3">
      <c r="A922" s="226"/>
      <c r="B922" s="226"/>
      <c r="C922" s="83"/>
      <c r="D922" s="84"/>
      <c r="E922" s="84"/>
      <c r="F922" s="84"/>
      <c r="G922" s="244"/>
      <c r="H922" s="248"/>
      <c r="I922" s="223"/>
    </row>
    <row r="923" spans="1:9" ht="15.75" customHeight="1" x14ac:dyDescent="0.3">
      <c r="A923" s="226"/>
      <c r="B923" s="226"/>
      <c r="C923" s="83"/>
      <c r="D923" s="84"/>
      <c r="E923" s="84"/>
      <c r="F923" s="84"/>
      <c r="G923" s="244"/>
      <c r="H923" s="248"/>
      <c r="I923" s="223"/>
    </row>
    <row r="924" spans="1:9" ht="15.75" customHeight="1" x14ac:dyDescent="0.3">
      <c r="A924" s="226"/>
      <c r="B924" s="226"/>
      <c r="C924" s="83"/>
      <c r="D924" s="84"/>
      <c r="E924" s="84"/>
      <c r="F924" s="84"/>
      <c r="G924" s="244"/>
      <c r="H924" s="248"/>
      <c r="I924" s="223"/>
    </row>
    <row r="925" spans="1:9" ht="15.75" customHeight="1" x14ac:dyDescent="0.3">
      <c r="A925" s="226"/>
      <c r="B925" s="226"/>
      <c r="C925" s="83"/>
      <c r="D925" s="84"/>
      <c r="E925" s="84"/>
      <c r="F925" s="84"/>
      <c r="G925" s="244"/>
      <c r="H925" s="248"/>
      <c r="I925" s="223"/>
    </row>
    <row r="926" spans="1:9" ht="15.75" customHeight="1" x14ac:dyDescent="0.3">
      <c r="A926" s="226"/>
      <c r="B926" s="226"/>
      <c r="C926" s="83"/>
      <c r="D926" s="84"/>
      <c r="E926" s="84"/>
      <c r="F926" s="84"/>
      <c r="G926" s="244"/>
      <c r="H926" s="248"/>
      <c r="I926" s="223"/>
    </row>
    <row r="927" spans="1:9" ht="15.75" customHeight="1" x14ac:dyDescent="0.3">
      <c r="A927" s="226"/>
      <c r="B927" s="226"/>
      <c r="C927" s="83"/>
      <c r="D927" s="84"/>
      <c r="E927" s="84"/>
      <c r="F927" s="84"/>
      <c r="G927" s="244"/>
      <c r="H927" s="248"/>
      <c r="I927" s="223"/>
    </row>
    <row r="928" spans="1:9" ht="15.75" customHeight="1" x14ac:dyDescent="0.3">
      <c r="A928" s="226"/>
      <c r="B928" s="226"/>
      <c r="C928" s="83"/>
      <c r="D928" s="84"/>
      <c r="E928" s="84"/>
      <c r="F928" s="84"/>
      <c r="G928" s="244"/>
      <c r="H928" s="248"/>
      <c r="I928" s="223"/>
    </row>
    <row r="929" spans="1:9" ht="15.75" customHeight="1" x14ac:dyDescent="0.3">
      <c r="A929" s="226"/>
      <c r="B929" s="226"/>
      <c r="C929" s="83"/>
      <c r="D929" s="84"/>
      <c r="E929" s="84"/>
      <c r="F929" s="84"/>
      <c r="G929" s="244"/>
      <c r="H929" s="248"/>
      <c r="I929" s="223"/>
    </row>
    <row r="930" spans="1:9" ht="15.75" customHeight="1" x14ac:dyDescent="0.3">
      <c r="A930" s="226"/>
      <c r="B930" s="226"/>
      <c r="C930" s="83"/>
      <c r="D930" s="84"/>
      <c r="E930" s="84"/>
      <c r="F930" s="84"/>
      <c r="G930" s="244"/>
      <c r="H930" s="248"/>
      <c r="I930" s="223"/>
    </row>
    <row r="931" spans="1:9" ht="15.75" customHeight="1" x14ac:dyDescent="0.3">
      <c r="A931" s="226"/>
      <c r="B931" s="226"/>
      <c r="C931" s="83"/>
      <c r="D931" s="84"/>
      <c r="E931" s="84"/>
      <c r="F931" s="84"/>
      <c r="G931" s="244"/>
      <c r="H931" s="248"/>
      <c r="I931" s="223"/>
    </row>
    <row r="932" spans="1:9" ht="15.75" customHeight="1" x14ac:dyDescent="0.3">
      <c r="A932" s="226"/>
      <c r="B932" s="226"/>
      <c r="C932" s="83"/>
      <c r="D932" s="84"/>
      <c r="E932" s="84"/>
      <c r="F932" s="84"/>
      <c r="G932" s="244"/>
      <c r="H932" s="248"/>
      <c r="I932" s="223"/>
    </row>
    <row r="933" spans="1:9" ht="15.75" customHeight="1" x14ac:dyDescent="0.3">
      <c r="A933" s="226"/>
      <c r="B933" s="226"/>
      <c r="C933" s="83"/>
      <c r="D933" s="84"/>
      <c r="E933" s="84"/>
      <c r="F933" s="84"/>
      <c r="G933" s="244"/>
      <c r="H933" s="248"/>
      <c r="I933" s="223"/>
    </row>
    <row r="934" spans="1:9" ht="15.75" customHeight="1" x14ac:dyDescent="0.3">
      <c r="A934" s="226"/>
      <c r="B934" s="226"/>
      <c r="C934" s="83"/>
      <c r="D934" s="84"/>
      <c r="E934" s="84"/>
      <c r="F934" s="84"/>
      <c r="G934" s="244"/>
      <c r="H934" s="248"/>
      <c r="I934" s="223"/>
    </row>
    <row r="935" spans="1:9" ht="15.75" customHeight="1" x14ac:dyDescent="0.3">
      <c r="A935" s="226"/>
      <c r="B935" s="226"/>
      <c r="C935" s="83"/>
      <c r="D935" s="84"/>
      <c r="E935" s="84"/>
      <c r="F935" s="84"/>
      <c r="G935" s="244"/>
      <c r="H935" s="248"/>
      <c r="I935" s="223"/>
    </row>
    <row r="936" spans="1:9" ht="15.75" customHeight="1" x14ac:dyDescent="0.3">
      <c r="A936" s="226"/>
      <c r="B936" s="226"/>
      <c r="C936" s="83"/>
      <c r="D936" s="84"/>
      <c r="E936" s="84"/>
      <c r="F936" s="84"/>
      <c r="G936" s="244"/>
      <c r="H936" s="248"/>
      <c r="I936" s="223"/>
    </row>
    <row r="937" spans="1:9" ht="15.75" customHeight="1" x14ac:dyDescent="0.3">
      <c r="A937" s="226"/>
      <c r="B937" s="226"/>
      <c r="C937" s="83"/>
      <c r="D937" s="84"/>
      <c r="E937" s="84"/>
      <c r="F937" s="84"/>
      <c r="G937" s="244"/>
      <c r="H937" s="248"/>
      <c r="I937" s="223"/>
    </row>
    <row r="938" spans="1:9" ht="15.75" customHeight="1" x14ac:dyDescent="0.3">
      <c r="A938" s="226"/>
      <c r="B938" s="226"/>
      <c r="C938" s="83"/>
      <c r="D938" s="84"/>
      <c r="E938" s="84"/>
      <c r="F938" s="84"/>
      <c r="G938" s="244"/>
      <c r="H938" s="248"/>
      <c r="I938" s="223"/>
    </row>
    <row r="939" spans="1:9" ht="15.75" customHeight="1" x14ac:dyDescent="0.3">
      <c r="A939" s="226"/>
      <c r="B939" s="226"/>
      <c r="C939" s="83"/>
      <c r="D939" s="84"/>
      <c r="E939" s="84"/>
      <c r="F939" s="84"/>
      <c r="G939" s="244"/>
      <c r="H939" s="248"/>
      <c r="I939" s="223"/>
    </row>
    <row r="940" spans="1:9" ht="15.75" customHeight="1" x14ac:dyDescent="0.3">
      <c r="A940" s="226"/>
      <c r="B940" s="226"/>
      <c r="C940" s="83"/>
      <c r="D940" s="84"/>
      <c r="E940" s="84"/>
      <c r="F940" s="84"/>
      <c r="G940" s="244"/>
      <c r="H940" s="248"/>
      <c r="I940" s="223"/>
    </row>
    <row r="941" spans="1:9" ht="15.75" customHeight="1" x14ac:dyDescent="0.3">
      <c r="A941" s="226"/>
      <c r="B941" s="226"/>
      <c r="C941" s="83"/>
      <c r="D941" s="84"/>
      <c r="E941" s="84"/>
      <c r="F941" s="84"/>
      <c r="G941" s="244"/>
      <c r="H941" s="248"/>
      <c r="I941" s="223"/>
    </row>
    <row r="942" spans="1:9" ht="15.75" customHeight="1" x14ac:dyDescent="0.3">
      <c r="A942" s="226"/>
      <c r="B942" s="226"/>
      <c r="C942" s="83"/>
      <c r="D942" s="84"/>
      <c r="E942" s="84"/>
      <c r="F942" s="84"/>
      <c r="G942" s="244"/>
      <c r="H942" s="248"/>
      <c r="I942" s="223"/>
    </row>
    <row r="943" spans="1:9" ht="15.75" customHeight="1" x14ac:dyDescent="0.3">
      <c r="A943" s="226"/>
      <c r="B943" s="226"/>
      <c r="C943" s="83"/>
      <c r="D943" s="84"/>
      <c r="E943" s="84"/>
      <c r="F943" s="84"/>
      <c r="G943" s="244"/>
      <c r="H943" s="248"/>
      <c r="I943" s="223"/>
    </row>
    <row r="944" spans="1:9" ht="15.75" customHeight="1" x14ac:dyDescent="0.3">
      <c r="A944" s="226"/>
      <c r="B944" s="226"/>
      <c r="C944" s="83"/>
      <c r="D944" s="84"/>
      <c r="E944" s="84"/>
      <c r="F944" s="84"/>
      <c r="G944" s="244"/>
      <c r="H944" s="248"/>
      <c r="I944" s="223"/>
    </row>
    <row r="945" spans="1:9" ht="15.75" customHeight="1" x14ac:dyDescent="0.3">
      <c r="A945" s="226"/>
      <c r="B945" s="226"/>
      <c r="C945" s="83"/>
      <c r="D945" s="84"/>
      <c r="E945" s="84"/>
      <c r="F945" s="84"/>
      <c r="G945" s="244"/>
      <c r="H945" s="248"/>
      <c r="I945" s="223"/>
    </row>
    <row r="946" spans="1:9" ht="15.75" customHeight="1" x14ac:dyDescent="0.3">
      <c r="A946" s="226"/>
      <c r="B946" s="226"/>
      <c r="C946" s="83"/>
      <c r="D946" s="84"/>
      <c r="E946" s="84"/>
      <c r="F946" s="84"/>
      <c r="G946" s="244"/>
      <c r="H946" s="248"/>
      <c r="I946" s="223"/>
    </row>
    <row r="947" spans="1:9" ht="15.75" customHeight="1" x14ac:dyDescent="0.3">
      <c r="A947" s="226"/>
      <c r="B947" s="226"/>
      <c r="C947" s="83"/>
      <c r="D947" s="84"/>
      <c r="E947" s="84"/>
      <c r="F947" s="84"/>
      <c r="G947" s="244"/>
      <c r="H947" s="248"/>
      <c r="I947" s="223"/>
    </row>
    <row r="948" spans="1:9" ht="15.75" customHeight="1" x14ac:dyDescent="0.3">
      <c r="A948" s="226"/>
      <c r="B948" s="226"/>
      <c r="C948" s="83"/>
      <c r="D948" s="84"/>
      <c r="E948" s="84"/>
      <c r="F948" s="84"/>
      <c r="G948" s="244"/>
      <c r="H948" s="248"/>
      <c r="I948" s="223"/>
    </row>
    <row r="949" spans="1:9" ht="15.75" customHeight="1" x14ac:dyDescent="0.3">
      <c r="A949" s="226"/>
      <c r="B949" s="226"/>
      <c r="C949" s="83"/>
      <c r="D949" s="84"/>
      <c r="E949" s="84"/>
      <c r="F949" s="84"/>
      <c r="G949" s="244"/>
      <c r="H949" s="248"/>
      <c r="I949" s="223"/>
    </row>
    <row r="950" spans="1:9" ht="15.75" customHeight="1" x14ac:dyDescent="0.3">
      <c r="A950" s="226"/>
      <c r="B950" s="226"/>
      <c r="C950" s="83"/>
      <c r="D950" s="84"/>
      <c r="E950" s="84"/>
      <c r="F950" s="84"/>
      <c r="G950" s="244"/>
      <c r="H950" s="248"/>
      <c r="I950" s="223"/>
    </row>
    <row r="951" spans="1:9" ht="15.75" customHeight="1" x14ac:dyDescent="0.3">
      <c r="A951" s="226"/>
      <c r="B951" s="226"/>
      <c r="C951" s="83"/>
      <c r="D951" s="84"/>
      <c r="E951" s="84"/>
      <c r="F951" s="84"/>
      <c r="G951" s="244"/>
      <c r="H951" s="248"/>
      <c r="I951" s="223"/>
    </row>
    <row r="952" spans="1:9" ht="15.75" customHeight="1" x14ac:dyDescent="0.3">
      <c r="A952" s="226"/>
      <c r="B952" s="226"/>
      <c r="C952" s="83"/>
      <c r="D952" s="84"/>
      <c r="E952" s="84"/>
      <c r="F952" s="84"/>
      <c r="G952" s="244"/>
      <c r="H952" s="248"/>
      <c r="I952" s="223"/>
    </row>
    <row r="953" spans="1:9" ht="15.75" customHeight="1" x14ac:dyDescent="0.3">
      <c r="A953" s="226"/>
      <c r="B953" s="226"/>
      <c r="C953" s="83"/>
      <c r="D953" s="84"/>
      <c r="E953" s="84"/>
      <c r="F953" s="84"/>
      <c r="G953" s="244"/>
      <c r="H953" s="248"/>
      <c r="I953" s="223"/>
    </row>
    <row r="954" spans="1:9" ht="15.75" customHeight="1" x14ac:dyDescent="0.3">
      <c r="A954" s="226"/>
      <c r="B954" s="226"/>
      <c r="C954" s="83"/>
      <c r="D954" s="84"/>
      <c r="E954" s="84"/>
      <c r="F954" s="84"/>
      <c r="G954" s="244"/>
      <c r="H954" s="248"/>
      <c r="I954" s="223"/>
    </row>
    <row r="955" spans="1:9" ht="15.75" customHeight="1" x14ac:dyDescent="0.3">
      <c r="A955" s="226"/>
      <c r="B955" s="226"/>
      <c r="C955" s="83"/>
      <c r="D955" s="84"/>
      <c r="E955" s="84"/>
      <c r="F955" s="84"/>
      <c r="G955" s="244"/>
      <c r="H955" s="248"/>
      <c r="I955" s="223"/>
    </row>
    <row r="956" spans="1:9" ht="15.75" customHeight="1" x14ac:dyDescent="0.3">
      <c r="A956" s="226"/>
      <c r="B956" s="226"/>
      <c r="C956" s="83"/>
      <c r="D956" s="84"/>
      <c r="E956" s="84"/>
      <c r="F956" s="84"/>
      <c r="G956" s="244"/>
      <c r="H956" s="248"/>
      <c r="I956" s="223"/>
    </row>
    <row r="957" spans="1:9" ht="15.75" customHeight="1" x14ac:dyDescent="0.3">
      <c r="A957" s="226"/>
      <c r="B957" s="226"/>
      <c r="C957" s="83"/>
      <c r="D957" s="84"/>
      <c r="E957" s="84"/>
      <c r="F957" s="84"/>
      <c r="G957" s="244"/>
      <c r="H957" s="248"/>
      <c r="I957" s="223"/>
    </row>
    <row r="958" spans="1:9" ht="15.75" customHeight="1" x14ac:dyDescent="0.3">
      <c r="A958" s="226"/>
      <c r="B958" s="226"/>
      <c r="C958" s="83"/>
      <c r="D958" s="84"/>
      <c r="E958" s="84"/>
      <c r="F958" s="84"/>
      <c r="G958" s="244"/>
      <c r="H958" s="248"/>
      <c r="I958" s="223"/>
    </row>
    <row r="959" spans="1:9" ht="15.75" customHeight="1" x14ac:dyDescent="0.3">
      <c r="A959" s="226"/>
      <c r="B959" s="226"/>
      <c r="C959" s="83"/>
      <c r="D959" s="84"/>
      <c r="E959" s="84"/>
      <c r="F959" s="84"/>
      <c r="G959" s="244"/>
      <c r="H959" s="248"/>
      <c r="I959" s="223"/>
    </row>
    <row r="960" spans="1:9" ht="15.75" customHeight="1" x14ac:dyDescent="0.3">
      <c r="A960" s="226"/>
      <c r="B960" s="226"/>
      <c r="C960" s="83"/>
      <c r="D960" s="84"/>
      <c r="E960" s="84"/>
      <c r="F960" s="84"/>
      <c r="G960" s="244"/>
      <c r="H960" s="248"/>
      <c r="I960" s="223"/>
    </row>
    <row r="961" spans="1:9" ht="15.75" customHeight="1" x14ac:dyDescent="0.3">
      <c r="A961" s="226"/>
      <c r="B961" s="226"/>
      <c r="C961" s="83"/>
      <c r="D961" s="84"/>
      <c r="E961" s="84"/>
      <c r="F961" s="84"/>
      <c r="G961" s="244"/>
      <c r="H961" s="248"/>
      <c r="I961" s="223"/>
    </row>
    <row r="962" spans="1:9" ht="15.75" customHeight="1" x14ac:dyDescent="0.3">
      <c r="A962" s="226"/>
      <c r="B962" s="226"/>
      <c r="C962" s="83"/>
      <c r="D962" s="84"/>
      <c r="E962" s="84"/>
      <c r="F962" s="84"/>
      <c r="G962" s="244"/>
      <c r="H962" s="248"/>
      <c r="I962" s="223"/>
    </row>
    <row r="963" spans="1:9" ht="15.75" customHeight="1" x14ac:dyDescent="0.3">
      <c r="A963" s="226"/>
      <c r="B963" s="226"/>
      <c r="C963" s="83"/>
      <c r="D963" s="84"/>
      <c r="E963" s="84"/>
      <c r="F963" s="84"/>
      <c r="G963" s="244"/>
      <c r="H963" s="248"/>
      <c r="I963" s="223"/>
    </row>
    <row r="964" spans="1:9" ht="15.75" customHeight="1" x14ac:dyDescent="0.3">
      <c r="A964" s="226"/>
      <c r="B964" s="226"/>
      <c r="C964" s="83"/>
      <c r="D964" s="84"/>
      <c r="E964" s="84"/>
      <c r="F964" s="84"/>
      <c r="G964" s="244"/>
      <c r="H964" s="248"/>
      <c r="I964" s="223"/>
    </row>
    <row r="965" spans="1:9" ht="15.75" customHeight="1" x14ac:dyDescent="0.3">
      <c r="A965" s="226"/>
      <c r="B965" s="226"/>
      <c r="C965" s="83"/>
      <c r="D965" s="84"/>
      <c r="E965" s="84"/>
      <c r="F965" s="84"/>
      <c r="G965" s="244"/>
      <c r="H965" s="248"/>
      <c r="I965" s="223"/>
    </row>
    <row r="966" spans="1:9" ht="15.75" customHeight="1" x14ac:dyDescent="0.3">
      <c r="A966" s="226"/>
      <c r="B966" s="226"/>
      <c r="C966" s="83"/>
      <c r="D966" s="84"/>
      <c r="E966" s="84"/>
      <c r="F966" s="84"/>
      <c r="G966" s="244"/>
      <c r="H966" s="248"/>
      <c r="I966" s="223"/>
    </row>
    <row r="967" spans="1:9" ht="15.75" customHeight="1" x14ac:dyDescent="0.3">
      <c r="A967" s="226"/>
      <c r="B967" s="226"/>
      <c r="C967" s="83"/>
      <c r="D967" s="84"/>
      <c r="E967" s="84"/>
      <c r="F967" s="84"/>
      <c r="G967" s="244"/>
      <c r="H967" s="248"/>
      <c r="I967" s="223"/>
    </row>
    <row r="968" spans="1:9" ht="15.75" customHeight="1" x14ac:dyDescent="0.3">
      <c r="A968" s="226"/>
      <c r="B968" s="226"/>
      <c r="C968" s="83"/>
      <c r="D968" s="84"/>
      <c r="E968" s="84"/>
      <c r="F968" s="84"/>
      <c r="G968" s="244"/>
      <c r="H968" s="248"/>
      <c r="I968" s="223"/>
    </row>
    <row r="969" spans="1:9" ht="15.75" customHeight="1" x14ac:dyDescent="0.3">
      <c r="A969" s="226"/>
      <c r="B969" s="226"/>
      <c r="C969" s="83"/>
      <c r="D969" s="84"/>
      <c r="E969" s="84"/>
      <c r="F969" s="84"/>
      <c r="G969" s="244"/>
      <c r="H969" s="248"/>
      <c r="I969" s="223"/>
    </row>
    <row r="970" spans="1:9" ht="15.75" customHeight="1" x14ac:dyDescent="0.3">
      <c r="A970" s="226"/>
      <c r="B970" s="226"/>
      <c r="C970" s="83"/>
      <c r="D970" s="84"/>
      <c r="E970" s="84"/>
      <c r="F970" s="84"/>
      <c r="G970" s="244"/>
      <c r="H970" s="248"/>
      <c r="I970" s="223"/>
    </row>
    <row r="971" spans="1:9" ht="15.75" customHeight="1" x14ac:dyDescent="0.3">
      <c r="A971" s="226"/>
      <c r="B971" s="226"/>
      <c r="C971" s="83"/>
      <c r="D971" s="84"/>
      <c r="E971" s="84"/>
      <c r="F971" s="84"/>
      <c r="G971" s="244"/>
      <c r="H971" s="248"/>
      <c r="I971" s="223"/>
    </row>
    <row r="972" spans="1:9" ht="15.75" customHeight="1" x14ac:dyDescent="0.3">
      <c r="A972" s="226"/>
      <c r="B972" s="226"/>
      <c r="C972" s="83"/>
      <c r="D972" s="84"/>
      <c r="E972" s="84"/>
      <c r="F972" s="84"/>
      <c r="G972" s="244"/>
      <c r="H972" s="248"/>
      <c r="I972" s="223"/>
    </row>
    <row r="973" spans="1:9" ht="15.75" customHeight="1" x14ac:dyDescent="0.3">
      <c r="A973" s="226"/>
      <c r="B973" s="226"/>
      <c r="C973" s="83"/>
      <c r="D973" s="84"/>
      <c r="E973" s="84"/>
      <c r="F973" s="84"/>
      <c r="G973" s="244"/>
      <c r="H973" s="248"/>
      <c r="I973" s="223"/>
    </row>
    <row r="974" spans="1:9" ht="15.75" customHeight="1" x14ac:dyDescent="0.3">
      <c r="A974" s="226"/>
      <c r="B974" s="226"/>
      <c r="C974" s="83"/>
      <c r="D974" s="84"/>
      <c r="E974" s="84"/>
      <c r="F974" s="84"/>
      <c r="G974" s="244"/>
      <c r="H974" s="248"/>
      <c r="I974" s="223"/>
    </row>
    <row r="975" spans="1:9" ht="15.75" customHeight="1" x14ac:dyDescent="0.3">
      <c r="A975" s="226"/>
      <c r="B975" s="226"/>
      <c r="C975" s="83"/>
      <c r="D975" s="84"/>
      <c r="E975" s="84"/>
      <c r="F975" s="84"/>
      <c r="G975" s="244"/>
      <c r="H975" s="248"/>
      <c r="I975" s="223"/>
    </row>
    <row r="976" spans="1:9" ht="15.75" customHeight="1" x14ac:dyDescent="0.3">
      <c r="A976" s="226"/>
      <c r="B976" s="226"/>
      <c r="C976" s="83"/>
      <c r="D976" s="84"/>
      <c r="E976" s="84"/>
      <c r="F976" s="84"/>
      <c r="G976" s="244"/>
      <c r="H976" s="248"/>
      <c r="I976" s="223"/>
    </row>
    <row r="977" spans="1:9" ht="15.75" customHeight="1" x14ac:dyDescent="0.3">
      <c r="A977" s="226"/>
      <c r="B977" s="226"/>
      <c r="C977" s="83"/>
      <c r="D977" s="84"/>
      <c r="E977" s="84"/>
      <c r="F977" s="84"/>
      <c r="G977" s="244"/>
      <c r="H977" s="248"/>
      <c r="I977" s="223"/>
    </row>
    <row r="978" spans="1:9" ht="15.75" customHeight="1" x14ac:dyDescent="0.3">
      <c r="A978" s="226"/>
      <c r="B978" s="226"/>
      <c r="C978" s="83"/>
      <c r="D978" s="84"/>
      <c r="E978" s="84"/>
      <c r="F978" s="84"/>
      <c r="G978" s="244"/>
      <c r="H978" s="248"/>
      <c r="I978" s="223"/>
    </row>
    <row r="979" spans="1:9" ht="15.75" customHeight="1" x14ac:dyDescent="0.3">
      <c r="A979" s="226"/>
      <c r="B979" s="226"/>
      <c r="C979" s="83"/>
      <c r="D979" s="84"/>
      <c r="E979" s="84"/>
      <c r="F979" s="84"/>
      <c r="G979" s="244"/>
      <c r="H979" s="248"/>
      <c r="I979" s="223"/>
    </row>
    <row r="980" spans="1:9" ht="15.75" customHeight="1" x14ac:dyDescent="0.3">
      <c r="A980" s="226"/>
      <c r="B980" s="226"/>
      <c r="C980" s="83"/>
      <c r="D980" s="84"/>
      <c r="E980" s="84"/>
      <c r="F980" s="84"/>
      <c r="G980" s="244"/>
      <c r="H980" s="248"/>
      <c r="I980" s="223"/>
    </row>
    <row r="981" spans="1:9" ht="15.75" customHeight="1" x14ac:dyDescent="0.3">
      <c r="A981" s="226"/>
      <c r="B981" s="226"/>
      <c r="C981" s="83"/>
      <c r="D981" s="84"/>
      <c r="E981" s="84"/>
      <c r="F981" s="84"/>
      <c r="G981" s="244"/>
      <c r="H981" s="248"/>
      <c r="I981" s="223"/>
    </row>
    <row r="982" spans="1:9" ht="15.75" customHeight="1" x14ac:dyDescent="0.3">
      <c r="A982" s="226"/>
      <c r="B982" s="226"/>
      <c r="C982" s="83"/>
      <c r="D982" s="84"/>
      <c r="E982" s="84"/>
      <c r="F982" s="84"/>
      <c r="G982" s="244"/>
      <c r="H982" s="248"/>
      <c r="I982" s="223"/>
    </row>
    <row r="983" spans="1:9" ht="15.75" customHeight="1" x14ac:dyDescent="0.3">
      <c r="A983" s="226"/>
      <c r="B983" s="226"/>
      <c r="C983" s="83"/>
      <c r="D983" s="84"/>
      <c r="E983" s="84"/>
      <c r="F983" s="84"/>
      <c r="G983" s="244"/>
      <c r="H983" s="248"/>
      <c r="I983" s="223"/>
    </row>
    <row r="984" spans="1:9" ht="15.75" customHeight="1" x14ac:dyDescent="0.3">
      <c r="A984" s="226"/>
      <c r="B984" s="226"/>
      <c r="C984" s="83"/>
      <c r="D984" s="84"/>
      <c r="E984" s="84"/>
      <c r="F984" s="84"/>
      <c r="G984" s="244"/>
      <c r="H984" s="248"/>
      <c r="I984" s="223"/>
    </row>
    <row r="985" spans="1:9" ht="15.75" customHeight="1" x14ac:dyDescent="0.3">
      <c r="A985" s="226"/>
      <c r="B985" s="226"/>
      <c r="C985" s="83"/>
      <c r="D985" s="84"/>
      <c r="E985" s="84"/>
      <c r="F985" s="84"/>
      <c r="G985" s="244"/>
      <c r="H985" s="248"/>
      <c r="I985" s="223"/>
    </row>
    <row r="986" spans="1:9" ht="15.75" customHeight="1" x14ac:dyDescent="0.3">
      <c r="A986" s="226"/>
      <c r="B986" s="226"/>
      <c r="C986" s="83"/>
      <c r="D986" s="84"/>
      <c r="E986" s="84"/>
      <c r="F986" s="84"/>
      <c r="G986" s="244"/>
      <c r="H986" s="248"/>
      <c r="I986" s="223"/>
    </row>
    <row r="987" spans="1:9" ht="15.75" customHeight="1" x14ac:dyDescent="0.3">
      <c r="A987" s="226"/>
      <c r="B987" s="226"/>
      <c r="C987" s="83"/>
      <c r="D987" s="84"/>
      <c r="E987" s="84"/>
      <c r="F987" s="84"/>
      <c r="G987" s="244"/>
      <c r="H987" s="248"/>
      <c r="I987" s="223"/>
    </row>
    <row r="988" spans="1:9" ht="15.75" customHeight="1" x14ac:dyDescent="0.3">
      <c r="A988" s="226"/>
      <c r="B988" s="226"/>
      <c r="C988" s="83"/>
      <c r="D988" s="84"/>
      <c r="E988" s="84"/>
      <c r="F988" s="84"/>
      <c r="G988" s="244"/>
      <c r="H988" s="248"/>
      <c r="I988" s="223"/>
    </row>
  </sheetData>
  <autoFilter ref="A7:X115" xr:uid="{00000000-0009-0000-0000-000001000000}">
    <sortState xmlns:xlrd2="http://schemas.microsoft.com/office/spreadsheetml/2017/richdata2" ref="A7:X115">
      <sortCondition ref="B7:B115"/>
    </sortState>
  </autoFilter>
  <mergeCells count="16">
    <mergeCell ref="B145:B146"/>
    <mergeCell ref="B158:B159"/>
    <mergeCell ref="C158:C159"/>
    <mergeCell ref="B172:B173"/>
    <mergeCell ref="C172:E172"/>
    <mergeCell ref="F172:H172"/>
    <mergeCell ref="I172:K172"/>
    <mergeCell ref="L172:L173"/>
    <mergeCell ref="C145:C146"/>
    <mergeCell ref="D145:F145"/>
    <mergeCell ref="J149:K149"/>
    <mergeCell ref="J150:K150"/>
    <mergeCell ref="J151:K151"/>
    <mergeCell ref="J152:K152"/>
    <mergeCell ref="J153:K153"/>
    <mergeCell ref="D158:F158"/>
  </mergeCells>
  <dataValidations count="4">
    <dataValidation type="list" allowBlank="1" showErrorMessage="1" sqref="L8:L141" xr:uid="{00000000-0002-0000-0100-000000000000}">
      <formula1>"Open,Closed,Overdue"</formula1>
    </dataValidation>
    <dataValidation type="list" allowBlank="1" showErrorMessage="1" sqref="M8:M141 L142:M142" xr:uid="{00000000-0002-0000-0100-000001000000}">
      <formula1>"Y,N"</formula1>
    </dataValidation>
    <dataValidation type="list" allowBlank="1" showErrorMessage="1" sqref="E8:E141" xr:uid="{00000000-0002-0000-0100-000003000000}">
      <formula1>"I,II,III"</formula1>
    </dataValidation>
    <dataValidation type="list" allowBlank="1" showErrorMessage="1" sqref="B8:B142 D142:F142" xr:uid="{00000000-0002-0000-0100-000002000000}"/>
  </dataValidations>
  <hyperlinks>
    <hyperlink ref="H8" r:id="rId1" xr:uid="{00000000-0004-0000-0100-000000000000}"/>
    <hyperlink ref="H9" r:id="rId2" xr:uid="{00000000-0004-0000-0100-000001000000}"/>
    <hyperlink ref="H10" r:id="rId3" xr:uid="{00000000-0004-0000-0100-000002000000}"/>
    <hyperlink ref="H11" r:id="rId4" xr:uid="{00000000-0004-0000-0100-000003000000}"/>
    <hyperlink ref="H12" r:id="rId5" xr:uid="{00000000-0004-0000-0100-000004000000}"/>
    <hyperlink ref="H13" r:id="rId6" xr:uid="{00000000-0004-0000-0100-000005000000}"/>
    <hyperlink ref="H14" r:id="rId7" xr:uid="{00000000-0004-0000-0100-000006000000}"/>
    <hyperlink ref="H15" r:id="rId8" xr:uid="{00000000-0004-0000-0100-000007000000}"/>
    <hyperlink ref="H16" r:id="rId9" xr:uid="{00000000-0004-0000-0100-000008000000}"/>
    <hyperlink ref="H17" r:id="rId10" xr:uid="{00000000-0004-0000-0100-000009000000}"/>
    <hyperlink ref="H18" r:id="rId11" xr:uid="{00000000-0004-0000-0100-00000A000000}"/>
    <hyperlink ref="H19" r:id="rId12" xr:uid="{00000000-0004-0000-0100-00000B000000}"/>
    <hyperlink ref="H20" r:id="rId13" xr:uid="{00000000-0004-0000-0100-00000C000000}"/>
    <hyperlink ref="H21" r:id="rId14" xr:uid="{00000000-0004-0000-0100-00000D000000}"/>
    <hyperlink ref="H22" r:id="rId15" xr:uid="{00000000-0004-0000-0100-00000E000000}"/>
    <hyperlink ref="H23" r:id="rId16" xr:uid="{00000000-0004-0000-0100-00000F000000}"/>
    <hyperlink ref="H24" r:id="rId17" xr:uid="{00000000-0004-0000-0100-000010000000}"/>
    <hyperlink ref="H25" r:id="rId18" xr:uid="{00000000-0004-0000-0100-000011000000}"/>
    <hyperlink ref="H26" r:id="rId19" xr:uid="{00000000-0004-0000-0100-000012000000}"/>
    <hyperlink ref="H27" r:id="rId20" xr:uid="{00000000-0004-0000-0100-000013000000}"/>
    <hyperlink ref="H28" r:id="rId21" xr:uid="{00000000-0004-0000-0100-000014000000}"/>
    <hyperlink ref="H29" r:id="rId22" xr:uid="{00000000-0004-0000-0100-000015000000}"/>
    <hyperlink ref="H30" r:id="rId23" xr:uid="{00000000-0004-0000-0100-000016000000}"/>
    <hyperlink ref="H31" r:id="rId24" xr:uid="{00000000-0004-0000-0100-000017000000}"/>
    <hyperlink ref="H32" r:id="rId25" xr:uid="{00000000-0004-0000-0100-000018000000}"/>
    <hyperlink ref="H33" r:id="rId26" xr:uid="{00000000-0004-0000-0100-000019000000}"/>
    <hyperlink ref="H34" r:id="rId27" xr:uid="{00000000-0004-0000-0100-00001A000000}"/>
    <hyperlink ref="H35" r:id="rId28" xr:uid="{00000000-0004-0000-0100-00001B000000}"/>
    <hyperlink ref="H36" r:id="rId29" xr:uid="{00000000-0004-0000-0100-00001C000000}"/>
    <hyperlink ref="H37" r:id="rId30" xr:uid="{00000000-0004-0000-0100-00001D000000}"/>
    <hyperlink ref="H38" r:id="rId31" xr:uid="{00000000-0004-0000-0100-00001E000000}"/>
    <hyperlink ref="H39" r:id="rId32" xr:uid="{00000000-0004-0000-0100-00001F000000}"/>
    <hyperlink ref="H40" r:id="rId33" xr:uid="{00000000-0004-0000-0100-000020000000}"/>
    <hyperlink ref="H41" r:id="rId34" xr:uid="{00000000-0004-0000-0100-000021000000}"/>
    <hyperlink ref="H42" r:id="rId35" xr:uid="{00000000-0004-0000-0100-000022000000}"/>
    <hyperlink ref="H43" r:id="rId36" xr:uid="{00000000-0004-0000-0100-000023000000}"/>
    <hyperlink ref="H44" r:id="rId37" xr:uid="{00000000-0004-0000-0100-000024000000}"/>
    <hyperlink ref="H45" r:id="rId38" xr:uid="{00000000-0004-0000-0100-000025000000}"/>
    <hyperlink ref="H46" r:id="rId39" xr:uid="{00000000-0004-0000-0100-000026000000}"/>
    <hyperlink ref="H47" r:id="rId40" xr:uid="{00000000-0004-0000-0100-000027000000}"/>
    <hyperlink ref="H48" r:id="rId41" xr:uid="{00000000-0004-0000-0100-000028000000}"/>
    <hyperlink ref="H49" r:id="rId42" xr:uid="{00000000-0004-0000-0100-000029000000}"/>
    <hyperlink ref="H50" r:id="rId43" xr:uid="{00000000-0004-0000-0100-00002A000000}"/>
    <hyperlink ref="H51" r:id="rId44" xr:uid="{00000000-0004-0000-0100-00002B000000}"/>
    <hyperlink ref="H52" r:id="rId45" xr:uid="{00000000-0004-0000-0100-00002C000000}"/>
    <hyperlink ref="H53" r:id="rId46" xr:uid="{00000000-0004-0000-0100-00002D000000}"/>
    <hyperlink ref="H54" r:id="rId47" xr:uid="{00000000-0004-0000-0100-00002E000000}"/>
    <hyperlink ref="H55" r:id="rId48" xr:uid="{00000000-0004-0000-0100-00002F000000}"/>
    <hyperlink ref="H56" r:id="rId49" xr:uid="{00000000-0004-0000-0100-000030000000}"/>
    <hyperlink ref="H57" r:id="rId50" xr:uid="{00000000-0004-0000-0100-000031000000}"/>
    <hyperlink ref="H58" r:id="rId51" xr:uid="{00000000-0004-0000-0100-000032000000}"/>
    <hyperlink ref="H59" r:id="rId52" xr:uid="{00000000-0004-0000-0100-000033000000}"/>
    <hyperlink ref="H60" r:id="rId53" xr:uid="{00000000-0004-0000-0100-000034000000}"/>
    <hyperlink ref="H61" r:id="rId54" xr:uid="{00000000-0004-0000-0100-000035000000}"/>
    <hyperlink ref="H62" r:id="rId55" xr:uid="{00000000-0004-0000-0100-000036000000}"/>
    <hyperlink ref="H63" r:id="rId56" xr:uid="{00000000-0004-0000-0100-000037000000}"/>
    <hyperlink ref="H64" r:id="rId57" xr:uid="{00000000-0004-0000-0100-000038000000}"/>
    <hyperlink ref="H65" r:id="rId58" xr:uid="{00000000-0004-0000-0100-000039000000}"/>
    <hyperlink ref="H66" r:id="rId59" xr:uid="{00000000-0004-0000-0100-00003A000000}"/>
    <hyperlink ref="H67" r:id="rId60" xr:uid="{00000000-0004-0000-0100-00003B000000}"/>
    <hyperlink ref="H68" r:id="rId61" xr:uid="{00000000-0004-0000-0100-00003C000000}"/>
    <hyperlink ref="H69" r:id="rId62" xr:uid="{00000000-0004-0000-0100-00003D000000}"/>
    <hyperlink ref="H70" r:id="rId63" xr:uid="{00000000-0004-0000-0100-00003E000000}"/>
    <hyperlink ref="H71" r:id="rId64" xr:uid="{00000000-0004-0000-0100-00003F000000}"/>
    <hyperlink ref="H72" r:id="rId65" xr:uid="{00000000-0004-0000-0100-000040000000}"/>
    <hyperlink ref="H73" r:id="rId66" xr:uid="{00000000-0004-0000-0100-000041000000}"/>
    <hyperlink ref="H74" r:id="rId67" xr:uid="{00000000-0004-0000-0100-000042000000}"/>
    <hyperlink ref="H75" r:id="rId68" xr:uid="{00000000-0004-0000-0100-000043000000}"/>
    <hyperlink ref="H76" r:id="rId69" xr:uid="{00000000-0004-0000-0100-000044000000}"/>
    <hyperlink ref="H77" r:id="rId70" xr:uid="{00000000-0004-0000-0100-000045000000}"/>
    <hyperlink ref="H78" r:id="rId71" xr:uid="{00000000-0004-0000-0100-000046000000}"/>
    <hyperlink ref="H79" r:id="rId72" xr:uid="{00000000-0004-0000-0100-000047000000}"/>
    <hyperlink ref="H80" r:id="rId73" xr:uid="{00000000-0004-0000-0100-000048000000}"/>
    <hyperlink ref="H81" r:id="rId74" xr:uid="{00000000-0004-0000-0100-000049000000}"/>
    <hyperlink ref="H82" r:id="rId75" xr:uid="{00000000-0004-0000-0100-00004A000000}"/>
    <hyperlink ref="H83" r:id="rId76" xr:uid="{00000000-0004-0000-0100-00004B000000}"/>
    <hyperlink ref="H84" r:id="rId77" xr:uid="{00000000-0004-0000-0100-00004C000000}"/>
    <hyperlink ref="H85" r:id="rId78" xr:uid="{00000000-0004-0000-0100-00004D000000}"/>
    <hyperlink ref="H86" r:id="rId79" xr:uid="{00000000-0004-0000-0100-00004E000000}"/>
    <hyperlink ref="H87" r:id="rId80" xr:uid="{00000000-0004-0000-0100-00004F000000}"/>
    <hyperlink ref="H88" r:id="rId81" xr:uid="{00000000-0004-0000-0100-000050000000}"/>
    <hyperlink ref="H89" r:id="rId82" xr:uid="{00000000-0004-0000-0100-000051000000}"/>
    <hyperlink ref="H90" r:id="rId83" xr:uid="{00000000-0004-0000-0100-000052000000}"/>
    <hyperlink ref="H91" r:id="rId84" xr:uid="{00000000-0004-0000-0100-000053000000}"/>
    <hyperlink ref="H92" r:id="rId85" xr:uid="{00000000-0004-0000-0100-000054000000}"/>
    <hyperlink ref="H93" r:id="rId86" xr:uid="{00000000-0004-0000-0100-000055000000}"/>
    <hyperlink ref="H94" r:id="rId87" xr:uid="{00000000-0004-0000-0100-000056000000}"/>
    <hyperlink ref="H95" r:id="rId88" xr:uid="{00000000-0004-0000-0100-000057000000}"/>
    <hyperlink ref="H96" r:id="rId89" xr:uid="{00000000-0004-0000-0100-000058000000}"/>
    <hyperlink ref="H97" r:id="rId90" xr:uid="{00000000-0004-0000-0100-000059000000}"/>
    <hyperlink ref="H98" r:id="rId91" xr:uid="{00000000-0004-0000-0100-00005A000000}"/>
    <hyperlink ref="H99" r:id="rId92" xr:uid="{00000000-0004-0000-0100-00005B000000}"/>
    <hyperlink ref="H100" r:id="rId93" xr:uid="{00000000-0004-0000-0100-00005C000000}"/>
    <hyperlink ref="H101" r:id="rId94" xr:uid="{00000000-0004-0000-0100-00005D000000}"/>
    <hyperlink ref="H102" r:id="rId95" xr:uid="{00000000-0004-0000-0100-00005E000000}"/>
    <hyperlink ref="H103" r:id="rId96" xr:uid="{00000000-0004-0000-0100-00005F000000}"/>
    <hyperlink ref="H104" r:id="rId97" xr:uid="{00000000-0004-0000-0100-000060000000}"/>
    <hyperlink ref="H105" r:id="rId98" xr:uid="{00000000-0004-0000-0100-000061000000}"/>
    <hyperlink ref="H106" r:id="rId99" xr:uid="{00000000-0004-0000-0100-000062000000}"/>
    <hyperlink ref="H107" r:id="rId100" xr:uid="{00000000-0004-0000-0100-000063000000}"/>
    <hyperlink ref="H108" r:id="rId101" xr:uid="{00000000-0004-0000-0100-000064000000}"/>
    <hyperlink ref="H109" r:id="rId102" xr:uid="{00000000-0004-0000-0100-000065000000}"/>
    <hyperlink ref="H110" r:id="rId103" xr:uid="{00000000-0004-0000-0100-000066000000}"/>
    <hyperlink ref="H111" r:id="rId104" xr:uid="{00000000-0004-0000-0100-000067000000}"/>
    <hyperlink ref="H112" r:id="rId105" xr:uid="{00000000-0004-0000-0100-000068000000}"/>
    <hyperlink ref="H113" r:id="rId106" xr:uid="{00000000-0004-0000-0100-000069000000}"/>
    <hyperlink ref="H114" r:id="rId107" xr:uid="{00000000-0004-0000-0100-00006A000000}"/>
    <hyperlink ref="H115" r:id="rId108" xr:uid="{00000000-0004-0000-0100-00006B000000}"/>
    <hyperlink ref="H116" r:id="rId109" xr:uid="{00000000-0004-0000-0100-00006C000000}"/>
    <hyperlink ref="H117" r:id="rId110" xr:uid="{00000000-0004-0000-0100-00006D000000}"/>
    <hyperlink ref="H118" r:id="rId111" xr:uid="{00000000-0004-0000-0100-00006E000000}"/>
    <hyperlink ref="H119" r:id="rId112" xr:uid="{00000000-0004-0000-0100-00006F000000}"/>
    <hyperlink ref="H120" r:id="rId113" xr:uid="{00000000-0004-0000-0100-000070000000}"/>
    <hyperlink ref="H121" r:id="rId114" xr:uid="{00000000-0004-0000-0100-000071000000}"/>
    <hyperlink ref="H122" r:id="rId115" xr:uid="{00000000-0004-0000-0100-000072000000}"/>
    <hyperlink ref="H123" r:id="rId116" xr:uid="{00000000-0004-0000-0100-000073000000}"/>
    <hyperlink ref="H124" r:id="rId117" xr:uid="{00000000-0004-0000-0100-000074000000}"/>
    <hyperlink ref="H125" r:id="rId118" xr:uid="{00000000-0004-0000-0100-000075000000}"/>
    <hyperlink ref="H126" r:id="rId119" xr:uid="{00000000-0004-0000-0100-000076000000}"/>
    <hyperlink ref="H127" r:id="rId120" xr:uid="{00000000-0004-0000-0100-000077000000}"/>
    <hyperlink ref="H128" r:id="rId121" xr:uid="{00000000-0004-0000-0100-000078000000}"/>
    <hyperlink ref="H129" r:id="rId122" xr:uid="{00000000-0004-0000-0100-000079000000}"/>
    <hyperlink ref="H130" r:id="rId123" xr:uid="{00000000-0004-0000-0100-00007A000000}"/>
    <hyperlink ref="H131" r:id="rId124" xr:uid="{00000000-0004-0000-0100-00007B000000}"/>
    <hyperlink ref="H132" r:id="rId125" xr:uid="{00000000-0004-0000-0100-00007C000000}"/>
    <hyperlink ref="H133" r:id="rId126" xr:uid="{00000000-0004-0000-0100-00007D000000}"/>
    <hyperlink ref="H134" r:id="rId127" xr:uid="{00000000-0004-0000-0100-00007E000000}"/>
    <hyperlink ref="H135" r:id="rId128" xr:uid="{00000000-0004-0000-0100-00007F000000}"/>
    <hyperlink ref="H136" r:id="rId129" xr:uid="{00000000-0004-0000-0100-000080000000}"/>
    <hyperlink ref="H137" r:id="rId130" xr:uid="{00000000-0004-0000-0100-000081000000}"/>
    <hyperlink ref="H138" r:id="rId131" xr:uid="{00000000-0004-0000-0100-000082000000}"/>
    <hyperlink ref="H139" r:id="rId132" xr:uid="{00000000-0004-0000-0100-000083000000}"/>
    <hyperlink ref="H140" r:id="rId133" xr:uid="{00000000-0004-0000-0100-000084000000}"/>
    <hyperlink ref="H141" r:id="rId134" xr:uid="{00000000-0004-0000-0100-000085000000}"/>
  </hyperlinks>
  <pageMargins left="0.7" right="0.7" top="0.75" bottom="0.75" header="0" footer="0"/>
  <pageSetup orientation="portrait"/>
  <legacyDrawing r:id="rId135"/>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A974"/>
  <sheetViews>
    <sheetView workbookViewId="0">
      <selection activeCell="H34" sqref="H34"/>
    </sheetView>
  </sheetViews>
  <sheetFormatPr defaultColWidth="14.44140625" defaultRowHeight="15" customHeight="1" x14ac:dyDescent="0.3"/>
  <cols>
    <col min="1" max="1" width="8.6640625" customWidth="1"/>
    <col min="2" max="2" width="5.6640625" customWidth="1"/>
    <col min="3" max="3" width="26.44140625" customWidth="1"/>
    <col min="4" max="4" width="56.44140625" customWidth="1"/>
    <col min="5" max="5" width="14.6640625" customWidth="1"/>
    <col min="6" max="6" width="36" customWidth="1"/>
    <col min="7" max="7" width="39.33203125" customWidth="1"/>
    <col min="8" max="8" width="20.33203125" customWidth="1"/>
    <col min="9" max="9" width="25.109375" customWidth="1"/>
    <col min="10" max="10" width="13.109375" customWidth="1"/>
    <col min="11" max="12" width="15.6640625" customWidth="1"/>
    <col min="13" max="13" width="11.109375" customWidth="1"/>
    <col min="14" max="27" width="8.6640625" customWidth="1"/>
  </cols>
  <sheetData>
    <row r="1" spans="1:27" ht="14.4" x14ac:dyDescent="0.3">
      <c r="C1" s="7"/>
      <c r="D1" s="7"/>
      <c r="E1" s="37"/>
      <c r="F1" s="7"/>
      <c r="G1" s="7"/>
      <c r="H1" s="85"/>
      <c r="I1" s="85"/>
      <c r="J1" s="26"/>
      <c r="K1" s="26"/>
      <c r="L1" s="26"/>
      <c r="M1" s="10"/>
    </row>
    <row r="2" spans="1:27" ht="25.8" x14ac:dyDescent="0.3">
      <c r="B2" s="13" t="s">
        <v>1003</v>
      </c>
      <c r="C2" s="13"/>
      <c r="D2" s="13"/>
      <c r="E2" s="13"/>
      <c r="F2" s="13"/>
      <c r="G2" s="13"/>
      <c r="H2" s="13"/>
      <c r="I2" s="13"/>
      <c r="J2" s="13"/>
      <c r="K2" s="13"/>
      <c r="L2" s="13"/>
      <c r="M2" s="13"/>
    </row>
    <row r="3" spans="1:27" ht="14.4" x14ac:dyDescent="0.3">
      <c r="B3" s="18"/>
      <c r="C3" s="18"/>
      <c r="D3" s="18"/>
      <c r="E3" s="18"/>
      <c r="F3" s="18"/>
      <c r="G3" s="18"/>
      <c r="H3" s="18"/>
      <c r="I3" s="18"/>
      <c r="J3" s="18"/>
      <c r="K3" s="18"/>
      <c r="L3" s="18"/>
      <c r="M3" s="18"/>
    </row>
    <row r="4" spans="1:27" ht="14.4" x14ac:dyDescent="0.3">
      <c r="B4" s="86" t="s">
        <v>1004</v>
      </c>
      <c r="C4" s="7"/>
      <c r="D4" s="7"/>
      <c r="E4" s="37"/>
      <c r="F4" s="7"/>
      <c r="G4" s="7"/>
      <c r="H4" s="85"/>
      <c r="I4" s="85"/>
      <c r="J4" s="26"/>
      <c r="K4" s="26"/>
      <c r="L4" s="26"/>
      <c r="M4" s="10"/>
    </row>
    <row r="5" spans="1:27" ht="14.4" x14ac:dyDescent="0.3">
      <c r="B5" s="86" t="s">
        <v>1005</v>
      </c>
      <c r="C5" s="7"/>
      <c r="D5" s="7"/>
      <c r="E5" s="37"/>
      <c r="F5" s="7"/>
      <c r="G5" s="7"/>
      <c r="H5" s="85"/>
      <c r="I5" s="85"/>
      <c r="J5" s="26"/>
      <c r="K5" s="26"/>
      <c r="L5" s="26"/>
      <c r="M5" s="10"/>
    </row>
    <row r="6" spans="1:27" ht="14.4" x14ac:dyDescent="0.3">
      <c r="C6" s="7"/>
      <c r="D6" s="7"/>
      <c r="E6" s="37"/>
      <c r="F6" s="7"/>
      <c r="G6" s="7"/>
      <c r="H6" s="85"/>
      <c r="I6" s="85"/>
      <c r="J6" s="26"/>
      <c r="K6" s="26"/>
      <c r="L6" s="26"/>
      <c r="M6" s="10"/>
    </row>
    <row r="7" spans="1:27" ht="31.2" x14ac:dyDescent="0.3">
      <c r="B7" s="24" t="s">
        <v>45</v>
      </c>
      <c r="C7" s="24" t="s">
        <v>22</v>
      </c>
      <c r="D7" s="25" t="s">
        <v>1006</v>
      </c>
      <c r="E7" s="87" t="s">
        <v>1007</v>
      </c>
      <c r="F7" s="23" t="s">
        <v>52</v>
      </c>
      <c r="G7" s="23" t="s">
        <v>53</v>
      </c>
      <c r="H7" s="23" t="s">
        <v>54</v>
      </c>
      <c r="I7" s="25" t="s">
        <v>55</v>
      </c>
      <c r="J7" s="25" t="s">
        <v>56</v>
      </c>
      <c r="K7" s="23" t="s">
        <v>57</v>
      </c>
      <c r="L7" s="25" t="s">
        <v>1008</v>
      </c>
      <c r="M7" s="25" t="s">
        <v>58</v>
      </c>
    </row>
    <row r="8" spans="1:27" ht="222.75" customHeight="1" x14ac:dyDescent="0.3">
      <c r="A8" s="37"/>
      <c r="B8" s="31">
        <v>1</v>
      </c>
      <c r="C8" s="33" t="s">
        <v>1009</v>
      </c>
      <c r="D8" s="79" t="s">
        <v>1010</v>
      </c>
      <c r="E8" s="88" t="s">
        <v>1011</v>
      </c>
      <c r="F8" s="89" t="s">
        <v>1012</v>
      </c>
      <c r="G8" s="35" t="s">
        <v>1013</v>
      </c>
      <c r="H8" s="35" t="s">
        <v>1009</v>
      </c>
      <c r="I8" s="35" t="s">
        <v>1009</v>
      </c>
      <c r="J8" s="31" t="s">
        <v>1014</v>
      </c>
      <c r="K8" s="31" t="s">
        <v>366</v>
      </c>
      <c r="L8" s="90">
        <v>1</v>
      </c>
      <c r="M8" s="31" t="s">
        <v>367</v>
      </c>
      <c r="N8" s="37"/>
      <c r="O8" s="37"/>
      <c r="P8" s="37"/>
      <c r="Q8" s="37"/>
      <c r="R8" s="37"/>
      <c r="S8" s="37"/>
      <c r="T8" s="37"/>
      <c r="U8" s="37"/>
      <c r="V8" s="37"/>
      <c r="W8" s="37"/>
      <c r="X8" s="37"/>
      <c r="Y8" s="37"/>
      <c r="Z8" s="37"/>
      <c r="AA8" s="37"/>
    </row>
    <row r="9" spans="1:27" ht="205.5" customHeight="1" x14ac:dyDescent="0.3">
      <c r="A9" s="37"/>
      <c r="B9" s="31">
        <v>2</v>
      </c>
      <c r="C9" s="33" t="s">
        <v>1009</v>
      </c>
      <c r="D9" s="79" t="s">
        <v>1015</v>
      </c>
      <c r="E9" s="91" t="s">
        <v>1016</v>
      </c>
      <c r="F9" s="89" t="s">
        <v>1017</v>
      </c>
      <c r="G9" s="35" t="s">
        <v>1018</v>
      </c>
      <c r="H9" s="35" t="s">
        <v>1009</v>
      </c>
      <c r="I9" s="35" t="s">
        <v>1009</v>
      </c>
      <c r="J9" s="31" t="s">
        <v>1014</v>
      </c>
      <c r="K9" s="31" t="s">
        <v>366</v>
      </c>
      <c r="L9" s="90">
        <v>1</v>
      </c>
      <c r="M9" s="31" t="s">
        <v>367</v>
      </c>
      <c r="N9" s="37"/>
      <c r="O9" s="37"/>
      <c r="P9" s="37"/>
      <c r="Q9" s="37"/>
      <c r="R9" s="37"/>
      <c r="S9" s="37"/>
      <c r="T9" s="37"/>
      <c r="U9" s="37"/>
      <c r="V9" s="37"/>
      <c r="W9" s="37"/>
      <c r="X9" s="37"/>
      <c r="Y9" s="37"/>
      <c r="Z9" s="37"/>
      <c r="AA9" s="37"/>
    </row>
    <row r="10" spans="1:27" ht="225" customHeight="1" x14ac:dyDescent="0.3">
      <c r="A10" s="37"/>
      <c r="B10" s="31">
        <v>3</v>
      </c>
      <c r="C10" s="33" t="s">
        <v>1009</v>
      </c>
      <c r="D10" s="79" t="s">
        <v>1019</v>
      </c>
      <c r="E10" s="91" t="s">
        <v>1016</v>
      </c>
      <c r="F10" s="89" t="s">
        <v>1017</v>
      </c>
      <c r="G10" s="35" t="s">
        <v>1018</v>
      </c>
      <c r="H10" s="35" t="s">
        <v>1009</v>
      </c>
      <c r="I10" s="35" t="s">
        <v>1009</v>
      </c>
      <c r="J10" s="31" t="s">
        <v>1014</v>
      </c>
      <c r="K10" s="31" t="s">
        <v>366</v>
      </c>
      <c r="L10" s="90">
        <v>1</v>
      </c>
      <c r="M10" s="31" t="s">
        <v>367</v>
      </c>
      <c r="N10" s="37"/>
      <c r="O10" s="37" t="s">
        <v>1020</v>
      </c>
      <c r="P10" s="37"/>
      <c r="Q10" s="37"/>
      <c r="R10" s="37"/>
      <c r="S10" s="37"/>
      <c r="T10" s="37"/>
      <c r="U10" s="37"/>
      <c r="V10" s="37"/>
      <c r="W10" s="37"/>
      <c r="X10" s="37"/>
      <c r="Y10" s="37"/>
      <c r="Z10" s="37"/>
      <c r="AA10" s="37"/>
    </row>
    <row r="11" spans="1:27" ht="205.5" customHeight="1" x14ac:dyDescent="0.3">
      <c r="A11" s="37"/>
      <c r="B11" s="31">
        <v>4</v>
      </c>
      <c r="C11" s="33" t="s">
        <v>1009</v>
      </c>
      <c r="D11" s="79" t="s">
        <v>1021</v>
      </c>
      <c r="E11" s="91" t="s">
        <v>1016</v>
      </c>
      <c r="F11" s="89" t="s">
        <v>1022</v>
      </c>
      <c r="G11" s="35" t="s">
        <v>1023</v>
      </c>
      <c r="H11" s="35" t="s">
        <v>1009</v>
      </c>
      <c r="I11" s="35" t="s">
        <v>1009</v>
      </c>
      <c r="J11" s="31" t="s">
        <v>1024</v>
      </c>
      <c r="K11" s="31" t="s">
        <v>39</v>
      </c>
      <c r="L11" s="90">
        <v>0.75</v>
      </c>
      <c r="M11" s="31"/>
      <c r="N11" s="37"/>
      <c r="O11" s="37"/>
      <c r="P11" s="37"/>
      <c r="Q11" s="37"/>
      <c r="R11" s="37"/>
      <c r="S11" s="37"/>
      <c r="T11" s="37"/>
      <c r="U11" s="37"/>
      <c r="V11" s="37"/>
      <c r="W11" s="37"/>
      <c r="X11" s="37"/>
      <c r="Y11" s="37"/>
      <c r="Z11" s="37"/>
      <c r="AA11" s="37"/>
    </row>
    <row r="12" spans="1:27" ht="196.5" customHeight="1" x14ac:dyDescent="0.3">
      <c r="A12" s="37"/>
      <c r="B12" s="31">
        <v>5</v>
      </c>
      <c r="C12" s="33" t="s">
        <v>1025</v>
      </c>
      <c r="D12" s="79" t="s">
        <v>1026</v>
      </c>
      <c r="E12" s="88" t="s">
        <v>1011</v>
      </c>
      <c r="F12" s="89" t="s">
        <v>1027</v>
      </c>
      <c r="G12" s="35" t="s">
        <v>1028</v>
      </c>
      <c r="H12" s="35" t="s">
        <v>1025</v>
      </c>
      <c r="I12" s="35" t="s">
        <v>1025</v>
      </c>
      <c r="J12" s="31" t="s">
        <v>1024</v>
      </c>
      <c r="K12" s="31" t="s">
        <v>366</v>
      </c>
      <c r="L12" s="90">
        <v>1</v>
      </c>
      <c r="M12" s="31"/>
      <c r="N12" s="37"/>
      <c r="O12" s="37"/>
      <c r="P12" s="37"/>
      <c r="Q12" s="37"/>
      <c r="R12" s="37"/>
      <c r="S12" s="37"/>
      <c r="T12" s="37"/>
      <c r="U12" s="37"/>
      <c r="V12" s="37"/>
      <c r="W12" s="37"/>
      <c r="X12" s="37"/>
      <c r="Y12" s="37"/>
      <c r="Z12" s="37"/>
      <c r="AA12" s="37"/>
    </row>
    <row r="13" spans="1:27" ht="212.25" customHeight="1" x14ac:dyDescent="0.3">
      <c r="A13" s="37"/>
      <c r="B13" s="31">
        <v>6</v>
      </c>
      <c r="C13" s="33" t="s">
        <v>1025</v>
      </c>
      <c r="D13" s="79" t="s">
        <v>1029</v>
      </c>
      <c r="E13" s="91" t="s">
        <v>1016</v>
      </c>
      <c r="F13" s="89" t="s">
        <v>1030</v>
      </c>
      <c r="G13" s="35" t="s">
        <v>1031</v>
      </c>
      <c r="H13" s="35" t="s">
        <v>1025</v>
      </c>
      <c r="I13" s="35" t="s">
        <v>1025</v>
      </c>
      <c r="J13" s="31" t="s">
        <v>1024</v>
      </c>
      <c r="K13" s="31" t="s">
        <v>39</v>
      </c>
      <c r="L13" s="90">
        <v>0.5</v>
      </c>
      <c r="M13" s="31"/>
      <c r="N13" s="37"/>
      <c r="O13" s="37"/>
      <c r="P13" s="37"/>
      <c r="Q13" s="37"/>
      <c r="R13" s="37"/>
      <c r="S13" s="37"/>
      <c r="T13" s="37"/>
      <c r="U13" s="37"/>
      <c r="V13" s="37"/>
      <c r="W13" s="37"/>
      <c r="X13" s="37"/>
      <c r="Y13" s="37"/>
      <c r="Z13" s="37"/>
      <c r="AA13" s="37"/>
    </row>
    <row r="14" spans="1:27" ht="257.25" customHeight="1" x14ac:dyDescent="0.3">
      <c r="A14" s="37"/>
      <c r="B14" s="31">
        <v>7</v>
      </c>
      <c r="C14" s="33" t="s">
        <v>1025</v>
      </c>
      <c r="D14" s="79" t="s">
        <v>1032</v>
      </c>
      <c r="E14" s="91" t="s">
        <v>1016</v>
      </c>
      <c r="F14" s="89" t="s">
        <v>1033</v>
      </c>
      <c r="G14" s="35" t="s">
        <v>1034</v>
      </c>
      <c r="H14" s="35" t="s">
        <v>1025</v>
      </c>
      <c r="I14" s="35" t="s">
        <v>1025</v>
      </c>
      <c r="J14" s="31" t="s">
        <v>1035</v>
      </c>
      <c r="K14" s="31" t="s">
        <v>366</v>
      </c>
      <c r="L14" s="90">
        <v>1</v>
      </c>
      <c r="M14" s="31" t="s">
        <v>367</v>
      </c>
      <c r="N14" s="37"/>
      <c r="O14" s="37"/>
      <c r="P14" s="37"/>
      <c r="Q14" s="37"/>
      <c r="R14" s="37"/>
      <c r="S14" s="37"/>
      <c r="T14" s="37"/>
      <c r="U14" s="37"/>
      <c r="V14" s="37"/>
      <c r="W14" s="37"/>
      <c r="X14" s="37"/>
      <c r="Y14" s="37"/>
      <c r="Z14" s="37"/>
      <c r="AA14" s="37"/>
    </row>
    <row r="15" spans="1:27" ht="300.75" customHeight="1" x14ac:dyDescent="0.3">
      <c r="A15" s="37"/>
      <c r="B15" s="31">
        <v>8</v>
      </c>
      <c r="C15" s="33" t="s">
        <v>1025</v>
      </c>
      <c r="D15" s="79" t="s">
        <v>1036</v>
      </c>
      <c r="E15" s="91" t="s">
        <v>1016</v>
      </c>
      <c r="F15" s="89" t="s">
        <v>1037</v>
      </c>
      <c r="G15" s="35" t="s">
        <v>1038</v>
      </c>
      <c r="H15" s="35" t="s">
        <v>1025</v>
      </c>
      <c r="I15" s="35" t="s">
        <v>1025</v>
      </c>
      <c r="J15" s="31" t="s">
        <v>1035</v>
      </c>
      <c r="K15" s="31" t="s">
        <v>366</v>
      </c>
      <c r="L15" s="90">
        <v>1</v>
      </c>
      <c r="M15" s="31" t="s">
        <v>367</v>
      </c>
      <c r="N15" s="37"/>
      <c r="O15" s="37"/>
      <c r="P15" s="37"/>
      <c r="Q15" s="37"/>
      <c r="R15" s="37"/>
      <c r="S15" s="37"/>
      <c r="T15" s="37"/>
      <c r="U15" s="37"/>
      <c r="V15" s="37"/>
      <c r="W15" s="37"/>
      <c r="X15" s="37"/>
      <c r="Y15" s="37"/>
      <c r="Z15" s="37"/>
      <c r="AA15" s="37"/>
    </row>
    <row r="16" spans="1:27" ht="212.25" customHeight="1" x14ac:dyDescent="0.3">
      <c r="A16" s="37"/>
      <c r="B16" s="31">
        <v>9</v>
      </c>
      <c r="C16" s="33" t="s">
        <v>1039</v>
      </c>
      <c r="D16" s="79" t="s">
        <v>1040</v>
      </c>
      <c r="E16" s="88" t="s">
        <v>1011</v>
      </c>
      <c r="F16" s="89" t="s">
        <v>1041</v>
      </c>
      <c r="G16" s="35" t="s">
        <v>1042</v>
      </c>
      <c r="H16" s="35" t="s">
        <v>1039</v>
      </c>
      <c r="I16" s="35" t="s">
        <v>1039</v>
      </c>
      <c r="J16" s="31" t="s">
        <v>1024</v>
      </c>
      <c r="K16" s="31" t="s">
        <v>39</v>
      </c>
      <c r="L16" s="90">
        <v>0</v>
      </c>
      <c r="M16" s="31" t="s">
        <v>367</v>
      </c>
      <c r="N16" s="37"/>
      <c r="O16" s="37"/>
      <c r="P16" s="37"/>
      <c r="Q16" s="37"/>
      <c r="R16" s="37"/>
      <c r="S16" s="37"/>
      <c r="T16" s="37"/>
      <c r="U16" s="37"/>
      <c r="V16" s="37"/>
      <c r="W16" s="37"/>
      <c r="X16" s="37"/>
      <c r="Y16" s="37"/>
      <c r="Z16" s="37"/>
      <c r="AA16" s="37"/>
    </row>
    <row r="17" spans="1:27" ht="224.25" customHeight="1" x14ac:dyDescent="0.3">
      <c r="A17" s="37"/>
      <c r="B17" s="31">
        <v>10</v>
      </c>
      <c r="C17" s="33" t="s">
        <v>1039</v>
      </c>
      <c r="D17" s="79" t="s">
        <v>1043</v>
      </c>
      <c r="E17" s="91" t="s">
        <v>1016</v>
      </c>
      <c r="F17" s="89" t="s">
        <v>1044</v>
      </c>
      <c r="G17" s="92" t="s">
        <v>1045</v>
      </c>
      <c r="H17" s="35" t="s">
        <v>1039</v>
      </c>
      <c r="I17" s="35" t="s">
        <v>1039</v>
      </c>
      <c r="J17" s="31" t="s">
        <v>1046</v>
      </c>
      <c r="K17" s="31" t="s">
        <v>39</v>
      </c>
      <c r="L17" s="90">
        <v>0.75</v>
      </c>
      <c r="M17" s="31" t="s">
        <v>367</v>
      </c>
      <c r="N17" s="37"/>
      <c r="O17" s="37"/>
      <c r="P17" s="37"/>
      <c r="Q17" s="37"/>
      <c r="R17" s="37"/>
      <c r="S17" s="37"/>
      <c r="T17" s="37"/>
      <c r="U17" s="37"/>
      <c r="V17" s="37"/>
      <c r="W17" s="37"/>
      <c r="X17" s="37"/>
      <c r="Y17" s="37"/>
      <c r="Z17" s="37"/>
      <c r="AA17" s="37"/>
    </row>
    <row r="18" spans="1:27" ht="190.5" customHeight="1" x14ac:dyDescent="0.3">
      <c r="A18" s="37"/>
      <c r="B18" s="31">
        <v>11</v>
      </c>
      <c r="C18" s="33" t="s">
        <v>1047</v>
      </c>
      <c r="D18" s="79" t="s">
        <v>1048</v>
      </c>
      <c r="E18" s="91" t="s">
        <v>1016</v>
      </c>
      <c r="F18" s="89" t="s">
        <v>1049</v>
      </c>
      <c r="G18" s="35" t="s">
        <v>1050</v>
      </c>
      <c r="H18" s="35" t="s">
        <v>1051</v>
      </c>
      <c r="I18" s="35" t="s">
        <v>1051</v>
      </c>
      <c r="J18" s="31" t="s">
        <v>1035</v>
      </c>
      <c r="K18" s="31" t="s">
        <v>366</v>
      </c>
      <c r="L18" s="90">
        <v>1</v>
      </c>
      <c r="M18" s="31" t="s">
        <v>367</v>
      </c>
      <c r="N18" s="37"/>
      <c r="O18" s="37"/>
      <c r="P18" s="37"/>
      <c r="Q18" s="37"/>
      <c r="R18" s="37"/>
      <c r="S18" s="37"/>
      <c r="T18" s="37"/>
      <c r="U18" s="37"/>
      <c r="V18" s="37"/>
      <c r="W18" s="37"/>
      <c r="X18" s="37"/>
      <c r="Y18" s="37"/>
      <c r="Z18" s="37"/>
      <c r="AA18" s="37"/>
    </row>
    <row r="19" spans="1:27" ht="275.25" customHeight="1" x14ac:dyDescent="0.3">
      <c r="A19" s="37"/>
      <c r="B19" s="31">
        <v>12</v>
      </c>
      <c r="C19" s="33" t="s">
        <v>1047</v>
      </c>
      <c r="D19" s="79" t="s">
        <v>1052</v>
      </c>
      <c r="E19" s="93" t="s">
        <v>1053</v>
      </c>
      <c r="F19" s="89" t="s">
        <v>1054</v>
      </c>
      <c r="G19" s="35" t="s">
        <v>1055</v>
      </c>
      <c r="H19" s="35" t="s">
        <v>1051</v>
      </c>
      <c r="I19" s="35" t="s">
        <v>1051</v>
      </c>
      <c r="J19" s="31" t="s">
        <v>1035</v>
      </c>
      <c r="K19" s="31" t="s">
        <v>366</v>
      </c>
      <c r="L19" s="90">
        <v>1</v>
      </c>
      <c r="M19" s="31" t="s">
        <v>367</v>
      </c>
      <c r="N19" s="37"/>
      <c r="O19" s="37"/>
      <c r="P19" s="37"/>
      <c r="Q19" s="37"/>
      <c r="R19" s="37"/>
      <c r="S19" s="37"/>
      <c r="T19" s="37"/>
      <c r="U19" s="37"/>
      <c r="V19" s="37"/>
      <c r="W19" s="37"/>
      <c r="X19" s="37"/>
      <c r="Y19" s="37"/>
      <c r="Z19" s="37"/>
      <c r="AA19" s="37"/>
    </row>
    <row r="20" spans="1:27" ht="266.25" customHeight="1" x14ac:dyDescent="0.3">
      <c r="A20" s="37"/>
      <c r="B20" s="31">
        <v>13</v>
      </c>
      <c r="C20" s="33" t="s">
        <v>1047</v>
      </c>
      <c r="D20" s="79" t="s">
        <v>1056</v>
      </c>
      <c r="E20" s="93" t="s">
        <v>1053</v>
      </c>
      <c r="F20" s="89" t="s">
        <v>1057</v>
      </c>
      <c r="G20" s="35" t="s">
        <v>1058</v>
      </c>
      <c r="H20" s="35" t="s">
        <v>1051</v>
      </c>
      <c r="I20" s="35" t="s">
        <v>1051</v>
      </c>
      <c r="J20" s="31" t="s">
        <v>1035</v>
      </c>
      <c r="K20" s="31" t="s">
        <v>366</v>
      </c>
      <c r="L20" s="90">
        <v>1</v>
      </c>
      <c r="M20" s="31" t="s">
        <v>367</v>
      </c>
      <c r="N20" s="37"/>
      <c r="O20" s="37"/>
      <c r="P20" s="37"/>
      <c r="Q20" s="37"/>
      <c r="R20" s="37"/>
      <c r="S20" s="37"/>
      <c r="T20" s="37"/>
      <c r="U20" s="37"/>
      <c r="V20" s="37"/>
      <c r="W20" s="37"/>
      <c r="X20" s="37"/>
      <c r="Y20" s="37"/>
      <c r="Z20" s="37"/>
      <c r="AA20" s="37"/>
    </row>
    <row r="21" spans="1:27" ht="223.5" customHeight="1" x14ac:dyDescent="0.3">
      <c r="A21" s="37"/>
      <c r="B21" s="31">
        <v>14</v>
      </c>
      <c r="C21" s="33" t="s">
        <v>1059</v>
      </c>
      <c r="D21" s="79" t="s">
        <v>1060</v>
      </c>
      <c r="E21" s="91" t="s">
        <v>1016</v>
      </c>
      <c r="F21" s="89" t="s">
        <v>1061</v>
      </c>
      <c r="G21" s="35" t="s">
        <v>1062</v>
      </c>
      <c r="H21" s="35" t="s">
        <v>1051</v>
      </c>
      <c r="I21" s="35" t="s">
        <v>1051</v>
      </c>
      <c r="J21" s="31" t="s">
        <v>1014</v>
      </c>
      <c r="K21" s="31" t="s">
        <v>366</v>
      </c>
      <c r="L21" s="90">
        <v>1</v>
      </c>
      <c r="M21" s="31" t="s">
        <v>367</v>
      </c>
      <c r="N21" s="37"/>
      <c r="O21" s="37"/>
      <c r="P21" s="37"/>
      <c r="Q21" s="37"/>
      <c r="R21" s="37"/>
      <c r="S21" s="37"/>
      <c r="T21" s="37"/>
      <c r="U21" s="37"/>
      <c r="V21" s="37"/>
      <c r="W21" s="37"/>
      <c r="X21" s="37"/>
      <c r="Y21" s="37"/>
      <c r="Z21" s="37"/>
      <c r="AA21" s="37"/>
    </row>
    <row r="22" spans="1:27" ht="189.75" customHeight="1" x14ac:dyDescent="0.3">
      <c r="A22" s="37"/>
      <c r="B22" s="31">
        <v>15</v>
      </c>
      <c r="C22" s="33" t="s">
        <v>1063</v>
      </c>
      <c r="D22" s="79" t="s">
        <v>1064</v>
      </c>
      <c r="E22" s="93" t="s">
        <v>1011</v>
      </c>
      <c r="F22" s="89" t="s">
        <v>1065</v>
      </c>
      <c r="G22" s="73" t="s">
        <v>1066</v>
      </c>
      <c r="H22" s="35" t="s">
        <v>1067</v>
      </c>
      <c r="I22" s="35" t="s">
        <v>1067</v>
      </c>
      <c r="J22" s="31" t="s">
        <v>1035</v>
      </c>
      <c r="K22" s="31" t="s">
        <v>366</v>
      </c>
      <c r="L22" s="90">
        <v>1</v>
      </c>
      <c r="M22" s="31" t="s">
        <v>367</v>
      </c>
      <c r="N22" s="37"/>
      <c r="O22" s="37"/>
      <c r="P22" s="37"/>
      <c r="Q22" s="37"/>
      <c r="R22" s="37"/>
      <c r="S22" s="37"/>
      <c r="T22" s="37"/>
      <c r="U22" s="37"/>
      <c r="V22" s="37"/>
      <c r="W22" s="37"/>
      <c r="X22" s="37"/>
      <c r="Y22" s="37"/>
      <c r="Z22" s="37"/>
      <c r="AA22" s="37"/>
    </row>
    <row r="23" spans="1:27" ht="281.25" customHeight="1" x14ac:dyDescent="0.3">
      <c r="A23" s="37"/>
      <c r="B23" s="31">
        <v>16</v>
      </c>
      <c r="C23" s="33" t="s">
        <v>1063</v>
      </c>
      <c r="D23" s="79" t="s">
        <v>1068</v>
      </c>
      <c r="E23" s="93" t="s">
        <v>1011</v>
      </c>
      <c r="F23" s="89" t="s">
        <v>1069</v>
      </c>
      <c r="G23" s="35" t="s">
        <v>1070</v>
      </c>
      <c r="H23" s="35" t="s">
        <v>1067</v>
      </c>
      <c r="I23" s="35" t="s">
        <v>1067</v>
      </c>
      <c r="J23" s="31" t="s">
        <v>1035</v>
      </c>
      <c r="K23" s="31" t="s">
        <v>366</v>
      </c>
      <c r="L23" s="90">
        <v>1</v>
      </c>
      <c r="M23" s="31" t="s">
        <v>367</v>
      </c>
      <c r="N23" s="37"/>
      <c r="O23" s="37"/>
      <c r="P23" s="37"/>
      <c r="Q23" s="37"/>
      <c r="R23" s="37"/>
      <c r="S23" s="37"/>
      <c r="T23" s="37"/>
      <c r="U23" s="37"/>
      <c r="V23" s="37"/>
      <c r="W23" s="37"/>
      <c r="X23" s="37"/>
      <c r="Y23" s="37"/>
      <c r="Z23" s="37"/>
      <c r="AA23" s="37"/>
    </row>
    <row r="24" spans="1:27" ht="262.5" customHeight="1" x14ac:dyDescent="0.3">
      <c r="A24" s="37"/>
      <c r="B24" s="31">
        <v>17</v>
      </c>
      <c r="C24" s="33" t="s">
        <v>1067</v>
      </c>
      <c r="D24" s="79" t="s">
        <v>1071</v>
      </c>
      <c r="E24" s="88" t="s">
        <v>1011</v>
      </c>
      <c r="F24" s="89" t="s">
        <v>1072</v>
      </c>
      <c r="G24" s="35" t="s">
        <v>1073</v>
      </c>
      <c r="H24" s="35" t="s">
        <v>1067</v>
      </c>
      <c r="I24" s="35" t="s">
        <v>1067</v>
      </c>
      <c r="J24" s="31" t="s">
        <v>1035</v>
      </c>
      <c r="K24" s="31" t="s">
        <v>366</v>
      </c>
      <c r="L24" s="90">
        <v>1</v>
      </c>
      <c r="M24" s="31" t="s">
        <v>367</v>
      </c>
      <c r="N24" s="37"/>
      <c r="O24" s="37"/>
      <c r="P24" s="37"/>
      <c r="Q24" s="37"/>
      <c r="R24" s="37"/>
      <c r="S24" s="37"/>
      <c r="T24" s="37"/>
      <c r="U24" s="37"/>
      <c r="V24" s="37"/>
      <c r="W24" s="37"/>
      <c r="X24" s="37"/>
      <c r="Y24" s="37"/>
      <c r="Z24" s="37"/>
      <c r="AA24" s="37"/>
    </row>
    <row r="25" spans="1:27" ht="195.75" customHeight="1" x14ac:dyDescent="0.3">
      <c r="A25" s="37"/>
      <c r="B25" s="31">
        <v>18</v>
      </c>
      <c r="C25" s="33" t="s">
        <v>1067</v>
      </c>
      <c r="D25" s="79" t="s">
        <v>1074</v>
      </c>
      <c r="E25" s="93" t="s">
        <v>1053</v>
      </c>
      <c r="F25" s="89" t="s">
        <v>1075</v>
      </c>
      <c r="G25" s="94" t="s">
        <v>1076</v>
      </c>
      <c r="H25" s="35" t="s">
        <v>1067</v>
      </c>
      <c r="I25" s="35" t="s">
        <v>1067</v>
      </c>
      <c r="J25" s="31" t="s">
        <v>1035</v>
      </c>
      <c r="K25" s="31" t="s">
        <v>366</v>
      </c>
      <c r="L25" s="90">
        <v>1</v>
      </c>
      <c r="M25" s="31" t="s">
        <v>367</v>
      </c>
      <c r="N25" s="37"/>
      <c r="O25" s="37"/>
      <c r="P25" s="37"/>
      <c r="Q25" s="37"/>
      <c r="R25" s="37"/>
      <c r="S25" s="37"/>
      <c r="T25" s="37"/>
      <c r="U25" s="37"/>
      <c r="V25" s="37"/>
      <c r="W25" s="37"/>
      <c r="X25" s="37"/>
      <c r="Y25" s="37"/>
      <c r="Z25" s="37"/>
      <c r="AA25" s="37"/>
    </row>
    <row r="26" spans="1:27" ht="228" customHeight="1" x14ac:dyDescent="0.3">
      <c r="A26" s="37"/>
      <c r="B26" s="31">
        <v>19</v>
      </c>
      <c r="C26" s="33" t="s">
        <v>1067</v>
      </c>
      <c r="D26" s="79" t="s">
        <v>1077</v>
      </c>
      <c r="E26" s="93" t="s">
        <v>1053</v>
      </c>
      <c r="F26" s="89" t="s">
        <v>1078</v>
      </c>
      <c r="G26" s="73" t="s">
        <v>1079</v>
      </c>
      <c r="H26" s="35" t="s">
        <v>1067</v>
      </c>
      <c r="I26" s="35" t="s">
        <v>1067</v>
      </c>
      <c r="J26" s="31" t="s">
        <v>1014</v>
      </c>
      <c r="K26" s="31" t="s">
        <v>366</v>
      </c>
      <c r="L26" s="90">
        <v>1</v>
      </c>
      <c r="M26" s="31" t="s">
        <v>367</v>
      </c>
      <c r="N26" s="37"/>
      <c r="O26" s="37"/>
      <c r="P26" s="37"/>
      <c r="Q26" s="37"/>
      <c r="R26" s="37"/>
      <c r="S26" s="37"/>
      <c r="T26" s="37"/>
      <c r="U26" s="37"/>
      <c r="V26" s="37"/>
      <c r="W26" s="37"/>
      <c r="X26" s="37"/>
      <c r="Y26" s="37"/>
      <c r="Z26" s="37"/>
      <c r="AA26" s="37"/>
    </row>
    <row r="27" spans="1:27" ht="237" customHeight="1" x14ac:dyDescent="0.3">
      <c r="A27" s="37"/>
      <c r="B27" s="31">
        <v>20</v>
      </c>
      <c r="C27" s="33" t="s">
        <v>1067</v>
      </c>
      <c r="D27" s="79" t="s">
        <v>1080</v>
      </c>
      <c r="E27" s="93" t="s">
        <v>1053</v>
      </c>
      <c r="F27" s="89" t="s">
        <v>1081</v>
      </c>
      <c r="G27" s="73" t="s">
        <v>1082</v>
      </c>
      <c r="H27" s="35" t="s">
        <v>1067</v>
      </c>
      <c r="I27" s="35" t="s">
        <v>1067</v>
      </c>
      <c r="J27" s="31" t="s">
        <v>1083</v>
      </c>
      <c r="K27" s="31" t="s">
        <v>366</v>
      </c>
      <c r="L27" s="90">
        <v>1</v>
      </c>
      <c r="M27" s="31" t="s">
        <v>367</v>
      </c>
      <c r="N27" s="37"/>
      <c r="O27" s="37"/>
      <c r="P27" s="37"/>
      <c r="Q27" s="37"/>
      <c r="R27" s="37"/>
      <c r="S27" s="37"/>
      <c r="T27" s="37"/>
      <c r="U27" s="37"/>
      <c r="V27" s="37"/>
      <c r="W27" s="37"/>
      <c r="X27" s="37"/>
      <c r="Y27" s="37"/>
      <c r="Z27" s="37"/>
      <c r="AA27" s="37"/>
    </row>
    <row r="28" spans="1:27" ht="256.5" customHeight="1" x14ac:dyDescent="0.3">
      <c r="A28" s="37"/>
      <c r="B28" s="31">
        <v>21</v>
      </c>
      <c r="C28" s="33" t="s">
        <v>1067</v>
      </c>
      <c r="D28" s="79" t="s">
        <v>1084</v>
      </c>
      <c r="E28" s="93" t="s">
        <v>1053</v>
      </c>
      <c r="F28" s="89" t="s">
        <v>1085</v>
      </c>
      <c r="G28" s="73" t="s">
        <v>1086</v>
      </c>
      <c r="H28" s="35" t="s">
        <v>1067</v>
      </c>
      <c r="I28" s="35" t="s">
        <v>1067</v>
      </c>
      <c r="J28" s="31" t="s">
        <v>1035</v>
      </c>
      <c r="K28" s="31" t="s">
        <v>366</v>
      </c>
      <c r="L28" s="90">
        <v>1</v>
      </c>
      <c r="M28" s="31" t="s">
        <v>367</v>
      </c>
      <c r="N28" s="37"/>
      <c r="O28" s="37"/>
      <c r="P28" s="37"/>
      <c r="Q28" s="37"/>
      <c r="R28" s="37"/>
      <c r="S28" s="37"/>
      <c r="T28" s="37"/>
      <c r="U28" s="37"/>
      <c r="V28" s="37"/>
      <c r="W28" s="37"/>
      <c r="X28" s="37"/>
      <c r="Y28" s="37"/>
      <c r="Z28" s="37"/>
      <c r="AA28" s="37"/>
    </row>
    <row r="29" spans="1:27" ht="264.75" customHeight="1" x14ac:dyDescent="0.3">
      <c r="A29" s="37"/>
      <c r="B29" s="31">
        <v>22</v>
      </c>
      <c r="C29" s="33" t="s">
        <v>1067</v>
      </c>
      <c r="D29" s="79" t="s">
        <v>1087</v>
      </c>
      <c r="E29" s="93" t="s">
        <v>1053</v>
      </c>
      <c r="F29" s="89" t="s">
        <v>1088</v>
      </c>
      <c r="G29" s="35"/>
      <c r="H29" s="35" t="s">
        <v>1067</v>
      </c>
      <c r="I29" s="35" t="s">
        <v>1067</v>
      </c>
      <c r="J29" s="31" t="s">
        <v>1083</v>
      </c>
      <c r="K29" s="31" t="s">
        <v>39</v>
      </c>
      <c r="L29" s="90">
        <v>0</v>
      </c>
      <c r="M29" s="31"/>
      <c r="N29" s="37"/>
      <c r="O29" s="37"/>
      <c r="P29" s="37"/>
      <c r="Q29" s="37"/>
      <c r="R29" s="37"/>
      <c r="S29" s="37"/>
      <c r="T29" s="37"/>
      <c r="U29" s="37"/>
      <c r="V29" s="37"/>
      <c r="W29" s="37"/>
      <c r="X29" s="37"/>
      <c r="Y29" s="37"/>
      <c r="Z29" s="37"/>
      <c r="AA29" s="37"/>
    </row>
    <row r="30" spans="1:27" ht="223.5" customHeight="1" x14ac:dyDescent="0.3">
      <c r="A30" s="37"/>
      <c r="B30" s="31">
        <v>23</v>
      </c>
      <c r="C30" s="33" t="s">
        <v>1067</v>
      </c>
      <c r="D30" s="79" t="s">
        <v>1089</v>
      </c>
      <c r="E30" s="93" t="s">
        <v>1053</v>
      </c>
      <c r="F30" s="89" t="s">
        <v>1090</v>
      </c>
      <c r="G30" s="73" t="s">
        <v>1091</v>
      </c>
      <c r="H30" s="35" t="s">
        <v>1067</v>
      </c>
      <c r="I30" s="35" t="s">
        <v>1067</v>
      </c>
      <c r="J30" s="31" t="s">
        <v>1035</v>
      </c>
      <c r="K30" s="31" t="s">
        <v>366</v>
      </c>
      <c r="L30" s="90">
        <v>1</v>
      </c>
      <c r="M30" s="31" t="s">
        <v>367</v>
      </c>
      <c r="N30" s="37"/>
      <c r="O30" s="37"/>
      <c r="P30" s="37"/>
      <c r="Q30" s="37"/>
      <c r="R30" s="37"/>
      <c r="S30" s="37"/>
      <c r="T30" s="37"/>
      <c r="U30" s="37"/>
      <c r="V30" s="37"/>
      <c r="W30" s="37"/>
      <c r="X30" s="37"/>
      <c r="Y30" s="37"/>
      <c r="Z30" s="37"/>
      <c r="AA30" s="37"/>
    </row>
    <row r="31" spans="1:27" ht="241.5" customHeight="1" x14ac:dyDescent="0.3">
      <c r="A31" s="37"/>
      <c r="B31" s="31">
        <v>24</v>
      </c>
      <c r="C31" s="33" t="s">
        <v>1067</v>
      </c>
      <c r="D31" s="79" t="s">
        <v>1092</v>
      </c>
      <c r="E31" s="93" t="s">
        <v>1053</v>
      </c>
      <c r="F31" s="89" t="s">
        <v>1093</v>
      </c>
      <c r="G31" s="73" t="s">
        <v>1094</v>
      </c>
      <c r="H31" s="35" t="s">
        <v>1067</v>
      </c>
      <c r="I31" s="35" t="s">
        <v>1067</v>
      </c>
      <c r="J31" s="31" t="s">
        <v>1035</v>
      </c>
      <c r="K31" s="31" t="s">
        <v>366</v>
      </c>
      <c r="L31" s="90">
        <v>1</v>
      </c>
      <c r="M31" s="31" t="s">
        <v>367</v>
      </c>
      <c r="N31" s="37"/>
      <c r="O31" s="37"/>
      <c r="P31" s="37"/>
      <c r="Q31" s="37"/>
      <c r="R31" s="37"/>
      <c r="S31" s="37"/>
      <c r="T31" s="37"/>
      <c r="U31" s="37"/>
      <c r="V31" s="37"/>
      <c r="W31" s="37"/>
      <c r="X31" s="37"/>
      <c r="Y31" s="37"/>
      <c r="Z31" s="37"/>
      <c r="AA31" s="37"/>
    </row>
    <row r="32" spans="1:27" ht="252.75" customHeight="1" x14ac:dyDescent="0.3">
      <c r="A32" s="37"/>
      <c r="B32" s="31">
        <v>25</v>
      </c>
      <c r="C32" s="33" t="s">
        <v>1095</v>
      </c>
      <c r="D32" s="79" t="s">
        <v>1052</v>
      </c>
      <c r="E32" s="93" t="s">
        <v>1053</v>
      </c>
      <c r="F32" s="89" t="s">
        <v>1054</v>
      </c>
      <c r="G32" s="35" t="s">
        <v>1096</v>
      </c>
      <c r="H32" s="35" t="s">
        <v>1051</v>
      </c>
      <c r="I32" s="35" t="s">
        <v>1051</v>
      </c>
      <c r="J32" s="31" t="s">
        <v>1035</v>
      </c>
      <c r="K32" s="31" t="s">
        <v>366</v>
      </c>
      <c r="L32" s="90">
        <v>1</v>
      </c>
      <c r="M32" s="31" t="s">
        <v>367</v>
      </c>
      <c r="N32" s="37"/>
      <c r="O32" s="37"/>
      <c r="P32" s="37"/>
      <c r="Q32" s="37"/>
      <c r="R32" s="37"/>
      <c r="S32" s="37"/>
      <c r="T32" s="37"/>
      <c r="U32" s="37"/>
      <c r="V32" s="37"/>
      <c r="W32" s="37"/>
      <c r="X32" s="37"/>
      <c r="Y32" s="37"/>
      <c r="Z32" s="37"/>
      <c r="AA32" s="37"/>
    </row>
    <row r="33" spans="1:27" ht="260.25" customHeight="1" x14ac:dyDescent="0.3">
      <c r="A33" s="37"/>
      <c r="B33" s="31">
        <v>26</v>
      </c>
      <c r="C33" s="33" t="s">
        <v>1095</v>
      </c>
      <c r="D33" s="79" t="s">
        <v>1056</v>
      </c>
      <c r="E33" s="93" t="s">
        <v>1053</v>
      </c>
      <c r="F33" s="89" t="s">
        <v>1057</v>
      </c>
      <c r="G33" s="35" t="s">
        <v>1058</v>
      </c>
      <c r="H33" s="35" t="s">
        <v>1051</v>
      </c>
      <c r="I33" s="35" t="s">
        <v>1051</v>
      </c>
      <c r="J33" s="31" t="s">
        <v>1035</v>
      </c>
      <c r="K33" s="31" t="s">
        <v>366</v>
      </c>
      <c r="L33" s="90">
        <v>1</v>
      </c>
      <c r="M33" s="31" t="s">
        <v>367</v>
      </c>
      <c r="N33" s="37"/>
      <c r="O33" s="37"/>
      <c r="P33" s="37"/>
      <c r="Q33" s="37"/>
      <c r="R33" s="37"/>
      <c r="S33" s="37"/>
      <c r="T33" s="37"/>
      <c r="U33" s="37"/>
      <c r="V33" s="37"/>
      <c r="W33" s="37"/>
      <c r="X33" s="37"/>
      <c r="Y33" s="37"/>
      <c r="Z33" s="37"/>
      <c r="AA33" s="37"/>
    </row>
    <row r="34" spans="1:27" ht="224.25" customHeight="1" x14ac:dyDescent="0.3">
      <c r="A34" s="37"/>
      <c r="B34" s="31">
        <v>27</v>
      </c>
      <c r="C34" s="33" t="s">
        <v>1095</v>
      </c>
      <c r="D34" s="79" t="s">
        <v>1097</v>
      </c>
      <c r="E34" s="93" t="s">
        <v>1053</v>
      </c>
      <c r="F34" s="89" t="s">
        <v>1098</v>
      </c>
      <c r="G34" s="35" t="s">
        <v>1099</v>
      </c>
      <c r="H34" s="35" t="s">
        <v>1051</v>
      </c>
      <c r="I34" s="35" t="s">
        <v>1051</v>
      </c>
      <c r="J34" s="31" t="s">
        <v>1035</v>
      </c>
      <c r="K34" s="31" t="s">
        <v>366</v>
      </c>
      <c r="L34" s="90">
        <v>1</v>
      </c>
      <c r="M34" s="31"/>
      <c r="N34" s="37"/>
      <c r="O34" s="37"/>
      <c r="P34" s="37"/>
      <c r="Q34" s="37"/>
      <c r="R34" s="37"/>
      <c r="S34" s="37"/>
      <c r="T34" s="37"/>
      <c r="U34" s="37"/>
      <c r="V34" s="37"/>
      <c r="W34" s="37"/>
      <c r="X34" s="37"/>
      <c r="Y34" s="37"/>
      <c r="Z34" s="37"/>
      <c r="AA34" s="37"/>
    </row>
    <row r="35" spans="1:27" ht="249.75" customHeight="1" x14ac:dyDescent="0.3">
      <c r="A35" s="37"/>
      <c r="B35" s="31">
        <v>28</v>
      </c>
      <c r="C35" s="33" t="s">
        <v>1095</v>
      </c>
      <c r="D35" s="79" t="s">
        <v>1100</v>
      </c>
      <c r="E35" s="93" t="s">
        <v>1053</v>
      </c>
      <c r="F35" s="89" t="s">
        <v>1101</v>
      </c>
      <c r="G35" s="35" t="s">
        <v>1102</v>
      </c>
      <c r="H35" s="35" t="s">
        <v>1051</v>
      </c>
      <c r="I35" s="35" t="s">
        <v>1051</v>
      </c>
      <c r="J35" s="31" t="s">
        <v>1035</v>
      </c>
      <c r="K35" s="31" t="s">
        <v>366</v>
      </c>
      <c r="L35" s="90">
        <v>1</v>
      </c>
      <c r="M35" s="31" t="s">
        <v>367</v>
      </c>
      <c r="N35" s="37"/>
      <c r="O35" s="37"/>
      <c r="P35" s="37"/>
      <c r="Q35" s="37"/>
      <c r="R35" s="37"/>
      <c r="S35" s="37"/>
      <c r="T35" s="37"/>
      <c r="U35" s="37"/>
      <c r="V35" s="37"/>
      <c r="W35" s="37"/>
      <c r="X35" s="37"/>
      <c r="Y35" s="37"/>
      <c r="Z35" s="37"/>
      <c r="AA35" s="37"/>
    </row>
    <row r="36" spans="1:27" ht="285" customHeight="1" x14ac:dyDescent="0.3">
      <c r="A36" s="37"/>
      <c r="B36" s="31">
        <v>29</v>
      </c>
      <c r="C36" s="33" t="s">
        <v>1103</v>
      </c>
      <c r="D36" s="79" t="s">
        <v>1104</v>
      </c>
      <c r="E36" s="93" t="s">
        <v>1053</v>
      </c>
      <c r="F36" s="89" t="s">
        <v>1105</v>
      </c>
      <c r="G36" s="73" t="s">
        <v>1106</v>
      </c>
      <c r="H36" s="35" t="s">
        <v>1067</v>
      </c>
      <c r="I36" s="35" t="s">
        <v>1067</v>
      </c>
      <c r="J36" s="31" t="s">
        <v>1107</v>
      </c>
      <c r="K36" s="31" t="s">
        <v>366</v>
      </c>
      <c r="L36" s="90">
        <v>1</v>
      </c>
      <c r="M36" s="31" t="s">
        <v>367</v>
      </c>
      <c r="N36" s="37"/>
      <c r="O36" s="37"/>
      <c r="P36" s="37"/>
      <c r="Q36" s="37"/>
      <c r="R36" s="37"/>
      <c r="S36" s="37"/>
      <c r="T36" s="37"/>
      <c r="U36" s="37"/>
      <c r="V36" s="37"/>
      <c r="W36" s="37"/>
      <c r="X36" s="37"/>
      <c r="Y36" s="37"/>
      <c r="Z36" s="37"/>
      <c r="AA36" s="37"/>
    </row>
    <row r="37" spans="1:27" ht="270" customHeight="1" x14ac:dyDescent="0.3">
      <c r="A37" s="37"/>
      <c r="B37" s="31">
        <v>30</v>
      </c>
      <c r="C37" s="33" t="s">
        <v>1103</v>
      </c>
      <c r="D37" s="79" t="s">
        <v>1108</v>
      </c>
      <c r="E37" s="93" t="s">
        <v>1053</v>
      </c>
      <c r="F37" s="89" t="s">
        <v>1109</v>
      </c>
      <c r="G37" s="35" t="s">
        <v>1110</v>
      </c>
      <c r="H37" s="35" t="s">
        <v>1067</v>
      </c>
      <c r="I37" s="35" t="s">
        <v>1067</v>
      </c>
      <c r="J37" s="31" t="s">
        <v>1035</v>
      </c>
      <c r="K37" s="31" t="s">
        <v>366</v>
      </c>
      <c r="L37" s="90">
        <v>1</v>
      </c>
      <c r="M37" s="31" t="s">
        <v>367</v>
      </c>
      <c r="N37" s="37"/>
      <c r="O37" s="37"/>
      <c r="P37" s="37"/>
      <c r="Q37" s="37"/>
      <c r="R37" s="37"/>
      <c r="S37" s="37"/>
      <c r="T37" s="37"/>
      <c r="U37" s="37"/>
      <c r="V37" s="37"/>
      <c r="W37" s="37"/>
      <c r="X37" s="37"/>
      <c r="Y37" s="37"/>
      <c r="Z37" s="37"/>
      <c r="AA37" s="37"/>
    </row>
    <row r="38" spans="1:27" ht="212.25" customHeight="1" x14ac:dyDescent="0.3">
      <c r="A38" s="37"/>
      <c r="B38" s="31">
        <v>31</v>
      </c>
      <c r="C38" s="33" t="s">
        <v>1095</v>
      </c>
      <c r="D38" s="79" t="s">
        <v>1048</v>
      </c>
      <c r="E38" s="91" t="s">
        <v>1016</v>
      </c>
      <c r="F38" s="89" t="s">
        <v>1049</v>
      </c>
      <c r="G38" s="35" t="s">
        <v>1050</v>
      </c>
      <c r="H38" s="35" t="s">
        <v>1051</v>
      </c>
      <c r="I38" s="35" t="s">
        <v>1051</v>
      </c>
      <c r="J38" s="31" t="s">
        <v>1035</v>
      </c>
      <c r="K38" s="31" t="s">
        <v>366</v>
      </c>
      <c r="L38" s="90">
        <v>1</v>
      </c>
      <c r="M38" s="31" t="s">
        <v>367</v>
      </c>
      <c r="N38" s="37"/>
      <c r="O38" s="37"/>
      <c r="P38" s="37"/>
      <c r="Q38" s="37"/>
      <c r="R38" s="37"/>
      <c r="S38" s="37"/>
      <c r="T38" s="37"/>
      <c r="U38" s="37"/>
      <c r="V38" s="37"/>
      <c r="W38" s="37"/>
      <c r="X38" s="37"/>
      <c r="Y38" s="37"/>
      <c r="Z38" s="37"/>
      <c r="AA38" s="37"/>
    </row>
    <row r="39" spans="1:27" ht="210.75" customHeight="1" x14ac:dyDescent="0.3">
      <c r="A39" s="37"/>
      <c r="B39" s="31">
        <v>32</v>
      </c>
      <c r="C39" s="33" t="s">
        <v>1095</v>
      </c>
      <c r="D39" s="79" t="s">
        <v>1060</v>
      </c>
      <c r="E39" s="91" t="s">
        <v>1016</v>
      </c>
      <c r="F39" s="89" t="s">
        <v>1061</v>
      </c>
      <c r="G39" s="35" t="s">
        <v>1062</v>
      </c>
      <c r="H39" s="35" t="s">
        <v>1051</v>
      </c>
      <c r="I39" s="35" t="s">
        <v>1051</v>
      </c>
      <c r="J39" s="31" t="s">
        <v>1035</v>
      </c>
      <c r="K39" s="31" t="s">
        <v>366</v>
      </c>
      <c r="L39" s="90">
        <v>1</v>
      </c>
      <c r="M39" s="31" t="s">
        <v>367</v>
      </c>
      <c r="N39" s="37"/>
      <c r="O39" s="37"/>
      <c r="P39" s="37"/>
      <c r="Q39" s="37"/>
      <c r="R39" s="37"/>
      <c r="S39" s="37"/>
      <c r="T39" s="37"/>
      <c r="U39" s="37"/>
      <c r="V39" s="37"/>
      <c r="W39" s="37"/>
      <c r="X39" s="37"/>
      <c r="Y39" s="37"/>
      <c r="Z39" s="37"/>
      <c r="AA39" s="37"/>
    </row>
    <row r="40" spans="1:27" ht="220.5" customHeight="1" x14ac:dyDescent="0.3">
      <c r="A40" s="37"/>
      <c r="B40" s="31">
        <v>33</v>
      </c>
      <c r="C40" s="33" t="s">
        <v>1103</v>
      </c>
      <c r="D40" s="79" t="s">
        <v>1111</v>
      </c>
      <c r="E40" s="91" t="s">
        <v>1016</v>
      </c>
      <c r="F40" s="89" t="s">
        <v>1112</v>
      </c>
      <c r="G40" s="94" t="s">
        <v>1113</v>
      </c>
      <c r="H40" s="35" t="s">
        <v>1067</v>
      </c>
      <c r="I40" s="35" t="s">
        <v>1067</v>
      </c>
      <c r="J40" s="31" t="s">
        <v>1114</v>
      </c>
      <c r="K40" s="31" t="s">
        <v>366</v>
      </c>
      <c r="L40" s="90">
        <v>1</v>
      </c>
      <c r="M40" s="31" t="s">
        <v>367</v>
      </c>
      <c r="N40" s="37"/>
      <c r="O40" s="37"/>
      <c r="P40" s="37"/>
      <c r="Q40" s="37"/>
      <c r="R40" s="37"/>
      <c r="S40" s="37"/>
      <c r="T40" s="37"/>
      <c r="U40" s="37"/>
      <c r="V40" s="37"/>
      <c r="W40" s="37"/>
      <c r="X40" s="37"/>
      <c r="Y40" s="37"/>
      <c r="Z40" s="37"/>
      <c r="AA40" s="37"/>
    </row>
    <row r="41" spans="1:27" ht="231" customHeight="1" x14ac:dyDescent="0.3">
      <c r="A41" s="37"/>
      <c r="B41" s="31">
        <v>34</v>
      </c>
      <c r="C41" s="33" t="s">
        <v>1103</v>
      </c>
      <c r="D41" s="79" t="s">
        <v>1115</v>
      </c>
      <c r="E41" s="95" t="s">
        <v>1016</v>
      </c>
      <c r="F41" s="96" t="s">
        <v>1116</v>
      </c>
      <c r="G41" s="79" t="s">
        <v>1117</v>
      </c>
      <c r="H41" s="35" t="s">
        <v>1067</v>
      </c>
      <c r="I41" s="35" t="s">
        <v>1067</v>
      </c>
      <c r="J41" s="31" t="s">
        <v>1035</v>
      </c>
      <c r="K41" s="31" t="s">
        <v>366</v>
      </c>
      <c r="L41" s="90">
        <v>1</v>
      </c>
      <c r="M41" s="31" t="s">
        <v>367</v>
      </c>
      <c r="N41" s="37"/>
      <c r="O41" s="37"/>
      <c r="P41" s="37"/>
      <c r="Q41" s="37"/>
      <c r="R41" s="37"/>
      <c r="S41" s="37"/>
      <c r="T41" s="37"/>
      <c r="U41" s="37"/>
      <c r="V41" s="37"/>
      <c r="W41" s="37"/>
      <c r="X41" s="37"/>
      <c r="Y41" s="37"/>
      <c r="Z41" s="37"/>
      <c r="AA41" s="37"/>
    </row>
    <row r="42" spans="1:27" ht="15.75" customHeight="1" x14ac:dyDescent="0.3">
      <c r="A42" s="37"/>
      <c r="B42" s="10"/>
      <c r="C42" s="7"/>
      <c r="D42" s="7"/>
      <c r="E42" s="10"/>
      <c r="F42" s="7"/>
      <c r="G42" s="55"/>
      <c r="H42" s="97"/>
      <c r="I42" s="97"/>
      <c r="J42" s="53"/>
      <c r="K42" s="53"/>
      <c r="L42" s="31"/>
      <c r="M42" s="10"/>
      <c r="N42" s="37"/>
      <c r="O42" s="37"/>
      <c r="P42" s="37"/>
      <c r="Q42" s="37"/>
      <c r="R42" s="37"/>
      <c r="S42" s="37"/>
      <c r="T42" s="37"/>
      <c r="U42" s="37"/>
      <c r="V42" s="37"/>
      <c r="W42" s="37"/>
      <c r="X42" s="37"/>
      <c r="Y42" s="37"/>
      <c r="Z42" s="37"/>
      <c r="AA42" s="37"/>
    </row>
    <row r="43" spans="1:27" ht="15.75" customHeight="1" x14ac:dyDescent="0.3">
      <c r="B43" s="249"/>
      <c r="C43" s="250"/>
      <c r="D43" s="250"/>
      <c r="E43" s="251"/>
      <c r="F43" s="240"/>
      <c r="G43" s="252"/>
      <c r="H43" s="252" t="s">
        <v>1118</v>
      </c>
      <c r="I43" s="252"/>
      <c r="J43" s="252"/>
      <c r="K43" s="253"/>
      <c r="L43" s="98">
        <f>AVERAGE(L8:L41)</f>
        <v>0.91176470588235292</v>
      </c>
      <c r="M43" s="10"/>
    </row>
    <row r="44" spans="1:27" ht="15.75" customHeight="1" x14ac:dyDescent="0.3">
      <c r="C44" s="7"/>
      <c r="D44" s="7"/>
      <c r="E44" s="37"/>
      <c r="F44" s="7"/>
      <c r="G44" s="7"/>
      <c r="H44" s="85"/>
      <c r="I44" s="85"/>
      <c r="J44" s="26"/>
      <c r="K44" s="26"/>
      <c r="L44" s="26"/>
      <c r="M44" s="10"/>
    </row>
    <row r="45" spans="1:27" ht="15.75" customHeight="1" x14ac:dyDescent="0.3">
      <c r="C45" s="7"/>
      <c r="D45" s="7"/>
      <c r="E45" s="37"/>
      <c r="F45" s="7"/>
      <c r="G45" s="7"/>
      <c r="H45" s="85"/>
      <c r="I45" s="85"/>
      <c r="J45" s="26"/>
      <c r="K45" s="26"/>
      <c r="L45" s="26"/>
      <c r="M45" s="10"/>
    </row>
    <row r="46" spans="1:27" ht="15.75" customHeight="1" x14ac:dyDescent="0.3">
      <c r="C46" s="99" t="s">
        <v>1119</v>
      </c>
      <c r="D46" s="99" t="s">
        <v>1120</v>
      </c>
      <c r="E46" s="37"/>
      <c r="F46" s="68"/>
      <c r="G46" s="100"/>
      <c r="H46" s="244"/>
      <c r="I46" s="100" t="s">
        <v>982</v>
      </c>
      <c r="J46" s="100"/>
      <c r="K46" s="100"/>
      <c r="L46" s="100"/>
      <c r="M46" s="10"/>
    </row>
    <row r="47" spans="1:27" ht="15.75" customHeight="1" x14ac:dyDescent="0.3">
      <c r="C47" s="35" t="s">
        <v>1011</v>
      </c>
      <c r="D47" s="35">
        <f>COUNTIF(E8:E41,"A")</f>
        <v>6</v>
      </c>
      <c r="E47" s="37"/>
      <c r="F47" s="68"/>
      <c r="G47" s="100"/>
      <c r="H47" s="244"/>
      <c r="I47" s="100" t="s">
        <v>1121</v>
      </c>
      <c r="J47" s="100"/>
      <c r="K47" s="100"/>
      <c r="L47" s="100"/>
      <c r="M47" s="10"/>
    </row>
    <row r="48" spans="1:27" ht="15.75" customHeight="1" x14ac:dyDescent="0.3">
      <c r="C48" s="35" t="s">
        <v>1016</v>
      </c>
      <c r="D48" s="35">
        <f>COUNTIF(E8:E41,"B")</f>
        <v>13</v>
      </c>
      <c r="E48" s="37"/>
      <c r="F48" s="64"/>
      <c r="G48" s="64"/>
      <c r="H48" s="101"/>
      <c r="I48" s="101"/>
      <c r="J48" s="102"/>
      <c r="K48" s="102"/>
      <c r="L48" s="102"/>
      <c r="M48" s="10"/>
    </row>
    <row r="49" spans="1:27" ht="15.75" customHeight="1" x14ac:dyDescent="0.3">
      <c r="C49" s="35" t="s">
        <v>1053</v>
      </c>
      <c r="D49" s="35">
        <f>COUNTIF(E8:E41,"c")</f>
        <v>15</v>
      </c>
      <c r="E49" s="37"/>
      <c r="F49" s="68"/>
      <c r="G49" s="103"/>
      <c r="H49" s="244"/>
      <c r="I49" s="313" t="s">
        <v>987</v>
      </c>
      <c r="J49" s="305"/>
      <c r="K49" s="104"/>
      <c r="L49" s="104" t="s">
        <v>1122</v>
      </c>
      <c r="M49" s="10"/>
    </row>
    <row r="50" spans="1:27" ht="15.75" customHeight="1" x14ac:dyDescent="0.3">
      <c r="A50" s="37"/>
      <c r="B50" s="37"/>
      <c r="C50" s="33" t="s">
        <v>997</v>
      </c>
      <c r="D50" s="35">
        <f>SUM(D47:D49)</f>
        <v>34</v>
      </c>
      <c r="E50" s="37"/>
      <c r="F50" s="68"/>
      <c r="G50" s="100"/>
      <c r="H50" s="68"/>
      <c r="I50" s="314" t="s">
        <v>989</v>
      </c>
      <c r="J50" s="305"/>
      <c r="K50" s="105"/>
      <c r="L50" s="105"/>
      <c r="M50" s="10"/>
      <c r="N50" s="37"/>
      <c r="O50" s="37"/>
      <c r="P50" s="37"/>
      <c r="Q50" s="37"/>
      <c r="R50" s="37"/>
      <c r="S50" s="37"/>
      <c r="T50" s="37"/>
      <c r="U50" s="37"/>
      <c r="V50" s="37"/>
      <c r="W50" s="37"/>
      <c r="X50" s="37"/>
      <c r="Y50" s="37"/>
      <c r="Z50" s="37"/>
      <c r="AA50" s="37"/>
    </row>
    <row r="51" spans="1:27" ht="15.75" customHeight="1" x14ac:dyDescent="0.3">
      <c r="A51" s="37"/>
      <c r="B51" s="37"/>
      <c r="C51" s="7"/>
      <c r="D51" s="7"/>
      <c r="E51" s="37"/>
      <c r="F51" s="68"/>
      <c r="G51" s="100"/>
      <c r="H51" s="68"/>
      <c r="I51" s="314" t="s">
        <v>991</v>
      </c>
      <c r="J51" s="305"/>
      <c r="K51" s="105"/>
      <c r="L51" s="105"/>
      <c r="M51" s="10"/>
      <c r="N51" s="37"/>
      <c r="O51" s="37"/>
      <c r="P51" s="37"/>
      <c r="Q51" s="37"/>
      <c r="R51" s="37"/>
      <c r="S51" s="37"/>
      <c r="T51" s="37"/>
      <c r="U51" s="37"/>
      <c r="V51" s="37"/>
      <c r="W51" s="37"/>
      <c r="X51" s="37"/>
      <c r="Y51" s="37"/>
      <c r="Z51" s="37"/>
      <c r="AA51" s="37"/>
    </row>
    <row r="52" spans="1:27" ht="15.75" customHeight="1" x14ac:dyDescent="0.3">
      <c r="A52" s="37"/>
      <c r="B52" s="37"/>
      <c r="C52" s="7"/>
      <c r="D52" s="7"/>
      <c r="E52" s="37"/>
      <c r="F52" s="68"/>
      <c r="G52" s="100"/>
      <c r="H52" s="68"/>
      <c r="I52" s="314" t="s">
        <v>993</v>
      </c>
      <c r="J52" s="305"/>
      <c r="K52" s="105"/>
      <c r="L52" s="105"/>
      <c r="M52" s="10"/>
      <c r="N52" s="37"/>
      <c r="O52" s="37"/>
      <c r="P52" s="37"/>
      <c r="Q52" s="37"/>
      <c r="R52" s="37"/>
      <c r="S52" s="37"/>
      <c r="T52" s="37"/>
      <c r="U52" s="37"/>
      <c r="V52" s="37"/>
      <c r="W52" s="37"/>
      <c r="X52" s="37"/>
      <c r="Y52" s="37"/>
      <c r="Z52" s="37"/>
      <c r="AA52" s="37"/>
    </row>
    <row r="53" spans="1:27" ht="15.75" customHeight="1" x14ac:dyDescent="0.3">
      <c r="A53" s="37"/>
      <c r="B53" s="37"/>
      <c r="C53" s="315"/>
      <c r="D53" s="106"/>
      <c r="E53" s="37"/>
      <c r="F53" s="68"/>
      <c r="G53" s="100"/>
      <c r="H53" s="68"/>
      <c r="I53" s="314" t="s">
        <v>995</v>
      </c>
      <c r="J53" s="305"/>
      <c r="K53" s="105"/>
      <c r="L53" s="105"/>
      <c r="M53" s="10"/>
      <c r="N53" s="37"/>
      <c r="O53" s="37"/>
      <c r="P53" s="37"/>
      <c r="Q53" s="37"/>
      <c r="R53" s="37"/>
      <c r="S53" s="37"/>
      <c r="T53" s="37"/>
      <c r="U53" s="37"/>
      <c r="V53" s="37"/>
      <c r="W53" s="37"/>
      <c r="X53" s="37"/>
      <c r="Y53" s="37"/>
      <c r="Z53" s="37"/>
      <c r="AA53" s="37"/>
    </row>
    <row r="54" spans="1:27" ht="15.75" customHeight="1" x14ac:dyDescent="0.3">
      <c r="C54" s="281"/>
      <c r="D54" s="106"/>
      <c r="E54" s="37"/>
      <c r="F54" s="7"/>
      <c r="G54" s="7"/>
      <c r="H54" s="85"/>
      <c r="I54" s="85"/>
      <c r="J54" s="26"/>
      <c r="K54" s="26"/>
      <c r="L54" s="26"/>
      <c r="M54" s="10"/>
    </row>
    <row r="55" spans="1:27" ht="15.75" customHeight="1" x14ac:dyDescent="0.3">
      <c r="C55" s="75" t="s">
        <v>280</v>
      </c>
      <c r="D55" s="107" t="s">
        <v>366</v>
      </c>
      <c r="E55" s="75" t="s">
        <v>39</v>
      </c>
      <c r="F55" s="75" t="s">
        <v>981</v>
      </c>
      <c r="G55" s="7"/>
      <c r="H55" s="85"/>
      <c r="I55" s="85"/>
      <c r="J55" s="26"/>
      <c r="K55" s="26"/>
      <c r="L55" s="26"/>
      <c r="M55" s="10"/>
    </row>
    <row r="56" spans="1:27" ht="15.75" customHeight="1" x14ac:dyDescent="0.3">
      <c r="C56" s="41" t="s">
        <v>1011</v>
      </c>
      <c r="D56" s="41">
        <f>SUMPRODUCT(($E$8:$E$41="A")*($K$8:$K$41="Closed"))</f>
        <v>5</v>
      </c>
      <c r="E56" s="41">
        <f>SUMPRODUCT(($E$8:$E$41="A")*($K$8:$K$41="Open"))</f>
        <v>1</v>
      </c>
      <c r="F56" s="41">
        <f>SUMPRODUCT(($E$8:$K$41="A")*($E$8:$K$41="Overdue"))</f>
        <v>0</v>
      </c>
      <c r="G56" s="7"/>
      <c r="H56" s="85"/>
      <c r="I56" s="85"/>
      <c r="J56" s="26"/>
      <c r="K56" s="26"/>
      <c r="L56" s="26"/>
      <c r="M56" s="10"/>
    </row>
    <row r="57" spans="1:27" ht="15.75" customHeight="1" x14ac:dyDescent="0.3">
      <c r="C57" s="41" t="s">
        <v>1016</v>
      </c>
      <c r="D57" s="41">
        <f>SUMPRODUCT(($E$8:$E$41="b")*($K$8:$K$41="Closed"))</f>
        <v>10</v>
      </c>
      <c r="E57" s="41">
        <f>SUMPRODUCT(($E$8:$E$41="B")*($K$8:$K$41="Open"))</f>
        <v>3</v>
      </c>
      <c r="F57" s="41">
        <f>SUMPRODUCT(($E$8:$E$41="B")*($K$8:$K$41="Overdue"))</f>
        <v>0</v>
      </c>
      <c r="G57" s="7"/>
      <c r="H57" s="85"/>
      <c r="I57" s="85"/>
      <c r="J57" s="26"/>
      <c r="K57" s="26"/>
      <c r="L57" s="26"/>
      <c r="M57" s="10"/>
    </row>
    <row r="58" spans="1:27" ht="15.75" customHeight="1" x14ac:dyDescent="0.3">
      <c r="C58" s="35" t="s">
        <v>1053</v>
      </c>
      <c r="D58" s="41">
        <f>SUMPRODUCT(($E$8:$E$41="C")*($K$8:$K$41="Closed"))</f>
        <v>14</v>
      </c>
      <c r="E58" s="41">
        <f>SUMPRODUCT(($E$8:$E$41="C")*($K$8:$K$41="Open"))</f>
        <v>1</v>
      </c>
      <c r="F58" s="41">
        <f>SUMPRODUCT(($E$8:$E$41="C")*($K$8:$K$41="Overdue"))</f>
        <v>0</v>
      </c>
      <c r="G58" s="7"/>
      <c r="H58" s="85"/>
      <c r="I58" s="85"/>
      <c r="J58" s="26"/>
      <c r="K58" s="26"/>
      <c r="L58" s="26"/>
      <c r="M58" s="10"/>
    </row>
    <row r="59" spans="1:27" ht="15.75" customHeight="1" x14ac:dyDescent="0.3">
      <c r="C59" s="108" t="s">
        <v>997</v>
      </c>
      <c r="D59" s="108">
        <f t="shared" ref="D59:F59" si="0">SUM(D56:D58)</f>
        <v>29</v>
      </c>
      <c r="E59" s="108">
        <f t="shared" si="0"/>
        <v>5</v>
      </c>
      <c r="F59" s="108">
        <f t="shared" si="0"/>
        <v>0</v>
      </c>
      <c r="G59" s="7"/>
      <c r="H59" s="85"/>
      <c r="I59" s="85"/>
      <c r="J59" s="26"/>
      <c r="K59" s="26"/>
      <c r="L59" s="26"/>
      <c r="M59" s="10"/>
    </row>
    <row r="60" spans="1:27" ht="15.75" customHeight="1" x14ac:dyDescent="0.3">
      <c r="C60" s="7"/>
      <c r="D60" s="7"/>
      <c r="E60" s="37"/>
      <c r="F60" s="7"/>
      <c r="G60" s="7"/>
      <c r="H60" s="85"/>
      <c r="I60" s="85"/>
      <c r="J60" s="26"/>
      <c r="K60" s="26"/>
      <c r="L60" s="26"/>
      <c r="M60" s="10"/>
    </row>
    <row r="61" spans="1:27" ht="15.75" customHeight="1" x14ac:dyDescent="0.3">
      <c r="C61" s="7"/>
      <c r="D61" s="7"/>
      <c r="E61" s="37"/>
      <c r="F61" s="7"/>
      <c r="G61" s="7"/>
      <c r="H61" s="85"/>
      <c r="I61" s="85"/>
      <c r="J61" s="26"/>
      <c r="K61" s="26"/>
      <c r="L61" s="26"/>
      <c r="M61" s="10"/>
    </row>
    <row r="62" spans="1:27" ht="15.75" customHeight="1" x14ac:dyDescent="0.3">
      <c r="C62" s="7"/>
      <c r="D62" s="7"/>
      <c r="E62" s="37"/>
      <c r="F62" s="7"/>
      <c r="G62" s="7"/>
      <c r="H62" s="85"/>
      <c r="I62" s="85"/>
      <c r="J62" s="26"/>
      <c r="K62" s="26"/>
      <c r="L62" s="26"/>
      <c r="M62" s="10"/>
    </row>
    <row r="63" spans="1:27" ht="15.75" customHeight="1" x14ac:dyDescent="0.3">
      <c r="C63" s="7"/>
      <c r="D63" s="7"/>
      <c r="E63" s="37"/>
      <c r="F63" s="7"/>
      <c r="G63" s="7"/>
      <c r="H63" s="85"/>
      <c r="I63" s="85"/>
      <c r="J63" s="26"/>
      <c r="K63" s="26"/>
      <c r="L63" s="26"/>
      <c r="M63" s="10"/>
    </row>
    <row r="64" spans="1:27" ht="15.75" customHeight="1" x14ac:dyDescent="0.3">
      <c r="C64" s="7"/>
      <c r="E64" s="37"/>
      <c r="F64" s="7"/>
      <c r="G64" s="7"/>
      <c r="H64" s="85"/>
      <c r="I64" s="85"/>
      <c r="J64" s="26"/>
      <c r="K64" s="26"/>
      <c r="L64" s="26"/>
      <c r="M64" s="10"/>
    </row>
    <row r="65" spans="3:13" ht="15.75" customHeight="1" x14ac:dyDescent="0.3">
      <c r="C65" s="7"/>
      <c r="E65" s="37"/>
      <c r="F65" s="7"/>
      <c r="G65" s="7"/>
      <c r="H65" s="85"/>
      <c r="I65" s="85"/>
      <c r="J65" s="26"/>
      <c r="K65" s="26"/>
      <c r="L65" s="26"/>
      <c r="M65" s="10"/>
    </row>
    <row r="66" spans="3:13" ht="15.75" customHeight="1" x14ac:dyDescent="0.3">
      <c r="C66" s="7"/>
      <c r="E66" s="37"/>
      <c r="F66" s="7"/>
      <c r="G66" s="7"/>
      <c r="H66" s="85"/>
      <c r="I66" s="85"/>
      <c r="J66" s="26"/>
      <c r="K66" s="26"/>
      <c r="L66" s="26"/>
      <c r="M66" s="10"/>
    </row>
    <row r="67" spans="3:13" ht="15.75" customHeight="1" x14ac:dyDescent="0.3">
      <c r="C67" s="7"/>
      <c r="E67" s="37"/>
      <c r="F67" s="7"/>
      <c r="G67" s="7"/>
      <c r="H67" s="85"/>
      <c r="I67" s="85"/>
      <c r="J67" s="26"/>
      <c r="K67" s="26"/>
      <c r="L67" s="26"/>
      <c r="M67" s="10"/>
    </row>
    <row r="68" spans="3:13" ht="15.75" customHeight="1" x14ac:dyDescent="0.3">
      <c r="C68" s="7"/>
      <c r="D68" s="7"/>
      <c r="E68" s="37"/>
      <c r="F68" s="7"/>
      <c r="G68" s="7"/>
      <c r="H68" s="85"/>
      <c r="I68" s="85"/>
      <c r="J68" s="26"/>
      <c r="K68" s="26"/>
      <c r="L68" s="26"/>
      <c r="M68" s="10"/>
    </row>
    <row r="69" spans="3:13" ht="15.75" customHeight="1" x14ac:dyDescent="0.3">
      <c r="C69" s="7"/>
      <c r="D69" s="7"/>
      <c r="E69" s="37"/>
      <c r="F69" s="7"/>
      <c r="G69" s="7"/>
      <c r="H69" s="85"/>
      <c r="I69" s="85"/>
      <c r="J69" s="26"/>
      <c r="K69" s="26"/>
      <c r="L69" s="26"/>
      <c r="M69" s="10"/>
    </row>
    <row r="70" spans="3:13" ht="15.75" customHeight="1" x14ac:dyDescent="0.3">
      <c r="C70" s="7"/>
      <c r="D70" s="7"/>
      <c r="E70" s="37"/>
      <c r="F70" s="7"/>
      <c r="G70" s="7"/>
      <c r="H70" s="85"/>
      <c r="I70" s="85"/>
      <c r="J70" s="26"/>
      <c r="K70" s="26"/>
      <c r="L70" s="26"/>
      <c r="M70" s="10"/>
    </row>
    <row r="71" spans="3:13" ht="15.75" customHeight="1" x14ac:dyDescent="0.3">
      <c r="C71" s="7"/>
      <c r="D71" s="7"/>
      <c r="E71" s="37"/>
      <c r="F71" s="7"/>
      <c r="G71" s="7"/>
      <c r="H71" s="85"/>
      <c r="I71" s="85"/>
      <c r="J71" s="26"/>
      <c r="K71" s="26"/>
      <c r="L71" s="26"/>
      <c r="M71" s="10"/>
    </row>
    <row r="72" spans="3:13" ht="15.75" customHeight="1" x14ac:dyDescent="0.3">
      <c r="C72" s="7"/>
      <c r="D72" s="7"/>
      <c r="E72" s="37"/>
      <c r="F72" s="7"/>
      <c r="G72" s="7"/>
      <c r="H72" s="85"/>
      <c r="I72" s="85"/>
      <c r="J72" s="26"/>
      <c r="K72" s="26"/>
      <c r="L72" s="26"/>
      <c r="M72" s="10"/>
    </row>
    <row r="73" spans="3:13" ht="15.75" customHeight="1" x14ac:dyDescent="0.3">
      <c r="C73" s="7"/>
      <c r="D73" s="7"/>
      <c r="E73" s="37"/>
      <c r="F73" s="7"/>
      <c r="G73" s="7"/>
      <c r="H73" s="85"/>
      <c r="I73" s="85"/>
      <c r="J73" s="26"/>
      <c r="K73" s="26"/>
      <c r="L73" s="26"/>
      <c r="M73" s="10"/>
    </row>
    <row r="74" spans="3:13" ht="15.75" customHeight="1" x14ac:dyDescent="0.3">
      <c r="C74" s="7"/>
      <c r="D74" s="7"/>
      <c r="E74" s="37"/>
      <c r="F74" s="7"/>
      <c r="G74" s="7"/>
      <c r="H74" s="85"/>
      <c r="I74" s="85"/>
      <c r="J74" s="26"/>
      <c r="K74" s="26"/>
      <c r="L74" s="26"/>
      <c r="M74" s="10"/>
    </row>
    <row r="75" spans="3:13" ht="15.75" customHeight="1" x14ac:dyDescent="0.3">
      <c r="C75" s="7"/>
      <c r="D75" s="7"/>
      <c r="E75" s="37"/>
      <c r="F75" s="7"/>
      <c r="G75" s="7"/>
      <c r="H75" s="85"/>
      <c r="I75" s="85"/>
      <c r="J75" s="26"/>
      <c r="K75" s="26"/>
      <c r="L75" s="26"/>
      <c r="M75" s="10"/>
    </row>
    <row r="76" spans="3:13" ht="15.75" customHeight="1" x14ac:dyDescent="0.3">
      <c r="C76" s="7"/>
      <c r="D76" s="7"/>
      <c r="E76" s="37"/>
      <c r="F76" s="7"/>
      <c r="G76" s="7"/>
      <c r="H76" s="85"/>
      <c r="I76" s="85"/>
      <c r="J76" s="26"/>
      <c r="K76" s="26"/>
      <c r="L76" s="26"/>
      <c r="M76" s="10"/>
    </row>
    <row r="77" spans="3:13" ht="15.75" customHeight="1" x14ac:dyDescent="0.3">
      <c r="C77" s="7"/>
      <c r="D77" s="7"/>
      <c r="E77" s="37"/>
      <c r="F77" s="7"/>
      <c r="G77" s="7"/>
      <c r="H77" s="85"/>
      <c r="I77" s="85"/>
      <c r="J77" s="26"/>
      <c r="K77" s="26"/>
      <c r="L77" s="26"/>
      <c r="M77" s="10"/>
    </row>
    <row r="78" spans="3:13" ht="15.75" customHeight="1" x14ac:dyDescent="0.3">
      <c r="C78" s="7"/>
      <c r="D78" s="7"/>
      <c r="E78" s="37"/>
      <c r="F78" s="7"/>
      <c r="G78" s="7"/>
      <c r="H78" s="85"/>
      <c r="I78" s="85"/>
      <c r="J78" s="26"/>
      <c r="K78" s="26"/>
      <c r="L78" s="26"/>
      <c r="M78" s="10"/>
    </row>
    <row r="79" spans="3:13" ht="15.75" customHeight="1" x14ac:dyDescent="0.3">
      <c r="C79" s="7"/>
      <c r="D79" s="7"/>
      <c r="E79" s="37"/>
      <c r="F79" s="7"/>
      <c r="G79" s="7"/>
      <c r="H79" s="85"/>
      <c r="I79" s="85"/>
      <c r="J79" s="26"/>
      <c r="K79" s="26"/>
      <c r="L79" s="26"/>
      <c r="M79" s="10"/>
    </row>
    <row r="80" spans="3:13" ht="15.75" customHeight="1" x14ac:dyDescent="0.3">
      <c r="C80" s="7"/>
      <c r="D80" s="7"/>
      <c r="E80" s="37"/>
      <c r="F80" s="7"/>
      <c r="G80" s="7"/>
      <c r="H80" s="85"/>
      <c r="I80" s="85"/>
      <c r="J80" s="26"/>
      <c r="K80" s="26"/>
      <c r="L80" s="26"/>
      <c r="M80" s="10"/>
    </row>
    <row r="81" spans="3:13" ht="15.75" customHeight="1" x14ac:dyDescent="0.3">
      <c r="C81" s="7"/>
      <c r="D81" s="7"/>
      <c r="E81" s="37"/>
      <c r="F81" s="7"/>
      <c r="G81" s="7"/>
      <c r="H81" s="85"/>
      <c r="I81" s="85"/>
      <c r="J81" s="26"/>
      <c r="K81" s="26"/>
      <c r="L81" s="26"/>
      <c r="M81" s="10"/>
    </row>
    <row r="82" spans="3:13" ht="15.75" customHeight="1" x14ac:dyDescent="0.3">
      <c r="C82" s="7"/>
      <c r="D82" s="7"/>
      <c r="E82" s="37"/>
      <c r="F82" s="7"/>
      <c r="G82" s="7"/>
      <c r="H82" s="85"/>
      <c r="I82" s="85"/>
      <c r="J82" s="26"/>
      <c r="K82" s="26"/>
      <c r="L82" s="26"/>
      <c r="M82" s="10"/>
    </row>
    <row r="83" spans="3:13" ht="15.75" customHeight="1" x14ac:dyDescent="0.3">
      <c r="C83" s="7"/>
      <c r="D83" s="7"/>
      <c r="E83" s="37"/>
      <c r="F83" s="7"/>
      <c r="G83" s="7"/>
      <c r="H83" s="85"/>
      <c r="I83" s="85"/>
      <c r="J83" s="26"/>
      <c r="K83" s="26"/>
      <c r="L83" s="26"/>
      <c r="M83" s="10"/>
    </row>
    <row r="84" spans="3:13" ht="15.75" customHeight="1" x14ac:dyDescent="0.3">
      <c r="C84" s="7"/>
      <c r="D84" s="7"/>
      <c r="E84" s="37"/>
      <c r="F84" s="7"/>
      <c r="G84" s="7"/>
      <c r="H84" s="85"/>
      <c r="I84" s="85"/>
      <c r="J84" s="26"/>
      <c r="K84" s="26"/>
      <c r="L84" s="26"/>
      <c r="M84" s="10"/>
    </row>
    <row r="85" spans="3:13" ht="15.75" customHeight="1" x14ac:dyDescent="0.3">
      <c r="C85" s="7"/>
      <c r="D85" s="7"/>
      <c r="E85" s="37"/>
      <c r="F85" s="7"/>
      <c r="G85" s="7"/>
      <c r="H85" s="85"/>
      <c r="I85" s="85"/>
      <c r="J85" s="26"/>
      <c r="K85" s="26"/>
      <c r="L85" s="26"/>
      <c r="M85" s="10"/>
    </row>
    <row r="86" spans="3:13" ht="15.75" customHeight="1" x14ac:dyDescent="0.3">
      <c r="C86" s="7"/>
      <c r="D86" s="7"/>
      <c r="E86" s="37"/>
      <c r="F86" s="7"/>
      <c r="G86" s="7"/>
      <c r="H86" s="85"/>
      <c r="I86" s="85"/>
      <c r="J86" s="26"/>
      <c r="K86" s="26"/>
      <c r="L86" s="26"/>
      <c r="M86" s="10"/>
    </row>
    <row r="87" spans="3:13" ht="15.75" customHeight="1" x14ac:dyDescent="0.3">
      <c r="C87" s="7"/>
      <c r="D87" s="7"/>
      <c r="E87" s="37"/>
      <c r="F87" s="7"/>
      <c r="G87" s="7"/>
      <c r="H87" s="85"/>
      <c r="I87" s="85"/>
      <c r="J87" s="26"/>
      <c r="K87" s="26"/>
      <c r="L87" s="26"/>
      <c r="M87" s="10"/>
    </row>
    <row r="88" spans="3:13" ht="15.75" customHeight="1" x14ac:dyDescent="0.3">
      <c r="C88" s="7"/>
      <c r="D88" s="7"/>
      <c r="E88" s="37"/>
      <c r="F88" s="7"/>
      <c r="G88" s="7"/>
      <c r="H88" s="85"/>
      <c r="I88" s="85"/>
      <c r="J88" s="26"/>
      <c r="K88" s="26"/>
      <c r="L88" s="26"/>
      <c r="M88" s="10"/>
    </row>
    <row r="89" spans="3:13" ht="15.75" customHeight="1" x14ac:dyDescent="0.3">
      <c r="C89" s="7"/>
      <c r="D89" s="7"/>
      <c r="E89" s="37"/>
      <c r="F89" s="7"/>
      <c r="G89" s="7"/>
      <c r="H89" s="85"/>
      <c r="I89" s="85"/>
      <c r="J89" s="26"/>
      <c r="K89" s="26"/>
      <c r="L89" s="26"/>
      <c r="M89" s="10"/>
    </row>
    <row r="90" spans="3:13" ht="15.75" customHeight="1" x14ac:dyDescent="0.3">
      <c r="C90" s="7"/>
      <c r="D90" s="7"/>
      <c r="E90" s="37"/>
      <c r="F90" s="7"/>
      <c r="G90" s="7"/>
      <c r="H90" s="85"/>
      <c r="I90" s="85"/>
      <c r="J90" s="26"/>
      <c r="K90" s="26"/>
      <c r="L90" s="26"/>
      <c r="M90" s="10"/>
    </row>
    <row r="91" spans="3:13" ht="15.75" customHeight="1" x14ac:dyDescent="0.3">
      <c r="C91" s="7"/>
      <c r="D91" s="7"/>
      <c r="E91" s="37"/>
      <c r="F91" s="7"/>
      <c r="G91" s="7"/>
      <c r="H91" s="85"/>
      <c r="I91" s="85"/>
      <c r="J91" s="26"/>
      <c r="K91" s="26"/>
      <c r="L91" s="26"/>
      <c r="M91" s="10"/>
    </row>
    <row r="92" spans="3:13" ht="15.75" customHeight="1" x14ac:dyDescent="0.3">
      <c r="C92" s="7"/>
      <c r="D92" s="7"/>
      <c r="E92" s="37"/>
      <c r="F92" s="7"/>
      <c r="G92" s="7"/>
      <c r="H92" s="85"/>
      <c r="I92" s="85"/>
      <c r="J92" s="26"/>
      <c r="K92" s="26"/>
      <c r="L92" s="26"/>
      <c r="M92" s="10"/>
    </row>
    <row r="93" spans="3:13" ht="15.75" customHeight="1" x14ac:dyDescent="0.3">
      <c r="C93" s="7"/>
      <c r="D93" s="7"/>
      <c r="E93" s="37"/>
      <c r="F93" s="7"/>
      <c r="G93" s="7"/>
      <c r="H93" s="85"/>
      <c r="I93" s="85"/>
      <c r="J93" s="26"/>
      <c r="K93" s="26"/>
      <c r="L93" s="26"/>
      <c r="M93" s="10"/>
    </row>
    <row r="94" spans="3:13" ht="15.75" customHeight="1" x14ac:dyDescent="0.3">
      <c r="C94" s="7"/>
      <c r="D94" s="7"/>
      <c r="E94" s="37"/>
      <c r="F94" s="7"/>
      <c r="G94" s="7"/>
      <c r="H94" s="85"/>
      <c r="I94" s="85"/>
      <c r="J94" s="26"/>
      <c r="K94" s="26"/>
      <c r="L94" s="26"/>
      <c r="M94" s="10"/>
    </row>
    <row r="95" spans="3:13" ht="15.75" customHeight="1" x14ac:dyDescent="0.3">
      <c r="C95" s="7"/>
      <c r="D95" s="7"/>
      <c r="E95" s="37"/>
      <c r="F95" s="7"/>
      <c r="G95" s="7"/>
      <c r="H95" s="85"/>
      <c r="I95" s="85"/>
      <c r="J95" s="26"/>
      <c r="K95" s="26"/>
      <c r="L95" s="26"/>
      <c r="M95" s="10"/>
    </row>
    <row r="96" spans="3:13" ht="15.75" customHeight="1" x14ac:dyDescent="0.3">
      <c r="C96" s="7"/>
      <c r="D96" s="7"/>
      <c r="E96" s="37"/>
      <c r="F96" s="7"/>
      <c r="G96" s="7"/>
      <c r="H96" s="85"/>
      <c r="I96" s="85"/>
      <c r="J96" s="26"/>
      <c r="K96" s="26"/>
      <c r="L96" s="26"/>
      <c r="M96" s="10"/>
    </row>
    <row r="97" spans="3:13" ht="15.75" customHeight="1" x14ac:dyDescent="0.3">
      <c r="C97" s="7"/>
      <c r="D97" s="7"/>
      <c r="E97" s="37"/>
      <c r="F97" s="7"/>
      <c r="G97" s="7"/>
      <c r="H97" s="85"/>
      <c r="I97" s="85"/>
      <c r="J97" s="26"/>
      <c r="K97" s="26"/>
      <c r="L97" s="26"/>
      <c r="M97" s="10"/>
    </row>
    <row r="98" spans="3:13" ht="15.75" customHeight="1" x14ac:dyDescent="0.3">
      <c r="C98" s="7"/>
      <c r="D98" s="7"/>
      <c r="E98" s="37"/>
      <c r="F98" s="7"/>
      <c r="G98" s="7"/>
      <c r="H98" s="85"/>
      <c r="I98" s="85"/>
      <c r="J98" s="26"/>
      <c r="K98" s="26"/>
      <c r="L98" s="26"/>
      <c r="M98" s="10"/>
    </row>
    <row r="99" spans="3:13" ht="15.75" customHeight="1" x14ac:dyDescent="0.3">
      <c r="C99" s="7"/>
      <c r="D99" s="7"/>
      <c r="E99" s="37"/>
      <c r="F99" s="7"/>
      <c r="G99" s="7"/>
      <c r="H99" s="85"/>
      <c r="I99" s="85"/>
      <c r="J99" s="26"/>
      <c r="K99" s="26"/>
      <c r="L99" s="26"/>
      <c r="M99" s="10"/>
    </row>
    <row r="100" spans="3:13" ht="15.75" customHeight="1" x14ac:dyDescent="0.3">
      <c r="C100" s="7"/>
      <c r="D100" s="7"/>
      <c r="E100" s="37"/>
      <c r="F100" s="7"/>
      <c r="G100" s="7"/>
      <c r="H100" s="85"/>
      <c r="I100" s="85"/>
      <c r="J100" s="26"/>
      <c r="K100" s="26"/>
      <c r="L100" s="26"/>
      <c r="M100" s="10"/>
    </row>
    <row r="101" spans="3:13" ht="15.75" customHeight="1" x14ac:dyDescent="0.3">
      <c r="C101" s="7"/>
      <c r="D101" s="7"/>
      <c r="E101" s="37"/>
      <c r="F101" s="7"/>
      <c r="G101" s="7"/>
      <c r="H101" s="85"/>
      <c r="I101" s="85"/>
      <c r="J101" s="26"/>
      <c r="K101" s="26"/>
      <c r="L101" s="26"/>
      <c r="M101" s="10"/>
    </row>
    <row r="102" spans="3:13" ht="15.75" customHeight="1" x14ac:dyDescent="0.3">
      <c r="C102" s="7"/>
      <c r="D102" s="7"/>
      <c r="E102" s="37"/>
      <c r="F102" s="7"/>
      <c r="G102" s="7"/>
      <c r="H102" s="85"/>
      <c r="I102" s="85"/>
      <c r="J102" s="26"/>
      <c r="K102" s="26"/>
      <c r="L102" s="26"/>
      <c r="M102" s="10"/>
    </row>
    <row r="103" spans="3:13" ht="15.75" customHeight="1" x14ac:dyDescent="0.3">
      <c r="C103" s="7"/>
      <c r="D103" s="7"/>
      <c r="E103" s="37"/>
      <c r="F103" s="7"/>
      <c r="G103" s="7"/>
      <c r="H103" s="85"/>
      <c r="I103" s="85"/>
      <c r="J103" s="26"/>
      <c r="K103" s="26"/>
      <c r="L103" s="26"/>
      <c r="M103" s="10"/>
    </row>
    <row r="104" spans="3:13" ht="15.75" customHeight="1" x14ac:dyDescent="0.3">
      <c r="C104" s="7"/>
      <c r="D104" s="7"/>
      <c r="E104" s="37"/>
      <c r="F104" s="7"/>
      <c r="G104" s="7"/>
      <c r="H104" s="85"/>
      <c r="I104" s="85"/>
      <c r="J104" s="26"/>
      <c r="K104" s="26"/>
      <c r="L104" s="26"/>
      <c r="M104" s="10"/>
    </row>
    <row r="105" spans="3:13" ht="15.75" customHeight="1" x14ac:dyDescent="0.3">
      <c r="C105" s="7"/>
      <c r="D105" s="7"/>
      <c r="E105" s="37"/>
      <c r="F105" s="7"/>
      <c r="G105" s="7"/>
      <c r="H105" s="85"/>
      <c r="I105" s="85"/>
      <c r="J105" s="26"/>
      <c r="K105" s="26"/>
      <c r="L105" s="26"/>
      <c r="M105" s="10"/>
    </row>
    <row r="106" spans="3:13" ht="15.75" customHeight="1" x14ac:dyDescent="0.3">
      <c r="C106" s="7"/>
      <c r="D106" s="7"/>
      <c r="E106" s="37"/>
      <c r="F106" s="7"/>
      <c r="G106" s="7"/>
      <c r="H106" s="85"/>
      <c r="I106" s="85"/>
      <c r="J106" s="26"/>
      <c r="K106" s="26"/>
      <c r="L106" s="26"/>
      <c r="M106" s="10"/>
    </row>
    <row r="107" spans="3:13" ht="15.75" customHeight="1" x14ac:dyDescent="0.3">
      <c r="C107" s="7"/>
      <c r="D107" s="7"/>
      <c r="E107" s="37"/>
      <c r="F107" s="7"/>
      <c r="G107" s="7"/>
      <c r="H107" s="85"/>
      <c r="I107" s="85"/>
      <c r="J107" s="26"/>
      <c r="K107" s="26"/>
      <c r="L107" s="26"/>
      <c r="M107" s="10"/>
    </row>
    <row r="108" spans="3:13" ht="15.75" customHeight="1" x14ac:dyDescent="0.3">
      <c r="C108" s="7"/>
      <c r="D108" s="7"/>
      <c r="E108" s="37"/>
      <c r="F108" s="7"/>
      <c r="G108" s="7"/>
      <c r="H108" s="85"/>
      <c r="I108" s="85"/>
      <c r="J108" s="26"/>
      <c r="K108" s="26"/>
      <c r="L108" s="26"/>
      <c r="M108" s="10"/>
    </row>
    <row r="109" spans="3:13" ht="15.75" customHeight="1" x14ac:dyDescent="0.3">
      <c r="C109" s="7"/>
      <c r="D109" s="7"/>
      <c r="E109" s="37"/>
      <c r="F109" s="7"/>
      <c r="G109" s="7"/>
      <c r="H109" s="85"/>
      <c r="I109" s="85"/>
      <c r="J109" s="26"/>
      <c r="K109" s="26"/>
      <c r="L109" s="26"/>
      <c r="M109" s="10"/>
    </row>
    <row r="110" spans="3:13" ht="15.75" customHeight="1" x14ac:dyDescent="0.3">
      <c r="C110" s="7"/>
      <c r="D110" s="7"/>
      <c r="E110" s="37"/>
      <c r="F110" s="7"/>
      <c r="G110" s="7"/>
      <c r="H110" s="85"/>
      <c r="I110" s="85"/>
      <c r="J110" s="26"/>
      <c r="K110" s="26"/>
      <c r="L110" s="26"/>
      <c r="M110" s="10"/>
    </row>
    <row r="111" spans="3:13" ht="15.75" customHeight="1" x14ac:dyDescent="0.3">
      <c r="C111" s="7"/>
      <c r="D111" s="7"/>
      <c r="E111" s="37"/>
      <c r="F111" s="7"/>
      <c r="G111" s="7"/>
      <c r="H111" s="85"/>
      <c r="I111" s="85"/>
      <c r="J111" s="26"/>
      <c r="K111" s="26"/>
      <c r="L111" s="26"/>
      <c r="M111" s="10"/>
    </row>
    <row r="112" spans="3:13" ht="15.75" customHeight="1" x14ac:dyDescent="0.3">
      <c r="C112" s="7"/>
      <c r="D112" s="7"/>
      <c r="E112" s="37"/>
      <c r="F112" s="7"/>
      <c r="G112" s="7"/>
      <c r="H112" s="85"/>
      <c r="I112" s="85"/>
      <c r="J112" s="26"/>
      <c r="K112" s="26"/>
      <c r="L112" s="26"/>
      <c r="M112" s="10"/>
    </row>
    <row r="113" spans="3:13" ht="15.75" customHeight="1" x14ac:dyDescent="0.3">
      <c r="C113" s="7"/>
      <c r="D113" s="7"/>
      <c r="E113" s="37"/>
      <c r="F113" s="7"/>
      <c r="G113" s="7"/>
      <c r="H113" s="85"/>
      <c r="I113" s="85"/>
      <c r="J113" s="26"/>
      <c r="K113" s="26"/>
      <c r="L113" s="26"/>
      <c r="M113" s="10"/>
    </row>
    <row r="114" spans="3:13" ht="15.75" customHeight="1" x14ac:dyDescent="0.3">
      <c r="C114" s="7"/>
      <c r="D114" s="7"/>
      <c r="E114" s="37"/>
      <c r="F114" s="7"/>
      <c r="G114" s="7"/>
      <c r="H114" s="85"/>
      <c r="I114" s="85"/>
      <c r="J114" s="26"/>
      <c r="K114" s="26"/>
      <c r="L114" s="26"/>
      <c r="M114" s="10"/>
    </row>
    <row r="115" spans="3:13" ht="15.75" customHeight="1" x14ac:dyDescent="0.3">
      <c r="C115" s="7"/>
      <c r="D115" s="7"/>
      <c r="E115" s="37"/>
      <c r="F115" s="7"/>
      <c r="G115" s="7"/>
      <c r="H115" s="85"/>
      <c r="I115" s="85"/>
      <c r="J115" s="26"/>
      <c r="K115" s="26"/>
      <c r="L115" s="26"/>
      <c r="M115" s="10"/>
    </row>
    <row r="116" spans="3:13" ht="15.75" customHeight="1" x14ac:dyDescent="0.3">
      <c r="C116" s="7"/>
      <c r="D116" s="7"/>
      <c r="E116" s="37"/>
      <c r="F116" s="7"/>
      <c r="G116" s="7"/>
      <c r="H116" s="85"/>
      <c r="I116" s="85"/>
      <c r="J116" s="26"/>
      <c r="K116" s="26"/>
      <c r="L116" s="26"/>
      <c r="M116" s="10"/>
    </row>
    <row r="117" spans="3:13" ht="15.75" customHeight="1" x14ac:dyDescent="0.3">
      <c r="C117" s="7"/>
      <c r="D117" s="7"/>
      <c r="E117" s="37"/>
      <c r="F117" s="7"/>
      <c r="G117" s="7"/>
      <c r="H117" s="85"/>
      <c r="I117" s="85"/>
      <c r="J117" s="26"/>
      <c r="K117" s="26"/>
      <c r="L117" s="26"/>
      <c r="M117" s="10"/>
    </row>
    <row r="118" spans="3:13" ht="15.75" customHeight="1" x14ac:dyDescent="0.3">
      <c r="C118" s="7"/>
      <c r="D118" s="7"/>
      <c r="E118" s="37"/>
      <c r="F118" s="7"/>
      <c r="G118" s="7"/>
      <c r="H118" s="85"/>
      <c r="I118" s="85"/>
      <c r="J118" s="26"/>
      <c r="K118" s="26"/>
      <c r="L118" s="26"/>
      <c r="M118" s="10"/>
    </row>
    <row r="119" spans="3:13" ht="15.75" customHeight="1" x14ac:dyDescent="0.3">
      <c r="C119" s="7"/>
      <c r="D119" s="7"/>
      <c r="E119" s="37"/>
      <c r="F119" s="7"/>
      <c r="G119" s="7"/>
      <c r="H119" s="85"/>
      <c r="I119" s="85"/>
      <c r="J119" s="26"/>
      <c r="K119" s="26"/>
      <c r="L119" s="26"/>
      <c r="M119" s="10"/>
    </row>
    <row r="120" spans="3:13" ht="15.75" customHeight="1" x14ac:dyDescent="0.3">
      <c r="C120" s="7"/>
      <c r="D120" s="7"/>
      <c r="E120" s="37"/>
      <c r="F120" s="7"/>
      <c r="G120" s="7"/>
      <c r="H120" s="85"/>
      <c r="I120" s="85"/>
      <c r="J120" s="26"/>
      <c r="K120" s="26"/>
      <c r="L120" s="26"/>
      <c r="M120" s="10"/>
    </row>
    <row r="121" spans="3:13" ht="15.75" customHeight="1" x14ac:dyDescent="0.3">
      <c r="C121" s="7"/>
      <c r="D121" s="7"/>
      <c r="E121" s="37"/>
      <c r="F121" s="7"/>
      <c r="G121" s="7"/>
      <c r="H121" s="85"/>
      <c r="I121" s="85"/>
      <c r="J121" s="26"/>
      <c r="K121" s="26"/>
      <c r="L121" s="26"/>
      <c r="M121" s="10"/>
    </row>
    <row r="122" spans="3:13" ht="15.75" customHeight="1" x14ac:dyDescent="0.3">
      <c r="C122" s="7"/>
      <c r="D122" s="7"/>
      <c r="E122" s="37"/>
      <c r="F122" s="7"/>
      <c r="G122" s="7"/>
      <c r="H122" s="85"/>
      <c r="I122" s="85"/>
      <c r="J122" s="26"/>
      <c r="K122" s="26"/>
      <c r="L122" s="26"/>
      <c r="M122" s="10"/>
    </row>
    <row r="123" spans="3:13" ht="15.75" customHeight="1" x14ac:dyDescent="0.3">
      <c r="C123" s="7"/>
      <c r="D123" s="7"/>
      <c r="E123" s="37"/>
      <c r="F123" s="7"/>
      <c r="G123" s="7"/>
      <c r="H123" s="85"/>
      <c r="I123" s="85"/>
      <c r="J123" s="26"/>
      <c r="K123" s="26"/>
      <c r="L123" s="26"/>
      <c r="M123" s="10"/>
    </row>
    <row r="124" spans="3:13" ht="15.75" customHeight="1" x14ac:dyDescent="0.3">
      <c r="C124" s="7"/>
      <c r="D124" s="7"/>
      <c r="E124" s="37"/>
      <c r="F124" s="7"/>
      <c r="G124" s="7"/>
      <c r="H124" s="85"/>
      <c r="I124" s="85"/>
      <c r="J124" s="26"/>
      <c r="K124" s="26"/>
      <c r="L124" s="26"/>
      <c r="M124" s="10"/>
    </row>
    <row r="125" spans="3:13" ht="15.75" customHeight="1" x14ac:dyDescent="0.3">
      <c r="C125" s="7"/>
      <c r="D125" s="7"/>
      <c r="E125" s="37"/>
      <c r="F125" s="7"/>
      <c r="G125" s="7"/>
      <c r="H125" s="85"/>
      <c r="I125" s="85"/>
      <c r="J125" s="26"/>
      <c r="K125" s="26"/>
      <c r="L125" s="26"/>
      <c r="M125" s="10"/>
    </row>
    <row r="126" spans="3:13" ht="15.75" customHeight="1" x14ac:dyDescent="0.3">
      <c r="C126" s="7"/>
      <c r="D126" s="7"/>
      <c r="E126" s="37"/>
      <c r="F126" s="7"/>
      <c r="G126" s="7"/>
      <c r="H126" s="85"/>
      <c r="I126" s="85"/>
      <c r="J126" s="26"/>
      <c r="K126" s="26"/>
      <c r="L126" s="26"/>
      <c r="M126" s="10"/>
    </row>
    <row r="127" spans="3:13" ht="15.75" customHeight="1" x14ac:dyDescent="0.3">
      <c r="C127" s="7"/>
      <c r="D127" s="7"/>
      <c r="E127" s="37"/>
      <c r="F127" s="7"/>
      <c r="G127" s="7"/>
      <c r="H127" s="85"/>
      <c r="I127" s="85"/>
      <c r="J127" s="26"/>
      <c r="K127" s="26"/>
      <c r="L127" s="26"/>
      <c r="M127" s="10"/>
    </row>
    <row r="128" spans="3:13" ht="15.75" customHeight="1" x14ac:dyDescent="0.3">
      <c r="C128" s="7"/>
      <c r="D128" s="7"/>
      <c r="E128" s="37"/>
      <c r="F128" s="7"/>
      <c r="G128" s="7"/>
      <c r="H128" s="85"/>
      <c r="I128" s="85"/>
      <c r="J128" s="26"/>
      <c r="K128" s="26"/>
      <c r="L128" s="26"/>
      <c r="M128" s="10"/>
    </row>
    <row r="129" spans="3:13" ht="15.75" customHeight="1" x14ac:dyDescent="0.3">
      <c r="C129" s="7"/>
      <c r="D129" s="7"/>
      <c r="E129" s="37"/>
      <c r="F129" s="7"/>
      <c r="G129" s="7"/>
      <c r="H129" s="85"/>
      <c r="I129" s="85"/>
      <c r="J129" s="26"/>
      <c r="K129" s="26"/>
      <c r="L129" s="26"/>
      <c r="M129" s="10"/>
    </row>
    <row r="130" spans="3:13" ht="15.75" customHeight="1" x14ac:dyDescent="0.3">
      <c r="C130" s="7"/>
      <c r="D130" s="7"/>
      <c r="E130" s="37"/>
      <c r="F130" s="7"/>
      <c r="G130" s="7"/>
      <c r="H130" s="85"/>
      <c r="I130" s="85"/>
      <c r="J130" s="26"/>
      <c r="K130" s="26"/>
      <c r="L130" s="26"/>
      <c r="M130" s="10"/>
    </row>
    <row r="131" spans="3:13" ht="15.75" customHeight="1" x14ac:dyDescent="0.3">
      <c r="C131" s="7"/>
      <c r="D131" s="7"/>
      <c r="E131" s="37"/>
      <c r="F131" s="7"/>
      <c r="G131" s="7"/>
      <c r="H131" s="85"/>
      <c r="I131" s="85"/>
      <c r="J131" s="26"/>
      <c r="K131" s="26"/>
      <c r="L131" s="26"/>
      <c r="M131" s="10"/>
    </row>
    <row r="132" spans="3:13" ht="15.75" customHeight="1" x14ac:dyDescent="0.3">
      <c r="C132" s="7"/>
      <c r="D132" s="7"/>
      <c r="E132" s="37"/>
      <c r="F132" s="7"/>
      <c r="G132" s="7"/>
      <c r="H132" s="85"/>
      <c r="I132" s="85"/>
      <c r="J132" s="26"/>
      <c r="K132" s="26"/>
      <c r="L132" s="26"/>
      <c r="M132" s="10"/>
    </row>
    <row r="133" spans="3:13" ht="15.75" customHeight="1" x14ac:dyDescent="0.3">
      <c r="C133" s="7"/>
      <c r="D133" s="7"/>
      <c r="E133" s="37"/>
      <c r="F133" s="7"/>
      <c r="G133" s="7"/>
      <c r="H133" s="85"/>
      <c r="I133" s="85"/>
      <c r="J133" s="26"/>
      <c r="K133" s="26"/>
      <c r="L133" s="26"/>
      <c r="M133" s="10"/>
    </row>
    <row r="134" spans="3:13" ht="15.75" customHeight="1" x14ac:dyDescent="0.3">
      <c r="C134" s="7"/>
      <c r="D134" s="7"/>
      <c r="E134" s="37"/>
      <c r="F134" s="7"/>
      <c r="G134" s="7"/>
      <c r="H134" s="85"/>
      <c r="I134" s="85"/>
      <c r="J134" s="26"/>
      <c r="K134" s="26"/>
      <c r="L134" s="26"/>
      <c r="M134" s="10"/>
    </row>
    <row r="135" spans="3:13" ht="15.75" customHeight="1" x14ac:dyDescent="0.3">
      <c r="C135" s="7"/>
      <c r="D135" s="7"/>
      <c r="E135" s="37"/>
      <c r="F135" s="7"/>
      <c r="G135" s="7"/>
      <c r="H135" s="85"/>
      <c r="I135" s="85"/>
      <c r="J135" s="26"/>
      <c r="K135" s="26"/>
      <c r="L135" s="26"/>
      <c r="M135" s="10"/>
    </row>
    <row r="136" spans="3:13" ht="15.75" customHeight="1" x14ac:dyDescent="0.3">
      <c r="C136" s="7"/>
      <c r="D136" s="7"/>
      <c r="E136" s="37"/>
      <c r="F136" s="7"/>
      <c r="G136" s="7"/>
      <c r="H136" s="85"/>
      <c r="I136" s="85"/>
      <c r="J136" s="26"/>
      <c r="K136" s="26"/>
      <c r="L136" s="26"/>
      <c r="M136" s="10"/>
    </row>
    <row r="137" spans="3:13" ht="15.75" customHeight="1" x14ac:dyDescent="0.3">
      <c r="C137" s="7"/>
      <c r="D137" s="7"/>
      <c r="E137" s="37"/>
      <c r="F137" s="7"/>
      <c r="G137" s="7"/>
      <c r="H137" s="85"/>
      <c r="I137" s="85"/>
      <c r="J137" s="26"/>
      <c r="K137" s="26"/>
      <c r="L137" s="26"/>
      <c r="M137" s="10"/>
    </row>
    <row r="138" spans="3:13" ht="15.75" customHeight="1" x14ac:dyDescent="0.3">
      <c r="C138" s="7"/>
      <c r="D138" s="7"/>
      <c r="E138" s="37"/>
      <c r="F138" s="7"/>
      <c r="G138" s="7"/>
      <c r="H138" s="85"/>
      <c r="I138" s="85"/>
      <c r="J138" s="26"/>
      <c r="K138" s="26"/>
      <c r="L138" s="26"/>
      <c r="M138" s="10"/>
    </row>
    <row r="139" spans="3:13" ht="15.75" customHeight="1" x14ac:dyDescent="0.3">
      <c r="C139" s="7"/>
      <c r="D139" s="7"/>
      <c r="E139" s="37"/>
      <c r="F139" s="7"/>
      <c r="G139" s="7"/>
      <c r="H139" s="85"/>
      <c r="I139" s="85"/>
      <c r="J139" s="26"/>
      <c r="K139" s="26"/>
      <c r="L139" s="26"/>
      <c r="M139" s="10"/>
    </row>
    <row r="140" spans="3:13" ht="15.75" customHeight="1" x14ac:dyDescent="0.3">
      <c r="C140" s="7"/>
      <c r="D140" s="7"/>
      <c r="E140" s="37"/>
      <c r="F140" s="7"/>
      <c r="G140" s="7"/>
      <c r="H140" s="85"/>
      <c r="I140" s="85"/>
      <c r="J140" s="26"/>
      <c r="K140" s="26"/>
      <c r="L140" s="26"/>
      <c r="M140" s="10"/>
    </row>
    <row r="141" spans="3:13" ht="15.75" customHeight="1" x14ac:dyDescent="0.3">
      <c r="C141" s="7"/>
      <c r="D141" s="7"/>
      <c r="E141" s="37"/>
      <c r="F141" s="7"/>
      <c r="G141" s="7"/>
      <c r="H141" s="85"/>
      <c r="I141" s="85"/>
      <c r="J141" s="26"/>
      <c r="K141" s="26"/>
      <c r="L141" s="26"/>
      <c r="M141" s="10"/>
    </row>
    <row r="142" spans="3:13" ht="15.75" customHeight="1" x14ac:dyDescent="0.3">
      <c r="C142" s="7"/>
      <c r="D142" s="7"/>
      <c r="E142" s="37"/>
      <c r="F142" s="7"/>
      <c r="G142" s="7"/>
      <c r="H142" s="85"/>
      <c r="I142" s="85"/>
      <c r="J142" s="26"/>
      <c r="K142" s="26"/>
      <c r="L142" s="26"/>
      <c r="M142" s="10"/>
    </row>
    <row r="143" spans="3:13" ht="15.75" customHeight="1" x14ac:dyDescent="0.3">
      <c r="C143" s="7"/>
      <c r="D143" s="7"/>
      <c r="E143" s="37"/>
      <c r="F143" s="7"/>
      <c r="G143" s="7"/>
      <c r="H143" s="85"/>
      <c r="I143" s="85"/>
      <c r="J143" s="26"/>
      <c r="K143" s="26"/>
      <c r="L143" s="26"/>
      <c r="M143" s="10"/>
    </row>
    <row r="144" spans="3:13" ht="15.75" customHeight="1" x14ac:dyDescent="0.3">
      <c r="C144" s="7"/>
      <c r="D144" s="7"/>
      <c r="E144" s="37"/>
      <c r="F144" s="7"/>
      <c r="G144" s="7"/>
      <c r="H144" s="85"/>
      <c r="I144" s="85"/>
      <c r="J144" s="26"/>
      <c r="K144" s="26"/>
      <c r="L144" s="26"/>
      <c r="M144" s="10"/>
    </row>
    <row r="145" spans="3:13" ht="15.75" customHeight="1" x14ac:dyDescent="0.3">
      <c r="C145" s="7"/>
      <c r="D145" s="7"/>
      <c r="E145" s="37"/>
      <c r="F145" s="7"/>
      <c r="G145" s="7"/>
      <c r="H145" s="85"/>
      <c r="I145" s="85"/>
      <c r="J145" s="26"/>
      <c r="K145" s="26"/>
      <c r="L145" s="26"/>
      <c r="M145" s="10"/>
    </row>
    <row r="146" spans="3:13" ht="15.75" customHeight="1" x14ac:dyDescent="0.3">
      <c r="C146" s="7"/>
      <c r="D146" s="7"/>
      <c r="E146" s="37"/>
      <c r="F146" s="7"/>
      <c r="G146" s="7"/>
      <c r="H146" s="85"/>
      <c r="I146" s="85"/>
      <c r="J146" s="26"/>
      <c r="K146" s="26"/>
      <c r="L146" s="26"/>
      <c r="M146" s="10"/>
    </row>
    <row r="147" spans="3:13" ht="15.75" customHeight="1" x14ac:dyDescent="0.3">
      <c r="C147" s="7"/>
      <c r="D147" s="7"/>
      <c r="E147" s="37"/>
      <c r="F147" s="7"/>
      <c r="G147" s="7"/>
      <c r="H147" s="85"/>
      <c r="I147" s="85"/>
      <c r="J147" s="26"/>
      <c r="K147" s="26"/>
      <c r="L147" s="26"/>
      <c r="M147" s="10"/>
    </row>
    <row r="148" spans="3:13" ht="15.75" customHeight="1" x14ac:dyDescent="0.3">
      <c r="C148" s="7"/>
      <c r="D148" s="7"/>
      <c r="E148" s="37"/>
      <c r="F148" s="7"/>
      <c r="G148" s="7"/>
      <c r="H148" s="85"/>
      <c r="I148" s="85"/>
      <c r="J148" s="26"/>
      <c r="K148" s="26"/>
      <c r="L148" s="26"/>
      <c r="M148" s="10"/>
    </row>
    <row r="149" spans="3:13" ht="15.75" customHeight="1" x14ac:dyDescent="0.3">
      <c r="C149" s="7"/>
      <c r="D149" s="7"/>
      <c r="E149" s="37"/>
      <c r="F149" s="7"/>
      <c r="G149" s="7"/>
      <c r="H149" s="85"/>
      <c r="I149" s="85"/>
      <c r="J149" s="26"/>
      <c r="K149" s="26"/>
      <c r="L149" s="26"/>
      <c r="M149" s="10"/>
    </row>
    <row r="150" spans="3:13" ht="15.75" customHeight="1" x14ac:dyDescent="0.3">
      <c r="C150" s="7"/>
      <c r="D150" s="7"/>
      <c r="E150" s="37"/>
      <c r="F150" s="7"/>
      <c r="G150" s="7"/>
      <c r="H150" s="85"/>
      <c r="I150" s="85"/>
      <c r="J150" s="26"/>
      <c r="K150" s="26"/>
      <c r="L150" s="26"/>
      <c r="M150" s="10"/>
    </row>
    <row r="151" spans="3:13" ht="15.75" customHeight="1" x14ac:dyDescent="0.3">
      <c r="C151" s="7"/>
      <c r="D151" s="7"/>
      <c r="E151" s="37"/>
      <c r="F151" s="7"/>
      <c r="G151" s="7"/>
      <c r="H151" s="85"/>
      <c r="I151" s="85"/>
      <c r="J151" s="26"/>
      <c r="K151" s="26"/>
      <c r="L151" s="26"/>
      <c r="M151" s="10"/>
    </row>
    <row r="152" spans="3:13" ht="15.75" customHeight="1" x14ac:dyDescent="0.3">
      <c r="C152" s="7"/>
      <c r="D152" s="7"/>
      <c r="E152" s="37"/>
      <c r="F152" s="7"/>
      <c r="G152" s="7"/>
      <c r="H152" s="85"/>
      <c r="I152" s="85"/>
      <c r="J152" s="26"/>
      <c r="K152" s="26"/>
      <c r="L152" s="26"/>
      <c r="M152" s="10"/>
    </row>
    <row r="153" spans="3:13" ht="15.75" customHeight="1" x14ac:dyDescent="0.3">
      <c r="C153" s="7"/>
      <c r="D153" s="7"/>
      <c r="E153" s="37"/>
      <c r="F153" s="7"/>
      <c r="G153" s="7"/>
      <c r="H153" s="85"/>
      <c r="I153" s="85"/>
      <c r="J153" s="26"/>
      <c r="K153" s="26"/>
      <c r="L153" s="26"/>
      <c r="M153" s="10"/>
    </row>
    <row r="154" spans="3:13" ht="15.75" customHeight="1" x14ac:dyDescent="0.3">
      <c r="C154" s="7"/>
      <c r="D154" s="7"/>
      <c r="E154" s="37"/>
      <c r="F154" s="7"/>
      <c r="G154" s="7"/>
      <c r="H154" s="85"/>
      <c r="I154" s="85"/>
      <c r="J154" s="26"/>
      <c r="K154" s="26"/>
      <c r="L154" s="26"/>
      <c r="M154" s="10"/>
    </row>
    <row r="155" spans="3:13" ht="15.75" customHeight="1" x14ac:dyDescent="0.3">
      <c r="C155" s="7"/>
      <c r="D155" s="7"/>
      <c r="E155" s="37"/>
      <c r="F155" s="7"/>
      <c r="G155" s="7"/>
      <c r="H155" s="85"/>
      <c r="I155" s="85"/>
      <c r="J155" s="26"/>
      <c r="K155" s="26"/>
      <c r="L155" s="26"/>
      <c r="M155" s="10"/>
    </row>
    <row r="156" spans="3:13" ht="15.75" customHeight="1" x14ac:dyDescent="0.3">
      <c r="C156" s="7"/>
      <c r="D156" s="7"/>
      <c r="E156" s="37"/>
      <c r="F156" s="7"/>
      <c r="G156" s="7"/>
      <c r="H156" s="85"/>
      <c r="I156" s="85"/>
      <c r="J156" s="26"/>
      <c r="K156" s="26"/>
      <c r="L156" s="26"/>
      <c r="M156" s="10"/>
    </row>
    <row r="157" spans="3:13" ht="15.75" customHeight="1" x14ac:dyDescent="0.3">
      <c r="C157" s="7"/>
      <c r="D157" s="7"/>
      <c r="E157" s="37"/>
      <c r="F157" s="7"/>
      <c r="G157" s="7"/>
      <c r="H157" s="85"/>
      <c r="I157" s="85"/>
      <c r="J157" s="26"/>
      <c r="K157" s="26"/>
      <c r="L157" s="26"/>
      <c r="M157" s="10"/>
    </row>
    <row r="158" spans="3:13" ht="15.75" customHeight="1" x14ac:dyDescent="0.3">
      <c r="C158" s="7"/>
      <c r="D158" s="7"/>
      <c r="E158" s="37"/>
      <c r="F158" s="7"/>
      <c r="G158" s="7"/>
      <c r="H158" s="85"/>
      <c r="I158" s="85"/>
      <c r="J158" s="26"/>
      <c r="K158" s="26"/>
      <c r="L158" s="26"/>
      <c r="M158" s="10"/>
    </row>
    <row r="159" spans="3:13" ht="15.75" customHeight="1" x14ac:dyDescent="0.3">
      <c r="C159" s="7"/>
      <c r="D159" s="7"/>
      <c r="E159" s="37"/>
      <c r="F159" s="7"/>
      <c r="G159" s="7"/>
      <c r="H159" s="85"/>
      <c r="I159" s="85"/>
      <c r="J159" s="26"/>
      <c r="K159" s="26"/>
      <c r="L159" s="26"/>
      <c r="M159" s="10"/>
    </row>
    <row r="160" spans="3:13" ht="15.75" customHeight="1" x14ac:dyDescent="0.3">
      <c r="C160" s="7"/>
      <c r="D160" s="7"/>
      <c r="E160" s="37"/>
      <c r="F160" s="7"/>
      <c r="G160" s="7"/>
      <c r="H160" s="85"/>
      <c r="I160" s="85"/>
      <c r="J160" s="26"/>
      <c r="K160" s="26"/>
      <c r="L160" s="26"/>
      <c r="M160" s="10"/>
    </row>
    <row r="161" spans="3:13" ht="15.75" customHeight="1" x14ac:dyDescent="0.3">
      <c r="C161" s="7"/>
      <c r="D161" s="7"/>
      <c r="E161" s="37"/>
      <c r="F161" s="7"/>
      <c r="G161" s="7"/>
      <c r="H161" s="85"/>
      <c r="I161" s="85"/>
      <c r="J161" s="26"/>
      <c r="K161" s="26"/>
      <c r="L161" s="26"/>
      <c r="M161" s="10"/>
    </row>
    <row r="162" spans="3:13" ht="15.75" customHeight="1" x14ac:dyDescent="0.3">
      <c r="C162" s="7"/>
      <c r="D162" s="7"/>
      <c r="E162" s="37"/>
      <c r="F162" s="7"/>
      <c r="G162" s="7"/>
      <c r="H162" s="85"/>
      <c r="I162" s="85"/>
      <c r="J162" s="26"/>
      <c r="K162" s="26"/>
      <c r="L162" s="26"/>
      <c r="M162" s="10"/>
    </row>
    <row r="163" spans="3:13" ht="15.75" customHeight="1" x14ac:dyDescent="0.3">
      <c r="C163" s="7"/>
      <c r="D163" s="7"/>
      <c r="E163" s="37"/>
      <c r="F163" s="7"/>
      <c r="G163" s="7"/>
      <c r="H163" s="85"/>
      <c r="I163" s="85"/>
      <c r="J163" s="26"/>
      <c r="K163" s="26"/>
      <c r="L163" s="26"/>
      <c r="M163" s="10"/>
    </row>
    <row r="164" spans="3:13" ht="15.75" customHeight="1" x14ac:dyDescent="0.3">
      <c r="C164" s="7"/>
      <c r="D164" s="7"/>
      <c r="E164" s="37"/>
      <c r="F164" s="7"/>
      <c r="G164" s="7"/>
      <c r="H164" s="85"/>
      <c r="I164" s="85"/>
      <c r="J164" s="26"/>
      <c r="K164" s="26"/>
      <c r="L164" s="26"/>
      <c r="M164" s="10"/>
    </row>
    <row r="165" spans="3:13" ht="15.75" customHeight="1" x14ac:dyDescent="0.3">
      <c r="C165" s="7"/>
      <c r="D165" s="7"/>
      <c r="E165" s="37"/>
      <c r="F165" s="7"/>
      <c r="G165" s="7"/>
      <c r="H165" s="85"/>
      <c r="I165" s="85"/>
      <c r="J165" s="26"/>
      <c r="K165" s="26"/>
      <c r="L165" s="26"/>
      <c r="M165" s="10"/>
    </row>
    <row r="166" spans="3:13" ht="15.75" customHeight="1" x14ac:dyDescent="0.3">
      <c r="C166" s="7"/>
      <c r="D166" s="7"/>
      <c r="E166" s="37"/>
      <c r="F166" s="7"/>
      <c r="G166" s="7"/>
      <c r="H166" s="85"/>
      <c r="I166" s="85"/>
      <c r="J166" s="26"/>
      <c r="K166" s="26"/>
      <c r="L166" s="26"/>
      <c r="M166" s="10"/>
    </row>
    <row r="167" spans="3:13" ht="15.75" customHeight="1" x14ac:dyDescent="0.3">
      <c r="C167" s="7"/>
      <c r="D167" s="7"/>
      <c r="E167" s="37"/>
      <c r="F167" s="7"/>
      <c r="G167" s="7"/>
      <c r="H167" s="85"/>
      <c r="I167" s="85"/>
      <c r="J167" s="26"/>
      <c r="K167" s="26"/>
      <c r="L167" s="26"/>
      <c r="M167" s="10"/>
    </row>
    <row r="168" spans="3:13" ht="15.75" customHeight="1" x14ac:dyDescent="0.3">
      <c r="C168" s="7"/>
      <c r="D168" s="7"/>
      <c r="E168" s="37"/>
      <c r="F168" s="7"/>
      <c r="G168" s="7"/>
      <c r="H168" s="85"/>
      <c r="I168" s="85"/>
      <c r="J168" s="26"/>
      <c r="K168" s="26"/>
      <c r="L168" s="26"/>
      <c r="M168" s="10"/>
    </row>
    <row r="169" spans="3:13" ht="15.75" customHeight="1" x14ac:dyDescent="0.3">
      <c r="C169" s="7"/>
      <c r="D169" s="7"/>
      <c r="E169" s="37"/>
      <c r="F169" s="7"/>
      <c r="G169" s="7"/>
      <c r="H169" s="85"/>
      <c r="I169" s="85"/>
      <c r="J169" s="26"/>
      <c r="K169" s="26"/>
      <c r="L169" s="26"/>
      <c r="M169" s="10"/>
    </row>
    <row r="170" spans="3:13" ht="15.75" customHeight="1" x14ac:dyDescent="0.3">
      <c r="C170" s="7"/>
      <c r="D170" s="7"/>
      <c r="E170" s="37"/>
      <c r="F170" s="7"/>
      <c r="G170" s="7"/>
      <c r="H170" s="85"/>
      <c r="I170" s="85"/>
      <c r="J170" s="26"/>
      <c r="K170" s="26"/>
      <c r="L170" s="26"/>
      <c r="M170" s="10"/>
    </row>
    <row r="171" spans="3:13" ht="15.75" customHeight="1" x14ac:dyDescent="0.3">
      <c r="C171" s="7"/>
      <c r="D171" s="7"/>
      <c r="E171" s="37"/>
      <c r="F171" s="7"/>
      <c r="G171" s="7"/>
      <c r="H171" s="85"/>
      <c r="I171" s="85"/>
      <c r="J171" s="26"/>
      <c r="K171" s="26"/>
      <c r="L171" s="26"/>
      <c r="M171" s="10"/>
    </row>
    <row r="172" spans="3:13" ht="15.75" customHeight="1" x14ac:dyDescent="0.3">
      <c r="C172" s="7"/>
      <c r="D172" s="7"/>
      <c r="E172" s="37"/>
      <c r="F172" s="7"/>
      <c r="G172" s="7"/>
      <c r="H172" s="85"/>
      <c r="I172" s="85"/>
      <c r="J172" s="26"/>
      <c r="K172" s="26"/>
      <c r="L172" s="26"/>
      <c r="M172" s="10"/>
    </row>
    <row r="173" spans="3:13" ht="15.75" customHeight="1" x14ac:dyDescent="0.3">
      <c r="C173" s="7"/>
      <c r="D173" s="7"/>
      <c r="E173" s="37"/>
      <c r="F173" s="7"/>
      <c r="G173" s="7"/>
      <c r="H173" s="85"/>
      <c r="I173" s="85"/>
      <c r="J173" s="26"/>
      <c r="K173" s="26"/>
      <c r="L173" s="26"/>
      <c r="M173" s="10"/>
    </row>
    <row r="174" spans="3:13" ht="15.75" customHeight="1" x14ac:dyDescent="0.3">
      <c r="C174" s="7"/>
      <c r="D174" s="7"/>
      <c r="E174" s="37"/>
      <c r="F174" s="7"/>
      <c r="G174" s="7"/>
      <c r="H174" s="85"/>
      <c r="I174" s="85"/>
      <c r="J174" s="26"/>
      <c r="K174" s="26"/>
      <c r="L174" s="26"/>
      <c r="M174" s="10"/>
    </row>
    <row r="175" spans="3:13" ht="15.75" customHeight="1" x14ac:dyDescent="0.3">
      <c r="C175" s="7"/>
      <c r="D175" s="7"/>
      <c r="E175" s="37"/>
      <c r="F175" s="7"/>
      <c r="G175" s="7"/>
      <c r="H175" s="85"/>
      <c r="I175" s="85"/>
      <c r="J175" s="26"/>
      <c r="K175" s="26"/>
      <c r="L175" s="26"/>
      <c r="M175" s="10"/>
    </row>
    <row r="176" spans="3:13" ht="15.75" customHeight="1" x14ac:dyDescent="0.3">
      <c r="C176" s="7"/>
      <c r="D176" s="7"/>
      <c r="E176" s="37"/>
      <c r="F176" s="7"/>
      <c r="G176" s="7"/>
      <c r="H176" s="85"/>
      <c r="I176" s="85"/>
      <c r="J176" s="26"/>
      <c r="K176" s="26"/>
      <c r="L176" s="26"/>
      <c r="M176" s="10"/>
    </row>
    <row r="177" spans="3:13" ht="15.75" customHeight="1" x14ac:dyDescent="0.3">
      <c r="C177" s="7"/>
      <c r="D177" s="7"/>
      <c r="E177" s="37"/>
      <c r="F177" s="7"/>
      <c r="G177" s="7"/>
      <c r="H177" s="85"/>
      <c r="I177" s="85"/>
      <c r="J177" s="26"/>
      <c r="K177" s="26"/>
      <c r="L177" s="26"/>
      <c r="M177" s="10"/>
    </row>
    <row r="178" spans="3:13" ht="15.75" customHeight="1" x14ac:dyDescent="0.3">
      <c r="C178" s="7"/>
      <c r="D178" s="7"/>
      <c r="E178" s="37"/>
      <c r="F178" s="7"/>
      <c r="G178" s="7"/>
      <c r="H178" s="85"/>
      <c r="I178" s="85"/>
      <c r="J178" s="26"/>
      <c r="K178" s="26"/>
      <c r="L178" s="26"/>
      <c r="M178" s="10"/>
    </row>
    <row r="179" spans="3:13" ht="15.75" customHeight="1" x14ac:dyDescent="0.3">
      <c r="C179" s="7"/>
      <c r="D179" s="7"/>
      <c r="E179" s="37"/>
      <c r="F179" s="7"/>
      <c r="G179" s="7"/>
      <c r="H179" s="85"/>
      <c r="I179" s="85"/>
      <c r="J179" s="26"/>
      <c r="K179" s="26"/>
      <c r="L179" s="26"/>
      <c r="M179" s="10"/>
    </row>
    <row r="180" spans="3:13" ht="15.75" customHeight="1" x14ac:dyDescent="0.3">
      <c r="C180" s="7"/>
      <c r="D180" s="7"/>
      <c r="E180" s="37"/>
      <c r="F180" s="7"/>
      <c r="G180" s="7"/>
      <c r="H180" s="85"/>
      <c r="I180" s="85"/>
      <c r="J180" s="26"/>
      <c r="K180" s="26"/>
      <c r="L180" s="26"/>
      <c r="M180" s="10"/>
    </row>
    <row r="181" spans="3:13" ht="15.75" customHeight="1" x14ac:dyDescent="0.3">
      <c r="C181" s="7"/>
      <c r="D181" s="7"/>
      <c r="E181" s="37"/>
      <c r="F181" s="7"/>
      <c r="G181" s="7"/>
      <c r="H181" s="85"/>
      <c r="I181" s="85"/>
      <c r="J181" s="26"/>
      <c r="K181" s="26"/>
      <c r="L181" s="26"/>
      <c r="M181" s="10"/>
    </row>
    <row r="182" spans="3:13" ht="15.75" customHeight="1" x14ac:dyDescent="0.3">
      <c r="C182" s="7"/>
      <c r="D182" s="7"/>
      <c r="E182" s="37"/>
      <c r="F182" s="7"/>
      <c r="G182" s="7"/>
      <c r="H182" s="85"/>
      <c r="I182" s="85"/>
      <c r="J182" s="26"/>
      <c r="K182" s="26"/>
      <c r="L182" s="26"/>
      <c r="M182" s="10"/>
    </row>
    <row r="183" spans="3:13" ht="15.75" customHeight="1" x14ac:dyDescent="0.3">
      <c r="C183" s="7"/>
      <c r="D183" s="7"/>
      <c r="E183" s="37"/>
      <c r="F183" s="7"/>
      <c r="G183" s="7"/>
      <c r="H183" s="85"/>
      <c r="I183" s="85"/>
      <c r="J183" s="26"/>
      <c r="K183" s="26"/>
      <c r="L183" s="26"/>
      <c r="M183" s="10"/>
    </row>
    <row r="184" spans="3:13" ht="15.75" customHeight="1" x14ac:dyDescent="0.3">
      <c r="C184" s="7"/>
      <c r="D184" s="7"/>
      <c r="E184" s="37"/>
      <c r="F184" s="7"/>
      <c r="G184" s="7"/>
      <c r="H184" s="85"/>
      <c r="I184" s="85"/>
      <c r="J184" s="26"/>
      <c r="K184" s="26"/>
      <c r="L184" s="26"/>
      <c r="M184" s="10"/>
    </row>
    <row r="185" spans="3:13" ht="15.75" customHeight="1" x14ac:dyDescent="0.3">
      <c r="C185" s="7"/>
      <c r="D185" s="7"/>
      <c r="E185" s="37"/>
      <c r="F185" s="7"/>
      <c r="G185" s="7"/>
      <c r="H185" s="85"/>
      <c r="I185" s="85"/>
      <c r="J185" s="26"/>
      <c r="K185" s="26"/>
      <c r="L185" s="26"/>
      <c r="M185" s="10"/>
    </row>
    <row r="186" spans="3:13" ht="15.75" customHeight="1" x14ac:dyDescent="0.3">
      <c r="C186" s="7"/>
      <c r="D186" s="7"/>
      <c r="E186" s="37"/>
      <c r="F186" s="7"/>
      <c r="G186" s="7"/>
      <c r="H186" s="85"/>
      <c r="I186" s="85"/>
      <c r="J186" s="26"/>
      <c r="K186" s="26"/>
      <c r="L186" s="26"/>
      <c r="M186" s="10"/>
    </row>
    <row r="187" spans="3:13" ht="15.75" customHeight="1" x14ac:dyDescent="0.3">
      <c r="C187" s="7"/>
      <c r="D187" s="7"/>
      <c r="E187" s="37"/>
      <c r="F187" s="7"/>
      <c r="G187" s="7"/>
      <c r="H187" s="85"/>
      <c r="I187" s="85"/>
      <c r="J187" s="26"/>
      <c r="K187" s="26"/>
      <c r="L187" s="26"/>
      <c r="M187" s="10"/>
    </row>
    <row r="188" spans="3:13" ht="15.75" customHeight="1" x14ac:dyDescent="0.3">
      <c r="C188" s="7"/>
      <c r="D188" s="7"/>
      <c r="E188" s="37"/>
      <c r="F188" s="7"/>
      <c r="G188" s="7"/>
      <c r="H188" s="85"/>
      <c r="I188" s="85"/>
      <c r="J188" s="26"/>
      <c r="K188" s="26"/>
      <c r="L188" s="26"/>
      <c r="M188" s="10"/>
    </row>
    <row r="189" spans="3:13" ht="15.75" customHeight="1" x14ac:dyDescent="0.3">
      <c r="C189" s="7"/>
      <c r="D189" s="7"/>
      <c r="E189" s="37"/>
      <c r="F189" s="7"/>
      <c r="G189" s="7"/>
      <c r="H189" s="85"/>
      <c r="I189" s="85"/>
      <c r="J189" s="26"/>
      <c r="K189" s="26"/>
      <c r="L189" s="26"/>
      <c r="M189" s="10"/>
    </row>
    <row r="190" spans="3:13" ht="15.75" customHeight="1" x14ac:dyDescent="0.3">
      <c r="C190" s="7"/>
      <c r="D190" s="7"/>
      <c r="E190" s="37"/>
      <c r="F190" s="7"/>
      <c r="G190" s="7"/>
      <c r="H190" s="85"/>
      <c r="I190" s="85"/>
      <c r="J190" s="26"/>
      <c r="K190" s="26"/>
      <c r="L190" s="26"/>
      <c r="M190" s="10"/>
    </row>
    <row r="191" spans="3:13" ht="15.75" customHeight="1" x14ac:dyDescent="0.3">
      <c r="C191" s="7"/>
      <c r="D191" s="7"/>
      <c r="E191" s="37"/>
      <c r="F191" s="7"/>
      <c r="G191" s="7"/>
      <c r="H191" s="85"/>
      <c r="I191" s="85"/>
      <c r="J191" s="26"/>
      <c r="K191" s="26"/>
      <c r="L191" s="26"/>
      <c r="M191" s="10"/>
    </row>
    <row r="192" spans="3:13" ht="15.75" customHeight="1" x14ac:dyDescent="0.3">
      <c r="C192" s="7"/>
      <c r="D192" s="7"/>
      <c r="E192" s="37"/>
      <c r="F192" s="7"/>
      <c r="G192" s="7"/>
      <c r="H192" s="85"/>
      <c r="I192" s="85"/>
      <c r="J192" s="26"/>
      <c r="K192" s="26"/>
      <c r="L192" s="26"/>
      <c r="M192" s="10"/>
    </row>
    <row r="193" spans="3:13" ht="15.75" customHeight="1" x14ac:dyDescent="0.3">
      <c r="C193" s="7"/>
      <c r="D193" s="7"/>
      <c r="E193" s="37"/>
      <c r="F193" s="7"/>
      <c r="G193" s="7"/>
      <c r="H193" s="85"/>
      <c r="I193" s="85"/>
      <c r="J193" s="26"/>
      <c r="K193" s="26"/>
      <c r="L193" s="26"/>
      <c r="M193" s="10"/>
    </row>
    <row r="194" spans="3:13" ht="15.75" customHeight="1" x14ac:dyDescent="0.3">
      <c r="C194" s="7"/>
      <c r="D194" s="7"/>
      <c r="E194" s="37"/>
      <c r="F194" s="7"/>
      <c r="G194" s="7"/>
      <c r="H194" s="85"/>
      <c r="I194" s="85"/>
      <c r="J194" s="26"/>
      <c r="K194" s="26"/>
      <c r="L194" s="26"/>
      <c r="M194" s="10"/>
    </row>
    <row r="195" spans="3:13" ht="15.75" customHeight="1" x14ac:dyDescent="0.3">
      <c r="C195" s="7"/>
      <c r="D195" s="7"/>
      <c r="E195" s="37"/>
      <c r="F195" s="7"/>
      <c r="G195" s="7"/>
      <c r="H195" s="85"/>
      <c r="I195" s="85"/>
      <c r="J195" s="26"/>
      <c r="K195" s="26"/>
      <c r="L195" s="26"/>
      <c r="M195" s="10"/>
    </row>
    <row r="196" spans="3:13" ht="15.75" customHeight="1" x14ac:dyDescent="0.3">
      <c r="C196" s="7"/>
      <c r="D196" s="7"/>
      <c r="E196" s="37"/>
      <c r="F196" s="7"/>
      <c r="G196" s="7"/>
      <c r="H196" s="85"/>
      <c r="I196" s="85"/>
      <c r="J196" s="26"/>
      <c r="K196" s="26"/>
      <c r="L196" s="26"/>
      <c r="M196" s="10"/>
    </row>
    <row r="197" spans="3:13" ht="15.75" customHeight="1" x14ac:dyDescent="0.3">
      <c r="C197" s="7"/>
      <c r="D197" s="7"/>
      <c r="E197" s="37"/>
      <c r="F197" s="7"/>
      <c r="G197" s="7"/>
      <c r="H197" s="85"/>
      <c r="I197" s="85"/>
      <c r="J197" s="26"/>
      <c r="K197" s="26"/>
      <c r="L197" s="26"/>
      <c r="M197" s="10"/>
    </row>
    <row r="198" spans="3:13" ht="15.75" customHeight="1" x14ac:dyDescent="0.3">
      <c r="C198" s="7"/>
      <c r="D198" s="7"/>
      <c r="E198" s="37"/>
      <c r="F198" s="7"/>
      <c r="G198" s="7"/>
      <c r="H198" s="85"/>
      <c r="I198" s="85"/>
      <c r="J198" s="26"/>
      <c r="K198" s="26"/>
      <c r="L198" s="26"/>
      <c r="M198" s="10"/>
    </row>
    <row r="199" spans="3:13" ht="15.75" customHeight="1" x14ac:dyDescent="0.3">
      <c r="C199" s="7"/>
      <c r="D199" s="7"/>
      <c r="E199" s="37"/>
      <c r="F199" s="7"/>
      <c r="G199" s="7"/>
      <c r="H199" s="85"/>
      <c r="I199" s="85"/>
      <c r="J199" s="26"/>
      <c r="K199" s="26"/>
      <c r="L199" s="26"/>
      <c r="M199" s="10"/>
    </row>
    <row r="200" spans="3:13" ht="15.75" customHeight="1" x14ac:dyDescent="0.3">
      <c r="C200" s="7"/>
      <c r="D200" s="7"/>
      <c r="E200" s="37"/>
      <c r="F200" s="7"/>
      <c r="G200" s="7"/>
      <c r="H200" s="85"/>
      <c r="I200" s="85"/>
      <c r="J200" s="26"/>
      <c r="K200" s="26"/>
      <c r="L200" s="26"/>
      <c r="M200" s="10"/>
    </row>
    <row r="201" spans="3:13" ht="15.75" customHeight="1" x14ac:dyDescent="0.3">
      <c r="C201" s="7"/>
      <c r="D201" s="7"/>
      <c r="E201" s="37"/>
      <c r="F201" s="7"/>
      <c r="G201" s="7"/>
      <c r="H201" s="85"/>
      <c r="I201" s="85"/>
      <c r="J201" s="26"/>
      <c r="K201" s="26"/>
      <c r="L201" s="26"/>
      <c r="M201" s="10"/>
    </row>
    <row r="202" spans="3:13" ht="15.75" customHeight="1" x14ac:dyDescent="0.3">
      <c r="C202" s="7"/>
      <c r="D202" s="7"/>
      <c r="E202" s="37"/>
      <c r="F202" s="7"/>
      <c r="G202" s="7"/>
      <c r="H202" s="85"/>
      <c r="I202" s="85"/>
      <c r="J202" s="26"/>
      <c r="K202" s="26"/>
      <c r="L202" s="26"/>
      <c r="M202" s="10"/>
    </row>
    <row r="203" spans="3:13" ht="15.75" customHeight="1" x14ac:dyDescent="0.3">
      <c r="C203" s="7"/>
      <c r="D203" s="7"/>
      <c r="E203" s="37"/>
      <c r="F203" s="7"/>
      <c r="G203" s="7"/>
      <c r="H203" s="85"/>
      <c r="I203" s="85"/>
      <c r="J203" s="26"/>
      <c r="K203" s="26"/>
      <c r="L203" s="26"/>
      <c r="M203" s="10"/>
    </row>
    <row r="204" spans="3:13" ht="15.75" customHeight="1" x14ac:dyDescent="0.3">
      <c r="C204" s="7"/>
      <c r="D204" s="7"/>
      <c r="E204" s="37"/>
      <c r="F204" s="7"/>
      <c r="G204" s="7"/>
      <c r="H204" s="85"/>
      <c r="I204" s="85"/>
      <c r="J204" s="26"/>
      <c r="K204" s="26"/>
      <c r="L204" s="26"/>
      <c r="M204" s="10"/>
    </row>
    <row r="205" spans="3:13" ht="15.75" customHeight="1" x14ac:dyDescent="0.3">
      <c r="C205" s="7"/>
      <c r="D205" s="7"/>
      <c r="E205" s="37"/>
      <c r="F205" s="7"/>
      <c r="G205" s="7"/>
      <c r="H205" s="85"/>
      <c r="I205" s="85"/>
      <c r="J205" s="26"/>
      <c r="K205" s="26"/>
      <c r="L205" s="26"/>
      <c r="M205" s="10"/>
    </row>
    <row r="206" spans="3:13" ht="15.75" customHeight="1" x14ac:dyDescent="0.3">
      <c r="C206" s="7"/>
      <c r="D206" s="7"/>
      <c r="E206" s="37"/>
      <c r="F206" s="7"/>
      <c r="G206" s="7"/>
      <c r="H206" s="85"/>
      <c r="I206" s="85"/>
      <c r="J206" s="26"/>
      <c r="K206" s="26"/>
      <c r="L206" s="26"/>
      <c r="M206" s="10"/>
    </row>
    <row r="207" spans="3:13" ht="15.75" customHeight="1" x14ac:dyDescent="0.3">
      <c r="C207" s="7"/>
      <c r="D207" s="7"/>
      <c r="E207" s="37"/>
      <c r="F207" s="7"/>
      <c r="G207" s="7"/>
      <c r="H207" s="85"/>
      <c r="I207" s="85"/>
      <c r="J207" s="26"/>
      <c r="K207" s="26"/>
      <c r="L207" s="26"/>
      <c r="M207" s="10"/>
    </row>
    <row r="208" spans="3:13" ht="15.75" customHeight="1" x14ac:dyDescent="0.3">
      <c r="C208" s="7"/>
      <c r="D208" s="7"/>
      <c r="E208" s="37"/>
      <c r="F208" s="7"/>
      <c r="G208" s="7"/>
      <c r="H208" s="85"/>
      <c r="I208" s="85"/>
      <c r="J208" s="26"/>
      <c r="K208" s="26"/>
      <c r="L208" s="26"/>
      <c r="M208" s="10"/>
    </row>
    <row r="209" spans="3:13" ht="15.75" customHeight="1" x14ac:dyDescent="0.3">
      <c r="C209" s="7"/>
      <c r="D209" s="7"/>
      <c r="E209" s="37"/>
      <c r="F209" s="7"/>
      <c r="G209" s="7"/>
      <c r="H209" s="85"/>
      <c r="I209" s="85"/>
      <c r="J209" s="26"/>
      <c r="K209" s="26"/>
      <c r="L209" s="26"/>
      <c r="M209" s="10"/>
    </row>
    <row r="210" spans="3:13" ht="15.75" customHeight="1" x14ac:dyDescent="0.3">
      <c r="C210" s="7"/>
      <c r="D210" s="7"/>
      <c r="E210" s="37"/>
      <c r="F210" s="7"/>
      <c r="G210" s="7"/>
      <c r="H210" s="85"/>
      <c r="I210" s="85"/>
      <c r="J210" s="26"/>
      <c r="K210" s="26"/>
      <c r="L210" s="26"/>
      <c r="M210" s="10"/>
    </row>
    <row r="211" spans="3:13" ht="15.75" customHeight="1" x14ac:dyDescent="0.3">
      <c r="C211" s="7"/>
      <c r="D211" s="7"/>
      <c r="E211" s="37"/>
      <c r="F211" s="7"/>
      <c r="G211" s="7"/>
      <c r="H211" s="85"/>
      <c r="I211" s="85"/>
      <c r="J211" s="26"/>
      <c r="K211" s="26"/>
      <c r="L211" s="26"/>
      <c r="M211" s="10"/>
    </row>
    <row r="212" spans="3:13" ht="15.75" customHeight="1" x14ac:dyDescent="0.3">
      <c r="C212" s="7"/>
      <c r="D212" s="7"/>
      <c r="E212" s="37"/>
      <c r="F212" s="7"/>
      <c r="G212" s="7"/>
      <c r="H212" s="85"/>
      <c r="I212" s="85"/>
      <c r="J212" s="26"/>
      <c r="K212" s="26"/>
      <c r="L212" s="26"/>
      <c r="M212" s="10"/>
    </row>
    <row r="213" spans="3:13" ht="15.75" customHeight="1" x14ac:dyDescent="0.3">
      <c r="C213" s="7"/>
      <c r="D213" s="7"/>
      <c r="E213" s="37"/>
      <c r="F213" s="7"/>
      <c r="G213" s="7"/>
      <c r="H213" s="85"/>
      <c r="I213" s="85"/>
      <c r="J213" s="26"/>
      <c r="K213" s="26"/>
      <c r="L213" s="26"/>
      <c r="M213" s="10"/>
    </row>
    <row r="214" spans="3:13" ht="15.75" customHeight="1" x14ac:dyDescent="0.3">
      <c r="C214" s="7"/>
      <c r="D214" s="7"/>
      <c r="E214" s="37"/>
      <c r="F214" s="7"/>
      <c r="G214" s="7"/>
      <c r="H214" s="85"/>
      <c r="I214" s="85"/>
      <c r="J214" s="26"/>
      <c r="K214" s="26"/>
      <c r="L214" s="26"/>
      <c r="M214" s="10"/>
    </row>
    <row r="215" spans="3:13" ht="15.75" customHeight="1" x14ac:dyDescent="0.3">
      <c r="C215" s="7"/>
      <c r="D215" s="7"/>
      <c r="E215" s="37"/>
      <c r="F215" s="7"/>
      <c r="G215" s="7"/>
      <c r="H215" s="85"/>
      <c r="I215" s="85"/>
      <c r="J215" s="26"/>
      <c r="K215" s="26"/>
      <c r="L215" s="26"/>
      <c r="M215" s="10"/>
    </row>
    <row r="216" spans="3:13" ht="15.75" customHeight="1" x14ac:dyDescent="0.3">
      <c r="C216" s="7"/>
      <c r="D216" s="7"/>
      <c r="E216" s="37"/>
      <c r="F216" s="7"/>
      <c r="G216" s="7"/>
      <c r="H216" s="85"/>
      <c r="I216" s="85"/>
      <c r="J216" s="26"/>
      <c r="K216" s="26"/>
      <c r="L216" s="26"/>
      <c r="M216" s="10"/>
    </row>
    <row r="217" spans="3:13" ht="15.75" customHeight="1" x14ac:dyDescent="0.3">
      <c r="C217" s="7"/>
      <c r="D217" s="7"/>
      <c r="E217" s="37"/>
      <c r="F217" s="7"/>
      <c r="G217" s="7"/>
      <c r="H217" s="85"/>
      <c r="I217" s="85"/>
      <c r="J217" s="26"/>
      <c r="K217" s="26"/>
      <c r="L217" s="26"/>
      <c r="M217" s="10"/>
    </row>
    <row r="218" spans="3:13" ht="15.75" customHeight="1" x14ac:dyDescent="0.3">
      <c r="C218" s="7"/>
      <c r="D218" s="7"/>
      <c r="E218" s="37"/>
      <c r="F218" s="7"/>
      <c r="G218" s="7"/>
      <c r="H218" s="85"/>
      <c r="I218" s="85"/>
      <c r="J218" s="26"/>
      <c r="K218" s="26"/>
      <c r="L218" s="26"/>
      <c r="M218" s="10"/>
    </row>
    <row r="219" spans="3:13" ht="15.75" customHeight="1" x14ac:dyDescent="0.3">
      <c r="C219" s="7"/>
      <c r="D219" s="7"/>
      <c r="E219" s="37"/>
      <c r="F219" s="7"/>
      <c r="G219" s="7"/>
      <c r="H219" s="85"/>
      <c r="I219" s="85"/>
      <c r="J219" s="26"/>
      <c r="K219" s="26"/>
      <c r="L219" s="26"/>
      <c r="M219" s="10"/>
    </row>
    <row r="220" spans="3:13" ht="15.75" customHeight="1" x14ac:dyDescent="0.3">
      <c r="C220" s="7"/>
      <c r="D220" s="7"/>
      <c r="E220" s="37"/>
      <c r="F220" s="7"/>
      <c r="G220" s="7"/>
      <c r="H220" s="85"/>
      <c r="I220" s="85"/>
      <c r="J220" s="26"/>
      <c r="K220" s="26"/>
      <c r="L220" s="26"/>
      <c r="M220" s="10"/>
    </row>
    <row r="221" spans="3:13" ht="15.75" customHeight="1" x14ac:dyDescent="0.3">
      <c r="C221" s="7"/>
      <c r="D221" s="7"/>
      <c r="E221" s="37"/>
      <c r="F221" s="7"/>
      <c r="G221" s="7"/>
      <c r="H221" s="85"/>
      <c r="I221" s="85"/>
      <c r="J221" s="26"/>
      <c r="K221" s="26"/>
      <c r="L221" s="26"/>
      <c r="M221" s="10"/>
    </row>
    <row r="222" spans="3:13" ht="15.75" customHeight="1" x14ac:dyDescent="0.3">
      <c r="C222" s="7"/>
      <c r="D222" s="7"/>
      <c r="E222" s="37"/>
      <c r="F222" s="7"/>
      <c r="G222" s="7"/>
      <c r="H222" s="85"/>
      <c r="I222" s="85"/>
      <c r="J222" s="26"/>
      <c r="K222" s="26"/>
      <c r="L222" s="26"/>
      <c r="M222" s="10"/>
    </row>
    <row r="223" spans="3:13" ht="15.75" customHeight="1" x14ac:dyDescent="0.3">
      <c r="C223" s="7"/>
      <c r="D223" s="7"/>
      <c r="E223" s="37"/>
      <c r="F223" s="7"/>
      <c r="G223" s="7"/>
      <c r="H223" s="85"/>
      <c r="I223" s="85"/>
      <c r="J223" s="26"/>
      <c r="K223" s="26"/>
      <c r="L223" s="26"/>
      <c r="M223" s="10"/>
    </row>
    <row r="224" spans="3:13" ht="15.75" customHeight="1" x14ac:dyDescent="0.3">
      <c r="C224" s="7"/>
      <c r="D224" s="7"/>
      <c r="E224" s="37"/>
      <c r="F224" s="7"/>
      <c r="G224" s="7"/>
      <c r="H224" s="85"/>
      <c r="I224" s="85"/>
      <c r="J224" s="26"/>
      <c r="K224" s="26"/>
      <c r="L224" s="26"/>
      <c r="M224" s="10"/>
    </row>
    <row r="225" spans="3:13" ht="15.75" customHeight="1" x14ac:dyDescent="0.3">
      <c r="C225" s="7"/>
      <c r="D225" s="7"/>
      <c r="E225" s="37"/>
      <c r="F225" s="7"/>
      <c r="G225" s="7"/>
      <c r="H225" s="85"/>
      <c r="I225" s="85"/>
      <c r="J225" s="26"/>
      <c r="K225" s="26"/>
      <c r="L225" s="26"/>
      <c r="M225" s="10"/>
    </row>
    <row r="226" spans="3:13" ht="15.75" customHeight="1" x14ac:dyDescent="0.3">
      <c r="C226" s="7"/>
      <c r="D226" s="7"/>
      <c r="E226" s="37"/>
      <c r="F226" s="7"/>
      <c r="G226" s="7"/>
      <c r="H226" s="85"/>
      <c r="I226" s="85"/>
      <c r="J226" s="26"/>
      <c r="K226" s="26"/>
      <c r="L226" s="26"/>
      <c r="M226" s="10"/>
    </row>
    <row r="227" spans="3:13" ht="15.75" customHeight="1" x14ac:dyDescent="0.3">
      <c r="C227" s="7"/>
      <c r="D227" s="7"/>
      <c r="E227" s="37"/>
      <c r="F227" s="7"/>
      <c r="G227" s="7"/>
      <c r="H227" s="85"/>
      <c r="I227" s="85"/>
      <c r="J227" s="26"/>
      <c r="K227" s="26"/>
      <c r="L227" s="26"/>
      <c r="M227" s="10"/>
    </row>
    <row r="228" spans="3:13" ht="15.75" customHeight="1" x14ac:dyDescent="0.3">
      <c r="C228" s="7"/>
      <c r="D228" s="7"/>
      <c r="E228" s="37"/>
      <c r="F228" s="7"/>
      <c r="G228" s="7"/>
      <c r="H228" s="85"/>
      <c r="I228" s="85"/>
      <c r="J228" s="26"/>
      <c r="K228" s="26"/>
      <c r="L228" s="26"/>
      <c r="M228" s="10"/>
    </row>
    <row r="229" spans="3:13" ht="15.75" customHeight="1" x14ac:dyDescent="0.3">
      <c r="C229" s="7"/>
      <c r="D229" s="7"/>
      <c r="E229" s="37"/>
      <c r="F229" s="7"/>
      <c r="G229" s="7"/>
      <c r="H229" s="85"/>
      <c r="I229" s="85"/>
      <c r="J229" s="26"/>
      <c r="K229" s="26"/>
      <c r="L229" s="26"/>
      <c r="M229" s="10"/>
    </row>
    <row r="230" spans="3:13" ht="15.75" customHeight="1" x14ac:dyDescent="0.3">
      <c r="C230" s="7"/>
      <c r="D230" s="7"/>
      <c r="E230" s="37"/>
      <c r="F230" s="7"/>
      <c r="G230" s="7"/>
      <c r="H230" s="85"/>
      <c r="I230" s="85"/>
      <c r="J230" s="26"/>
      <c r="K230" s="26"/>
      <c r="L230" s="26"/>
      <c r="M230" s="10"/>
    </row>
    <row r="231" spans="3:13" ht="15.75" customHeight="1" x14ac:dyDescent="0.3">
      <c r="C231" s="7"/>
      <c r="D231" s="7"/>
      <c r="E231" s="37"/>
      <c r="F231" s="7"/>
      <c r="G231" s="7"/>
      <c r="H231" s="85"/>
      <c r="I231" s="85"/>
      <c r="J231" s="26"/>
      <c r="K231" s="26"/>
      <c r="L231" s="26"/>
      <c r="M231" s="10"/>
    </row>
    <row r="232" spans="3:13" ht="15.75" customHeight="1" x14ac:dyDescent="0.3">
      <c r="C232" s="7"/>
      <c r="D232" s="7"/>
      <c r="E232" s="37"/>
      <c r="F232" s="7"/>
      <c r="G232" s="7"/>
      <c r="H232" s="85"/>
      <c r="I232" s="85"/>
      <c r="J232" s="26"/>
      <c r="K232" s="26"/>
      <c r="L232" s="26"/>
      <c r="M232" s="10"/>
    </row>
    <row r="233" spans="3:13" ht="15.75" customHeight="1" x14ac:dyDescent="0.3">
      <c r="C233" s="7"/>
      <c r="D233" s="7"/>
      <c r="E233" s="37"/>
      <c r="F233" s="7"/>
      <c r="G233" s="7"/>
      <c r="H233" s="85"/>
      <c r="I233" s="85"/>
      <c r="J233" s="26"/>
      <c r="K233" s="26"/>
      <c r="L233" s="26"/>
      <c r="M233" s="10"/>
    </row>
    <row r="234" spans="3:13" ht="15.75" customHeight="1" x14ac:dyDescent="0.3">
      <c r="C234" s="7"/>
      <c r="D234" s="7"/>
      <c r="E234" s="37"/>
      <c r="F234" s="7"/>
      <c r="G234" s="7"/>
      <c r="H234" s="85"/>
      <c r="I234" s="85"/>
      <c r="J234" s="26"/>
      <c r="K234" s="26"/>
      <c r="L234" s="26"/>
      <c r="M234" s="10"/>
    </row>
    <row r="235" spans="3:13" ht="15.75" customHeight="1" x14ac:dyDescent="0.3">
      <c r="C235" s="7"/>
      <c r="D235" s="7"/>
      <c r="E235" s="37"/>
      <c r="F235" s="7"/>
      <c r="G235" s="7"/>
      <c r="H235" s="85"/>
      <c r="I235" s="85"/>
      <c r="J235" s="26"/>
      <c r="K235" s="26"/>
      <c r="L235" s="26"/>
      <c r="M235" s="10"/>
    </row>
    <row r="236" spans="3:13" ht="15.75" customHeight="1" x14ac:dyDescent="0.3">
      <c r="C236" s="7"/>
      <c r="D236" s="7"/>
      <c r="E236" s="37"/>
      <c r="F236" s="7"/>
      <c r="G236" s="7"/>
      <c r="H236" s="85"/>
      <c r="I236" s="85"/>
      <c r="J236" s="26"/>
      <c r="K236" s="26"/>
      <c r="L236" s="26"/>
      <c r="M236" s="10"/>
    </row>
    <row r="237" spans="3:13" ht="15.75" customHeight="1" x14ac:dyDescent="0.3">
      <c r="C237" s="7"/>
      <c r="D237" s="7"/>
      <c r="E237" s="37"/>
      <c r="F237" s="7"/>
      <c r="G237" s="7"/>
      <c r="H237" s="85"/>
      <c r="I237" s="85"/>
      <c r="J237" s="26"/>
      <c r="K237" s="26"/>
      <c r="L237" s="26"/>
      <c r="M237" s="10"/>
    </row>
    <row r="238" spans="3:13" ht="15.75" customHeight="1" x14ac:dyDescent="0.3">
      <c r="C238" s="7"/>
      <c r="D238" s="7"/>
      <c r="E238" s="37"/>
      <c r="F238" s="7"/>
      <c r="G238" s="7"/>
      <c r="H238" s="85"/>
      <c r="I238" s="85"/>
      <c r="J238" s="26"/>
      <c r="K238" s="26"/>
      <c r="L238" s="26"/>
      <c r="M238" s="10"/>
    </row>
    <row r="239" spans="3:13" ht="15.75" customHeight="1" x14ac:dyDescent="0.3">
      <c r="C239" s="7"/>
      <c r="D239" s="7"/>
      <c r="E239" s="37"/>
      <c r="F239" s="7"/>
      <c r="G239" s="7"/>
      <c r="H239" s="85"/>
      <c r="I239" s="85"/>
      <c r="J239" s="26"/>
      <c r="K239" s="26"/>
      <c r="L239" s="26"/>
      <c r="M239" s="10"/>
    </row>
    <row r="240" spans="3:13" ht="15.75" customHeight="1" x14ac:dyDescent="0.3">
      <c r="C240" s="7"/>
      <c r="D240" s="7"/>
      <c r="E240" s="37"/>
      <c r="F240" s="7"/>
      <c r="G240" s="7"/>
      <c r="H240" s="85"/>
      <c r="I240" s="85"/>
      <c r="J240" s="26"/>
      <c r="K240" s="26"/>
      <c r="L240" s="26"/>
      <c r="M240" s="10"/>
    </row>
    <row r="241" spans="3:13" ht="15.75" customHeight="1" x14ac:dyDescent="0.3">
      <c r="C241" s="7"/>
      <c r="D241" s="7"/>
      <c r="E241" s="37"/>
      <c r="F241" s="7"/>
      <c r="G241" s="7"/>
      <c r="H241" s="85"/>
      <c r="I241" s="85"/>
      <c r="J241" s="26"/>
      <c r="K241" s="26"/>
      <c r="L241" s="26"/>
      <c r="M241" s="10"/>
    </row>
    <row r="242" spans="3:13" ht="15.75" customHeight="1" x14ac:dyDescent="0.3">
      <c r="C242" s="7"/>
      <c r="D242" s="7"/>
      <c r="E242" s="37"/>
      <c r="F242" s="7"/>
      <c r="G242" s="7"/>
      <c r="H242" s="85"/>
      <c r="I242" s="85"/>
      <c r="J242" s="26"/>
      <c r="K242" s="26"/>
      <c r="L242" s="26"/>
      <c r="M242" s="10"/>
    </row>
    <row r="243" spans="3:13" ht="15.75" customHeight="1" x14ac:dyDescent="0.3">
      <c r="C243" s="7"/>
      <c r="D243" s="7"/>
      <c r="E243" s="37"/>
      <c r="F243" s="7"/>
      <c r="G243" s="7"/>
      <c r="H243" s="85"/>
      <c r="I243" s="85"/>
      <c r="J243" s="26"/>
      <c r="K243" s="26"/>
      <c r="L243" s="26"/>
      <c r="M243" s="10"/>
    </row>
    <row r="244" spans="3:13" ht="15.75" customHeight="1" x14ac:dyDescent="0.3">
      <c r="F244" s="244"/>
      <c r="G244" s="244"/>
      <c r="H244" s="244"/>
      <c r="I244" s="244"/>
      <c r="J244" s="244"/>
      <c r="K244" s="244"/>
      <c r="L244" s="244"/>
    </row>
    <row r="245" spans="3:13" ht="15.75" customHeight="1" x14ac:dyDescent="0.3">
      <c r="F245" s="244"/>
      <c r="G245" s="244"/>
      <c r="H245" s="244"/>
      <c r="I245" s="244"/>
      <c r="J245" s="244"/>
      <c r="K245" s="244"/>
      <c r="L245" s="244"/>
    </row>
    <row r="246" spans="3:13" ht="15.75" customHeight="1" x14ac:dyDescent="0.3">
      <c r="F246" s="244"/>
      <c r="G246" s="244"/>
      <c r="H246" s="244"/>
      <c r="I246" s="244"/>
      <c r="J246" s="244"/>
      <c r="K246" s="244"/>
      <c r="L246" s="244"/>
    </row>
    <row r="247" spans="3:13" ht="15.75" customHeight="1" x14ac:dyDescent="0.3">
      <c r="F247" s="244"/>
      <c r="G247" s="244"/>
      <c r="H247" s="244"/>
      <c r="I247" s="244"/>
      <c r="J247" s="244"/>
      <c r="K247" s="244"/>
      <c r="L247" s="244"/>
    </row>
    <row r="248" spans="3:13" ht="15.75" customHeight="1" x14ac:dyDescent="0.3">
      <c r="F248" s="244"/>
      <c r="G248" s="244"/>
      <c r="H248" s="244"/>
      <c r="I248" s="244"/>
      <c r="J248" s="244"/>
      <c r="K248" s="244"/>
      <c r="L248" s="244"/>
    </row>
    <row r="249" spans="3:13" ht="15.75" customHeight="1" x14ac:dyDescent="0.3">
      <c r="F249" s="244"/>
      <c r="G249" s="244"/>
      <c r="H249" s="244"/>
      <c r="I249" s="244"/>
      <c r="J249" s="244"/>
      <c r="K249" s="244"/>
      <c r="L249" s="244"/>
    </row>
    <row r="250" spans="3:13" ht="15.75" customHeight="1" x14ac:dyDescent="0.3">
      <c r="F250" s="244"/>
      <c r="G250" s="244"/>
      <c r="H250" s="244"/>
      <c r="I250" s="244"/>
      <c r="J250" s="244"/>
      <c r="K250" s="244"/>
      <c r="L250" s="244"/>
    </row>
    <row r="251" spans="3:13" ht="15.75" customHeight="1" x14ac:dyDescent="0.3">
      <c r="F251" s="244"/>
      <c r="G251" s="244"/>
      <c r="H251" s="244"/>
      <c r="I251" s="244"/>
      <c r="J251" s="244"/>
      <c r="K251" s="244"/>
      <c r="L251" s="244"/>
    </row>
    <row r="252" spans="3:13" ht="15.75" customHeight="1" x14ac:dyDescent="0.3">
      <c r="F252" s="244"/>
      <c r="G252" s="244"/>
      <c r="H252" s="244"/>
      <c r="I252" s="244"/>
      <c r="J252" s="244"/>
      <c r="K252" s="244"/>
      <c r="L252" s="244"/>
    </row>
    <row r="253" spans="3:13" ht="15.75" customHeight="1" x14ac:dyDescent="0.3">
      <c r="F253" s="244"/>
      <c r="G253" s="244"/>
      <c r="H253" s="244"/>
      <c r="I253" s="244"/>
      <c r="J253" s="244"/>
      <c r="K253" s="244"/>
      <c r="L253" s="244"/>
    </row>
    <row r="254" spans="3:13" ht="15.75" customHeight="1" x14ac:dyDescent="0.3">
      <c r="F254" s="244"/>
      <c r="G254" s="244"/>
      <c r="H254" s="244"/>
      <c r="I254" s="244"/>
      <c r="J254" s="244"/>
      <c r="K254" s="244"/>
      <c r="L254" s="244"/>
    </row>
    <row r="255" spans="3:13" ht="15.75" customHeight="1" x14ac:dyDescent="0.3">
      <c r="F255" s="244"/>
      <c r="G255" s="244"/>
      <c r="H255" s="244"/>
      <c r="I255" s="244"/>
      <c r="J255" s="244"/>
      <c r="K255" s="244"/>
      <c r="L255" s="244"/>
    </row>
    <row r="256" spans="3:13" ht="15.75" customHeight="1" x14ac:dyDescent="0.3">
      <c r="F256" s="244"/>
      <c r="G256" s="244"/>
      <c r="H256" s="244"/>
      <c r="I256" s="244"/>
      <c r="J256" s="244"/>
      <c r="K256" s="244"/>
      <c r="L256" s="244"/>
    </row>
    <row r="257" spans="6:12" ht="15.75" customHeight="1" x14ac:dyDescent="0.3">
      <c r="F257" s="244"/>
      <c r="G257" s="244"/>
      <c r="H257" s="244"/>
      <c r="I257" s="244"/>
      <c r="J257" s="244"/>
      <c r="K257" s="244"/>
      <c r="L257" s="244"/>
    </row>
    <row r="258" spans="6:12" ht="15.75" customHeight="1" x14ac:dyDescent="0.3">
      <c r="F258" s="244"/>
      <c r="G258" s="244"/>
      <c r="H258" s="244"/>
      <c r="I258" s="244"/>
      <c r="J258" s="244"/>
      <c r="K258" s="244"/>
      <c r="L258" s="244"/>
    </row>
    <row r="259" spans="6:12" ht="15.75" customHeight="1" x14ac:dyDescent="0.3">
      <c r="F259" s="244"/>
      <c r="G259" s="244"/>
      <c r="H259" s="244"/>
      <c r="I259" s="244"/>
      <c r="J259" s="244"/>
      <c r="K259" s="244"/>
      <c r="L259" s="244"/>
    </row>
    <row r="260" spans="6:12" ht="15.75" customHeight="1" x14ac:dyDescent="0.3">
      <c r="F260" s="244"/>
      <c r="G260" s="244"/>
      <c r="H260" s="244"/>
      <c r="I260" s="244"/>
      <c r="J260" s="244"/>
      <c r="K260" s="244"/>
      <c r="L260" s="244"/>
    </row>
    <row r="261" spans="6:12" ht="15.75" customHeight="1" x14ac:dyDescent="0.3">
      <c r="F261" s="244"/>
      <c r="G261" s="244"/>
      <c r="H261" s="244"/>
      <c r="I261" s="244"/>
      <c r="J261" s="244"/>
      <c r="K261" s="244"/>
      <c r="L261" s="244"/>
    </row>
    <row r="262" spans="6:12" ht="15.75" customHeight="1" x14ac:dyDescent="0.3">
      <c r="F262" s="244"/>
      <c r="G262" s="244"/>
      <c r="H262" s="244"/>
      <c r="I262" s="244"/>
      <c r="J262" s="244"/>
      <c r="K262" s="244"/>
      <c r="L262" s="244"/>
    </row>
    <row r="263" spans="6:12" ht="15.75" customHeight="1" x14ac:dyDescent="0.3">
      <c r="F263" s="244"/>
      <c r="G263" s="244"/>
      <c r="H263" s="244"/>
      <c r="I263" s="244"/>
      <c r="J263" s="244"/>
      <c r="K263" s="244"/>
      <c r="L263" s="244"/>
    </row>
    <row r="264" spans="6:12" ht="15.75" customHeight="1" x14ac:dyDescent="0.3">
      <c r="F264" s="244"/>
      <c r="G264" s="244"/>
      <c r="H264" s="244"/>
      <c r="I264" s="244"/>
      <c r="J264" s="244"/>
      <c r="K264" s="244"/>
      <c r="L264" s="244"/>
    </row>
    <row r="265" spans="6:12" ht="15.75" customHeight="1" x14ac:dyDescent="0.3">
      <c r="F265" s="244"/>
      <c r="G265" s="244"/>
      <c r="H265" s="244"/>
      <c r="I265" s="244"/>
      <c r="J265" s="244"/>
      <c r="K265" s="244"/>
      <c r="L265" s="244"/>
    </row>
    <row r="266" spans="6:12" ht="15.75" customHeight="1" x14ac:dyDescent="0.3">
      <c r="F266" s="244"/>
      <c r="G266" s="244"/>
      <c r="H266" s="244"/>
      <c r="I266" s="244"/>
      <c r="J266" s="244"/>
      <c r="K266" s="244"/>
      <c r="L266" s="244"/>
    </row>
    <row r="267" spans="6:12" ht="15.75" customHeight="1" x14ac:dyDescent="0.3">
      <c r="F267" s="244"/>
      <c r="G267" s="244"/>
      <c r="H267" s="244"/>
      <c r="I267" s="244"/>
      <c r="J267" s="244"/>
      <c r="K267" s="244"/>
      <c r="L267" s="244"/>
    </row>
    <row r="268" spans="6:12" ht="15.75" customHeight="1" x14ac:dyDescent="0.3">
      <c r="F268" s="244"/>
      <c r="G268" s="244"/>
      <c r="H268" s="244"/>
      <c r="I268" s="244"/>
      <c r="J268" s="244"/>
      <c r="K268" s="244"/>
      <c r="L268" s="244"/>
    </row>
    <row r="269" spans="6:12" ht="15.75" customHeight="1" x14ac:dyDescent="0.3">
      <c r="F269" s="244"/>
      <c r="G269" s="244"/>
      <c r="H269" s="244"/>
      <c r="I269" s="244"/>
      <c r="J269" s="244"/>
      <c r="K269" s="244"/>
      <c r="L269" s="244"/>
    </row>
    <row r="270" spans="6:12" ht="15.75" customHeight="1" x14ac:dyDescent="0.3">
      <c r="F270" s="244"/>
      <c r="G270" s="244"/>
      <c r="H270" s="244"/>
      <c r="I270" s="244"/>
      <c r="J270" s="244"/>
      <c r="K270" s="244"/>
      <c r="L270" s="244"/>
    </row>
    <row r="271" spans="6:12" ht="15.75" customHeight="1" x14ac:dyDescent="0.3">
      <c r="F271" s="244"/>
      <c r="G271" s="244"/>
      <c r="H271" s="244"/>
      <c r="I271" s="244"/>
      <c r="J271" s="244"/>
      <c r="K271" s="244"/>
      <c r="L271" s="244"/>
    </row>
    <row r="272" spans="6:12" ht="15.75" customHeight="1" x14ac:dyDescent="0.3">
      <c r="F272" s="244"/>
      <c r="G272" s="244"/>
      <c r="H272" s="244"/>
      <c r="I272" s="244"/>
      <c r="J272" s="244"/>
      <c r="K272" s="244"/>
      <c r="L272" s="244"/>
    </row>
    <row r="273" spans="6:12" ht="15.75" customHeight="1" x14ac:dyDescent="0.3">
      <c r="F273" s="244"/>
      <c r="G273" s="244"/>
      <c r="H273" s="244"/>
      <c r="I273" s="244"/>
      <c r="J273" s="244"/>
      <c r="K273" s="244"/>
      <c r="L273" s="244"/>
    </row>
    <row r="274" spans="6:12" ht="15.75" customHeight="1" x14ac:dyDescent="0.3">
      <c r="F274" s="244"/>
      <c r="G274" s="244"/>
      <c r="H274" s="244"/>
      <c r="I274" s="244"/>
      <c r="J274" s="244"/>
      <c r="K274" s="244"/>
      <c r="L274" s="244"/>
    </row>
    <row r="275" spans="6:12" ht="15.75" customHeight="1" x14ac:dyDescent="0.3">
      <c r="F275" s="244"/>
      <c r="G275" s="244"/>
      <c r="H275" s="244"/>
      <c r="I275" s="244"/>
      <c r="J275" s="244"/>
      <c r="K275" s="244"/>
      <c r="L275" s="244"/>
    </row>
    <row r="276" spans="6:12" ht="15.75" customHeight="1" x14ac:dyDescent="0.3">
      <c r="F276" s="244"/>
      <c r="G276" s="244"/>
      <c r="H276" s="244"/>
      <c r="I276" s="244"/>
      <c r="J276" s="244"/>
      <c r="K276" s="244"/>
      <c r="L276" s="244"/>
    </row>
    <row r="277" spans="6:12" ht="15.75" customHeight="1" x14ac:dyDescent="0.3">
      <c r="F277" s="244"/>
      <c r="G277" s="244"/>
      <c r="H277" s="244"/>
      <c r="I277" s="244"/>
      <c r="J277" s="244"/>
      <c r="K277" s="244"/>
      <c r="L277" s="244"/>
    </row>
    <row r="278" spans="6:12" ht="15.75" customHeight="1" x14ac:dyDescent="0.3">
      <c r="F278" s="244"/>
      <c r="G278" s="244"/>
      <c r="H278" s="244"/>
      <c r="I278" s="244"/>
      <c r="J278" s="244"/>
      <c r="K278" s="244"/>
      <c r="L278" s="244"/>
    </row>
    <row r="279" spans="6:12" ht="15.75" customHeight="1" x14ac:dyDescent="0.3">
      <c r="F279" s="244"/>
      <c r="G279" s="244"/>
      <c r="H279" s="244"/>
      <c r="I279" s="244"/>
      <c r="J279" s="244"/>
      <c r="K279" s="244"/>
      <c r="L279" s="244"/>
    </row>
    <row r="280" spans="6:12" ht="15.75" customHeight="1" x14ac:dyDescent="0.3">
      <c r="F280" s="244"/>
      <c r="G280" s="244"/>
      <c r="H280" s="244"/>
      <c r="I280" s="244"/>
      <c r="J280" s="244"/>
      <c r="K280" s="244"/>
      <c r="L280" s="244"/>
    </row>
    <row r="281" spans="6:12" ht="15.75" customHeight="1" x14ac:dyDescent="0.3">
      <c r="F281" s="244"/>
      <c r="G281" s="244"/>
      <c r="H281" s="244"/>
      <c r="I281" s="244"/>
      <c r="J281" s="244"/>
      <c r="K281" s="244"/>
      <c r="L281" s="244"/>
    </row>
    <row r="282" spans="6:12" ht="15.75" customHeight="1" x14ac:dyDescent="0.3">
      <c r="F282" s="244"/>
      <c r="G282" s="244"/>
      <c r="H282" s="244"/>
      <c r="I282" s="244"/>
      <c r="J282" s="244"/>
      <c r="K282" s="244"/>
      <c r="L282" s="244"/>
    </row>
    <row r="283" spans="6:12" ht="15.75" customHeight="1" x14ac:dyDescent="0.3">
      <c r="F283" s="244"/>
      <c r="G283" s="244"/>
      <c r="H283" s="244"/>
      <c r="I283" s="244"/>
      <c r="J283" s="244"/>
      <c r="K283" s="244"/>
      <c r="L283" s="244"/>
    </row>
    <row r="284" spans="6:12" ht="15.75" customHeight="1" x14ac:dyDescent="0.3">
      <c r="F284" s="244"/>
      <c r="G284" s="244"/>
      <c r="H284" s="244"/>
      <c r="I284" s="244"/>
      <c r="J284" s="244"/>
      <c r="K284" s="244"/>
      <c r="L284" s="244"/>
    </row>
    <row r="285" spans="6:12" ht="15.75" customHeight="1" x14ac:dyDescent="0.3">
      <c r="F285" s="244"/>
      <c r="G285" s="244"/>
      <c r="H285" s="244"/>
      <c r="I285" s="244"/>
      <c r="J285" s="244"/>
      <c r="K285" s="244"/>
      <c r="L285" s="244"/>
    </row>
    <row r="286" spans="6:12" ht="15.75" customHeight="1" x14ac:dyDescent="0.3">
      <c r="F286" s="244"/>
      <c r="G286" s="244"/>
      <c r="H286" s="244"/>
      <c r="I286" s="244"/>
      <c r="J286" s="244"/>
      <c r="K286" s="244"/>
      <c r="L286" s="244"/>
    </row>
    <row r="287" spans="6:12" ht="15.75" customHeight="1" x14ac:dyDescent="0.3">
      <c r="F287" s="244"/>
      <c r="G287" s="244"/>
      <c r="H287" s="244"/>
      <c r="I287" s="244"/>
      <c r="J287" s="244"/>
      <c r="K287" s="244"/>
      <c r="L287" s="244"/>
    </row>
    <row r="288" spans="6:12" ht="15.75" customHeight="1" x14ac:dyDescent="0.3">
      <c r="F288" s="244"/>
      <c r="G288" s="244"/>
      <c r="H288" s="244"/>
      <c r="I288" s="244"/>
      <c r="J288" s="244"/>
      <c r="K288" s="244"/>
      <c r="L288" s="244"/>
    </row>
    <row r="289" spans="6:12" ht="15.75" customHeight="1" x14ac:dyDescent="0.3">
      <c r="F289" s="244"/>
      <c r="G289" s="244"/>
      <c r="H289" s="244"/>
      <c r="I289" s="244"/>
      <c r="J289" s="244"/>
      <c r="K289" s="244"/>
      <c r="L289" s="244"/>
    </row>
    <row r="290" spans="6:12" ht="15.75" customHeight="1" x14ac:dyDescent="0.3">
      <c r="F290" s="244"/>
      <c r="G290" s="244"/>
      <c r="H290" s="244"/>
      <c r="I290" s="244"/>
      <c r="J290" s="244"/>
      <c r="K290" s="244"/>
      <c r="L290" s="244"/>
    </row>
    <row r="291" spans="6:12" ht="15.75" customHeight="1" x14ac:dyDescent="0.3">
      <c r="F291" s="244"/>
      <c r="G291" s="244"/>
      <c r="H291" s="244"/>
      <c r="I291" s="244"/>
      <c r="J291" s="244"/>
      <c r="K291" s="244"/>
      <c r="L291" s="244"/>
    </row>
    <row r="292" spans="6:12" ht="15.75" customHeight="1" x14ac:dyDescent="0.3">
      <c r="F292" s="244"/>
      <c r="G292" s="244"/>
      <c r="H292" s="244"/>
      <c r="I292" s="244"/>
      <c r="J292" s="244"/>
      <c r="K292" s="244"/>
      <c r="L292" s="244"/>
    </row>
    <row r="293" spans="6:12" ht="15.75" customHeight="1" x14ac:dyDescent="0.3">
      <c r="F293" s="244"/>
      <c r="G293" s="244"/>
      <c r="H293" s="244"/>
      <c r="I293" s="244"/>
      <c r="J293" s="244"/>
      <c r="K293" s="244"/>
      <c r="L293" s="244"/>
    </row>
    <row r="294" spans="6:12" ht="15.75" customHeight="1" x14ac:dyDescent="0.3">
      <c r="F294" s="244"/>
      <c r="G294" s="244"/>
      <c r="H294" s="244"/>
      <c r="I294" s="244"/>
      <c r="J294" s="244"/>
      <c r="K294" s="244"/>
      <c r="L294" s="244"/>
    </row>
    <row r="295" spans="6:12" ht="15.75" customHeight="1" x14ac:dyDescent="0.3">
      <c r="F295" s="244"/>
      <c r="G295" s="244"/>
      <c r="H295" s="244"/>
      <c r="I295" s="244"/>
      <c r="J295" s="244"/>
      <c r="K295" s="244"/>
      <c r="L295" s="244"/>
    </row>
    <row r="296" spans="6:12" ht="15.75" customHeight="1" x14ac:dyDescent="0.3">
      <c r="F296" s="244"/>
      <c r="G296" s="244"/>
      <c r="H296" s="244"/>
      <c r="I296" s="244"/>
      <c r="J296" s="244"/>
      <c r="K296" s="244"/>
      <c r="L296" s="244"/>
    </row>
    <row r="297" spans="6:12" ht="15.75" customHeight="1" x14ac:dyDescent="0.3">
      <c r="F297" s="244"/>
      <c r="G297" s="244"/>
      <c r="H297" s="244"/>
      <c r="I297" s="244"/>
      <c r="J297" s="244"/>
      <c r="K297" s="244"/>
      <c r="L297" s="244"/>
    </row>
    <row r="298" spans="6:12" ht="15.75" customHeight="1" x14ac:dyDescent="0.3">
      <c r="F298" s="244"/>
      <c r="G298" s="244"/>
      <c r="H298" s="244"/>
      <c r="I298" s="244"/>
      <c r="J298" s="244"/>
      <c r="K298" s="244"/>
      <c r="L298" s="244"/>
    </row>
    <row r="299" spans="6:12" ht="15.75" customHeight="1" x14ac:dyDescent="0.3">
      <c r="F299" s="244"/>
      <c r="G299" s="244"/>
      <c r="H299" s="244"/>
      <c r="I299" s="244"/>
      <c r="J299" s="244"/>
      <c r="K299" s="244"/>
      <c r="L299" s="244"/>
    </row>
    <row r="300" spans="6:12" ht="15.75" customHeight="1" x14ac:dyDescent="0.3">
      <c r="F300" s="244"/>
      <c r="G300" s="244"/>
      <c r="H300" s="244"/>
      <c r="I300" s="244"/>
      <c r="J300" s="244"/>
      <c r="K300" s="244"/>
      <c r="L300" s="244"/>
    </row>
    <row r="301" spans="6:12" ht="15.75" customHeight="1" x14ac:dyDescent="0.3">
      <c r="F301" s="244"/>
      <c r="G301" s="244"/>
      <c r="H301" s="244"/>
      <c r="I301" s="244"/>
      <c r="J301" s="244"/>
      <c r="K301" s="244"/>
      <c r="L301" s="244"/>
    </row>
    <row r="302" spans="6:12" ht="15.75" customHeight="1" x14ac:dyDescent="0.3">
      <c r="F302" s="244"/>
      <c r="G302" s="244"/>
      <c r="H302" s="244"/>
      <c r="I302" s="244"/>
      <c r="J302" s="244"/>
      <c r="K302" s="244"/>
      <c r="L302" s="244"/>
    </row>
    <row r="303" spans="6:12" ht="15.75" customHeight="1" x14ac:dyDescent="0.3">
      <c r="F303" s="244"/>
      <c r="G303" s="244"/>
      <c r="H303" s="244"/>
      <c r="I303" s="244"/>
      <c r="J303" s="244"/>
      <c r="K303" s="244"/>
      <c r="L303" s="244"/>
    </row>
    <row r="304" spans="6:12" ht="15.75" customHeight="1" x14ac:dyDescent="0.3">
      <c r="F304" s="244"/>
      <c r="G304" s="244"/>
      <c r="H304" s="244"/>
      <c r="I304" s="244"/>
      <c r="J304" s="244"/>
      <c r="K304" s="244"/>
      <c r="L304" s="244"/>
    </row>
    <row r="305" spans="6:12" ht="15.75" customHeight="1" x14ac:dyDescent="0.3">
      <c r="F305" s="244"/>
      <c r="G305" s="244"/>
      <c r="H305" s="244"/>
      <c r="I305" s="244"/>
      <c r="J305" s="244"/>
      <c r="K305" s="244"/>
      <c r="L305" s="244"/>
    </row>
    <row r="306" spans="6:12" ht="15.75" customHeight="1" x14ac:dyDescent="0.3">
      <c r="F306" s="244"/>
      <c r="G306" s="244"/>
      <c r="H306" s="244"/>
      <c r="I306" s="244"/>
      <c r="J306" s="244"/>
      <c r="K306" s="244"/>
      <c r="L306" s="244"/>
    </row>
    <row r="307" spans="6:12" ht="15.75" customHeight="1" x14ac:dyDescent="0.3">
      <c r="F307" s="244"/>
      <c r="G307" s="244"/>
      <c r="H307" s="244"/>
      <c r="I307" s="244"/>
      <c r="J307" s="244"/>
      <c r="K307" s="244"/>
      <c r="L307" s="244"/>
    </row>
    <row r="308" spans="6:12" ht="15.75" customHeight="1" x14ac:dyDescent="0.3">
      <c r="F308" s="244"/>
      <c r="G308" s="244"/>
      <c r="H308" s="244"/>
      <c r="I308" s="244"/>
      <c r="J308" s="244"/>
      <c r="K308" s="244"/>
      <c r="L308" s="244"/>
    </row>
    <row r="309" spans="6:12" ht="15.75" customHeight="1" x14ac:dyDescent="0.3">
      <c r="F309" s="244"/>
      <c r="G309" s="244"/>
      <c r="H309" s="244"/>
      <c r="I309" s="244"/>
      <c r="J309" s="244"/>
      <c r="K309" s="244"/>
      <c r="L309" s="244"/>
    </row>
    <row r="310" spans="6:12" ht="15.75" customHeight="1" x14ac:dyDescent="0.3">
      <c r="F310" s="244"/>
      <c r="G310" s="244"/>
      <c r="H310" s="244"/>
      <c r="I310" s="244"/>
      <c r="J310" s="244"/>
      <c r="K310" s="244"/>
      <c r="L310" s="244"/>
    </row>
    <row r="311" spans="6:12" ht="15.75" customHeight="1" x14ac:dyDescent="0.3">
      <c r="F311" s="244"/>
      <c r="G311" s="244"/>
      <c r="H311" s="244"/>
      <c r="I311" s="244"/>
      <c r="J311" s="244"/>
      <c r="K311" s="244"/>
      <c r="L311" s="244"/>
    </row>
    <row r="312" spans="6:12" ht="15.75" customHeight="1" x14ac:dyDescent="0.3">
      <c r="F312" s="244"/>
      <c r="G312" s="244"/>
      <c r="H312" s="244"/>
      <c r="I312" s="244"/>
      <c r="J312" s="244"/>
      <c r="K312" s="244"/>
      <c r="L312" s="244"/>
    </row>
    <row r="313" spans="6:12" ht="15.75" customHeight="1" x14ac:dyDescent="0.3">
      <c r="F313" s="244"/>
      <c r="G313" s="244"/>
      <c r="H313" s="244"/>
      <c r="I313" s="244"/>
      <c r="J313" s="244"/>
      <c r="K313" s="244"/>
      <c r="L313" s="244"/>
    </row>
    <row r="314" spans="6:12" ht="15.75" customHeight="1" x14ac:dyDescent="0.3">
      <c r="F314" s="244"/>
      <c r="G314" s="244"/>
      <c r="H314" s="244"/>
      <c r="I314" s="244"/>
      <c r="J314" s="244"/>
      <c r="K314" s="244"/>
      <c r="L314" s="244"/>
    </row>
    <row r="315" spans="6:12" ht="15.75" customHeight="1" x14ac:dyDescent="0.3">
      <c r="F315" s="244"/>
      <c r="G315" s="244"/>
      <c r="H315" s="244"/>
      <c r="I315" s="244"/>
      <c r="J315" s="244"/>
      <c r="K315" s="244"/>
      <c r="L315" s="244"/>
    </row>
    <row r="316" spans="6:12" ht="15.75" customHeight="1" x14ac:dyDescent="0.3">
      <c r="F316" s="244"/>
      <c r="G316" s="244"/>
      <c r="H316" s="244"/>
      <c r="I316" s="244"/>
      <c r="J316" s="244"/>
      <c r="K316" s="244"/>
      <c r="L316" s="244"/>
    </row>
    <row r="317" spans="6:12" ht="15.75" customHeight="1" x14ac:dyDescent="0.3">
      <c r="F317" s="244"/>
      <c r="G317" s="244"/>
      <c r="H317" s="244"/>
      <c r="I317" s="244"/>
      <c r="J317" s="244"/>
      <c r="K317" s="244"/>
      <c r="L317" s="244"/>
    </row>
    <row r="318" spans="6:12" ht="15.75" customHeight="1" x14ac:dyDescent="0.3">
      <c r="F318" s="244"/>
      <c r="G318" s="244"/>
      <c r="H318" s="244"/>
      <c r="I318" s="244"/>
      <c r="J318" s="244"/>
      <c r="K318" s="244"/>
      <c r="L318" s="244"/>
    </row>
    <row r="319" spans="6:12" ht="15.75" customHeight="1" x14ac:dyDescent="0.3">
      <c r="F319" s="244"/>
      <c r="G319" s="244"/>
      <c r="H319" s="244"/>
      <c r="I319" s="244"/>
      <c r="J319" s="244"/>
      <c r="K319" s="244"/>
      <c r="L319" s="244"/>
    </row>
    <row r="320" spans="6:12" ht="15.75" customHeight="1" x14ac:dyDescent="0.3">
      <c r="F320" s="244"/>
      <c r="G320" s="244"/>
      <c r="H320" s="244"/>
      <c r="I320" s="244"/>
      <c r="J320" s="244"/>
      <c r="K320" s="244"/>
      <c r="L320" s="244"/>
    </row>
    <row r="321" spans="6:12" ht="15.75" customHeight="1" x14ac:dyDescent="0.3">
      <c r="F321" s="244"/>
      <c r="G321" s="244"/>
      <c r="H321" s="244"/>
      <c r="I321" s="244"/>
      <c r="J321" s="244"/>
      <c r="K321" s="244"/>
      <c r="L321" s="244"/>
    </row>
    <row r="322" spans="6:12" ht="15.75" customHeight="1" x14ac:dyDescent="0.3">
      <c r="F322" s="244"/>
      <c r="G322" s="244"/>
      <c r="H322" s="244"/>
      <c r="I322" s="244"/>
      <c r="J322" s="244"/>
      <c r="K322" s="244"/>
      <c r="L322" s="244"/>
    </row>
    <row r="323" spans="6:12" ht="15.75" customHeight="1" x14ac:dyDescent="0.3">
      <c r="F323" s="244"/>
      <c r="G323" s="244"/>
      <c r="H323" s="244"/>
      <c r="I323" s="244"/>
      <c r="J323" s="244"/>
      <c r="K323" s="244"/>
      <c r="L323" s="244"/>
    </row>
    <row r="324" spans="6:12" ht="15.75" customHeight="1" x14ac:dyDescent="0.3">
      <c r="F324" s="244"/>
      <c r="G324" s="244"/>
      <c r="H324" s="244"/>
      <c r="I324" s="244"/>
      <c r="J324" s="244"/>
      <c r="K324" s="244"/>
      <c r="L324" s="244"/>
    </row>
    <row r="325" spans="6:12" ht="15.75" customHeight="1" x14ac:dyDescent="0.3">
      <c r="F325" s="244"/>
      <c r="G325" s="244"/>
      <c r="H325" s="244"/>
      <c r="I325" s="244"/>
      <c r="J325" s="244"/>
      <c r="K325" s="244"/>
      <c r="L325" s="244"/>
    </row>
    <row r="326" spans="6:12" ht="15.75" customHeight="1" x14ac:dyDescent="0.3">
      <c r="F326" s="244"/>
      <c r="G326" s="244"/>
      <c r="H326" s="244"/>
      <c r="I326" s="244"/>
      <c r="J326" s="244"/>
      <c r="K326" s="244"/>
      <c r="L326" s="244"/>
    </row>
    <row r="327" spans="6:12" ht="15.75" customHeight="1" x14ac:dyDescent="0.3">
      <c r="F327" s="244"/>
      <c r="G327" s="244"/>
      <c r="H327" s="244"/>
      <c r="I327" s="244"/>
      <c r="J327" s="244"/>
      <c r="K327" s="244"/>
      <c r="L327" s="244"/>
    </row>
    <row r="328" spans="6:12" ht="15.75" customHeight="1" x14ac:dyDescent="0.3">
      <c r="F328" s="244"/>
      <c r="G328" s="244"/>
      <c r="H328" s="244"/>
      <c r="I328" s="244"/>
      <c r="J328" s="244"/>
      <c r="K328" s="244"/>
      <c r="L328" s="244"/>
    </row>
    <row r="329" spans="6:12" ht="15.75" customHeight="1" x14ac:dyDescent="0.3">
      <c r="F329" s="244"/>
      <c r="G329" s="244"/>
      <c r="H329" s="244"/>
      <c r="I329" s="244"/>
      <c r="J329" s="244"/>
      <c r="K329" s="244"/>
      <c r="L329" s="244"/>
    </row>
    <row r="330" spans="6:12" ht="15.75" customHeight="1" x14ac:dyDescent="0.3">
      <c r="F330" s="244"/>
      <c r="G330" s="244"/>
      <c r="H330" s="244"/>
      <c r="I330" s="244"/>
      <c r="J330" s="244"/>
      <c r="K330" s="244"/>
      <c r="L330" s="244"/>
    </row>
    <row r="331" spans="6:12" ht="15.75" customHeight="1" x14ac:dyDescent="0.3">
      <c r="F331" s="244"/>
      <c r="G331" s="244"/>
      <c r="H331" s="244"/>
      <c r="I331" s="244"/>
      <c r="J331" s="244"/>
      <c r="K331" s="244"/>
      <c r="L331" s="244"/>
    </row>
    <row r="332" spans="6:12" ht="15.75" customHeight="1" x14ac:dyDescent="0.3">
      <c r="F332" s="244"/>
      <c r="G332" s="244"/>
      <c r="H332" s="244"/>
      <c r="I332" s="244"/>
      <c r="J332" s="244"/>
      <c r="K332" s="244"/>
      <c r="L332" s="244"/>
    </row>
    <row r="333" spans="6:12" ht="15.75" customHeight="1" x14ac:dyDescent="0.3">
      <c r="F333" s="244"/>
      <c r="G333" s="244"/>
      <c r="H333" s="244"/>
      <c r="I333" s="244"/>
      <c r="J333" s="244"/>
      <c r="K333" s="244"/>
      <c r="L333" s="244"/>
    </row>
    <row r="334" spans="6:12" ht="15.75" customHeight="1" x14ac:dyDescent="0.3">
      <c r="F334" s="244"/>
      <c r="G334" s="244"/>
      <c r="H334" s="244"/>
      <c r="I334" s="244"/>
      <c r="J334" s="244"/>
      <c r="K334" s="244"/>
      <c r="L334" s="244"/>
    </row>
    <row r="335" spans="6:12" ht="15.75" customHeight="1" x14ac:dyDescent="0.3">
      <c r="F335" s="244"/>
      <c r="G335" s="244"/>
      <c r="H335" s="244"/>
      <c r="I335" s="244"/>
      <c r="J335" s="244"/>
      <c r="K335" s="244"/>
      <c r="L335" s="244"/>
    </row>
    <row r="336" spans="6:12" ht="15.75" customHeight="1" x14ac:dyDescent="0.3">
      <c r="F336" s="244"/>
      <c r="G336" s="244"/>
      <c r="H336" s="244"/>
      <c r="I336" s="244"/>
      <c r="J336" s="244"/>
      <c r="K336" s="244"/>
      <c r="L336" s="244"/>
    </row>
    <row r="337" spans="6:12" ht="15.75" customHeight="1" x14ac:dyDescent="0.3">
      <c r="F337" s="244"/>
      <c r="G337" s="244"/>
      <c r="H337" s="244"/>
      <c r="I337" s="244"/>
      <c r="J337" s="244"/>
      <c r="K337" s="244"/>
      <c r="L337" s="244"/>
    </row>
    <row r="338" spans="6:12" ht="15.75" customHeight="1" x14ac:dyDescent="0.3">
      <c r="F338" s="244"/>
      <c r="G338" s="244"/>
      <c r="H338" s="244"/>
      <c r="I338" s="244"/>
      <c r="J338" s="244"/>
      <c r="K338" s="244"/>
      <c r="L338" s="244"/>
    </row>
    <row r="339" spans="6:12" ht="15.75" customHeight="1" x14ac:dyDescent="0.3">
      <c r="F339" s="244"/>
      <c r="G339" s="244"/>
      <c r="H339" s="244"/>
      <c r="I339" s="244"/>
      <c r="J339" s="244"/>
      <c r="K339" s="244"/>
      <c r="L339" s="244"/>
    </row>
    <row r="340" spans="6:12" ht="15.75" customHeight="1" x14ac:dyDescent="0.3">
      <c r="F340" s="244"/>
      <c r="G340" s="244"/>
      <c r="H340" s="244"/>
      <c r="I340" s="244"/>
      <c r="J340" s="244"/>
      <c r="K340" s="244"/>
      <c r="L340" s="244"/>
    </row>
    <row r="341" spans="6:12" ht="15.75" customHeight="1" x14ac:dyDescent="0.3">
      <c r="F341" s="244"/>
      <c r="G341" s="244"/>
      <c r="H341" s="244"/>
      <c r="I341" s="244"/>
      <c r="J341" s="244"/>
      <c r="K341" s="244"/>
      <c r="L341" s="244"/>
    </row>
    <row r="342" spans="6:12" ht="15.75" customHeight="1" x14ac:dyDescent="0.3">
      <c r="F342" s="244"/>
      <c r="G342" s="244"/>
      <c r="H342" s="244"/>
      <c r="I342" s="244"/>
      <c r="J342" s="244"/>
      <c r="K342" s="244"/>
      <c r="L342" s="244"/>
    </row>
    <row r="343" spans="6:12" ht="15.75" customHeight="1" x14ac:dyDescent="0.3">
      <c r="F343" s="244"/>
      <c r="G343" s="244"/>
      <c r="H343" s="244"/>
      <c r="I343" s="244"/>
      <c r="J343" s="244"/>
      <c r="K343" s="244"/>
      <c r="L343" s="244"/>
    </row>
    <row r="344" spans="6:12" ht="15.75" customHeight="1" x14ac:dyDescent="0.3">
      <c r="F344" s="244"/>
      <c r="G344" s="244"/>
      <c r="H344" s="244"/>
      <c r="I344" s="244"/>
      <c r="J344" s="244"/>
      <c r="K344" s="244"/>
      <c r="L344" s="244"/>
    </row>
    <row r="345" spans="6:12" ht="15.75" customHeight="1" x14ac:dyDescent="0.3">
      <c r="F345" s="244"/>
      <c r="G345" s="244"/>
      <c r="H345" s="244"/>
      <c r="I345" s="244"/>
      <c r="J345" s="244"/>
      <c r="K345" s="244"/>
      <c r="L345" s="244"/>
    </row>
    <row r="346" spans="6:12" ht="15.75" customHeight="1" x14ac:dyDescent="0.3">
      <c r="F346" s="244"/>
      <c r="G346" s="244"/>
      <c r="H346" s="244"/>
      <c r="I346" s="244"/>
      <c r="J346" s="244"/>
      <c r="K346" s="244"/>
      <c r="L346" s="244"/>
    </row>
    <row r="347" spans="6:12" ht="15.75" customHeight="1" x14ac:dyDescent="0.3">
      <c r="F347" s="244"/>
      <c r="G347" s="244"/>
      <c r="H347" s="244"/>
      <c r="I347" s="244"/>
      <c r="J347" s="244"/>
      <c r="K347" s="244"/>
      <c r="L347" s="244"/>
    </row>
    <row r="348" spans="6:12" ht="15.75" customHeight="1" x14ac:dyDescent="0.3">
      <c r="F348" s="244"/>
      <c r="G348" s="244"/>
      <c r="H348" s="244"/>
      <c r="I348" s="244"/>
      <c r="J348" s="244"/>
      <c r="K348" s="244"/>
      <c r="L348" s="244"/>
    </row>
    <row r="349" spans="6:12" ht="15.75" customHeight="1" x14ac:dyDescent="0.3">
      <c r="F349" s="244"/>
      <c r="G349" s="244"/>
      <c r="H349" s="244"/>
      <c r="I349" s="244"/>
      <c r="J349" s="244"/>
      <c r="K349" s="244"/>
      <c r="L349" s="244"/>
    </row>
    <row r="350" spans="6:12" ht="15.75" customHeight="1" x14ac:dyDescent="0.3">
      <c r="F350" s="244"/>
      <c r="G350" s="244"/>
      <c r="H350" s="244"/>
      <c r="I350" s="244"/>
      <c r="J350" s="244"/>
      <c r="K350" s="244"/>
      <c r="L350" s="244"/>
    </row>
    <row r="351" spans="6:12" ht="15.75" customHeight="1" x14ac:dyDescent="0.3">
      <c r="F351" s="244"/>
      <c r="G351" s="244"/>
      <c r="H351" s="244"/>
      <c r="I351" s="244"/>
      <c r="J351" s="244"/>
      <c r="K351" s="244"/>
      <c r="L351" s="244"/>
    </row>
    <row r="352" spans="6:12" ht="15.75" customHeight="1" x14ac:dyDescent="0.3">
      <c r="F352" s="244"/>
      <c r="G352" s="244"/>
      <c r="H352" s="244"/>
      <c r="I352" s="244"/>
      <c r="J352" s="244"/>
      <c r="K352" s="244"/>
      <c r="L352" s="244"/>
    </row>
    <row r="353" spans="6:12" ht="15.75" customHeight="1" x14ac:dyDescent="0.3">
      <c r="F353" s="244"/>
      <c r="G353" s="244"/>
      <c r="H353" s="244"/>
      <c r="I353" s="244"/>
      <c r="J353" s="244"/>
      <c r="K353" s="244"/>
      <c r="L353" s="244"/>
    </row>
    <row r="354" spans="6:12" ht="15.75" customHeight="1" x14ac:dyDescent="0.3">
      <c r="F354" s="244"/>
      <c r="G354" s="244"/>
      <c r="H354" s="244"/>
      <c r="I354" s="244"/>
      <c r="J354" s="244"/>
      <c r="K354" s="244"/>
      <c r="L354" s="244"/>
    </row>
    <row r="355" spans="6:12" ht="15.75" customHeight="1" x14ac:dyDescent="0.3">
      <c r="F355" s="244"/>
      <c r="G355" s="244"/>
      <c r="H355" s="244"/>
      <c r="I355" s="244"/>
      <c r="J355" s="244"/>
      <c r="K355" s="244"/>
      <c r="L355" s="244"/>
    </row>
    <row r="356" spans="6:12" ht="15.75" customHeight="1" x14ac:dyDescent="0.3">
      <c r="F356" s="244"/>
      <c r="G356" s="244"/>
      <c r="H356" s="244"/>
      <c r="I356" s="244"/>
      <c r="J356" s="244"/>
      <c r="K356" s="244"/>
      <c r="L356" s="244"/>
    </row>
    <row r="357" spans="6:12" ht="15.75" customHeight="1" x14ac:dyDescent="0.3">
      <c r="F357" s="244"/>
      <c r="G357" s="244"/>
      <c r="H357" s="244"/>
      <c r="I357" s="244"/>
      <c r="J357" s="244"/>
      <c r="K357" s="244"/>
      <c r="L357" s="244"/>
    </row>
    <row r="358" spans="6:12" ht="15.75" customHeight="1" x14ac:dyDescent="0.3">
      <c r="F358" s="244"/>
      <c r="G358" s="244"/>
      <c r="H358" s="244"/>
      <c r="I358" s="244"/>
      <c r="J358" s="244"/>
      <c r="K358" s="244"/>
      <c r="L358" s="244"/>
    </row>
    <row r="359" spans="6:12" ht="15.75" customHeight="1" x14ac:dyDescent="0.3">
      <c r="F359" s="244"/>
      <c r="G359" s="244"/>
      <c r="H359" s="244"/>
      <c r="I359" s="244"/>
      <c r="J359" s="244"/>
      <c r="K359" s="244"/>
      <c r="L359" s="244"/>
    </row>
    <row r="360" spans="6:12" ht="15.75" customHeight="1" x14ac:dyDescent="0.3">
      <c r="F360" s="244"/>
      <c r="G360" s="244"/>
      <c r="H360" s="244"/>
      <c r="I360" s="244"/>
      <c r="J360" s="244"/>
      <c r="K360" s="244"/>
      <c r="L360" s="244"/>
    </row>
    <row r="361" spans="6:12" ht="15.75" customHeight="1" x14ac:dyDescent="0.3">
      <c r="F361" s="244"/>
      <c r="G361" s="244"/>
      <c r="H361" s="244"/>
      <c r="I361" s="244"/>
      <c r="J361" s="244"/>
      <c r="K361" s="244"/>
      <c r="L361" s="244"/>
    </row>
    <row r="362" spans="6:12" ht="15.75" customHeight="1" x14ac:dyDescent="0.3">
      <c r="F362" s="244"/>
      <c r="G362" s="244"/>
      <c r="H362" s="244"/>
      <c r="I362" s="244"/>
      <c r="J362" s="244"/>
      <c r="K362" s="244"/>
      <c r="L362" s="244"/>
    </row>
    <row r="363" spans="6:12" ht="15.75" customHeight="1" x14ac:dyDescent="0.3">
      <c r="F363" s="244"/>
      <c r="G363" s="244"/>
      <c r="H363" s="244"/>
      <c r="I363" s="244"/>
      <c r="J363" s="244"/>
      <c r="K363" s="244"/>
      <c r="L363" s="244"/>
    </row>
    <row r="364" spans="6:12" ht="15.75" customHeight="1" x14ac:dyDescent="0.3">
      <c r="F364" s="244"/>
      <c r="G364" s="244"/>
      <c r="H364" s="244"/>
      <c r="I364" s="244"/>
      <c r="J364" s="244"/>
      <c r="K364" s="244"/>
      <c r="L364" s="244"/>
    </row>
    <row r="365" spans="6:12" ht="15.75" customHeight="1" x14ac:dyDescent="0.3">
      <c r="F365" s="244"/>
      <c r="G365" s="244"/>
      <c r="H365" s="244"/>
      <c r="I365" s="244"/>
      <c r="J365" s="244"/>
      <c r="K365" s="244"/>
      <c r="L365" s="244"/>
    </row>
    <row r="366" spans="6:12" ht="15.75" customHeight="1" x14ac:dyDescent="0.3">
      <c r="F366" s="244"/>
      <c r="G366" s="244"/>
      <c r="H366" s="244"/>
      <c r="I366" s="244"/>
      <c r="J366" s="244"/>
      <c r="K366" s="244"/>
      <c r="L366" s="244"/>
    </row>
    <row r="367" spans="6:12" ht="15.75" customHeight="1" x14ac:dyDescent="0.3">
      <c r="F367" s="244"/>
      <c r="G367" s="244"/>
      <c r="H367" s="244"/>
      <c r="I367" s="244"/>
      <c r="J367" s="244"/>
      <c r="K367" s="244"/>
      <c r="L367" s="244"/>
    </row>
    <row r="368" spans="6:12" ht="15.75" customHeight="1" x14ac:dyDescent="0.3">
      <c r="F368" s="244"/>
      <c r="G368" s="244"/>
      <c r="H368" s="244"/>
      <c r="I368" s="244"/>
      <c r="J368" s="244"/>
      <c r="K368" s="244"/>
      <c r="L368" s="244"/>
    </row>
    <row r="369" spans="6:12" ht="15.75" customHeight="1" x14ac:dyDescent="0.3">
      <c r="F369" s="244"/>
      <c r="G369" s="244"/>
      <c r="H369" s="244"/>
      <c r="I369" s="244"/>
      <c r="J369" s="244"/>
      <c r="K369" s="244"/>
      <c r="L369" s="244"/>
    </row>
    <row r="370" spans="6:12" ht="15.75" customHeight="1" x14ac:dyDescent="0.3">
      <c r="F370" s="244"/>
      <c r="G370" s="244"/>
      <c r="H370" s="244"/>
      <c r="I370" s="244"/>
      <c r="J370" s="244"/>
      <c r="K370" s="244"/>
      <c r="L370" s="244"/>
    </row>
    <row r="371" spans="6:12" ht="15.75" customHeight="1" x14ac:dyDescent="0.3">
      <c r="F371" s="244"/>
      <c r="G371" s="244"/>
      <c r="H371" s="244"/>
      <c r="I371" s="244"/>
      <c r="J371" s="244"/>
      <c r="K371" s="244"/>
      <c r="L371" s="244"/>
    </row>
    <row r="372" spans="6:12" ht="15.75" customHeight="1" x14ac:dyDescent="0.3">
      <c r="F372" s="244"/>
      <c r="G372" s="244"/>
      <c r="H372" s="244"/>
      <c r="I372" s="244"/>
      <c r="J372" s="244"/>
      <c r="K372" s="244"/>
      <c r="L372" s="244"/>
    </row>
    <row r="373" spans="6:12" ht="15.75" customHeight="1" x14ac:dyDescent="0.3">
      <c r="F373" s="244"/>
      <c r="G373" s="244"/>
      <c r="H373" s="244"/>
      <c r="I373" s="244"/>
      <c r="J373" s="244"/>
      <c r="K373" s="244"/>
      <c r="L373" s="244"/>
    </row>
    <row r="374" spans="6:12" ht="15.75" customHeight="1" x14ac:dyDescent="0.3">
      <c r="F374" s="244"/>
      <c r="G374" s="244"/>
      <c r="H374" s="244"/>
      <c r="I374" s="244"/>
      <c r="J374" s="244"/>
      <c r="K374" s="244"/>
      <c r="L374" s="244"/>
    </row>
    <row r="375" spans="6:12" ht="15.75" customHeight="1" x14ac:dyDescent="0.3">
      <c r="F375" s="244"/>
      <c r="G375" s="244"/>
      <c r="H375" s="244"/>
      <c r="I375" s="244"/>
      <c r="J375" s="244"/>
      <c r="K375" s="244"/>
      <c r="L375" s="244"/>
    </row>
    <row r="376" spans="6:12" ht="15.75" customHeight="1" x14ac:dyDescent="0.3">
      <c r="F376" s="244"/>
      <c r="G376" s="244"/>
      <c r="H376" s="244"/>
      <c r="I376" s="244"/>
      <c r="J376" s="244"/>
      <c r="K376" s="244"/>
      <c r="L376" s="244"/>
    </row>
    <row r="377" spans="6:12" ht="15.75" customHeight="1" x14ac:dyDescent="0.3">
      <c r="F377" s="244"/>
      <c r="G377" s="244"/>
      <c r="H377" s="244"/>
      <c r="I377" s="244"/>
      <c r="J377" s="244"/>
      <c r="K377" s="244"/>
      <c r="L377" s="244"/>
    </row>
    <row r="378" spans="6:12" ht="15.75" customHeight="1" x14ac:dyDescent="0.3">
      <c r="F378" s="244"/>
      <c r="G378" s="244"/>
      <c r="H378" s="244"/>
      <c r="I378" s="244"/>
      <c r="J378" s="244"/>
      <c r="K378" s="244"/>
      <c r="L378" s="244"/>
    </row>
    <row r="379" spans="6:12" ht="15.75" customHeight="1" x14ac:dyDescent="0.3">
      <c r="F379" s="244"/>
      <c r="G379" s="244"/>
      <c r="H379" s="244"/>
      <c r="I379" s="244"/>
      <c r="J379" s="244"/>
      <c r="K379" s="244"/>
      <c r="L379" s="244"/>
    </row>
    <row r="380" spans="6:12" ht="15.75" customHeight="1" x14ac:dyDescent="0.3">
      <c r="F380" s="244"/>
      <c r="G380" s="244"/>
      <c r="H380" s="244"/>
      <c r="I380" s="244"/>
      <c r="J380" s="244"/>
      <c r="K380" s="244"/>
      <c r="L380" s="244"/>
    </row>
    <row r="381" spans="6:12" ht="15.75" customHeight="1" x14ac:dyDescent="0.3">
      <c r="F381" s="244"/>
      <c r="G381" s="244"/>
      <c r="H381" s="244"/>
      <c r="I381" s="244"/>
      <c r="J381" s="244"/>
      <c r="K381" s="244"/>
      <c r="L381" s="244"/>
    </row>
    <row r="382" spans="6:12" ht="15.75" customHeight="1" x14ac:dyDescent="0.3">
      <c r="F382" s="244"/>
      <c r="G382" s="244"/>
      <c r="H382" s="244"/>
      <c r="I382" s="244"/>
      <c r="J382" s="244"/>
      <c r="K382" s="244"/>
      <c r="L382" s="244"/>
    </row>
    <row r="383" spans="6:12" ht="15.75" customHeight="1" x14ac:dyDescent="0.3">
      <c r="F383" s="244"/>
      <c r="G383" s="244"/>
      <c r="H383" s="244"/>
      <c r="I383" s="244"/>
      <c r="J383" s="244"/>
      <c r="K383" s="244"/>
      <c r="L383" s="244"/>
    </row>
    <row r="384" spans="6:12" ht="15.75" customHeight="1" x14ac:dyDescent="0.3">
      <c r="F384" s="244"/>
      <c r="G384" s="244"/>
      <c r="H384" s="244"/>
      <c r="I384" s="244"/>
      <c r="J384" s="244"/>
      <c r="K384" s="244"/>
      <c r="L384" s="244"/>
    </row>
    <row r="385" spans="6:12" ht="15.75" customHeight="1" x14ac:dyDescent="0.3">
      <c r="F385" s="244"/>
      <c r="G385" s="244"/>
      <c r="H385" s="244"/>
      <c r="I385" s="244"/>
      <c r="J385" s="244"/>
      <c r="K385" s="244"/>
      <c r="L385" s="244"/>
    </row>
    <row r="386" spans="6:12" ht="15.75" customHeight="1" x14ac:dyDescent="0.3">
      <c r="F386" s="244"/>
      <c r="G386" s="244"/>
      <c r="H386" s="244"/>
      <c r="I386" s="244"/>
      <c r="J386" s="244"/>
      <c r="K386" s="244"/>
      <c r="L386" s="244"/>
    </row>
    <row r="387" spans="6:12" ht="15.75" customHeight="1" x14ac:dyDescent="0.3">
      <c r="F387" s="244"/>
      <c r="G387" s="244"/>
      <c r="H387" s="244"/>
      <c r="I387" s="244"/>
      <c r="J387" s="244"/>
      <c r="K387" s="244"/>
      <c r="L387" s="244"/>
    </row>
    <row r="388" spans="6:12" ht="15.75" customHeight="1" x14ac:dyDescent="0.3">
      <c r="F388" s="244"/>
      <c r="G388" s="244"/>
      <c r="H388" s="244"/>
      <c r="I388" s="244"/>
      <c r="J388" s="244"/>
      <c r="K388" s="244"/>
      <c r="L388" s="244"/>
    </row>
    <row r="389" spans="6:12" ht="15.75" customHeight="1" x14ac:dyDescent="0.3">
      <c r="F389" s="244"/>
      <c r="G389" s="244"/>
      <c r="H389" s="244"/>
      <c r="I389" s="244"/>
      <c r="J389" s="244"/>
      <c r="K389" s="244"/>
      <c r="L389" s="244"/>
    </row>
    <row r="390" spans="6:12" ht="15.75" customHeight="1" x14ac:dyDescent="0.3">
      <c r="F390" s="244"/>
      <c r="G390" s="244"/>
      <c r="H390" s="244"/>
      <c r="I390" s="244"/>
      <c r="J390" s="244"/>
      <c r="K390" s="244"/>
      <c r="L390" s="244"/>
    </row>
    <row r="391" spans="6:12" ht="15.75" customHeight="1" x14ac:dyDescent="0.3">
      <c r="F391" s="244"/>
      <c r="G391" s="244"/>
      <c r="H391" s="244"/>
      <c r="I391" s="244"/>
      <c r="J391" s="244"/>
      <c r="K391" s="244"/>
      <c r="L391" s="244"/>
    </row>
    <row r="392" spans="6:12" ht="15.75" customHeight="1" x14ac:dyDescent="0.3">
      <c r="F392" s="244"/>
      <c r="G392" s="244"/>
      <c r="H392" s="244"/>
      <c r="I392" s="244"/>
      <c r="J392" s="244"/>
      <c r="K392" s="244"/>
      <c r="L392" s="244"/>
    </row>
    <row r="393" spans="6:12" ht="15.75" customHeight="1" x14ac:dyDescent="0.3">
      <c r="F393" s="244"/>
      <c r="G393" s="244"/>
      <c r="H393" s="244"/>
      <c r="I393" s="244"/>
      <c r="J393" s="244"/>
      <c r="K393" s="244"/>
      <c r="L393" s="244"/>
    </row>
    <row r="394" spans="6:12" ht="15.75" customHeight="1" x14ac:dyDescent="0.3">
      <c r="F394" s="244"/>
      <c r="G394" s="244"/>
      <c r="H394" s="244"/>
      <c r="I394" s="244"/>
      <c r="J394" s="244"/>
      <c r="K394" s="244"/>
      <c r="L394" s="244"/>
    </row>
    <row r="395" spans="6:12" ht="15.75" customHeight="1" x14ac:dyDescent="0.3">
      <c r="F395" s="244"/>
      <c r="G395" s="244"/>
      <c r="H395" s="244"/>
      <c r="I395" s="244"/>
      <c r="J395" s="244"/>
      <c r="K395" s="244"/>
      <c r="L395" s="244"/>
    </row>
    <row r="396" spans="6:12" ht="15.75" customHeight="1" x14ac:dyDescent="0.3">
      <c r="F396" s="244"/>
      <c r="G396" s="244"/>
      <c r="H396" s="244"/>
      <c r="I396" s="244"/>
      <c r="J396" s="244"/>
      <c r="K396" s="244"/>
      <c r="L396" s="244"/>
    </row>
    <row r="397" spans="6:12" ht="15.75" customHeight="1" x14ac:dyDescent="0.3">
      <c r="F397" s="244"/>
      <c r="G397" s="244"/>
      <c r="H397" s="244"/>
      <c r="I397" s="244"/>
      <c r="J397" s="244"/>
      <c r="K397" s="244"/>
      <c r="L397" s="244"/>
    </row>
    <row r="398" spans="6:12" ht="15.75" customHeight="1" x14ac:dyDescent="0.3">
      <c r="F398" s="244"/>
      <c r="G398" s="244"/>
      <c r="H398" s="244"/>
      <c r="I398" s="244"/>
      <c r="J398" s="244"/>
      <c r="K398" s="244"/>
      <c r="L398" s="244"/>
    </row>
    <row r="399" spans="6:12" ht="15.75" customHeight="1" x14ac:dyDescent="0.3">
      <c r="F399" s="244"/>
      <c r="G399" s="244"/>
      <c r="H399" s="244"/>
      <c r="I399" s="244"/>
      <c r="J399" s="244"/>
      <c r="K399" s="244"/>
      <c r="L399" s="244"/>
    </row>
    <row r="400" spans="6:12" ht="15.75" customHeight="1" x14ac:dyDescent="0.3">
      <c r="F400" s="244"/>
      <c r="G400" s="244"/>
      <c r="H400" s="244"/>
      <c r="I400" s="244"/>
      <c r="J400" s="244"/>
      <c r="K400" s="244"/>
      <c r="L400" s="244"/>
    </row>
    <row r="401" spans="6:12" ht="15.75" customHeight="1" x14ac:dyDescent="0.3">
      <c r="F401" s="244"/>
      <c r="G401" s="244"/>
      <c r="H401" s="244"/>
      <c r="I401" s="244"/>
      <c r="J401" s="244"/>
      <c r="K401" s="244"/>
      <c r="L401" s="244"/>
    </row>
    <row r="402" spans="6:12" ht="15.75" customHeight="1" x14ac:dyDescent="0.3">
      <c r="F402" s="244"/>
      <c r="G402" s="244"/>
      <c r="H402" s="244"/>
      <c r="I402" s="244"/>
      <c r="J402" s="244"/>
      <c r="K402" s="244"/>
      <c r="L402" s="244"/>
    </row>
    <row r="403" spans="6:12" ht="15.75" customHeight="1" x14ac:dyDescent="0.3">
      <c r="F403" s="244"/>
      <c r="G403" s="244"/>
      <c r="H403" s="244"/>
      <c r="I403" s="244"/>
      <c r="J403" s="244"/>
      <c r="K403" s="244"/>
      <c r="L403" s="244"/>
    </row>
    <row r="404" spans="6:12" ht="15.75" customHeight="1" x14ac:dyDescent="0.3">
      <c r="F404" s="244"/>
      <c r="G404" s="244"/>
      <c r="H404" s="244"/>
      <c r="I404" s="244"/>
      <c r="J404" s="244"/>
      <c r="K404" s="244"/>
      <c r="L404" s="244"/>
    </row>
    <row r="405" spans="6:12" ht="15.75" customHeight="1" x14ac:dyDescent="0.3">
      <c r="F405" s="244"/>
      <c r="G405" s="244"/>
      <c r="H405" s="244"/>
      <c r="I405" s="244"/>
      <c r="J405" s="244"/>
      <c r="K405" s="244"/>
      <c r="L405" s="244"/>
    </row>
    <row r="406" spans="6:12" ht="15.75" customHeight="1" x14ac:dyDescent="0.3">
      <c r="F406" s="244"/>
      <c r="G406" s="244"/>
      <c r="H406" s="244"/>
      <c r="I406" s="244"/>
      <c r="J406" s="244"/>
      <c r="K406" s="244"/>
      <c r="L406" s="244"/>
    </row>
    <row r="407" spans="6:12" ht="15.75" customHeight="1" x14ac:dyDescent="0.3">
      <c r="F407" s="244"/>
      <c r="G407" s="244"/>
      <c r="H407" s="244"/>
      <c r="I407" s="244"/>
      <c r="J407" s="244"/>
      <c r="K407" s="244"/>
      <c r="L407" s="244"/>
    </row>
    <row r="408" spans="6:12" ht="15.75" customHeight="1" x14ac:dyDescent="0.3">
      <c r="F408" s="244"/>
      <c r="G408" s="244"/>
      <c r="H408" s="244"/>
      <c r="I408" s="244"/>
      <c r="J408" s="244"/>
      <c r="K408" s="244"/>
      <c r="L408" s="244"/>
    </row>
    <row r="409" spans="6:12" ht="15.75" customHeight="1" x14ac:dyDescent="0.3">
      <c r="F409" s="244"/>
      <c r="G409" s="244"/>
      <c r="H409" s="244"/>
      <c r="I409" s="244"/>
      <c r="J409" s="244"/>
      <c r="K409" s="244"/>
      <c r="L409" s="244"/>
    </row>
    <row r="410" spans="6:12" ht="15.75" customHeight="1" x14ac:dyDescent="0.3">
      <c r="F410" s="244"/>
      <c r="G410" s="244"/>
      <c r="H410" s="244"/>
      <c r="I410" s="244"/>
      <c r="J410" s="244"/>
      <c r="K410" s="244"/>
      <c r="L410" s="244"/>
    </row>
    <row r="411" spans="6:12" ht="15.75" customHeight="1" x14ac:dyDescent="0.3">
      <c r="F411" s="244"/>
      <c r="G411" s="244"/>
      <c r="H411" s="244"/>
      <c r="I411" s="244"/>
      <c r="J411" s="244"/>
      <c r="K411" s="244"/>
      <c r="L411" s="244"/>
    </row>
    <row r="412" spans="6:12" ht="15.75" customHeight="1" x14ac:dyDescent="0.3">
      <c r="F412" s="244"/>
      <c r="G412" s="244"/>
      <c r="H412" s="244"/>
      <c r="I412" s="244"/>
      <c r="J412" s="244"/>
      <c r="K412" s="244"/>
      <c r="L412" s="244"/>
    </row>
    <row r="413" spans="6:12" ht="15.75" customHeight="1" x14ac:dyDescent="0.3">
      <c r="F413" s="244"/>
      <c r="G413" s="244"/>
      <c r="H413" s="244"/>
      <c r="I413" s="244"/>
      <c r="J413" s="244"/>
      <c r="K413" s="244"/>
      <c r="L413" s="244"/>
    </row>
    <row r="414" spans="6:12" ht="15.75" customHeight="1" x14ac:dyDescent="0.3">
      <c r="F414" s="244"/>
      <c r="G414" s="244"/>
      <c r="H414" s="244"/>
      <c r="I414" s="244"/>
      <c r="J414" s="244"/>
      <c r="K414" s="244"/>
      <c r="L414" s="244"/>
    </row>
    <row r="415" spans="6:12" ht="15.75" customHeight="1" x14ac:dyDescent="0.3">
      <c r="F415" s="244"/>
      <c r="G415" s="244"/>
      <c r="H415" s="244"/>
      <c r="I415" s="244"/>
      <c r="J415" s="244"/>
      <c r="K415" s="244"/>
      <c r="L415" s="244"/>
    </row>
    <row r="416" spans="6:12" ht="15.75" customHeight="1" x14ac:dyDescent="0.3">
      <c r="F416" s="244"/>
      <c r="G416" s="244"/>
      <c r="H416" s="244"/>
      <c r="I416" s="244"/>
      <c r="J416" s="244"/>
      <c r="K416" s="244"/>
      <c r="L416" s="244"/>
    </row>
    <row r="417" spans="6:12" ht="15.75" customHeight="1" x14ac:dyDescent="0.3">
      <c r="F417" s="244"/>
      <c r="G417" s="244"/>
      <c r="H417" s="244"/>
      <c r="I417" s="244"/>
      <c r="J417" s="244"/>
      <c r="K417" s="244"/>
      <c r="L417" s="244"/>
    </row>
    <row r="418" spans="6:12" ht="15.75" customHeight="1" x14ac:dyDescent="0.3">
      <c r="F418" s="244"/>
      <c r="G418" s="244"/>
      <c r="H418" s="244"/>
      <c r="I418" s="244"/>
      <c r="J418" s="244"/>
      <c r="K418" s="244"/>
      <c r="L418" s="244"/>
    </row>
    <row r="419" spans="6:12" ht="15.75" customHeight="1" x14ac:dyDescent="0.3">
      <c r="F419" s="244"/>
      <c r="G419" s="244"/>
      <c r="H419" s="244"/>
      <c r="I419" s="244"/>
      <c r="J419" s="244"/>
      <c r="K419" s="244"/>
      <c r="L419" s="244"/>
    </row>
    <row r="420" spans="6:12" ht="15.75" customHeight="1" x14ac:dyDescent="0.3">
      <c r="F420" s="244"/>
      <c r="G420" s="244"/>
      <c r="H420" s="244"/>
      <c r="I420" s="244"/>
      <c r="J420" s="244"/>
      <c r="K420" s="244"/>
      <c r="L420" s="244"/>
    </row>
    <row r="421" spans="6:12" ht="15.75" customHeight="1" x14ac:dyDescent="0.3">
      <c r="F421" s="244"/>
      <c r="G421" s="244"/>
      <c r="H421" s="244"/>
      <c r="I421" s="244"/>
      <c r="J421" s="244"/>
      <c r="K421" s="244"/>
      <c r="L421" s="244"/>
    </row>
    <row r="422" spans="6:12" ht="15.75" customHeight="1" x14ac:dyDescent="0.3">
      <c r="F422" s="244"/>
      <c r="G422" s="244"/>
      <c r="H422" s="244"/>
      <c r="I422" s="244"/>
      <c r="J422" s="244"/>
      <c r="K422" s="244"/>
      <c r="L422" s="244"/>
    </row>
    <row r="423" spans="6:12" ht="15.75" customHeight="1" x14ac:dyDescent="0.3">
      <c r="F423" s="244"/>
      <c r="G423" s="244"/>
      <c r="H423" s="244"/>
      <c r="I423" s="244"/>
      <c r="J423" s="244"/>
      <c r="K423" s="244"/>
      <c r="L423" s="244"/>
    </row>
    <row r="424" spans="6:12" ht="15.75" customHeight="1" x14ac:dyDescent="0.3">
      <c r="F424" s="244"/>
      <c r="G424" s="244"/>
      <c r="H424" s="244"/>
      <c r="I424" s="244"/>
      <c r="J424" s="244"/>
      <c r="K424" s="244"/>
      <c r="L424" s="244"/>
    </row>
    <row r="425" spans="6:12" ht="15.75" customHeight="1" x14ac:dyDescent="0.3">
      <c r="F425" s="244"/>
      <c r="G425" s="244"/>
      <c r="H425" s="244"/>
      <c r="I425" s="244"/>
      <c r="J425" s="244"/>
      <c r="K425" s="244"/>
      <c r="L425" s="244"/>
    </row>
    <row r="426" spans="6:12" ht="15.75" customHeight="1" x14ac:dyDescent="0.3">
      <c r="F426" s="244"/>
      <c r="G426" s="244"/>
      <c r="H426" s="244"/>
      <c r="I426" s="244"/>
      <c r="J426" s="244"/>
      <c r="K426" s="244"/>
      <c r="L426" s="244"/>
    </row>
    <row r="427" spans="6:12" ht="15.75" customHeight="1" x14ac:dyDescent="0.3">
      <c r="F427" s="244"/>
      <c r="G427" s="244"/>
      <c r="H427" s="244"/>
      <c r="I427" s="244"/>
      <c r="J427" s="244"/>
      <c r="K427" s="244"/>
      <c r="L427" s="244"/>
    </row>
    <row r="428" spans="6:12" ht="15.75" customHeight="1" x14ac:dyDescent="0.3">
      <c r="F428" s="244"/>
      <c r="G428" s="244"/>
      <c r="H428" s="244"/>
      <c r="I428" s="244"/>
      <c r="J428" s="244"/>
      <c r="K428" s="244"/>
      <c r="L428" s="244"/>
    </row>
    <row r="429" spans="6:12" ht="15.75" customHeight="1" x14ac:dyDescent="0.3">
      <c r="F429" s="244"/>
      <c r="G429" s="244"/>
      <c r="H429" s="244"/>
      <c r="I429" s="244"/>
      <c r="J429" s="244"/>
      <c r="K429" s="244"/>
      <c r="L429" s="244"/>
    </row>
    <row r="430" spans="6:12" ht="15.75" customHeight="1" x14ac:dyDescent="0.3">
      <c r="F430" s="244"/>
      <c r="G430" s="244"/>
      <c r="H430" s="244"/>
      <c r="I430" s="244"/>
      <c r="J430" s="244"/>
      <c r="K430" s="244"/>
      <c r="L430" s="244"/>
    </row>
    <row r="431" spans="6:12" ht="15.75" customHeight="1" x14ac:dyDescent="0.3">
      <c r="F431" s="244"/>
      <c r="G431" s="244"/>
      <c r="H431" s="244"/>
      <c r="I431" s="244"/>
      <c r="J431" s="244"/>
      <c r="K431" s="244"/>
      <c r="L431" s="244"/>
    </row>
    <row r="432" spans="6:12" ht="15.75" customHeight="1" x14ac:dyDescent="0.3">
      <c r="F432" s="244"/>
      <c r="G432" s="244"/>
      <c r="H432" s="244"/>
      <c r="I432" s="244"/>
      <c r="J432" s="244"/>
      <c r="K432" s="244"/>
      <c r="L432" s="244"/>
    </row>
    <row r="433" spans="6:12" ht="15.75" customHeight="1" x14ac:dyDescent="0.3">
      <c r="F433" s="244"/>
      <c r="G433" s="244"/>
      <c r="H433" s="244"/>
      <c r="I433" s="244"/>
      <c r="J433" s="244"/>
      <c r="K433" s="244"/>
      <c r="L433" s="244"/>
    </row>
    <row r="434" spans="6:12" ht="15.75" customHeight="1" x14ac:dyDescent="0.3">
      <c r="F434" s="244"/>
      <c r="G434" s="244"/>
      <c r="H434" s="244"/>
      <c r="I434" s="244"/>
      <c r="J434" s="244"/>
      <c r="K434" s="244"/>
      <c r="L434" s="244"/>
    </row>
    <row r="435" spans="6:12" ht="15.75" customHeight="1" x14ac:dyDescent="0.3">
      <c r="F435" s="244"/>
      <c r="G435" s="244"/>
      <c r="H435" s="244"/>
      <c r="I435" s="244"/>
      <c r="J435" s="244"/>
      <c r="K435" s="244"/>
      <c r="L435" s="244"/>
    </row>
    <row r="436" spans="6:12" ht="15.75" customHeight="1" x14ac:dyDescent="0.3">
      <c r="F436" s="244"/>
      <c r="G436" s="244"/>
      <c r="H436" s="244"/>
      <c r="I436" s="244"/>
      <c r="J436" s="244"/>
      <c r="K436" s="244"/>
      <c r="L436" s="244"/>
    </row>
    <row r="437" spans="6:12" ht="15.75" customHeight="1" x14ac:dyDescent="0.3">
      <c r="F437" s="244"/>
      <c r="G437" s="244"/>
      <c r="H437" s="244"/>
      <c r="I437" s="244"/>
      <c r="J437" s="244"/>
      <c r="K437" s="244"/>
      <c r="L437" s="244"/>
    </row>
    <row r="438" spans="6:12" ht="15.75" customHeight="1" x14ac:dyDescent="0.3">
      <c r="F438" s="244"/>
      <c r="G438" s="244"/>
      <c r="H438" s="244"/>
      <c r="I438" s="244"/>
      <c r="J438" s="244"/>
      <c r="K438" s="244"/>
      <c r="L438" s="244"/>
    </row>
    <row r="439" spans="6:12" ht="15.75" customHeight="1" x14ac:dyDescent="0.3">
      <c r="F439" s="244"/>
      <c r="G439" s="244"/>
      <c r="H439" s="244"/>
      <c r="I439" s="244"/>
      <c r="J439" s="244"/>
      <c r="K439" s="244"/>
      <c r="L439" s="244"/>
    </row>
    <row r="440" spans="6:12" ht="15.75" customHeight="1" x14ac:dyDescent="0.3">
      <c r="F440" s="244"/>
      <c r="G440" s="244"/>
      <c r="H440" s="244"/>
      <c r="I440" s="244"/>
      <c r="J440" s="244"/>
      <c r="K440" s="244"/>
      <c r="L440" s="244"/>
    </row>
    <row r="441" spans="6:12" ht="15.75" customHeight="1" x14ac:dyDescent="0.3">
      <c r="F441" s="244"/>
      <c r="G441" s="244"/>
      <c r="H441" s="244"/>
      <c r="I441" s="244"/>
      <c r="J441" s="244"/>
      <c r="K441" s="244"/>
      <c r="L441" s="244"/>
    </row>
    <row r="442" spans="6:12" ht="15.75" customHeight="1" x14ac:dyDescent="0.3">
      <c r="F442" s="244"/>
      <c r="G442" s="244"/>
      <c r="H442" s="244"/>
      <c r="I442" s="244"/>
      <c r="J442" s="244"/>
      <c r="K442" s="244"/>
      <c r="L442" s="244"/>
    </row>
    <row r="443" spans="6:12" ht="15.75" customHeight="1" x14ac:dyDescent="0.3">
      <c r="F443" s="244"/>
      <c r="G443" s="244"/>
      <c r="H443" s="244"/>
      <c r="I443" s="244"/>
      <c r="J443" s="244"/>
      <c r="K443" s="244"/>
      <c r="L443" s="244"/>
    </row>
    <row r="444" spans="6:12" ht="15.75" customHeight="1" x14ac:dyDescent="0.3">
      <c r="F444" s="244"/>
      <c r="G444" s="244"/>
      <c r="H444" s="244"/>
      <c r="I444" s="244"/>
      <c r="J444" s="244"/>
      <c r="K444" s="244"/>
      <c r="L444" s="244"/>
    </row>
    <row r="445" spans="6:12" ht="15.75" customHeight="1" x14ac:dyDescent="0.3">
      <c r="F445" s="244"/>
      <c r="G445" s="244"/>
      <c r="H445" s="244"/>
      <c r="I445" s="244"/>
      <c r="J445" s="244"/>
      <c r="K445" s="244"/>
      <c r="L445" s="244"/>
    </row>
    <row r="446" spans="6:12" ht="15.75" customHeight="1" x14ac:dyDescent="0.3">
      <c r="F446" s="244"/>
      <c r="G446" s="244"/>
      <c r="H446" s="244"/>
      <c r="I446" s="244"/>
      <c r="J446" s="244"/>
      <c r="K446" s="244"/>
      <c r="L446" s="244"/>
    </row>
    <row r="447" spans="6:12" ht="15.75" customHeight="1" x14ac:dyDescent="0.3">
      <c r="F447" s="244"/>
      <c r="G447" s="244"/>
      <c r="H447" s="244"/>
      <c r="I447" s="244"/>
      <c r="J447" s="244"/>
      <c r="K447" s="244"/>
      <c r="L447" s="244"/>
    </row>
    <row r="448" spans="6:12" ht="15.75" customHeight="1" x14ac:dyDescent="0.3">
      <c r="F448" s="244"/>
      <c r="G448" s="244"/>
      <c r="H448" s="244"/>
      <c r="I448" s="244"/>
      <c r="J448" s="244"/>
      <c r="K448" s="244"/>
      <c r="L448" s="244"/>
    </row>
    <row r="449" spans="6:12" ht="15.75" customHeight="1" x14ac:dyDescent="0.3">
      <c r="F449" s="244"/>
      <c r="G449" s="244"/>
      <c r="H449" s="244"/>
      <c r="I449" s="244"/>
      <c r="J449" s="244"/>
      <c r="K449" s="244"/>
      <c r="L449" s="244"/>
    </row>
    <row r="450" spans="6:12" ht="15.75" customHeight="1" x14ac:dyDescent="0.3">
      <c r="F450" s="244"/>
      <c r="G450" s="244"/>
      <c r="H450" s="244"/>
      <c r="I450" s="244"/>
      <c r="J450" s="244"/>
      <c r="K450" s="244"/>
      <c r="L450" s="244"/>
    </row>
    <row r="451" spans="6:12" ht="15.75" customHeight="1" x14ac:dyDescent="0.3">
      <c r="F451" s="244"/>
      <c r="G451" s="244"/>
      <c r="H451" s="244"/>
      <c r="I451" s="244"/>
      <c r="J451" s="244"/>
      <c r="K451" s="244"/>
      <c r="L451" s="244"/>
    </row>
    <row r="452" spans="6:12" ht="15.75" customHeight="1" x14ac:dyDescent="0.3">
      <c r="F452" s="244"/>
      <c r="G452" s="244"/>
      <c r="H452" s="244"/>
      <c r="I452" s="244"/>
      <c r="J452" s="244"/>
      <c r="K452" s="244"/>
      <c r="L452" s="244"/>
    </row>
    <row r="453" spans="6:12" ht="15.75" customHeight="1" x14ac:dyDescent="0.3">
      <c r="F453" s="244"/>
      <c r="G453" s="244"/>
      <c r="H453" s="244"/>
      <c r="I453" s="244"/>
      <c r="J453" s="244"/>
      <c r="K453" s="244"/>
      <c r="L453" s="244"/>
    </row>
    <row r="454" spans="6:12" ht="15.75" customHeight="1" x14ac:dyDescent="0.3">
      <c r="F454" s="244"/>
      <c r="G454" s="244"/>
      <c r="H454" s="244"/>
      <c r="I454" s="244"/>
      <c r="J454" s="244"/>
      <c r="K454" s="244"/>
      <c r="L454" s="244"/>
    </row>
    <row r="455" spans="6:12" ht="15.75" customHeight="1" x14ac:dyDescent="0.3">
      <c r="F455" s="244"/>
      <c r="G455" s="244"/>
      <c r="H455" s="244"/>
      <c r="I455" s="244"/>
      <c r="J455" s="244"/>
      <c r="K455" s="244"/>
      <c r="L455" s="244"/>
    </row>
    <row r="456" spans="6:12" ht="15.75" customHeight="1" x14ac:dyDescent="0.3">
      <c r="F456" s="244"/>
      <c r="G456" s="244"/>
      <c r="H456" s="244"/>
      <c r="I456" s="244"/>
      <c r="J456" s="244"/>
      <c r="K456" s="244"/>
      <c r="L456" s="244"/>
    </row>
    <row r="457" spans="6:12" ht="15.75" customHeight="1" x14ac:dyDescent="0.3">
      <c r="F457" s="244"/>
      <c r="G457" s="244"/>
      <c r="H457" s="244"/>
      <c r="I457" s="244"/>
      <c r="J457" s="244"/>
      <c r="K457" s="244"/>
      <c r="L457" s="244"/>
    </row>
    <row r="458" spans="6:12" ht="15.75" customHeight="1" x14ac:dyDescent="0.3">
      <c r="F458" s="244"/>
      <c r="G458" s="244"/>
      <c r="H458" s="244"/>
      <c r="I458" s="244"/>
      <c r="J458" s="244"/>
      <c r="K458" s="244"/>
      <c r="L458" s="244"/>
    </row>
    <row r="459" spans="6:12" ht="15.75" customHeight="1" x14ac:dyDescent="0.3">
      <c r="F459" s="244"/>
      <c r="G459" s="244"/>
      <c r="H459" s="244"/>
      <c r="I459" s="244"/>
      <c r="J459" s="244"/>
      <c r="K459" s="244"/>
      <c r="L459" s="244"/>
    </row>
    <row r="460" spans="6:12" ht="15.75" customHeight="1" x14ac:dyDescent="0.3">
      <c r="F460" s="244"/>
      <c r="G460" s="244"/>
      <c r="H460" s="244"/>
      <c r="I460" s="244"/>
      <c r="J460" s="244"/>
      <c r="K460" s="244"/>
      <c r="L460" s="244"/>
    </row>
    <row r="461" spans="6:12" ht="15.75" customHeight="1" x14ac:dyDescent="0.3">
      <c r="F461" s="244"/>
      <c r="G461" s="244"/>
      <c r="H461" s="244"/>
      <c r="I461" s="244"/>
      <c r="J461" s="244"/>
      <c r="K461" s="244"/>
      <c r="L461" s="244"/>
    </row>
    <row r="462" spans="6:12" ht="15.75" customHeight="1" x14ac:dyDescent="0.3">
      <c r="F462" s="244"/>
      <c r="G462" s="244"/>
      <c r="H462" s="244"/>
      <c r="I462" s="244"/>
      <c r="J462" s="244"/>
      <c r="K462" s="244"/>
      <c r="L462" s="244"/>
    </row>
    <row r="463" spans="6:12" ht="15.75" customHeight="1" x14ac:dyDescent="0.3">
      <c r="F463" s="244"/>
      <c r="G463" s="244"/>
      <c r="H463" s="244"/>
      <c r="I463" s="244"/>
      <c r="J463" s="244"/>
      <c r="K463" s="244"/>
      <c r="L463" s="244"/>
    </row>
    <row r="464" spans="6:12" ht="15.75" customHeight="1" x14ac:dyDescent="0.3">
      <c r="F464" s="244"/>
      <c r="G464" s="244"/>
      <c r="H464" s="244"/>
      <c r="I464" s="244"/>
      <c r="J464" s="244"/>
      <c r="K464" s="244"/>
      <c r="L464" s="244"/>
    </row>
    <row r="465" spans="6:12" ht="15.75" customHeight="1" x14ac:dyDescent="0.3">
      <c r="F465" s="244"/>
      <c r="G465" s="244"/>
      <c r="H465" s="244"/>
      <c r="I465" s="244"/>
      <c r="J465" s="244"/>
      <c r="K465" s="244"/>
      <c r="L465" s="244"/>
    </row>
    <row r="466" spans="6:12" ht="15.75" customHeight="1" x14ac:dyDescent="0.3">
      <c r="F466" s="244"/>
      <c r="G466" s="244"/>
      <c r="H466" s="244"/>
      <c r="I466" s="244"/>
      <c r="J466" s="244"/>
      <c r="K466" s="244"/>
      <c r="L466" s="244"/>
    </row>
    <row r="467" spans="6:12" ht="15.75" customHeight="1" x14ac:dyDescent="0.3">
      <c r="F467" s="244"/>
      <c r="G467" s="244"/>
      <c r="H467" s="244"/>
      <c r="I467" s="244"/>
      <c r="J467" s="244"/>
      <c r="K467" s="244"/>
      <c r="L467" s="244"/>
    </row>
    <row r="468" spans="6:12" ht="15.75" customHeight="1" x14ac:dyDescent="0.3">
      <c r="F468" s="244"/>
      <c r="G468" s="244"/>
      <c r="H468" s="244"/>
      <c r="I468" s="244"/>
      <c r="J468" s="244"/>
      <c r="K468" s="244"/>
      <c r="L468" s="244"/>
    </row>
    <row r="469" spans="6:12" ht="15.75" customHeight="1" x14ac:dyDescent="0.3">
      <c r="F469" s="244"/>
      <c r="G469" s="244"/>
      <c r="H469" s="244"/>
      <c r="I469" s="244"/>
      <c r="J469" s="244"/>
      <c r="K469" s="244"/>
      <c r="L469" s="244"/>
    </row>
    <row r="470" spans="6:12" ht="15.75" customHeight="1" x14ac:dyDescent="0.3">
      <c r="F470" s="244"/>
      <c r="G470" s="244"/>
      <c r="H470" s="244"/>
      <c r="I470" s="244"/>
      <c r="J470" s="244"/>
      <c r="K470" s="244"/>
      <c r="L470" s="244"/>
    </row>
    <row r="471" spans="6:12" ht="15.75" customHeight="1" x14ac:dyDescent="0.3">
      <c r="F471" s="244"/>
      <c r="G471" s="244"/>
      <c r="H471" s="244"/>
      <c r="I471" s="244"/>
      <c r="J471" s="244"/>
      <c r="K471" s="244"/>
      <c r="L471" s="244"/>
    </row>
    <row r="472" spans="6:12" ht="15.75" customHeight="1" x14ac:dyDescent="0.3">
      <c r="F472" s="244"/>
      <c r="G472" s="244"/>
      <c r="H472" s="244"/>
      <c r="I472" s="244"/>
      <c r="J472" s="244"/>
      <c r="K472" s="244"/>
      <c r="L472" s="244"/>
    </row>
    <row r="473" spans="6:12" ht="15.75" customHeight="1" x14ac:dyDescent="0.3">
      <c r="F473" s="244"/>
      <c r="G473" s="244"/>
      <c r="H473" s="244"/>
      <c r="I473" s="244"/>
      <c r="J473" s="244"/>
      <c r="K473" s="244"/>
      <c r="L473" s="244"/>
    </row>
    <row r="474" spans="6:12" ht="15.75" customHeight="1" x14ac:dyDescent="0.3">
      <c r="F474" s="244"/>
      <c r="G474" s="244"/>
      <c r="H474" s="244"/>
      <c r="I474" s="244"/>
      <c r="J474" s="244"/>
      <c r="K474" s="244"/>
      <c r="L474" s="244"/>
    </row>
    <row r="475" spans="6:12" ht="15.75" customHeight="1" x14ac:dyDescent="0.3">
      <c r="F475" s="244"/>
      <c r="G475" s="244"/>
      <c r="H475" s="244"/>
      <c r="I475" s="244"/>
      <c r="J475" s="244"/>
      <c r="K475" s="244"/>
      <c r="L475" s="244"/>
    </row>
    <row r="476" spans="6:12" ht="15.75" customHeight="1" x14ac:dyDescent="0.3">
      <c r="F476" s="244"/>
      <c r="G476" s="244"/>
      <c r="H476" s="244"/>
      <c r="I476" s="244"/>
      <c r="J476" s="244"/>
      <c r="K476" s="244"/>
      <c r="L476" s="244"/>
    </row>
    <row r="477" spans="6:12" ht="15.75" customHeight="1" x14ac:dyDescent="0.3">
      <c r="F477" s="244"/>
      <c r="G477" s="244"/>
      <c r="H477" s="244"/>
      <c r="I477" s="244"/>
      <c r="J477" s="244"/>
      <c r="K477" s="244"/>
      <c r="L477" s="244"/>
    </row>
    <row r="478" spans="6:12" ht="15.75" customHeight="1" x14ac:dyDescent="0.3">
      <c r="F478" s="244"/>
      <c r="G478" s="244"/>
      <c r="H478" s="244"/>
      <c r="I478" s="244"/>
      <c r="J478" s="244"/>
      <c r="K478" s="244"/>
      <c r="L478" s="244"/>
    </row>
    <row r="479" spans="6:12" ht="15.75" customHeight="1" x14ac:dyDescent="0.3">
      <c r="F479" s="244"/>
      <c r="G479" s="244"/>
      <c r="H479" s="244"/>
      <c r="I479" s="244"/>
      <c r="J479" s="244"/>
      <c r="K479" s="244"/>
      <c r="L479" s="244"/>
    </row>
    <row r="480" spans="6:12" ht="15.75" customHeight="1" x14ac:dyDescent="0.3">
      <c r="F480" s="244"/>
      <c r="G480" s="244"/>
      <c r="H480" s="244"/>
      <c r="I480" s="244"/>
      <c r="J480" s="244"/>
      <c r="K480" s="244"/>
      <c r="L480" s="244"/>
    </row>
    <row r="481" spans="6:12" ht="15.75" customHeight="1" x14ac:dyDescent="0.3">
      <c r="F481" s="244"/>
      <c r="G481" s="244"/>
      <c r="H481" s="244"/>
      <c r="I481" s="244"/>
      <c r="J481" s="244"/>
      <c r="K481" s="244"/>
      <c r="L481" s="244"/>
    </row>
    <row r="482" spans="6:12" ht="15.75" customHeight="1" x14ac:dyDescent="0.3">
      <c r="F482" s="244"/>
      <c r="G482" s="244"/>
      <c r="H482" s="244"/>
      <c r="I482" s="244"/>
      <c r="J482" s="244"/>
      <c r="K482" s="244"/>
      <c r="L482" s="244"/>
    </row>
    <row r="483" spans="6:12" ht="15.75" customHeight="1" x14ac:dyDescent="0.3">
      <c r="F483" s="244"/>
      <c r="G483" s="244"/>
      <c r="H483" s="244"/>
      <c r="I483" s="244"/>
      <c r="J483" s="244"/>
      <c r="K483" s="244"/>
      <c r="L483" s="244"/>
    </row>
    <row r="484" spans="6:12" ht="15.75" customHeight="1" x14ac:dyDescent="0.3">
      <c r="F484" s="244"/>
      <c r="G484" s="244"/>
      <c r="H484" s="244"/>
      <c r="I484" s="244"/>
      <c r="J484" s="244"/>
      <c r="K484" s="244"/>
      <c r="L484" s="244"/>
    </row>
    <row r="485" spans="6:12" ht="15.75" customHeight="1" x14ac:dyDescent="0.3">
      <c r="F485" s="244"/>
      <c r="G485" s="244"/>
      <c r="H485" s="244"/>
      <c r="I485" s="244"/>
      <c r="J485" s="244"/>
      <c r="K485" s="244"/>
      <c r="L485" s="244"/>
    </row>
    <row r="486" spans="6:12" ht="15.75" customHeight="1" x14ac:dyDescent="0.3">
      <c r="F486" s="244"/>
      <c r="G486" s="244"/>
      <c r="H486" s="244"/>
      <c r="I486" s="244"/>
      <c r="J486" s="244"/>
      <c r="K486" s="244"/>
      <c r="L486" s="244"/>
    </row>
    <row r="487" spans="6:12" ht="15.75" customHeight="1" x14ac:dyDescent="0.3">
      <c r="F487" s="244"/>
      <c r="G487" s="244"/>
      <c r="H487" s="244"/>
      <c r="I487" s="244"/>
      <c r="J487" s="244"/>
      <c r="K487" s="244"/>
      <c r="L487" s="244"/>
    </row>
    <row r="488" spans="6:12" ht="15.75" customHeight="1" x14ac:dyDescent="0.3">
      <c r="F488" s="244"/>
      <c r="G488" s="244"/>
      <c r="H488" s="244"/>
      <c r="I488" s="244"/>
      <c r="J488" s="244"/>
      <c r="K488" s="244"/>
      <c r="L488" s="244"/>
    </row>
    <row r="489" spans="6:12" ht="15.75" customHeight="1" x14ac:dyDescent="0.3">
      <c r="F489" s="244"/>
      <c r="G489" s="244"/>
      <c r="H489" s="244"/>
      <c r="I489" s="244"/>
      <c r="J489" s="244"/>
      <c r="K489" s="244"/>
      <c r="L489" s="244"/>
    </row>
    <row r="490" spans="6:12" ht="15.75" customHeight="1" x14ac:dyDescent="0.3">
      <c r="F490" s="244"/>
      <c r="G490" s="244"/>
      <c r="H490" s="244"/>
      <c r="I490" s="244"/>
      <c r="J490" s="244"/>
      <c r="K490" s="244"/>
      <c r="L490" s="244"/>
    </row>
    <row r="491" spans="6:12" ht="15.75" customHeight="1" x14ac:dyDescent="0.3">
      <c r="F491" s="244"/>
      <c r="G491" s="244"/>
      <c r="H491" s="244"/>
      <c r="I491" s="244"/>
      <c r="J491" s="244"/>
      <c r="K491" s="244"/>
      <c r="L491" s="244"/>
    </row>
    <row r="492" spans="6:12" ht="15.75" customHeight="1" x14ac:dyDescent="0.3">
      <c r="F492" s="244"/>
      <c r="G492" s="244"/>
      <c r="H492" s="244"/>
      <c r="I492" s="244"/>
      <c r="J492" s="244"/>
      <c r="K492" s="244"/>
      <c r="L492" s="244"/>
    </row>
    <row r="493" spans="6:12" ht="15.75" customHeight="1" x14ac:dyDescent="0.3">
      <c r="F493" s="244"/>
      <c r="G493" s="244"/>
      <c r="H493" s="244"/>
      <c r="I493" s="244"/>
      <c r="J493" s="244"/>
      <c r="K493" s="244"/>
      <c r="L493" s="244"/>
    </row>
    <row r="494" spans="6:12" ht="15.75" customHeight="1" x14ac:dyDescent="0.3">
      <c r="F494" s="244"/>
      <c r="G494" s="244"/>
      <c r="H494" s="244"/>
      <c r="I494" s="244"/>
      <c r="J494" s="244"/>
      <c r="K494" s="244"/>
      <c r="L494" s="244"/>
    </row>
    <row r="495" spans="6:12" ht="15.75" customHeight="1" x14ac:dyDescent="0.3">
      <c r="F495" s="244"/>
      <c r="G495" s="244"/>
      <c r="H495" s="244"/>
      <c r="I495" s="244"/>
      <c r="J495" s="244"/>
      <c r="K495" s="244"/>
      <c r="L495" s="244"/>
    </row>
    <row r="496" spans="6:12" ht="15.75" customHeight="1" x14ac:dyDescent="0.3">
      <c r="F496" s="244"/>
      <c r="G496" s="244"/>
      <c r="H496" s="244"/>
      <c r="I496" s="244"/>
      <c r="J496" s="244"/>
      <c r="K496" s="244"/>
      <c r="L496" s="244"/>
    </row>
    <row r="497" spans="6:12" ht="15.75" customHeight="1" x14ac:dyDescent="0.3">
      <c r="F497" s="244"/>
      <c r="G497" s="244"/>
      <c r="H497" s="244"/>
      <c r="I497" s="244"/>
      <c r="J497" s="244"/>
      <c r="K497" s="244"/>
      <c r="L497" s="244"/>
    </row>
    <row r="498" spans="6:12" ht="15.75" customHeight="1" x14ac:dyDescent="0.3">
      <c r="F498" s="244"/>
      <c r="G498" s="244"/>
      <c r="H498" s="244"/>
      <c r="I498" s="244"/>
      <c r="J498" s="244"/>
      <c r="K498" s="244"/>
      <c r="L498" s="244"/>
    </row>
    <row r="499" spans="6:12" ht="15.75" customHeight="1" x14ac:dyDescent="0.3">
      <c r="F499" s="244"/>
      <c r="G499" s="244"/>
      <c r="H499" s="244"/>
      <c r="I499" s="244"/>
      <c r="J499" s="244"/>
      <c r="K499" s="244"/>
      <c r="L499" s="244"/>
    </row>
    <row r="500" spans="6:12" ht="15.75" customHeight="1" x14ac:dyDescent="0.3">
      <c r="F500" s="244"/>
      <c r="G500" s="244"/>
      <c r="H500" s="244"/>
      <c r="I500" s="244"/>
      <c r="J500" s="244"/>
      <c r="K500" s="244"/>
      <c r="L500" s="244"/>
    </row>
    <row r="501" spans="6:12" ht="15.75" customHeight="1" x14ac:dyDescent="0.3">
      <c r="F501" s="244"/>
      <c r="G501" s="244"/>
      <c r="H501" s="244"/>
      <c r="I501" s="244"/>
      <c r="J501" s="244"/>
      <c r="K501" s="244"/>
      <c r="L501" s="244"/>
    </row>
    <row r="502" spans="6:12" ht="15.75" customHeight="1" x14ac:dyDescent="0.3">
      <c r="F502" s="244"/>
      <c r="G502" s="244"/>
      <c r="H502" s="244"/>
      <c r="I502" s="244"/>
      <c r="J502" s="244"/>
      <c r="K502" s="244"/>
      <c r="L502" s="244"/>
    </row>
    <row r="503" spans="6:12" ht="15.75" customHeight="1" x14ac:dyDescent="0.3">
      <c r="F503" s="244"/>
      <c r="G503" s="244"/>
      <c r="H503" s="244"/>
      <c r="I503" s="244"/>
      <c r="J503" s="244"/>
      <c r="K503" s="244"/>
      <c r="L503" s="244"/>
    </row>
    <row r="504" spans="6:12" ht="15.75" customHeight="1" x14ac:dyDescent="0.3">
      <c r="F504" s="244"/>
      <c r="G504" s="244"/>
      <c r="H504" s="244"/>
      <c r="I504" s="244"/>
      <c r="J504" s="244"/>
      <c r="K504" s="244"/>
      <c r="L504" s="244"/>
    </row>
    <row r="505" spans="6:12" ht="15.75" customHeight="1" x14ac:dyDescent="0.3">
      <c r="F505" s="244"/>
      <c r="G505" s="244"/>
      <c r="H505" s="244"/>
      <c r="I505" s="244"/>
      <c r="J505" s="244"/>
      <c r="K505" s="244"/>
      <c r="L505" s="244"/>
    </row>
    <row r="506" spans="6:12" ht="15.75" customHeight="1" x14ac:dyDescent="0.3">
      <c r="F506" s="244"/>
      <c r="G506" s="244"/>
      <c r="H506" s="244"/>
      <c r="I506" s="244"/>
      <c r="J506" s="244"/>
      <c r="K506" s="244"/>
      <c r="L506" s="244"/>
    </row>
    <row r="507" spans="6:12" ht="15.75" customHeight="1" x14ac:dyDescent="0.3">
      <c r="F507" s="244"/>
      <c r="G507" s="244"/>
      <c r="H507" s="244"/>
      <c r="I507" s="244"/>
      <c r="J507" s="244"/>
      <c r="K507" s="244"/>
      <c r="L507" s="244"/>
    </row>
    <row r="508" spans="6:12" ht="15.75" customHeight="1" x14ac:dyDescent="0.3">
      <c r="F508" s="244"/>
      <c r="G508" s="244"/>
      <c r="H508" s="244"/>
      <c r="I508" s="244"/>
      <c r="J508" s="244"/>
      <c r="K508" s="244"/>
      <c r="L508" s="244"/>
    </row>
    <row r="509" spans="6:12" ht="15.75" customHeight="1" x14ac:dyDescent="0.3">
      <c r="F509" s="244"/>
      <c r="G509" s="244"/>
      <c r="H509" s="244"/>
      <c r="I509" s="244"/>
      <c r="J509" s="244"/>
      <c r="K509" s="244"/>
      <c r="L509" s="244"/>
    </row>
    <row r="510" spans="6:12" ht="15.75" customHeight="1" x14ac:dyDescent="0.3">
      <c r="F510" s="244"/>
      <c r="G510" s="244"/>
      <c r="H510" s="244"/>
      <c r="I510" s="244"/>
      <c r="J510" s="244"/>
      <c r="K510" s="244"/>
      <c r="L510" s="244"/>
    </row>
    <row r="511" spans="6:12" ht="15.75" customHeight="1" x14ac:dyDescent="0.3">
      <c r="F511" s="244"/>
      <c r="G511" s="244"/>
      <c r="H511" s="244"/>
      <c r="I511" s="244"/>
      <c r="J511" s="244"/>
      <c r="K511" s="244"/>
      <c r="L511" s="244"/>
    </row>
    <row r="512" spans="6:12" ht="15.75" customHeight="1" x14ac:dyDescent="0.3">
      <c r="F512" s="244"/>
      <c r="G512" s="244"/>
      <c r="H512" s="244"/>
      <c r="I512" s="244"/>
      <c r="J512" s="244"/>
      <c r="K512" s="244"/>
      <c r="L512" s="244"/>
    </row>
    <row r="513" spans="6:12" ht="15.75" customHeight="1" x14ac:dyDescent="0.3">
      <c r="F513" s="244"/>
      <c r="G513" s="244"/>
      <c r="H513" s="244"/>
      <c r="I513" s="244"/>
      <c r="J513" s="244"/>
      <c r="K513" s="244"/>
      <c r="L513" s="244"/>
    </row>
    <row r="514" spans="6:12" ht="15.75" customHeight="1" x14ac:dyDescent="0.3">
      <c r="F514" s="244"/>
      <c r="G514" s="244"/>
      <c r="H514" s="244"/>
      <c r="I514" s="244"/>
      <c r="J514" s="244"/>
      <c r="K514" s="244"/>
      <c r="L514" s="244"/>
    </row>
    <row r="515" spans="6:12" ht="15.75" customHeight="1" x14ac:dyDescent="0.3">
      <c r="F515" s="244"/>
      <c r="G515" s="244"/>
      <c r="H515" s="244"/>
      <c r="I515" s="244"/>
      <c r="J515" s="244"/>
      <c r="K515" s="244"/>
      <c r="L515" s="244"/>
    </row>
    <row r="516" spans="6:12" ht="15.75" customHeight="1" x14ac:dyDescent="0.3">
      <c r="F516" s="244"/>
      <c r="G516" s="244"/>
      <c r="H516" s="244"/>
      <c r="I516" s="244"/>
      <c r="J516" s="244"/>
      <c r="K516" s="244"/>
      <c r="L516" s="244"/>
    </row>
    <row r="517" spans="6:12" ht="15.75" customHeight="1" x14ac:dyDescent="0.3">
      <c r="F517" s="244"/>
      <c r="G517" s="244"/>
      <c r="H517" s="244"/>
      <c r="I517" s="244"/>
      <c r="J517" s="244"/>
      <c r="K517" s="244"/>
      <c r="L517" s="244"/>
    </row>
    <row r="518" spans="6:12" ht="15.75" customHeight="1" x14ac:dyDescent="0.3">
      <c r="F518" s="244"/>
      <c r="G518" s="244"/>
      <c r="H518" s="244"/>
      <c r="I518" s="244"/>
      <c r="J518" s="244"/>
      <c r="K518" s="244"/>
      <c r="L518" s="244"/>
    </row>
    <row r="519" spans="6:12" ht="15.75" customHeight="1" x14ac:dyDescent="0.3">
      <c r="F519" s="244"/>
      <c r="G519" s="244"/>
      <c r="H519" s="244"/>
      <c r="I519" s="244"/>
      <c r="J519" s="244"/>
      <c r="K519" s="244"/>
      <c r="L519" s="244"/>
    </row>
    <row r="520" spans="6:12" ht="15.75" customHeight="1" x14ac:dyDescent="0.3">
      <c r="F520" s="244"/>
      <c r="G520" s="244"/>
      <c r="H520" s="244"/>
      <c r="I520" s="244"/>
      <c r="J520" s="244"/>
      <c r="K520" s="244"/>
      <c r="L520" s="244"/>
    </row>
    <row r="521" spans="6:12" ht="15.75" customHeight="1" x14ac:dyDescent="0.3">
      <c r="F521" s="244"/>
      <c r="G521" s="244"/>
      <c r="H521" s="244"/>
      <c r="I521" s="244"/>
      <c r="J521" s="244"/>
      <c r="K521" s="244"/>
      <c r="L521" s="244"/>
    </row>
    <row r="522" spans="6:12" ht="15.75" customHeight="1" x14ac:dyDescent="0.3">
      <c r="F522" s="244"/>
      <c r="G522" s="244"/>
      <c r="H522" s="244"/>
      <c r="I522" s="244"/>
      <c r="J522" s="244"/>
      <c r="K522" s="244"/>
      <c r="L522" s="244"/>
    </row>
    <row r="523" spans="6:12" ht="15.75" customHeight="1" x14ac:dyDescent="0.3">
      <c r="F523" s="244"/>
      <c r="G523" s="244"/>
      <c r="H523" s="244"/>
      <c r="I523" s="244"/>
      <c r="J523" s="244"/>
      <c r="K523" s="244"/>
      <c r="L523" s="244"/>
    </row>
    <row r="524" spans="6:12" ht="15.75" customHeight="1" x14ac:dyDescent="0.3">
      <c r="F524" s="244"/>
      <c r="G524" s="244"/>
      <c r="H524" s="244"/>
      <c r="I524" s="244"/>
      <c r="J524" s="244"/>
      <c r="K524" s="244"/>
      <c r="L524" s="244"/>
    </row>
    <row r="525" spans="6:12" ht="15.75" customHeight="1" x14ac:dyDescent="0.3">
      <c r="F525" s="244"/>
      <c r="G525" s="244"/>
      <c r="H525" s="244"/>
      <c r="I525" s="244"/>
      <c r="J525" s="244"/>
      <c r="K525" s="244"/>
      <c r="L525" s="244"/>
    </row>
    <row r="526" spans="6:12" ht="15.75" customHeight="1" x14ac:dyDescent="0.3">
      <c r="F526" s="244"/>
      <c r="G526" s="244"/>
      <c r="H526" s="244"/>
      <c r="I526" s="244"/>
      <c r="J526" s="244"/>
      <c r="K526" s="244"/>
      <c r="L526" s="244"/>
    </row>
    <row r="527" spans="6:12" ht="15.75" customHeight="1" x14ac:dyDescent="0.3">
      <c r="F527" s="244"/>
      <c r="G527" s="244"/>
      <c r="H527" s="244"/>
      <c r="I527" s="244"/>
      <c r="J527" s="244"/>
      <c r="K527" s="244"/>
      <c r="L527" s="244"/>
    </row>
    <row r="528" spans="6:12" ht="15.75" customHeight="1" x14ac:dyDescent="0.3">
      <c r="F528" s="244"/>
      <c r="G528" s="244"/>
      <c r="H528" s="244"/>
      <c r="I528" s="244"/>
      <c r="J528" s="244"/>
      <c r="K528" s="244"/>
      <c r="L528" s="244"/>
    </row>
    <row r="529" spans="6:12" ht="15.75" customHeight="1" x14ac:dyDescent="0.3">
      <c r="F529" s="244"/>
      <c r="G529" s="244"/>
      <c r="H529" s="244"/>
      <c r="I529" s="244"/>
      <c r="J529" s="244"/>
      <c r="K529" s="244"/>
      <c r="L529" s="244"/>
    </row>
    <row r="530" spans="6:12" ht="15.75" customHeight="1" x14ac:dyDescent="0.3">
      <c r="F530" s="244"/>
      <c r="G530" s="244"/>
      <c r="H530" s="244"/>
      <c r="I530" s="244"/>
      <c r="J530" s="244"/>
      <c r="K530" s="244"/>
      <c r="L530" s="244"/>
    </row>
    <row r="531" spans="6:12" ht="15.75" customHeight="1" x14ac:dyDescent="0.3">
      <c r="F531" s="244"/>
      <c r="G531" s="244"/>
      <c r="H531" s="244"/>
      <c r="I531" s="244"/>
      <c r="J531" s="244"/>
      <c r="K531" s="244"/>
      <c r="L531" s="244"/>
    </row>
    <row r="532" spans="6:12" ht="15.75" customHeight="1" x14ac:dyDescent="0.3">
      <c r="F532" s="244"/>
      <c r="G532" s="244"/>
      <c r="H532" s="244"/>
      <c r="I532" s="244"/>
      <c r="J532" s="244"/>
      <c r="K532" s="244"/>
      <c r="L532" s="244"/>
    </row>
    <row r="533" spans="6:12" ht="15.75" customHeight="1" x14ac:dyDescent="0.3">
      <c r="F533" s="244"/>
      <c r="G533" s="244"/>
      <c r="H533" s="244"/>
      <c r="I533" s="244"/>
      <c r="J533" s="244"/>
      <c r="K533" s="244"/>
      <c r="L533" s="244"/>
    </row>
    <row r="534" spans="6:12" ht="15.75" customHeight="1" x14ac:dyDescent="0.3">
      <c r="F534" s="244"/>
      <c r="G534" s="244"/>
      <c r="H534" s="244"/>
      <c r="I534" s="244"/>
      <c r="J534" s="244"/>
      <c r="K534" s="244"/>
      <c r="L534" s="244"/>
    </row>
    <row r="535" spans="6:12" ht="15.75" customHeight="1" x14ac:dyDescent="0.3">
      <c r="F535" s="244"/>
      <c r="G535" s="244"/>
      <c r="H535" s="244"/>
      <c r="I535" s="244"/>
      <c r="J535" s="244"/>
      <c r="K535" s="244"/>
      <c r="L535" s="244"/>
    </row>
    <row r="536" spans="6:12" ht="15.75" customHeight="1" x14ac:dyDescent="0.3">
      <c r="F536" s="244"/>
      <c r="G536" s="244"/>
      <c r="H536" s="244"/>
      <c r="I536" s="244"/>
      <c r="J536" s="244"/>
      <c r="K536" s="244"/>
      <c r="L536" s="244"/>
    </row>
    <row r="537" spans="6:12" ht="15.75" customHeight="1" x14ac:dyDescent="0.3">
      <c r="F537" s="244"/>
      <c r="G537" s="244"/>
      <c r="H537" s="244"/>
      <c r="I537" s="244"/>
      <c r="J537" s="244"/>
      <c r="K537" s="244"/>
      <c r="L537" s="244"/>
    </row>
    <row r="538" spans="6:12" ht="15.75" customHeight="1" x14ac:dyDescent="0.3">
      <c r="F538" s="244"/>
      <c r="G538" s="244"/>
      <c r="H538" s="244"/>
      <c r="I538" s="244"/>
      <c r="J538" s="244"/>
      <c r="K538" s="244"/>
      <c r="L538" s="244"/>
    </row>
    <row r="539" spans="6:12" ht="15.75" customHeight="1" x14ac:dyDescent="0.3">
      <c r="F539" s="244"/>
      <c r="G539" s="244"/>
      <c r="H539" s="244"/>
      <c r="I539" s="244"/>
      <c r="J539" s="244"/>
      <c r="K539" s="244"/>
      <c r="L539" s="244"/>
    </row>
    <row r="540" spans="6:12" ht="15.75" customHeight="1" x14ac:dyDescent="0.3">
      <c r="F540" s="244"/>
      <c r="G540" s="244"/>
      <c r="H540" s="244"/>
      <c r="I540" s="244"/>
      <c r="J540" s="244"/>
      <c r="K540" s="244"/>
      <c r="L540" s="244"/>
    </row>
    <row r="541" spans="6:12" ht="15.75" customHeight="1" x14ac:dyDescent="0.3">
      <c r="F541" s="244"/>
      <c r="G541" s="244"/>
      <c r="H541" s="244"/>
      <c r="I541" s="244"/>
      <c r="J541" s="244"/>
      <c r="K541" s="244"/>
      <c r="L541" s="244"/>
    </row>
    <row r="542" spans="6:12" ht="15.75" customHeight="1" x14ac:dyDescent="0.3">
      <c r="F542" s="244"/>
      <c r="G542" s="244"/>
      <c r="H542" s="244"/>
      <c r="I542" s="244"/>
      <c r="J542" s="244"/>
      <c r="K542" s="244"/>
      <c r="L542" s="244"/>
    </row>
    <row r="543" spans="6:12" ht="15.75" customHeight="1" x14ac:dyDescent="0.3">
      <c r="F543" s="244"/>
      <c r="G543" s="244"/>
      <c r="H543" s="244"/>
      <c r="I543" s="244"/>
      <c r="J543" s="244"/>
      <c r="K543" s="244"/>
      <c r="L543" s="244"/>
    </row>
    <row r="544" spans="6:12" ht="15.75" customHeight="1" x14ac:dyDescent="0.3">
      <c r="F544" s="244"/>
      <c r="G544" s="244"/>
      <c r="H544" s="244"/>
      <c r="I544" s="244"/>
      <c r="J544" s="244"/>
      <c r="K544" s="244"/>
      <c r="L544" s="244"/>
    </row>
    <row r="545" spans="6:12" ht="15.75" customHeight="1" x14ac:dyDescent="0.3">
      <c r="F545" s="244"/>
      <c r="G545" s="244"/>
      <c r="H545" s="244"/>
      <c r="I545" s="244"/>
      <c r="J545" s="244"/>
      <c r="K545" s="244"/>
      <c r="L545" s="244"/>
    </row>
    <row r="546" spans="6:12" ht="15.75" customHeight="1" x14ac:dyDescent="0.3">
      <c r="F546" s="244"/>
      <c r="G546" s="244"/>
      <c r="H546" s="244"/>
      <c r="I546" s="244"/>
      <c r="J546" s="244"/>
      <c r="K546" s="244"/>
      <c r="L546" s="244"/>
    </row>
    <row r="547" spans="6:12" ht="15.75" customHeight="1" x14ac:dyDescent="0.3">
      <c r="F547" s="244"/>
      <c r="G547" s="244"/>
      <c r="H547" s="244"/>
      <c r="I547" s="244"/>
      <c r="J547" s="244"/>
      <c r="K547" s="244"/>
      <c r="L547" s="244"/>
    </row>
    <row r="548" spans="6:12" ht="15.75" customHeight="1" x14ac:dyDescent="0.3">
      <c r="F548" s="244"/>
      <c r="G548" s="244"/>
      <c r="H548" s="244"/>
      <c r="I548" s="244"/>
      <c r="J548" s="244"/>
      <c r="K548" s="244"/>
      <c r="L548" s="244"/>
    </row>
    <row r="549" spans="6:12" ht="15.75" customHeight="1" x14ac:dyDescent="0.3">
      <c r="F549" s="244"/>
      <c r="G549" s="244"/>
      <c r="H549" s="244"/>
      <c r="I549" s="244"/>
      <c r="J549" s="244"/>
      <c r="K549" s="244"/>
      <c r="L549" s="244"/>
    </row>
    <row r="550" spans="6:12" ht="15.75" customHeight="1" x14ac:dyDescent="0.3">
      <c r="F550" s="244"/>
      <c r="G550" s="244"/>
      <c r="H550" s="244"/>
      <c r="I550" s="244"/>
      <c r="J550" s="244"/>
      <c r="K550" s="244"/>
      <c r="L550" s="244"/>
    </row>
    <row r="551" spans="6:12" ht="15.75" customHeight="1" x14ac:dyDescent="0.3">
      <c r="F551" s="244"/>
      <c r="G551" s="244"/>
      <c r="H551" s="244"/>
      <c r="I551" s="244"/>
      <c r="J551" s="244"/>
      <c r="K551" s="244"/>
      <c r="L551" s="244"/>
    </row>
    <row r="552" spans="6:12" ht="15.75" customHeight="1" x14ac:dyDescent="0.3">
      <c r="F552" s="244"/>
      <c r="G552" s="244"/>
      <c r="H552" s="244"/>
      <c r="I552" s="244"/>
      <c r="J552" s="244"/>
      <c r="K552" s="244"/>
      <c r="L552" s="244"/>
    </row>
    <row r="553" spans="6:12" ht="15.75" customHeight="1" x14ac:dyDescent="0.3">
      <c r="F553" s="244"/>
      <c r="G553" s="244"/>
      <c r="H553" s="244"/>
      <c r="I553" s="244"/>
      <c r="J553" s="244"/>
      <c r="K553" s="244"/>
      <c r="L553" s="244"/>
    </row>
    <row r="554" spans="6:12" ht="15.75" customHeight="1" x14ac:dyDescent="0.3">
      <c r="F554" s="244"/>
      <c r="G554" s="244"/>
      <c r="H554" s="244"/>
      <c r="I554" s="244"/>
      <c r="J554" s="244"/>
      <c r="K554" s="244"/>
      <c r="L554" s="244"/>
    </row>
    <row r="555" spans="6:12" ht="15.75" customHeight="1" x14ac:dyDescent="0.3">
      <c r="F555" s="244"/>
      <c r="G555" s="244"/>
      <c r="H555" s="244"/>
      <c r="I555" s="244"/>
      <c r="J555" s="244"/>
      <c r="K555" s="244"/>
      <c r="L555" s="244"/>
    </row>
    <row r="556" spans="6:12" ht="15.75" customHeight="1" x14ac:dyDescent="0.3">
      <c r="F556" s="244"/>
      <c r="G556" s="244"/>
      <c r="H556" s="244"/>
      <c r="I556" s="244"/>
      <c r="J556" s="244"/>
      <c r="K556" s="244"/>
      <c r="L556" s="244"/>
    </row>
    <row r="557" spans="6:12" ht="15.75" customHeight="1" x14ac:dyDescent="0.3">
      <c r="F557" s="244"/>
      <c r="G557" s="244"/>
      <c r="H557" s="244"/>
      <c r="I557" s="244"/>
      <c r="J557" s="244"/>
      <c r="K557" s="244"/>
      <c r="L557" s="244"/>
    </row>
    <row r="558" spans="6:12" ht="15.75" customHeight="1" x14ac:dyDescent="0.3">
      <c r="F558" s="244"/>
      <c r="G558" s="244"/>
      <c r="H558" s="244"/>
      <c r="I558" s="244"/>
      <c r="J558" s="244"/>
      <c r="K558" s="244"/>
      <c r="L558" s="244"/>
    </row>
    <row r="559" spans="6:12" ht="15.75" customHeight="1" x14ac:dyDescent="0.3">
      <c r="F559" s="244"/>
      <c r="G559" s="244"/>
      <c r="H559" s="244"/>
      <c r="I559" s="244"/>
      <c r="J559" s="244"/>
      <c r="K559" s="244"/>
      <c r="L559" s="244"/>
    </row>
    <row r="560" spans="6:12" ht="15.75" customHeight="1" x14ac:dyDescent="0.3">
      <c r="F560" s="244"/>
      <c r="G560" s="244"/>
      <c r="H560" s="244"/>
      <c r="I560" s="244"/>
      <c r="J560" s="244"/>
      <c r="K560" s="244"/>
      <c r="L560" s="244"/>
    </row>
    <row r="561" spans="6:12" ht="15.75" customHeight="1" x14ac:dyDescent="0.3">
      <c r="F561" s="244"/>
      <c r="G561" s="244"/>
      <c r="H561" s="244"/>
      <c r="I561" s="244"/>
      <c r="J561" s="244"/>
      <c r="K561" s="244"/>
      <c r="L561" s="244"/>
    </row>
    <row r="562" spans="6:12" ht="15.75" customHeight="1" x14ac:dyDescent="0.3">
      <c r="F562" s="244"/>
      <c r="G562" s="244"/>
      <c r="H562" s="244"/>
      <c r="I562" s="244"/>
      <c r="J562" s="244"/>
      <c r="K562" s="244"/>
      <c r="L562" s="244"/>
    </row>
    <row r="563" spans="6:12" ht="15.75" customHeight="1" x14ac:dyDescent="0.3">
      <c r="F563" s="244"/>
      <c r="G563" s="244"/>
      <c r="H563" s="244"/>
      <c r="I563" s="244"/>
      <c r="J563" s="244"/>
      <c r="K563" s="244"/>
      <c r="L563" s="244"/>
    </row>
    <row r="564" spans="6:12" ht="15.75" customHeight="1" x14ac:dyDescent="0.3">
      <c r="F564" s="244"/>
      <c r="G564" s="244"/>
      <c r="H564" s="244"/>
      <c r="I564" s="244"/>
      <c r="J564" s="244"/>
      <c r="K564" s="244"/>
      <c r="L564" s="244"/>
    </row>
    <row r="565" spans="6:12" ht="15.75" customHeight="1" x14ac:dyDescent="0.3">
      <c r="F565" s="244"/>
      <c r="G565" s="244"/>
      <c r="H565" s="244"/>
      <c r="I565" s="244"/>
      <c r="J565" s="244"/>
      <c r="K565" s="244"/>
      <c r="L565" s="244"/>
    </row>
    <row r="566" spans="6:12" ht="15.75" customHeight="1" x14ac:dyDescent="0.3">
      <c r="F566" s="244"/>
      <c r="G566" s="244"/>
      <c r="H566" s="244"/>
      <c r="I566" s="244"/>
      <c r="J566" s="244"/>
      <c r="K566" s="244"/>
      <c r="L566" s="244"/>
    </row>
    <row r="567" spans="6:12" ht="15.75" customHeight="1" x14ac:dyDescent="0.3">
      <c r="F567" s="244"/>
      <c r="G567" s="244"/>
      <c r="H567" s="244"/>
      <c r="I567" s="244"/>
      <c r="J567" s="244"/>
      <c r="K567" s="244"/>
      <c r="L567" s="244"/>
    </row>
    <row r="568" spans="6:12" ht="15.75" customHeight="1" x14ac:dyDescent="0.3">
      <c r="F568" s="244"/>
      <c r="G568" s="244"/>
      <c r="H568" s="244"/>
      <c r="I568" s="244"/>
      <c r="J568" s="244"/>
      <c r="K568" s="244"/>
      <c r="L568" s="244"/>
    </row>
    <row r="569" spans="6:12" ht="15.75" customHeight="1" x14ac:dyDescent="0.3">
      <c r="F569" s="244"/>
      <c r="G569" s="244"/>
      <c r="H569" s="244"/>
      <c r="I569" s="244"/>
      <c r="J569" s="244"/>
      <c r="K569" s="244"/>
      <c r="L569" s="244"/>
    </row>
    <row r="570" spans="6:12" ht="15.75" customHeight="1" x14ac:dyDescent="0.3">
      <c r="F570" s="244"/>
      <c r="G570" s="244"/>
      <c r="H570" s="244"/>
      <c r="I570" s="244"/>
      <c r="J570" s="244"/>
      <c r="K570" s="244"/>
      <c r="L570" s="244"/>
    </row>
    <row r="571" spans="6:12" ht="15.75" customHeight="1" x14ac:dyDescent="0.3">
      <c r="F571" s="244"/>
      <c r="G571" s="244"/>
      <c r="H571" s="244"/>
      <c r="I571" s="244"/>
      <c r="J571" s="244"/>
      <c r="K571" s="244"/>
      <c r="L571" s="244"/>
    </row>
    <row r="572" spans="6:12" ht="15.75" customHeight="1" x14ac:dyDescent="0.3">
      <c r="F572" s="244"/>
      <c r="G572" s="244"/>
      <c r="H572" s="244"/>
      <c r="I572" s="244"/>
      <c r="J572" s="244"/>
      <c r="K572" s="244"/>
      <c r="L572" s="244"/>
    </row>
    <row r="573" spans="6:12" ht="15.75" customHeight="1" x14ac:dyDescent="0.3">
      <c r="F573" s="244"/>
      <c r="G573" s="244"/>
      <c r="H573" s="244"/>
      <c r="I573" s="244"/>
      <c r="J573" s="244"/>
      <c r="K573" s="244"/>
      <c r="L573" s="244"/>
    </row>
    <row r="574" spans="6:12" ht="15.75" customHeight="1" x14ac:dyDescent="0.3">
      <c r="F574" s="244"/>
      <c r="G574" s="244"/>
      <c r="H574" s="244"/>
      <c r="I574" s="244"/>
      <c r="J574" s="244"/>
      <c r="K574" s="244"/>
      <c r="L574" s="244"/>
    </row>
    <row r="575" spans="6:12" ht="15.75" customHeight="1" x14ac:dyDescent="0.3">
      <c r="F575" s="244"/>
      <c r="G575" s="244"/>
      <c r="H575" s="244"/>
      <c r="I575" s="244"/>
      <c r="J575" s="244"/>
      <c r="K575" s="244"/>
      <c r="L575" s="244"/>
    </row>
    <row r="576" spans="6:12" ht="15.75" customHeight="1" x14ac:dyDescent="0.3">
      <c r="F576" s="244"/>
      <c r="G576" s="244"/>
      <c r="H576" s="244"/>
      <c r="I576" s="244"/>
      <c r="J576" s="244"/>
      <c r="K576" s="244"/>
      <c r="L576" s="244"/>
    </row>
    <row r="577" spans="6:12" ht="15.75" customHeight="1" x14ac:dyDescent="0.3">
      <c r="F577" s="244"/>
      <c r="G577" s="244"/>
      <c r="H577" s="244"/>
      <c r="I577" s="244"/>
      <c r="J577" s="244"/>
      <c r="K577" s="244"/>
      <c r="L577" s="244"/>
    </row>
    <row r="578" spans="6:12" ht="15.75" customHeight="1" x14ac:dyDescent="0.3">
      <c r="F578" s="244"/>
      <c r="G578" s="244"/>
      <c r="H578" s="244"/>
      <c r="I578" s="244"/>
      <c r="J578" s="244"/>
      <c r="K578" s="244"/>
      <c r="L578" s="244"/>
    </row>
    <row r="579" spans="6:12" ht="15.75" customHeight="1" x14ac:dyDescent="0.3">
      <c r="F579" s="244"/>
      <c r="G579" s="244"/>
      <c r="H579" s="244"/>
      <c r="I579" s="244"/>
      <c r="J579" s="244"/>
      <c r="K579" s="244"/>
      <c r="L579" s="244"/>
    </row>
    <row r="580" spans="6:12" ht="15.75" customHeight="1" x14ac:dyDescent="0.3">
      <c r="F580" s="244"/>
      <c r="G580" s="244"/>
      <c r="H580" s="244"/>
      <c r="I580" s="244"/>
      <c r="J580" s="244"/>
      <c r="K580" s="244"/>
      <c r="L580" s="244"/>
    </row>
    <row r="581" spans="6:12" ht="15.75" customHeight="1" x14ac:dyDescent="0.3">
      <c r="F581" s="244"/>
      <c r="G581" s="244"/>
      <c r="H581" s="244"/>
      <c r="I581" s="244"/>
      <c r="J581" s="244"/>
      <c r="K581" s="244"/>
      <c r="L581" s="244"/>
    </row>
    <row r="582" spans="6:12" ht="15.75" customHeight="1" x14ac:dyDescent="0.3">
      <c r="F582" s="244"/>
      <c r="G582" s="244"/>
      <c r="H582" s="244"/>
      <c r="I582" s="244"/>
      <c r="J582" s="244"/>
      <c r="K582" s="244"/>
      <c r="L582" s="244"/>
    </row>
    <row r="583" spans="6:12" ht="15.75" customHeight="1" x14ac:dyDescent="0.3">
      <c r="F583" s="244"/>
      <c r="G583" s="244"/>
      <c r="H583" s="244"/>
      <c r="I583" s="244"/>
      <c r="J583" s="244"/>
      <c r="K583" s="244"/>
      <c r="L583" s="244"/>
    </row>
    <row r="584" spans="6:12" ht="15.75" customHeight="1" x14ac:dyDescent="0.3">
      <c r="F584" s="244"/>
      <c r="G584" s="244"/>
      <c r="H584" s="244"/>
      <c r="I584" s="244"/>
      <c r="J584" s="244"/>
      <c r="K584" s="244"/>
      <c r="L584" s="244"/>
    </row>
    <row r="585" spans="6:12" ht="15.75" customHeight="1" x14ac:dyDescent="0.3">
      <c r="F585" s="244"/>
      <c r="G585" s="244"/>
      <c r="H585" s="244"/>
      <c r="I585" s="244"/>
      <c r="J585" s="244"/>
      <c r="K585" s="244"/>
      <c r="L585" s="244"/>
    </row>
    <row r="586" spans="6:12" ht="15.75" customHeight="1" x14ac:dyDescent="0.3">
      <c r="F586" s="244"/>
      <c r="G586" s="244"/>
      <c r="H586" s="244"/>
      <c r="I586" s="244"/>
      <c r="J586" s="244"/>
      <c r="K586" s="244"/>
      <c r="L586" s="244"/>
    </row>
    <row r="587" spans="6:12" ht="15.75" customHeight="1" x14ac:dyDescent="0.3">
      <c r="F587" s="244"/>
      <c r="G587" s="244"/>
      <c r="H587" s="244"/>
      <c r="I587" s="244"/>
      <c r="J587" s="244"/>
      <c r="K587" s="244"/>
      <c r="L587" s="244"/>
    </row>
    <row r="588" spans="6:12" ht="15.75" customHeight="1" x14ac:dyDescent="0.3">
      <c r="F588" s="244"/>
      <c r="G588" s="244"/>
      <c r="H588" s="244"/>
      <c r="I588" s="244"/>
      <c r="J588" s="244"/>
      <c r="K588" s="244"/>
      <c r="L588" s="244"/>
    </row>
    <row r="589" spans="6:12" ht="15.75" customHeight="1" x14ac:dyDescent="0.3">
      <c r="F589" s="244"/>
      <c r="G589" s="244"/>
      <c r="H589" s="244"/>
      <c r="I589" s="244"/>
      <c r="J589" s="244"/>
      <c r="K589" s="244"/>
      <c r="L589" s="244"/>
    </row>
    <row r="590" spans="6:12" ht="15.75" customHeight="1" x14ac:dyDescent="0.3">
      <c r="F590" s="244"/>
      <c r="G590" s="244"/>
      <c r="H590" s="244"/>
      <c r="I590" s="244"/>
      <c r="J590" s="244"/>
      <c r="K590" s="244"/>
      <c r="L590" s="244"/>
    </row>
    <row r="591" spans="6:12" ht="15.75" customHeight="1" x14ac:dyDescent="0.3">
      <c r="F591" s="244"/>
      <c r="G591" s="244"/>
      <c r="H591" s="244"/>
      <c r="I591" s="244"/>
      <c r="J591" s="244"/>
      <c r="K591" s="244"/>
      <c r="L591" s="244"/>
    </row>
    <row r="592" spans="6:12" ht="15.75" customHeight="1" x14ac:dyDescent="0.3">
      <c r="F592" s="244"/>
      <c r="G592" s="244"/>
      <c r="H592" s="244"/>
      <c r="I592" s="244"/>
      <c r="J592" s="244"/>
      <c r="K592" s="244"/>
      <c r="L592" s="244"/>
    </row>
    <row r="593" spans="6:12" ht="15.75" customHeight="1" x14ac:dyDescent="0.3">
      <c r="F593" s="244"/>
      <c r="G593" s="244"/>
      <c r="H593" s="244"/>
      <c r="I593" s="244"/>
      <c r="J593" s="244"/>
      <c r="K593" s="244"/>
      <c r="L593" s="244"/>
    </row>
    <row r="594" spans="6:12" ht="15.75" customHeight="1" x14ac:dyDescent="0.3">
      <c r="F594" s="244"/>
      <c r="G594" s="244"/>
      <c r="H594" s="244"/>
      <c r="I594" s="244"/>
      <c r="J594" s="244"/>
      <c r="K594" s="244"/>
      <c r="L594" s="244"/>
    </row>
    <row r="595" spans="6:12" ht="15.75" customHeight="1" x14ac:dyDescent="0.3">
      <c r="F595" s="244"/>
      <c r="G595" s="244"/>
      <c r="H595" s="244"/>
      <c r="I595" s="244"/>
      <c r="J595" s="244"/>
      <c r="K595" s="244"/>
      <c r="L595" s="244"/>
    </row>
    <row r="596" spans="6:12" ht="15.75" customHeight="1" x14ac:dyDescent="0.3">
      <c r="F596" s="244"/>
      <c r="G596" s="244"/>
      <c r="H596" s="244"/>
      <c r="I596" s="244"/>
      <c r="J596" s="244"/>
      <c r="K596" s="244"/>
      <c r="L596" s="244"/>
    </row>
    <row r="597" spans="6:12" ht="15.75" customHeight="1" x14ac:dyDescent="0.3">
      <c r="F597" s="244"/>
      <c r="G597" s="244"/>
      <c r="H597" s="244"/>
      <c r="I597" s="244"/>
      <c r="J597" s="244"/>
      <c r="K597" s="244"/>
      <c r="L597" s="244"/>
    </row>
    <row r="598" spans="6:12" ht="15.75" customHeight="1" x14ac:dyDescent="0.3">
      <c r="F598" s="244"/>
      <c r="G598" s="244"/>
      <c r="H598" s="244"/>
      <c r="I598" s="244"/>
      <c r="J598" s="244"/>
      <c r="K598" s="244"/>
      <c r="L598" s="244"/>
    </row>
    <row r="599" spans="6:12" ht="15.75" customHeight="1" x14ac:dyDescent="0.3">
      <c r="F599" s="244"/>
      <c r="G599" s="244"/>
      <c r="H599" s="244"/>
      <c r="I599" s="244"/>
      <c r="J599" s="244"/>
      <c r="K599" s="244"/>
      <c r="L599" s="244"/>
    </row>
    <row r="600" spans="6:12" ht="15.75" customHeight="1" x14ac:dyDescent="0.3">
      <c r="F600" s="244"/>
      <c r="G600" s="244"/>
      <c r="H600" s="244"/>
      <c r="I600" s="244"/>
      <c r="J600" s="244"/>
      <c r="K600" s="244"/>
      <c r="L600" s="244"/>
    </row>
    <row r="601" spans="6:12" ht="15.75" customHeight="1" x14ac:dyDescent="0.3">
      <c r="F601" s="244"/>
      <c r="G601" s="244"/>
      <c r="H601" s="244"/>
      <c r="I601" s="244"/>
      <c r="J601" s="244"/>
      <c r="K601" s="244"/>
      <c r="L601" s="244"/>
    </row>
    <row r="602" spans="6:12" ht="15.75" customHeight="1" x14ac:dyDescent="0.3">
      <c r="F602" s="244"/>
      <c r="G602" s="244"/>
      <c r="H602" s="244"/>
      <c r="I602" s="244"/>
      <c r="J602" s="244"/>
      <c r="K602" s="244"/>
      <c r="L602" s="244"/>
    </row>
    <row r="603" spans="6:12" ht="15.75" customHeight="1" x14ac:dyDescent="0.3">
      <c r="F603" s="244"/>
      <c r="G603" s="244"/>
      <c r="H603" s="244"/>
      <c r="I603" s="244"/>
      <c r="J603" s="244"/>
      <c r="K603" s="244"/>
      <c r="L603" s="244"/>
    </row>
    <row r="604" spans="6:12" ht="15.75" customHeight="1" x14ac:dyDescent="0.3">
      <c r="F604" s="244"/>
      <c r="G604" s="244"/>
      <c r="H604" s="244"/>
      <c r="I604" s="244"/>
      <c r="J604" s="244"/>
      <c r="K604" s="244"/>
      <c r="L604" s="244"/>
    </row>
    <row r="605" spans="6:12" ht="15.75" customHeight="1" x14ac:dyDescent="0.3">
      <c r="F605" s="244"/>
      <c r="G605" s="244"/>
      <c r="H605" s="244"/>
      <c r="I605" s="244"/>
      <c r="J605" s="244"/>
      <c r="K605" s="244"/>
      <c r="L605" s="244"/>
    </row>
    <row r="606" spans="6:12" ht="15.75" customHeight="1" x14ac:dyDescent="0.3">
      <c r="F606" s="244"/>
      <c r="G606" s="244"/>
      <c r="H606" s="244"/>
      <c r="I606" s="244"/>
      <c r="J606" s="244"/>
      <c r="K606" s="244"/>
      <c r="L606" s="244"/>
    </row>
    <row r="607" spans="6:12" ht="15.75" customHeight="1" x14ac:dyDescent="0.3">
      <c r="F607" s="244"/>
      <c r="G607" s="244"/>
      <c r="H607" s="244"/>
      <c r="I607" s="244"/>
      <c r="J607" s="244"/>
      <c r="K607" s="244"/>
      <c r="L607" s="244"/>
    </row>
    <row r="608" spans="6:12" ht="15.75" customHeight="1" x14ac:dyDescent="0.3">
      <c r="F608" s="244"/>
      <c r="G608" s="244"/>
      <c r="H608" s="244"/>
      <c r="I608" s="244"/>
      <c r="J608" s="244"/>
      <c r="K608" s="244"/>
      <c r="L608" s="244"/>
    </row>
    <row r="609" spans="6:12" ht="15.75" customHeight="1" x14ac:dyDescent="0.3">
      <c r="F609" s="244"/>
      <c r="G609" s="244"/>
      <c r="H609" s="244"/>
      <c r="I609" s="244"/>
      <c r="J609" s="244"/>
      <c r="K609" s="244"/>
      <c r="L609" s="244"/>
    </row>
    <row r="610" spans="6:12" ht="15.75" customHeight="1" x14ac:dyDescent="0.3">
      <c r="F610" s="244"/>
      <c r="G610" s="244"/>
      <c r="H610" s="244"/>
      <c r="I610" s="244"/>
      <c r="J610" s="244"/>
      <c r="K610" s="244"/>
      <c r="L610" s="244"/>
    </row>
    <row r="611" spans="6:12" ht="15.75" customHeight="1" x14ac:dyDescent="0.3">
      <c r="F611" s="244"/>
      <c r="G611" s="244"/>
      <c r="H611" s="244"/>
      <c r="I611" s="244"/>
      <c r="J611" s="244"/>
      <c r="K611" s="244"/>
      <c r="L611" s="244"/>
    </row>
    <row r="612" spans="6:12" ht="15.75" customHeight="1" x14ac:dyDescent="0.3">
      <c r="F612" s="244"/>
      <c r="G612" s="244"/>
      <c r="H612" s="244"/>
      <c r="I612" s="244"/>
      <c r="J612" s="244"/>
      <c r="K612" s="244"/>
      <c r="L612" s="244"/>
    </row>
    <row r="613" spans="6:12" ht="15.75" customHeight="1" x14ac:dyDescent="0.3">
      <c r="F613" s="244"/>
      <c r="G613" s="244"/>
      <c r="H613" s="244"/>
      <c r="I613" s="244"/>
      <c r="J613" s="244"/>
      <c r="K613" s="244"/>
      <c r="L613" s="244"/>
    </row>
    <row r="614" spans="6:12" ht="15.75" customHeight="1" x14ac:dyDescent="0.3">
      <c r="F614" s="244"/>
      <c r="G614" s="244"/>
      <c r="H614" s="244"/>
      <c r="I614" s="244"/>
      <c r="J614" s="244"/>
      <c r="K614" s="244"/>
      <c r="L614" s="244"/>
    </row>
    <row r="615" spans="6:12" ht="15.75" customHeight="1" x14ac:dyDescent="0.3">
      <c r="F615" s="244"/>
      <c r="G615" s="244"/>
      <c r="H615" s="244"/>
      <c r="I615" s="244"/>
      <c r="J615" s="244"/>
      <c r="K615" s="244"/>
      <c r="L615" s="244"/>
    </row>
    <row r="616" spans="6:12" ht="15.75" customHeight="1" x14ac:dyDescent="0.3">
      <c r="F616" s="244"/>
      <c r="G616" s="244"/>
      <c r="H616" s="244"/>
      <c r="I616" s="244"/>
      <c r="J616" s="244"/>
      <c r="K616" s="244"/>
      <c r="L616" s="244"/>
    </row>
    <row r="617" spans="6:12" ht="15.75" customHeight="1" x14ac:dyDescent="0.3">
      <c r="F617" s="244"/>
      <c r="G617" s="244"/>
      <c r="H617" s="244"/>
      <c r="I617" s="244"/>
      <c r="J617" s="244"/>
      <c r="K617" s="244"/>
      <c r="L617" s="244"/>
    </row>
    <row r="618" spans="6:12" ht="15.75" customHeight="1" x14ac:dyDescent="0.3">
      <c r="F618" s="244"/>
      <c r="G618" s="244"/>
      <c r="H618" s="244"/>
      <c r="I618" s="244"/>
      <c r="J618" s="244"/>
      <c r="K618" s="244"/>
      <c r="L618" s="244"/>
    </row>
    <row r="619" spans="6:12" ht="15.75" customHeight="1" x14ac:dyDescent="0.3">
      <c r="F619" s="244"/>
      <c r="G619" s="244"/>
      <c r="H619" s="244"/>
      <c r="I619" s="244"/>
      <c r="J619" s="244"/>
      <c r="K619" s="244"/>
      <c r="L619" s="244"/>
    </row>
    <row r="620" spans="6:12" ht="15.75" customHeight="1" x14ac:dyDescent="0.3">
      <c r="F620" s="244"/>
      <c r="G620" s="244"/>
      <c r="H620" s="244"/>
      <c r="I620" s="244"/>
      <c r="J620" s="244"/>
      <c r="K620" s="244"/>
      <c r="L620" s="244"/>
    </row>
    <row r="621" spans="6:12" ht="15.75" customHeight="1" x14ac:dyDescent="0.3">
      <c r="F621" s="244"/>
      <c r="G621" s="244"/>
      <c r="H621" s="244"/>
      <c r="I621" s="244"/>
      <c r="J621" s="244"/>
      <c r="K621" s="244"/>
      <c r="L621" s="244"/>
    </row>
    <row r="622" spans="6:12" ht="15.75" customHeight="1" x14ac:dyDescent="0.3">
      <c r="F622" s="244"/>
      <c r="G622" s="244"/>
      <c r="H622" s="244"/>
      <c r="I622" s="244"/>
      <c r="J622" s="244"/>
      <c r="K622" s="244"/>
      <c r="L622" s="244"/>
    </row>
    <row r="623" spans="6:12" ht="15.75" customHeight="1" x14ac:dyDescent="0.3">
      <c r="F623" s="244"/>
      <c r="G623" s="244"/>
      <c r="H623" s="244"/>
      <c r="I623" s="244"/>
      <c r="J623" s="244"/>
      <c r="K623" s="244"/>
      <c r="L623" s="244"/>
    </row>
    <row r="624" spans="6:12" ht="15.75" customHeight="1" x14ac:dyDescent="0.3">
      <c r="F624" s="244"/>
      <c r="G624" s="244"/>
      <c r="H624" s="244"/>
      <c r="I624" s="244"/>
      <c r="J624" s="244"/>
      <c r="K624" s="244"/>
      <c r="L624" s="244"/>
    </row>
    <row r="625" spans="6:12" ht="15.75" customHeight="1" x14ac:dyDescent="0.3">
      <c r="F625" s="244"/>
      <c r="G625" s="244"/>
      <c r="H625" s="244"/>
      <c r="I625" s="244"/>
      <c r="J625" s="244"/>
      <c r="K625" s="244"/>
      <c r="L625" s="244"/>
    </row>
    <row r="626" spans="6:12" ht="15.75" customHeight="1" x14ac:dyDescent="0.3">
      <c r="F626" s="244"/>
      <c r="G626" s="244"/>
      <c r="H626" s="244"/>
      <c r="I626" s="244"/>
      <c r="J626" s="244"/>
      <c r="K626" s="244"/>
      <c r="L626" s="244"/>
    </row>
    <row r="627" spans="6:12" ht="15.75" customHeight="1" x14ac:dyDescent="0.3">
      <c r="F627" s="244"/>
      <c r="G627" s="244"/>
      <c r="H627" s="244"/>
      <c r="I627" s="244"/>
      <c r="J627" s="244"/>
      <c r="K627" s="244"/>
      <c r="L627" s="244"/>
    </row>
    <row r="628" spans="6:12" ht="15.75" customHeight="1" x14ac:dyDescent="0.3">
      <c r="F628" s="244"/>
      <c r="G628" s="244"/>
      <c r="H628" s="244"/>
      <c r="I628" s="244"/>
      <c r="J628" s="244"/>
      <c r="K628" s="244"/>
      <c r="L628" s="244"/>
    </row>
    <row r="629" spans="6:12" ht="15.75" customHeight="1" x14ac:dyDescent="0.3">
      <c r="F629" s="244"/>
      <c r="G629" s="244"/>
      <c r="H629" s="244"/>
      <c r="I629" s="244"/>
      <c r="J629" s="244"/>
      <c r="K629" s="244"/>
      <c r="L629" s="244"/>
    </row>
    <row r="630" spans="6:12" ht="15.75" customHeight="1" x14ac:dyDescent="0.3">
      <c r="F630" s="244"/>
      <c r="G630" s="244"/>
      <c r="H630" s="244"/>
      <c r="I630" s="244"/>
      <c r="J630" s="244"/>
      <c r="K630" s="244"/>
      <c r="L630" s="244"/>
    </row>
    <row r="631" spans="6:12" ht="15.75" customHeight="1" x14ac:dyDescent="0.3">
      <c r="F631" s="244"/>
      <c r="G631" s="244"/>
      <c r="H631" s="244"/>
      <c r="I631" s="244"/>
      <c r="J631" s="244"/>
      <c r="K631" s="244"/>
      <c r="L631" s="244"/>
    </row>
    <row r="632" spans="6:12" ht="15.75" customHeight="1" x14ac:dyDescent="0.3">
      <c r="F632" s="244"/>
      <c r="G632" s="244"/>
      <c r="H632" s="244"/>
      <c r="I632" s="244"/>
      <c r="J632" s="244"/>
      <c r="K632" s="244"/>
      <c r="L632" s="244"/>
    </row>
    <row r="633" spans="6:12" ht="15.75" customHeight="1" x14ac:dyDescent="0.3">
      <c r="F633" s="244"/>
      <c r="G633" s="244"/>
      <c r="H633" s="244"/>
      <c r="I633" s="244"/>
      <c r="J633" s="244"/>
      <c r="K633" s="244"/>
      <c r="L633" s="244"/>
    </row>
    <row r="634" spans="6:12" ht="15.75" customHeight="1" x14ac:dyDescent="0.3">
      <c r="F634" s="244"/>
      <c r="G634" s="244"/>
      <c r="H634" s="244"/>
      <c r="I634" s="244"/>
      <c r="J634" s="244"/>
      <c r="K634" s="244"/>
      <c r="L634" s="244"/>
    </row>
    <row r="635" spans="6:12" ht="15.75" customHeight="1" x14ac:dyDescent="0.3">
      <c r="F635" s="244"/>
      <c r="G635" s="244"/>
      <c r="H635" s="244"/>
      <c r="I635" s="244"/>
      <c r="J635" s="244"/>
      <c r="K635" s="244"/>
      <c r="L635" s="244"/>
    </row>
    <row r="636" spans="6:12" ht="15.75" customHeight="1" x14ac:dyDescent="0.3">
      <c r="F636" s="244"/>
      <c r="G636" s="244"/>
      <c r="H636" s="244"/>
      <c r="I636" s="244"/>
      <c r="J636" s="244"/>
      <c r="K636" s="244"/>
      <c r="L636" s="244"/>
    </row>
    <row r="637" spans="6:12" ht="15.75" customHeight="1" x14ac:dyDescent="0.3">
      <c r="F637" s="244"/>
      <c r="G637" s="244"/>
      <c r="H637" s="244"/>
      <c r="I637" s="244"/>
      <c r="J637" s="244"/>
      <c r="K637" s="244"/>
      <c r="L637" s="244"/>
    </row>
    <row r="638" spans="6:12" ht="15.75" customHeight="1" x14ac:dyDescent="0.3">
      <c r="F638" s="244"/>
      <c r="G638" s="244"/>
      <c r="H638" s="244"/>
      <c r="I638" s="244"/>
      <c r="J638" s="244"/>
      <c r="K638" s="244"/>
      <c r="L638" s="244"/>
    </row>
    <row r="639" spans="6:12" ht="15.75" customHeight="1" x14ac:dyDescent="0.3">
      <c r="F639" s="244"/>
      <c r="G639" s="244"/>
      <c r="H639" s="244"/>
      <c r="I639" s="244"/>
      <c r="J639" s="244"/>
      <c r="K639" s="244"/>
      <c r="L639" s="244"/>
    </row>
    <row r="640" spans="6:12" ht="15.75" customHeight="1" x14ac:dyDescent="0.3">
      <c r="F640" s="244"/>
      <c r="G640" s="244"/>
      <c r="H640" s="244"/>
      <c r="I640" s="244"/>
      <c r="J640" s="244"/>
      <c r="K640" s="244"/>
      <c r="L640" s="244"/>
    </row>
    <row r="641" spans="6:12" ht="15.75" customHeight="1" x14ac:dyDescent="0.3">
      <c r="F641" s="244"/>
      <c r="G641" s="244"/>
      <c r="H641" s="244"/>
      <c r="I641" s="244"/>
      <c r="J641" s="244"/>
      <c r="K641" s="244"/>
      <c r="L641" s="244"/>
    </row>
    <row r="642" spans="6:12" ht="15.75" customHeight="1" x14ac:dyDescent="0.3">
      <c r="F642" s="244"/>
      <c r="G642" s="244"/>
      <c r="H642" s="244"/>
      <c r="I642" s="244"/>
      <c r="J642" s="244"/>
      <c r="K642" s="244"/>
      <c r="L642" s="244"/>
    </row>
    <row r="643" spans="6:12" ht="15.75" customHeight="1" x14ac:dyDescent="0.3">
      <c r="F643" s="244"/>
      <c r="G643" s="244"/>
      <c r="H643" s="244"/>
      <c r="I643" s="244"/>
      <c r="J643" s="244"/>
      <c r="K643" s="244"/>
      <c r="L643" s="244"/>
    </row>
    <row r="644" spans="6:12" ht="15.75" customHeight="1" x14ac:dyDescent="0.3">
      <c r="F644" s="244"/>
      <c r="G644" s="244"/>
      <c r="H644" s="244"/>
      <c r="I644" s="244"/>
      <c r="J644" s="244"/>
      <c r="K644" s="244"/>
      <c r="L644" s="244"/>
    </row>
    <row r="645" spans="6:12" ht="15.75" customHeight="1" x14ac:dyDescent="0.3">
      <c r="F645" s="244"/>
      <c r="G645" s="244"/>
      <c r="H645" s="244"/>
      <c r="I645" s="244"/>
      <c r="J645" s="244"/>
      <c r="K645" s="244"/>
      <c r="L645" s="244"/>
    </row>
    <row r="646" spans="6:12" ht="15.75" customHeight="1" x14ac:dyDescent="0.3">
      <c r="F646" s="244"/>
      <c r="G646" s="244"/>
      <c r="H646" s="244"/>
      <c r="I646" s="244"/>
      <c r="J646" s="244"/>
      <c r="K646" s="244"/>
      <c r="L646" s="244"/>
    </row>
    <row r="647" spans="6:12" ht="15.75" customHeight="1" x14ac:dyDescent="0.3">
      <c r="F647" s="244"/>
      <c r="G647" s="244"/>
      <c r="H647" s="244"/>
      <c r="I647" s="244"/>
      <c r="J647" s="244"/>
      <c r="K647" s="244"/>
      <c r="L647" s="244"/>
    </row>
    <row r="648" spans="6:12" ht="15.75" customHeight="1" x14ac:dyDescent="0.3">
      <c r="F648" s="244"/>
      <c r="G648" s="244"/>
      <c r="H648" s="244"/>
      <c r="I648" s="244"/>
      <c r="J648" s="244"/>
      <c r="K648" s="244"/>
      <c r="L648" s="244"/>
    </row>
    <row r="649" spans="6:12" ht="15.75" customHeight="1" x14ac:dyDescent="0.3">
      <c r="F649" s="244"/>
      <c r="G649" s="244"/>
      <c r="H649" s="244"/>
      <c r="I649" s="244"/>
      <c r="J649" s="244"/>
      <c r="K649" s="244"/>
      <c r="L649" s="244"/>
    </row>
    <row r="650" spans="6:12" ht="15.75" customHeight="1" x14ac:dyDescent="0.3">
      <c r="F650" s="244"/>
      <c r="G650" s="244"/>
      <c r="H650" s="244"/>
      <c r="I650" s="244"/>
      <c r="J650" s="244"/>
      <c r="K650" s="244"/>
      <c r="L650" s="244"/>
    </row>
    <row r="651" spans="6:12" ht="15.75" customHeight="1" x14ac:dyDescent="0.3">
      <c r="F651" s="244"/>
      <c r="G651" s="244"/>
      <c r="H651" s="244"/>
      <c r="I651" s="244"/>
      <c r="J651" s="244"/>
      <c r="K651" s="244"/>
      <c r="L651" s="244"/>
    </row>
    <row r="652" spans="6:12" ht="15.75" customHeight="1" x14ac:dyDescent="0.3">
      <c r="F652" s="244"/>
      <c r="G652" s="244"/>
      <c r="H652" s="244"/>
      <c r="I652" s="244"/>
      <c r="J652" s="244"/>
      <c r="K652" s="244"/>
      <c r="L652" s="244"/>
    </row>
    <row r="653" spans="6:12" ht="15.75" customHeight="1" x14ac:dyDescent="0.3">
      <c r="F653" s="244"/>
      <c r="G653" s="244"/>
      <c r="H653" s="244"/>
      <c r="I653" s="244"/>
      <c r="J653" s="244"/>
      <c r="K653" s="244"/>
      <c r="L653" s="244"/>
    </row>
    <row r="654" spans="6:12" ht="15.75" customHeight="1" x14ac:dyDescent="0.3">
      <c r="F654" s="244"/>
      <c r="G654" s="244"/>
      <c r="H654" s="244"/>
      <c r="I654" s="244"/>
      <c r="J654" s="244"/>
      <c r="K654" s="244"/>
      <c r="L654" s="244"/>
    </row>
    <row r="655" spans="6:12" ht="15.75" customHeight="1" x14ac:dyDescent="0.3">
      <c r="F655" s="244"/>
      <c r="G655" s="244"/>
      <c r="H655" s="244"/>
      <c r="I655" s="244"/>
      <c r="J655" s="244"/>
      <c r="K655" s="244"/>
      <c r="L655" s="244"/>
    </row>
    <row r="656" spans="6:12" ht="15.75" customHeight="1" x14ac:dyDescent="0.3">
      <c r="F656" s="244"/>
      <c r="G656" s="244"/>
      <c r="H656" s="244"/>
      <c r="I656" s="244"/>
      <c r="J656" s="244"/>
      <c r="K656" s="244"/>
      <c r="L656" s="244"/>
    </row>
    <row r="657" spans="6:12" ht="15.75" customHeight="1" x14ac:dyDescent="0.3">
      <c r="F657" s="244"/>
      <c r="G657" s="244"/>
      <c r="H657" s="244"/>
      <c r="I657" s="244"/>
      <c r="J657" s="244"/>
      <c r="K657" s="244"/>
      <c r="L657" s="244"/>
    </row>
    <row r="658" spans="6:12" ht="15.75" customHeight="1" x14ac:dyDescent="0.3">
      <c r="F658" s="244"/>
      <c r="G658" s="244"/>
      <c r="H658" s="244"/>
      <c r="I658" s="244"/>
      <c r="J658" s="244"/>
      <c r="K658" s="244"/>
      <c r="L658" s="244"/>
    </row>
    <row r="659" spans="6:12" ht="15.75" customHeight="1" x14ac:dyDescent="0.3">
      <c r="F659" s="244"/>
      <c r="G659" s="244"/>
      <c r="H659" s="244"/>
      <c r="I659" s="244"/>
      <c r="J659" s="244"/>
      <c r="K659" s="244"/>
      <c r="L659" s="244"/>
    </row>
    <row r="660" spans="6:12" ht="15.75" customHeight="1" x14ac:dyDescent="0.3">
      <c r="F660" s="244"/>
      <c r="G660" s="244"/>
      <c r="H660" s="244"/>
      <c r="I660" s="244"/>
      <c r="J660" s="244"/>
      <c r="K660" s="244"/>
      <c r="L660" s="244"/>
    </row>
    <row r="661" spans="6:12" ht="15.75" customHeight="1" x14ac:dyDescent="0.3">
      <c r="F661" s="244"/>
      <c r="G661" s="244"/>
      <c r="H661" s="244"/>
      <c r="I661" s="244"/>
      <c r="J661" s="244"/>
      <c r="K661" s="244"/>
      <c r="L661" s="244"/>
    </row>
    <row r="662" spans="6:12" ht="15.75" customHeight="1" x14ac:dyDescent="0.3">
      <c r="F662" s="244"/>
      <c r="G662" s="244"/>
      <c r="H662" s="244"/>
      <c r="I662" s="244"/>
      <c r="J662" s="244"/>
      <c r="K662" s="244"/>
      <c r="L662" s="244"/>
    </row>
    <row r="663" spans="6:12" ht="15.75" customHeight="1" x14ac:dyDescent="0.3">
      <c r="F663" s="244"/>
      <c r="G663" s="244"/>
      <c r="H663" s="244"/>
      <c r="I663" s="244"/>
      <c r="J663" s="244"/>
      <c r="K663" s="244"/>
      <c r="L663" s="244"/>
    </row>
    <row r="664" spans="6:12" ht="15.75" customHeight="1" x14ac:dyDescent="0.3">
      <c r="F664" s="244"/>
      <c r="G664" s="244"/>
      <c r="H664" s="244"/>
      <c r="I664" s="244"/>
      <c r="J664" s="244"/>
      <c r="K664" s="244"/>
      <c r="L664" s="244"/>
    </row>
    <row r="665" spans="6:12" ht="15.75" customHeight="1" x14ac:dyDescent="0.3">
      <c r="F665" s="244"/>
      <c r="G665" s="244"/>
      <c r="H665" s="244"/>
      <c r="I665" s="244"/>
      <c r="J665" s="244"/>
      <c r="K665" s="244"/>
      <c r="L665" s="244"/>
    </row>
    <row r="666" spans="6:12" ht="15.75" customHeight="1" x14ac:dyDescent="0.3">
      <c r="F666" s="244"/>
      <c r="G666" s="244"/>
      <c r="H666" s="244"/>
      <c r="I666" s="244"/>
      <c r="J666" s="244"/>
      <c r="K666" s="244"/>
      <c r="L666" s="244"/>
    </row>
    <row r="667" spans="6:12" ht="15.75" customHeight="1" x14ac:dyDescent="0.3">
      <c r="F667" s="244"/>
      <c r="G667" s="244"/>
      <c r="H667" s="244"/>
      <c r="I667" s="244"/>
      <c r="J667" s="244"/>
      <c r="K667" s="244"/>
      <c r="L667" s="244"/>
    </row>
    <row r="668" spans="6:12" ht="15.75" customHeight="1" x14ac:dyDescent="0.3">
      <c r="F668" s="244"/>
      <c r="G668" s="244"/>
      <c r="H668" s="244"/>
      <c r="I668" s="244"/>
      <c r="J668" s="244"/>
      <c r="K668" s="244"/>
      <c r="L668" s="244"/>
    </row>
    <row r="669" spans="6:12" ht="15.75" customHeight="1" x14ac:dyDescent="0.3">
      <c r="F669" s="244"/>
      <c r="G669" s="244"/>
      <c r="H669" s="244"/>
      <c r="I669" s="244"/>
      <c r="J669" s="244"/>
      <c r="K669" s="244"/>
      <c r="L669" s="244"/>
    </row>
    <row r="670" spans="6:12" ht="15.75" customHeight="1" x14ac:dyDescent="0.3">
      <c r="F670" s="244"/>
      <c r="G670" s="244"/>
      <c r="H670" s="244"/>
      <c r="I670" s="244"/>
      <c r="J670" s="244"/>
      <c r="K670" s="244"/>
      <c r="L670" s="244"/>
    </row>
    <row r="671" spans="6:12" ht="15.75" customHeight="1" x14ac:dyDescent="0.3">
      <c r="F671" s="244"/>
      <c r="G671" s="244"/>
      <c r="H671" s="244"/>
      <c r="I671" s="244"/>
      <c r="J671" s="244"/>
      <c r="K671" s="244"/>
      <c r="L671" s="244"/>
    </row>
    <row r="672" spans="6:12" ht="15.75" customHeight="1" x14ac:dyDescent="0.3">
      <c r="F672" s="244"/>
      <c r="G672" s="244"/>
      <c r="H672" s="244"/>
      <c r="I672" s="244"/>
      <c r="J672" s="244"/>
      <c r="K672" s="244"/>
      <c r="L672" s="244"/>
    </row>
    <row r="673" spans="6:12" ht="15.75" customHeight="1" x14ac:dyDescent="0.3">
      <c r="F673" s="244"/>
      <c r="G673" s="244"/>
      <c r="H673" s="244"/>
      <c r="I673" s="244"/>
      <c r="J673" s="244"/>
      <c r="K673" s="244"/>
      <c r="L673" s="244"/>
    </row>
    <row r="674" spans="6:12" ht="15.75" customHeight="1" x14ac:dyDescent="0.3">
      <c r="F674" s="244"/>
      <c r="G674" s="244"/>
      <c r="H674" s="244"/>
      <c r="I674" s="244"/>
      <c r="J674" s="244"/>
      <c r="K674" s="244"/>
      <c r="L674" s="244"/>
    </row>
    <row r="675" spans="6:12" ht="15.75" customHeight="1" x14ac:dyDescent="0.3">
      <c r="F675" s="244"/>
      <c r="G675" s="244"/>
      <c r="H675" s="244"/>
      <c r="I675" s="244"/>
      <c r="J675" s="244"/>
      <c r="K675" s="244"/>
      <c r="L675" s="244"/>
    </row>
    <row r="676" spans="6:12" ht="15.75" customHeight="1" x14ac:dyDescent="0.3">
      <c r="F676" s="244"/>
      <c r="G676" s="244"/>
      <c r="H676" s="244"/>
      <c r="I676" s="244"/>
      <c r="J676" s="244"/>
      <c r="K676" s="244"/>
      <c r="L676" s="244"/>
    </row>
    <row r="677" spans="6:12" ht="15.75" customHeight="1" x14ac:dyDescent="0.3">
      <c r="F677" s="244"/>
      <c r="G677" s="244"/>
      <c r="H677" s="244"/>
      <c r="I677" s="244"/>
      <c r="J677" s="244"/>
      <c r="K677" s="244"/>
      <c r="L677" s="244"/>
    </row>
    <row r="678" spans="6:12" ht="15.75" customHeight="1" x14ac:dyDescent="0.3">
      <c r="F678" s="244"/>
      <c r="G678" s="244"/>
      <c r="H678" s="244"/>
      <c r="I678" s="244"/>
      <c r="J678" s="244"/>
      <c r="K678" s="244"/>
      <c r="L678" s="244"/>
    </row>
    <row r="679" spans="6:12" ht="15.75" customHeight="1" x14ac:dyDescent="0.3">
      <c r="F679" s="244"/>
      <c r="G679" s="244"/>
      <c r="H679" s="244"/>
      <c r="I679" s="244"/>
      <c r="J679" s="244"/>
      <c r="K679" s="244"/>
      <c r="L679" s="244"/>
    </row>
    <row r="680" spans="6:12" ht="15.75" customHeight="1" x14ac:dyDescent="0.3">
      <c r="F680" s="244"/>
      <c r="G680" s="244"/>
      <c r="H680" s="244"/>
      <c r="I680" s="244"/>
      <c r="J680" s="244"/>
      <c r="K680" s="244"/>
      <c r="L680" s="244"/>
    </row>
    <row r="681" spans="6:12" ht="15.75" customHeight="1" x14ac:dyDescent="0.3">
      <c r="F681" s="244"/>
      <c r="G681" s="244"/>
      <c r="H681" s="244"/>
      <c r="I681" s="244"/>
      <c r="J681" s="244"/>
      <c r="K681" s="244"/>
      <c r="L681" s="244"/>
    </row>
    <row r="682" spans="6:12" ht="15.75" customHeight="1" x14ac:dyDescent="0.3">
      <c r="F682" s="244"/>
      <c r="G682" s="244"/>
      <c r="H682" s="244"/>
      <c r="I682" s="244"/>
      <c r="J682" s="244"/>
      <c r="K682" s="244"/>
      <c r="L682" s="244"/>
    </row>
    <row r="683" spans="6:12" ht="15.75" customHeight="1" x14ac:dyDescent="0.3">
      <c r="F683" s="244"/>
      <c r="G683" s="244"/>
      <c r="H683" s="244"/>
      <c r="I683" s="244"/>
      <c r="J683" s="244"/>
      <c r="K683" s="244"/>
      <c r="L683" s="244"/>
    </row>
    <row r="684" spans="6:12" ht="15.75" customHeight="1" x14ac:dyDescent="0.3">
      <c r="F684" s="244"/>
      <c r="G684" s="244"/>
      <c r="H684" s="244"/>
      <c r="I684" s="244"/>
      <c r="J684" s="244"/>
      <c r="K684" s="244"/>
      <c r="L684" s="244"/>
    </row>
    <row r="685" spans="6:12" ht="15.75" customHeight="1" x14ac:dyDescent="0.3">
      <c r="F685" s="244"/>
      <c r="G685" s="244"/>
      <c r="H685" s="244"/>
      <c r="I685" s="244"/>
      <c r="J685" s="244"/>
      <c r="K685" s="244"/>
      <c r="L685" s="244"/>
    </row>
    <row r="686" spans="6:12" ht="15.75" customHeight="1" x14ac:dyDescent="0.3">
      <c r="F686" s="244"/>
      <c r="G686" s="244"/>
      <c r="H686" s="244"/>
      <c r="I686" s="244"/>
      <c r="J686" s="244"/>
      <c r="K686" s="244"/>
      <c r="L686" s="244"/>
    </row>
    <row r="687" spans="6:12" ht="15.75" customHeight="1" x14ac:dyDescent="0.3">
      <c r="F687" s="244"/>
      <c r="G687" s="244"/>
      <c r="H687" s="244"/>
      <c r="I687" s="244"/>
      <c r="J687" s="244"/>
      <c r="K687" s="244"/>
      <c r="L687" s="244"/>
    </row>
    <row r="688" spans="6:12" ht="15.75" customHeight="1" x14ac:dyDescent="0.3">
      <c r="F688" s="244"/>
      <c r="G688" s="244"/>
      <c r="H688" s="244"/>
      <c r="I688" s="244"/>
      <c r="J688" s="244"/>
      <c r="K688" s="244"/>
      <c r="L688" s="244"/>
    </row>
    <row r="689" spans="6:12" ht="15.75" customHeight="1" x14ac:dyDescent="0.3">
      <c r="F689" s="244"/>
      <c r="G689" s="244"/>
      <c r="H689" s="244"/>
      <c r="I689" s="244"/>
      <c r="J689" s="244"/>
      <c r="K689" s="244"/>
      <c r="L689" s="244"/>
    </row>
    <row r="690" spans="6:12" ht="15.75" customHeight="1" x14ac:dyDescent="0.3">
      <c r="F690" s="244"/>
      <c r="G690" s="244"/>
      <c r="H690" s="244"/>
      <c r="I690" s="244"/>
      <c r="J690" s="244"/>
      <c r="K690" s="244"/>
      <c r="L690" s="244"/>
    </row>
    <row r="691" spans="6:12" ht="15.75" customHeight="1" x14ac:dyDescent="0.3">
      <c r="F691" s="244"/>
      <c r="G691" s="244"/>
      <c r="H691" s="244"/>
      <c r="I691" s="244"/>
      <c r="J691" s="244"/>
      <c r="K691" s="244"/>
      <c r="L691" s="244"/>
    </row>
    <row r="692" spans="6:12" ht="15.75" customHeight="1" x14ac:dyDescent="0.3">
      <c r="F692" s="244"/>
      <c r="G692" s="244"/>
      <c r="H692" s="244"/>
      <c r="I692" s="244"/>
      <c r="J692" s="244"/>
      <c r="K692" s="244"/>
      <c r="L692" s="244"/>
    </row>
    <row r="693" spans="6:12" ht="15.75" customHeight="1" x14ac:dyDescent="0.3">
      <c r="F693" s="244"/>
      <c r="G693" s="244"/>
      <c r="H693" s="244"/>
      <c r="I693" s="244"/>
      <c r="J693" s="244"/>
      <c r="K693" s="244"/>
      <c r="L693" s="244"/>
    </row>
    <row r="694" spans="6:12" ht="15.75" customHeight="1" x14ac:dyDescent="0.3">
      <c r="F694" s="244"/>
      <c r="G694" s="244"/>
      <c r="H694" s="244"/>
      <c r="I694" s="244"/>
      <c r="J694" s="244"/>
      <c r="K694" s="244"/>
      <c r="L694" s="244"/>
    </row>
    <row r="695" spans="6:12" ht="15.75" customHeight="1" x14ac:dyDescent="0.3">
      <c r="F695" s="244"/>
      <c r="G695" s="244"/>
      <c r="H695" s="244"/>
      <c r="I695" s="244"/>
      <c r="J695" s="244"/>
      <c r="K695" s="244"/>
      <c r="L695" s="244"/>
    </row>
    <row r="696" spans="6:12" ht="15.75" customHeight="1" x14ac:dyDescent="0.3">
      <c r="F696" s="244"/>
      <c r="G696" s="244"/>
      <c r="H696" s="244"/>
      <c r="I696" s="244"/>
      <c r="J696" s="244"/>
      <c r="K696" s="244"/>
      <c r="L696" s="244"/>
    </row>
    <row r="697" spans="6:12" ht="15.75" customHeight="1" x14ac:dyDescent="0.3">
      <c r="F697" s="244"/>
      <c r="G697" s="244"/>
      <c r="H697" s="244"/>
      <c r="I697" s="244"/>
      <c r="J697" s="244"/>
      <c r="K697" s="244"/>
      <c r="L697" s="244"/>
    </row>
    <row r="698" spans="6:12" ht="15.75" customHeight="1" x14ac:dyDescent="0.3">
      <c r="F698" s="244"/>
      <c r="G698" s="244"/>
      <c r="H698" s="244"/>
      <c r="I698" s="244"/>
      <c r="J698" s="244"/>
      <c r="K698" s="244"/>
      <c r="L698" s="244"/>
    </row>
    <row r="699" spans="6:12" ht="15.75" customHeight="1" x14ac:dyDescent="0.3">
      <c r="F699" s="244"/>
      <c r="G699" s="244"/>
      <c r="H699" s="244"/>
      <c r="I699" s="244"/>
      <c r="J699" s="244"/>
      <c r="K699" s="244"/>
      <c r="L699" s="244"/>
    </row>
    <row r="700" spans="6:12" ht="15.75" customHeight="1" x14ac:dyDescent="0.3">
      <c r="F700" s="244"/>
      <c r="G700" s="244"/>
      <c r="H700" s="244"/>
      <c r="I700" s="244"/>
      <c r="J700" s="244"/>
      <c r="K700" s="244"/>
      <c r="L700" s="244"/>
    </row>
    <row r="701" spans="6:12" ht="15.75" customHeight="1" x14ac:dyDescent="0.3">
      <c r="F701" s="244"/>
      <c r="G701" s="244"/>
      <c r="H701" s="244"/>
      <c r="I701" s="244"/>
      <c r="J701" s="244"/>
      <c r="K701" s="244"/>
      <c r="L701" s="244"/>
    </row>
    <row r="702" spans="6:12" ht="15.75" customHeight="1" x14ac:dyDescent="0.3">
      <c r="F702" s="244"/>
      <c r="G702" s="244"/>
      <c r="H702" s="244"/>
      <c r="I702" s="244"/>
      <c r="J702" s="244"/>
      <c r="K702" s="244"/>
      <c r="L702" s="244"/>
    </row>
    <row r="703" spans="6:12" ht="15.75" customHeight="1" x14ac:dyDescent="0.3">
      <c r="F703" s="244"/>
      <c r="G703" s="244"/>
      <c r="H703" s="244"/>
      <c r="I703" s="244"/>
      <c r="J703" s="244"/>
      <c r="K703" s="244"/>
      <c r="L703" s="244"/>
    </row>
    <row r="704" spans="6:12" ht="15.75" customHeight="1" x14ac:dyDescent="0.3">
      <c r="F704" s="244"/>
      <c r="G704" s="244"/>
      <c r="H704" s="244"/>
      <c r="I704" s="244"/>
      <c r="J704" s="244"/>
      <c r="K704" s="244"/>
      <c r="L704" s="244"/>
    </row>
    <row r="705" spans="6:12" ht="15.75" customHeight="1" x14ac:dyDescent="0.3">
      <c r="F705" s="244"/>
      <c r="G705" s="244"/>
      <c r="H705" s="244"/>
      <c r="I705" s="244"/>
      <c r="J705" s="244"/>
      <c r="K705" s="244"/>
      <c r="L705" s="244"/>
    </row>
    <row r="706" spans="6:12" ht="15.75" customHeight="1" x14ac:dyDescent="0.3">
      <c r="F706" s="244"/>
      <c r="G706" s="244"/>
      <c r="H706" s="244"/>
      <c r="I706" s="244"/>
      <c r="J706" s="244"/>
      <c r="K706" s="244"/>
      <c r="L706" s="244"/>
    </row>
    <row r="707" spans="6:12" ht="15.75" customHeight="1" x14ac:dyDescent="0.3">
      <c r="F707" s="244"/>
      <c r="G707" s="244"/>
      <c r="H707" s="244"/>
      <c r="I707" s="244"/>
      <c r="J707" s="244"/>
      <c r="K707" s="244"/>
      <c r="L707" s="244"/>
    </row>
    <row r="708" spans="6:12" ht="15.75" customHeight="1" x14ac:dyDescent="0.3">
      <c r="F708" s="244"/>
      <c r="G708" s="244"/>
      <c r="H708" s="244"/>
      <c r="I708" s="244"/>
      <c r="J708" s="244"/>
      <c r="K708" s="244"/>
      <c r="L708" s="244"/>
    </row>
    <row r="709" spans="6:12" ht="15.75" customHeight="1" x14ac:dyDescent="0.3">
      <c r="F709" s="244"/>
      <c r="G709" s="244"/>
      <c r="H709" s="244"/>
      <c r="I709" s="244"/>
      <c r="J709" s="244"/>
      <c r="K709" s="244"/>
      <c r="L709" s="244"/>
    </row>
    <row r="710" spans="6:12" ht="15.75" customHeight="1" x14ac:dyDescent="0.3">
      <c r="F710" s="244"/>
      <c r="G710" s="244"/>
      <c r="H710" s="244"/>
      <c r="I710" s="244"/>
      <c r="J710" s="244"/>
      <c r="K710" s="244"/>
      <c r="L710" s="244"/>
    </row>
    <row r="711" spans="6:12" ht="15.75" customHeight="1" x14ac:dyDescent="0.3">
      <c r="F711" s="244"/>
      <c r="G711" s="244"/>
      <c r="H711" s="244"/>
      <c r="I711" s="244"/>
      <c r="J711" s="244"/>
      <c r="K711" s="244"/>
      <c r="L711" s="244"/>
    </row>
    <row r="712" spans="6:12" ht="15.75" customHeight="1" x14ac:dyDescent="0.3">
      <c r="F712" s="244"/>
      <c r="G712" s="244"/>
      <c r="H712" s="244"/>
      <c r="I712" s="244"/>
      <c r="J712" s="244"/>
      <c r="K712" s="244"/>
      <c r="L712" s="244"/>
    </row>
    <row r="713" spans="6:12" ht="15.75" customHeight="1" x14ac:dyDescent="0.3">
      <c r="F713" s="244"/>
      <c r="G713" s="244"/>
      <c r="H713" s="244"/>
      <c r="I713" s="244"/>
      <c r="J713" s="244"/>
      <c r="K713" s="244"/>
      <c r="L713" s="244"/>
    </row>
    <row r="714" spans="6:12" ht="15.75" customHeight="1" x14ac:dyDescent="0.3">
      <c r="F714" s="244"/>
      <c r="G714" s="244"/>
      <c r="H714" s="244"/>
      <c r="I714" s="244"/>
      <c r="J714" s="244"/>
      <c r="K714" s="244"/>
      <c r="L714" s="244"/>
    </row>
    <row r="715" spans="6:12" ht="15.75" customHeight="1" x14ac:dyDescent="0.3">
      <c r="F715" s="244"/>
      <c r="G715" s="244"/>
      <c r="H715" s="244"/>
      <c r="I715" s="244"/>
      <c r="J715" s="244"/>
      <c r="K715" s="244"/>
      <c r="L715" s="244"/>
    </row>
    <row r="716" spans="6:12" ht="15.75" customHeight="1" x14ac:dyDescent="0.3">
      <c r="F716" s="244"/>
      <c r="G716" s="244"/>
      <c r="H716" s="244"/>
      <c r="I716" s="244"/>
      <c r="J716" s="244"/>
      <c r="K716" s="244"/>
      <c r="L716" s="244"/>
    </row>
    <row r="717" spans="6:12" ht="15.75" customHeight="1" x14ac:dyDescent="0.3">
      <c r="F717" s="244"/>
      <c r="G717" s="244"/>
      <c r="H717" s="244"/>
      <c r="I717" s="244"/>
      <c r="J717" s="244"/>
      <c r="K717" s="244"/>
      <c r="L717" s="244"/>
    </row>
    <row r="718" spans="6:12" ht="15.75" customHeight="1" x14ac:dyDescent="0.3">
      <c r="F718" s="244"/>
      <c r="G718" s="244"/>
      <c r="H718" s="244"/>
      <c r="I718" s="244"/>
      <c r="J718" s="244"/>
      <c r="K718" s="244"/>
      <c r="L718" s="244"/>
    </row>
    <row r="719" spans="6:12" ht="15.75" customHeight="1" x14ac:dyDescent="0.3">
      <c r="F719" s="244"/>
      <c r="G719" s="244"/>
      <c r="H719" s="244"/>
      <c r="I719" s="244"/>
      <c r="J719" s="244"/>
      <c r="K719" s="244"/>
      <c r="L719" s="244"/>
    </row>
    <row r="720" spans="6:12" ht="15.75" customHeight="1" x14ac:dyDescent="0.3">
      <c r="F720" s="244"/>
      <c r="G720" s="244"/>
      <c r="H720" s="244"/>
      <c r="I720" s="244"/>
      <c r="J720" s="244"/>
      <c r="K720" s="244"/>
      <c r="L720" s="244"/>
    </row>
    <row r="721" spans="6:12" ht="15.75" customHeight="1" x14ac:dyDescent="0.3">
      <c r="F721" s="244"/>
      <c r="G721" s="244"/>
      <c r="H721" s="244"/>
      <c r="I721" s="244"/>
      <c r="J721" s="244"/>
      <c r="K721" s="244"/>
      <c r="L721" s="244"/>
    </row>
    <row r="722" spans="6:12" ht="15.75" customHeight="1" x14ac:dyDescent="0.3">
      <c r="F722" s="244"/>
      <c r="G722" s="244"/>
      <c r="H722" s="244"/>
      <c r="I722" s="244"/>
      <c r="J722" s="244"/>
      <c r="K722" s="244"/>
      <c r="L722" s="244"/>
    </row>
    <row r="723" spans="6:12" ht="15.75" customHeight="1" x14ac:dyDescent="0.3">
      <c r="F723" s="244"/>
      <c r="G723" s="244"/>
      <c r="H723" s="244"/>
      <c r="I723" s="244"/>
      <c r="J723" s="244"/>
      <c r="K723" s="244"/>
      <c r="L723" s="244"/>
    </row>
    <row r="724" spans="6:12" ht="15.75" customHeight="1" x14ac:dyDescent="0.3">
      <c r="F724" s="244"/>
      <c r="G724" s="244"/>
      <c r="H724" s="244"/>
      <c r="I724" s="244"/>
      <c r="J724" s="244"/>
      <c r="K724" s="244"/>
      <c r="L724" s="244"/>
    </row>
    <row r="725" spans="6:12" ht="15.75" customHeight="1" x14ac:dyDescent="0.3">
      <c r="F725" s="244"/>
      <c r="G725" s="244"/>
      <c r="H725" s="244"/>
      <c r="I725" s="244"/>
      <c r="J725" s="244"/>
      <c r="K725" s="244"/>
      <c r="L725" s="244"/>
    </row>
    <row r="726" spans="6:12" ht="15.75" customHeight="1" x14ac:dyDescent="0.3">
      <c r="F726" s="244"/>
      <c r="G726" s="244"/>
      <c r="H726" s="244"/>
      <c r="I726" s="244"/>
      <c r="J726" s="244"/>
      <c r="K726" s="244"/>
      <c r="L726" s="244"/>
    </row>
    <row r="727" spans="6:12" ht="15.75" customHeight="1" x14ac:dyDescent="0.3">
      <c r="F727" s="244"/>
      <c r="G727" s="244"/>
      <c r="H727" s="244"/>
      <c r="I727" s="244"/>
      <c r="J727" s="244"/>
      <c r="K727" s="244"/>
      <c r="L727" s="244"/>
    </row>
    <row r="728" spans="6:12" ht="15.75" customHeight="1" x14ac:dyDescent="0.3">
      <c r="F728" s="244"/>
      <c r="G728" s="244"/>
      <c r="H728" s="244"/>
      <c r="I728" s="244"/>
      <c r="J728" s="244"/>
      <c r="K728" s="244"/>
      <c r="L728" s="244"/>
    </row>
    <row r="729" spans="6:12" ht="15.75" customHeight="1" x14ac:dyDescent="0.3">
      <c r="F729" s="244"/>
      <c r="G729" s="244"/>
      <c r="H729" s="244"/>
      <c r="I729" s="244"/>
      <c r="J729" s="244"/>
      <c r="K729" s="244"/>
      <c r="L729" s="244"/>
    </row>
    <row r="730" spans="6:12" ht="15.75" customHeight="1" x14ac:dyDescent="0.3">
      <c r="F730" s="244"/>
      <c r="G730" s="244"/>
      <c r="H730" s="244"/>
      <c r="I730" s="244"/>
      <c r="J730" s="244"/>
      <c r="K730" s="244"/>
      <c r="L730" s="244"/>
    </row>
    <row r="731" spans="6:12" ht="15.75" customHeight="1" x14ac:dyDescent="0.3">
      <c r="F731" s="244"/>
      <c r="G731" s="244"/>
      <c r="H731" s="244"/>
      <c r="I731" s="244"/>
      <c r="J731" s="244"/>
      <c r="K731" s="244"/>
      <c r="L731" s="244"/>
    </row>
    <row r="732" spans="6:12" ht="15.75" customHeight="1" x14ac:dyDescent="0.3">
      <c r="F732" s="244"/>
      <c r="G732" s="244"/>
      <c r="H732" s="244"/>
      <c r="I732" s="244"/>
      <c r="J732" s="244"/>
      <c r="K732" s="244"/>
      <c r="L732" s="244"/>
    </row>
    <row r="733" spans="6:12" ht="15.75" customHeight="1" x14ac:dyDescent="0.3">
      <c r="F733" s="244"/>
      <c r="G733" s="244"/>
      <c r="H733" s="244"/>
      <c r="I733" s="244"/>
      <c r="J733" s="244"/>
      <c r="K733" s="244"/>
      <c r="L733" s="244"/>
    </row>
    <row r="734" spans="6:12" ht="15.75" customHeight="1" x14ac:dyDescent="0.3">
      <c r="F734" s="244"/>
      <c r="G734" s="244"/>
      <c r="H734" s="244"/>
      <c r="I734" s="244"/>
      <c r="J734" s="244"/>
      <c r="K734" s="244"/>
      <c r="L734" s="244"/>
    </row>
    <row r="735" spans="6:12" ht="15.75" customHeight="1" x14ac:dyDescent="0.3">
      <c r="F735" s="244"/>
      <c r="G735" s="244"/>
      <c r="H735" s="244"/>
      <c r="I735" s="244"/>
      <c r="J735" s="244"/>
      <c r="K735" s="244"/>
      <c r="L735" s="244"/>
    </row>
    <row r="736" spans="6:12" ht="15.75" customHeight="1" x14ac:dyDescent="0.3">
      <c r="F736" s="244"/>
      <c r="G736" s="244"/>
      <c r="H736" s="244"/>
      <c r="I736" s="244"/>
      <c r="J736" s="244"/>
      <c r="K736" s="244"/>
      <c r="L736" s="244"/>
    </row>
    <row r="737" spans="6:12" ht="15.75" customHeight="1" x14ac:dyDescent="0.3">
      <c r="F737" s="244"/>
      <c r="G737" s="244"/>
      <c r="H737" s="244"/>
      <c r="I737" s="244"/>
      <c r="J737" s="244"/>
      <c r="K737" s="244"/>
      <c r="L737" s="244"/>
    </row>
    <row r="738" spans="6:12" ht="15.75" customHeight="1" x14ac:dyDescent="0.3">
      <c r="F738" s="244"/>
      <c r="G738" s="244"/>
      <c r="H738" s="244"/>
      <c r="I738" s="244"/>
      <c r="J738" s="244"/>
      <c r="K738" s="244"/>
      <c r="L738" s="244"/>
    </row>
    <row r="739" spans="6:12" ht="15.75" customHeight="1" x14ac:dyDescent="0.3">
      <c r="F739" s="244"/>
      <c r="G739" s="244"/>
      <c r="H739" s="244"/>
      <c r="I739" s="244"/>
      <c r="J739" s="244"/>
      <c r="K739" s="244"/>
      <c r="L739" s="244"/>
    </row>
    <row r="740" spans="6:12" ht="15.75" customHeight="1" x14ac:dyDescent="0.3">
      <c r="F740" s="244"/>
      <c r="G740" s="244"/>
      <c r="H740" s="244"/>
      <c r="I740" s="244"/>
      <c r="J740" s="244"/>
      <c r="K740" s="244"/>
      <c r="L740" s="244"/>
    </row>
    <row r="741" spans="6:12" ht="15.75" customHeight="1" x14ac:dyDescent="0.3">
      <c r="F741" s="244"/>
      <c r="G741" s="244"/>
      <c r="H741" s="244"/>
      <c r="I741" s="244"/>
      <c r="J741" s="244"/>
      <c r="K741" s="244"/>
      <c r="L741" s="244"/>
    </row>
    <row r="742" spans="6:12" ht="15.75" customHeight="1" x14ac:dyDescent="0.3">
      <c r="F742" s="244"/>
      <c r="G742" s="244"/>
      <c r="H742" s="244"/>
      <c r="I742" s="244"/>
      <c r="J742" s="244"/>
      <c r="K742" s="244"/>
      <c r="L742" s="244"/>
    </row>
    <row r="743" spans="6:12" ht="15.75" customHeight="1" x14ac:dyDescent="0.3">
      <c r="F743" s="244"/>
      <c r="G743" s="244"/>
      <c r="H743" s="244"/>
      <c r="I743" s="244"/>
      <c r="J743" s="244"/>
      <c r="K743" s="244"/>
      <c r="L743" s="244"/>
    </row>
    <row r="744" spans="6:12" ht="15.75" customHeight="1" x14ac:dyDescent="0.3">
      <c r="F744" s="244"/>
      <c r="G744" s="244"/>
      <c r="H744" s="244"/>
      <c r="I744" s="244"/>
      <c r="J744" s="244"/>
      <c r="K744" s="244"/>
      <c r="L744" s="244"/>
    </row>
    <row r="745" spans="6:12" ht="15.75" customHeight="1" x14ac:dyDescent="0.3">
      <c r="F745" s="244"/>
      <c r="G745" s="244"/>
      <c r="H745" s="244"/>
      <c r="I745" s="244"/>
      <c r="J745" s="244"/>
      <c r="K745" s="244"/>
      <c r="L745" s="244"/>
    </row>
    <row r="746" spans="6:12" ht="15.75" customHeight="1" x14ac:dyDescent="0.3">
      <c r="F746" s="244"/>
      <c r="G746" s="244"/>
      <c r="H746" s="244"/>
      <c r="I746" s="244"/>
      <c r="J746" s="244"/>
      <c r="K746" s="244"/>
      <c r="L746" s="244"/>
    </row>
    <row r="747" spans="6:12" ht="15.75" customHeight="1" x14ac:dyDescent="0.3">
      <c r="F747" s="244"/>
      <c r="G747" s="244"/>
      <c r="H747" s="244"/>
      <c r="I747" s="244"/>
      <c r="J747" s="244"/>
      <c r="K747" s="244"/>
      <c r="L747" s="244"/>
    </row>
    <row r="748" spans="6:12" ht="15.75" customHeight="1" x14ac:dyDescent="0.3">
      <c r="F748" s="244"/>
      <c r="G748" s="244"/>
      <c r="H748" s="244"/>
      <c r="I748" s="244"/>
      <c r="J748" s="244"/>
      <c r="K748" s="244"/>
      <c r="L748" s="244"/>
    </row>
    <row r="749" spans="6:12" ht="15.75" customHeight="1" x14ac:dyDescent="0.3">
      <c r="F749" s="244"/>
      <c r="G749" s="244"/>
      <c r="H749" s="244"/>
      <c r="I749" s="244"/>
      <c r="J749" s="244"/>
      <c r="K749" s="244"/>
      <c r="L749" s="244"/>
    </row>
    <row r="750" spans="6:12" ht="15.75" customHeight="1" x14ac:dyDescent="0.3">
      <c r="F750" s="244"/>
      <c r="G750" s="244"/>
      <c r="H750" s="244"/>
      <c r="I750" s="244"/>
      <c r="J750" s="244"/>
      <c r="K750" s="244"/>
      <c r="L750" s="244"/>
    </row>
    <row r="751" spans="6:12" ht="15.75" customHeight="1" x14ac:dyDescent="0.3">
      <c r="F751" s="244"/>
      <c r="G751" s="244"/>
      <c r="H751" s="244"/>
      <c r="I751" s="244"/>
      <c r="J751" s="244"/>
      <c r="K751" s="244"/>
      <c r="L751" s="244"/>
    </row>
    <row r="752" spans="6:12" ht="15.75" customHeight="1" x14ac:dyDescent="0.3">
      <c r="F752" s="244"/>
      <c r="G752" s="244"/>
      <c r="H752" s="244"/>
      <c r="I752" s="244"/>
      <c r="J752" s="244"/>
      <c r="K752" s="244"/>
      <c r="L752" s="244"/>
    </row>
    <row r="753" spans="6:12" ht="15.75" customHeight="1" x14ac:dyDescent="0.3">
      <c r="F753" s="244"/>
      <c r="G753" s="244"/>
      <c r="H753" s="244"/>
      <c r="I753" s="244"/>
      <c r="J753" s="244"/>
      <c r="K753" s="244"/>
      <c r="L753" s="244"/>
    </row>
    <row r="754" spans="6:12" ht="15.75" customHeight="1" x14ac:dyDescent="0.3">
      <c r="F754" s="244"/>
      <c r="G754" s="244"/>
      <c r="H754" s="244"/>
      <c r="I754" s="244"/>
      <c r="J754" s="244"/>
      <c r="K754" s="244"/>
      <c r="L754" s="244"/>
    </row>
    <row r="755" spans="6:12" ht="15.75" customHeight="1" x14ac:dyDescent="0.3">
      <c r="F755" s="244"/>
      <c r="G755" s="244"/>
      <c r="H755" s="244"/>
      <c r="I755" s="244"/>
      <c r="J755" s="244"/>
      <c r="K755" s="244"/>
      <c r="L755" s="244"/>
    </row>
    <row r="756" spans="6:12" ht="15.75" customHeight="1" x14ac:dyDescent="0.3">
      <c r="F756" s="244"/>
      <c r="G756" s="244"/>
      <c r="H756" s="244"/>
      <c r="I756" s="244"/>
      <c r="J756" s="244"/>
      <c r="K756" s="244"/>
      <c r="L756" s="244"/>
    </row>
    <row r="757" spans="6:12" ht="15.75" customHeight="1" x14ac:dyDescent="0.3">
      <c r="F757" s="244"/>
      <c r="G757" s="244"/>
      <c r="H757" s="244"/>
      <c r="I757" s="244"/>
      <c r="J757" s="244"/>
      <c r="K757" s="244"/>
      <c r="L757" s="244"/>
    </row>
    <row r="758" spans="6:12" ht="15.75" customHeight="1" x14ac:dyDescent="0.3">
      <c r="F758" s="244"/>
      <c r="G758" s="244"/>
      <c r="H758" s="244"/>
      <c r="I758" s="244"/>
      <c r="J758" s="244"/>
      <c r="K758" s="244"/>
      <c r="L758" s="244"/>
    </row>
    <row r="759" spans="6:12" ht="15.75" customHeight="1" x14ac:dyDescent="0.3">
      <c r="F759" s="244"/>
      <c r="G759" s="244"/>
      <c r="H759" s="244"/>
      <c r="I759" s="244"/>
      <c r="J759" s="244"/>
      <c r="K759" s="244"/>
      <c r="L759" s="244"/>
    </row>
    <row r="760" spans="6:12" ht="15.75" customHeight="1" x14ac:dyDescent="0.3">
      <c r="F760" s="244"/>
      <c r="G760" s="244"/>
      <c r="H760" s="244"/>
      <c r="I760" s="244"/>
      <c r="J760" s="244"/>
      <c r="K760" s="244"/>
      <c r="L760" s="244"/>
    </row>
    <row r="761" spans="6:12" ht="15.75" customHeight="1" x14ac:dyDescent="0.3">
      <c r="F761" s="244"/>
      <c r="G761" s="244"/>
      <c r="H761" s="244"/>
      <c r="I761" s="244"/>
      <c r="J761" s="244"/>
      <c r="K761" s="244"/>
      <c r="L761" s="244"/>
    </row>
    <row r="762" spans="6:12" ht="15.75" customHeight="1" x14ac:dyDescent="0.3">
      <c r="F762" s="244"/>
      <c r="G762" s="244"/>
      <c r="H762" s="244"/>
      <c r="I762" s="244"/>
      <c r="J762" s="244"/>
      <c r="K762" s="244"/>
      <c r="L762" s="244"/>
    </row>
    <row r="763" spans="6:12" ht="15.75" customHeight="1" x14ac:dyDescent="0.3">
      <c r="F763" s="244"/>
      <c r="G763" s="244"/>
      <c r="H763" s="244"/>
      <c r="I763" s="244"/>
      <c r="J763" s="244"/>
      <c r="K763" s="244"/>
      <c r="L763" s="244"/>
    </row>
    <row r="764" spans="6:12" ht="15.75" customHeight="1" x14ac:dyDescent="0.3">
      <c r="F764" s="244"/>
      <c r="G764" s="244"/>
      <c r="H764" s="244"/>
      <c r="I764" s="244"/>
      <c r="J764" s="244"/>
      <c r="K764" s="244"/>
      <c r="L764" s="244"/>
    </row>
    <row r="765" spans="6:12" ht="15.75" customHeight="1" x14ac:dyDescent="0.3">
      <c r="F765" s="244"/>
      <c r="G765" s="244"/>
      <c r="H765" s="244"/>
      <c r="I765" s="244"/>
      <c r="J765" s="244"/>
      <c r="K765" s="244"/>
      <c r="L765" s="244"/>
    </row>
    <row r="766" spans="6:12" ht="15.75" customHeight="1" x14ac:dyDescent="0.3">
      <c r="F766" s="244"/>
      <c r="G766" s="244"/>
      <c r="H766" s="244"/>
      <c r="I766" s="244"/>
      <c r="J766" s="244"/>
      <c r="K766" s="244"/>
      <c r="L766" s="244"/>
    </row>
    <row r="767" spans="6:12" ht="15.75" customHeight="1" x14ac:dyDescent="0.3">
      <c r="F767" s="244"/>
      <c r="G767" s="244"/>
      <c r="H767" s="244"/>
      <c r="I767" s="244"/>
      <c r="J767" s="244"/>
      <c r="K767" s="244"/>
      <c r="L767" s="244"/>
    </row>
    <row r="768" spans="6:12" ht="15.75" customHeight="1" x14ac:dyDescent="0.3">
      <c r="F768" s="244"/>
      <c r="G768" s="244"/>
      <c r="H768" s="244"/>
      <c r="I768" s="244"/>
      <c r="J768" s="244"/>
      <c r="K768" s="244"/>
      <c r="L768" s="244"/>
    </row>
    <row r="769" spans="6:12" ht="15.75" customHeight="1" x14ac:dyDescent="0.3">
      <c r="F769" s="244"/>
      <c r="G769" s="244"/>
      <c r="H769" s="244"/>
      <c r="I769" s="244"/>
      <c r="J769" s="244"/>
      <c r="K769" s="244"/>
      <c r="L769" s="244"/>
    </row>
    <row r="770" spans="6:12" ht="15.75" customHeight="1" x14ac:dyDescent="0.3">
      <c r="F770" s="244"/>
      <c r="G770" s="244"/>
      <c r="H770" s="244"/>
      <c r="I770" s="244"/>
      <c r="J770" s="244"/>
      <c r="K770" s="244"/>
      <c r="L770" s="244"/>
    </row>
    <row r="771" spans="6:12" ht="15.75" customHeight="1" x14ac:dyDescent="0.3">
      <c r="F771" s="244"/>
      <c r="G771" s="244"/>
      <c r="H771" s="244"/>
      <c r="I771" s="244"/>
      <c r="J771" s="244"/>
      <c r="K771" s="244"/>
      <c r="L771" s="244"/>
    </row>
    <row r="772" spans="6:12" ht="15.75" customHeight="1" x14ac:dyDescent="0.3">
      <c r="F772" s="244"/>
      <c r="G772" s="244"/>
      <c r="H772" s="244"/>
      <c r="I772" s="244"/>
      <c r="J772" s="244"/>
      <c r="K772" s="244"/>
      <c r="L772" s="244"/>
    </row>
    <row r="773" spans="6:12" ht="15.75" customHeight="1" x14ac:dyDescent="0.3">
      <c r="F773" s="244"/>
      <c r="G773" s="244"/>
      <c r="H773" s="244"/>
      <c r="I773" s="244"/>
      <c r="J773" s="244"/>
      <c r="K773" s="244"/>
      <c r="L773" s="244"/>
    </row>
    <row r="774" spans="6:12" ht="15.75" customHeight="1" x14ac:dyDescent="0.3">
      <c r="F774" s="244"/>
      <c r="G774" s="244"/>
      <c r="H774" s="244"/>
      <c r="I774" s="244"/>
      <c r="J774" s="244"/>
      <c r="K774" s="244"/>
      <c r="L774" s="244"/>
    </row>
    <row r="775" spans="6:12" ht="15.75" customHeight="1" x14ac:dyDescent="0.3">
      <c r="F775" s="244"/>
      <c r="G775" s="244"/>
      <c r="H775" s="244"/>
      <c r="I775" s="244"/>
      <c r="J775" s="244"/>
      <c r="K775" s="244"/>
      <c r="L775" s="244"/>
    </row>
    <row r="776" spans="6:12" ht="15.75" customHeight="1" x14ac:dyDescent="0.3">
      <c r="F776" s="244"/>
      <c r="G776" s="244"/>
      <c r="H776" s="244"/>
      <c r="I776" s="244"/>
      <c r="J776" s="244"/>
      <c r="K776" s="244"/>
      <c r="L776" s="244"/>
    </row>
    <row r="777" spans="6:12" ht="15.75" customHeight="1" x14ac:dyDescent="0.3">
      <c r="F777" s="244"/>
      <c r="G777" s="244"/>
      <c r="H777" s="244"/>
      <c r="I777" s="244"/>
      <c r="J777" s="244"/>
      <c r="K777" s="244"/>
      <c r="L777" s="244"/>
    </row>
    <row r="778" spans="6:12" ht="15.75" customHeight="1" x14ac:dyDescent="0.3">
      <c r="F778" s="244"/>
      <c r="G778" s="244"/>
      <c r="H778" s="244"/>
      <c r="I778" s="244"/>
      <c r="J778" s="244"/>
      <c r="K778" s="244"/>
      <c r="L778" s="244"/>
    </row>
    <row r="779" spans="6:12" ht="15.75" customHeight="1" x14ac:dyDescent="0.3">
      <c r="F779" s="244"/>
      <c r="G779" s="244"/>
      <c r="H779" s="244"/>
      <c r="I779" s="244"/>
      <c r="J779" s="244"/>
      <c r="K779" s="244"/>
      <c r="L779" s="244"/>
    </row>
    <row r="780" spans="6:12" ht="15.75" customHeight="1" x14ac:dyDescent="0.3">
      <c r="F780" s="244"/>
      <c r="G780" s="244"/>
      <c r="H780" s="244"/>
      <c r="I780" s="244"/>
      <c r="J780" s="244"/>
      <c r="K780" s="244"/>
      <c r="L780" s="244"/>
    </row>
    <row r="781" spans="6:12" ht="15.75" customHeight="1" x14ac:dyDescent="0.3">
      <c r="F781" s="244"/>
      <c r="G781" s="244"/>
      <c r="H781" s="244"/>
      <c r="I781" s="244"/>
      <c r="J781" s="244"/>
      <c r="K781" s="244"/>
      <c r="L781" s="244"/>
    </row>
    <row r="782" spans="6:12" ht="15.75" customHeight="1" x14ac:dyDescent="0.3">
      <c r="F782" s="244"/>
      <c r="G782" s="244"/>
      <c r="H782" s="244"/>
      <c r="I782" s="244"/>
      <c r="J782" s="244"/>
      <c r="K782" s="244"/>
      <c r="L782" s="244"/>
    </row>
    <row r="783" spans="6:12" ht="15.75" customHeight="1" x14ac:dyDescent="0.3">
      <c r="F783" s="244"/>
      <c r="G783" s="244"/>
      <c r="H783" s="244"/>
      <c r="I783" s="244"/>
      <c r="J783" s="244"/>
      <c r="K783" s="244"/>
      <c r="L783" s="244"/>
    </row>
    <row r="784" spans="6:12" ht="15.75" customHeight="1" x14ac:dyDescent="0.3">
      <c r="F784" s="244"/>
      <c r="G784" s="244"/>
      <c r="H784" s="244"/>
      <c r="I784" s="244"/>
      <c r="J784" s="244"/>
      <c r="K784" s="244"/>
      <c r="L784" s="244"/>
    </row>
    <row r="785" spans="6:12" ht="15.75" customHeight="1" x14ac:dyDescent="0.3">
      <c r="F785" s="244"/>
      <c r="G785" s="244"/>
      <c r="H785" s="244"/>
      <c r="I785" s="244"/>
      <c r="J785" s="244"/>
      <c r="K785" s="244"/>
      <c r="L785" s="244"/>
    </row>
    <row r="786" spans="6:12" ht="15.75" customHeight="1" x14ac:dyDescent="0.3">
      <c r="F786" s="244"/>
      <c r="G786" s="244"/>
      <c r="H786" s="244"/>
      <c r="I786" s="244"/>
      <c r="J786" s="244"/>
      <c r="K786" s="244"/>
      <c r="L786" s="244"/>
    </row>
    <row r="787" spans="6:12" ht="15.75" customHeight="1" x14ac:dyDescent="0.3">
      <c r="F787" s="244"/>
      <c r="G787" s="244"/>
      <c r="H787" s="244"/>
      <c r="I787" s="244"/>
      <c r="J787" s="244"/>
      <c r="K787" s="244"/>
      <c r="L787" s="244"/>
    </row>
    <row r="788" spans="6:12" ht="15.75" customHeight="1" x14ac:dyDescent="0.3">
      <c r="F788" s="244"/>
      <c r="G788" s="244"/>
      <c r="H788" s="244"/>
      <c r="I788" s="244"/>
      <c r="J788" s="244"/>
      <c r="K788" s="244"/>
      <c r="L788" s="244"/>
    </row>
    <row r="789" spans="6:12" ht="15.75" customHeight="1" x14ac:dyDescent="0.3">
      <c r="F789" s="244"/>
      <c r="G789" s="244"/>
      <c r="H789" s="244"/>
      <c r="I789" s="244"/>
      <c r="J789" s="244"/>
      <c r="K789" s="244"/>
      <c r="L789" s="244"/>
    </row>
    <row r="790" spans="6:12" ht="15.75" customHeight="1" x14ac:dyDescent="0.3">
      <c r="F790" s="244"/>
      <c r="G790" s="244"/>
      <c r="H790" s="244"/>
      <c r="I790" s="244"/>
      <c r="J790" s="244"/>
      <c r="K790" s="244"/>
      <c r="L790" s="244"/>
    </row>
    <row r="791" spans="6:12" ht="15.75" customHeight="1" x14ac:dyDescent="0.3">
      <c r="F791" s="244"/>
      <c r="G791" s="244"/>
      <c r="H791" s="244"/>
      <c r="I791" s="244"/>
      <c r="J791" s="244"/>
      <c r="K791" s="244"/>
      <c r="L791" s="244"/>
    </row>
    <row r="792" spans="6:12" ht="15.75" customHeight="1" x14ac:dyDescent="0.3">
      <c r="F792" s="244"/>
      <c r="G792" s="244"/>
      <c r="H792" s="244"/>
      <c r="I792" s="244"/>
      <c r="J792" s="244"/>
      <c r="K792" s="244"/>
      <c r="L792" s="244"/>
    </row>
    <row r="793" spans="6:12" ht="15.75" customHeight="1" x14ac:dyDescent="0.3">
      <c r="F793" s="244"/>
      <c r="G793" s="244"/>
      <c r="H793" s="244"/>
      <c r="I793" s="244"/>
      <c r="J793" s="244"/>
      <c r="K793" s="244"/>
      <c r="L793" s="244"/>
    </row>
    <row r="794" spans="6:12" ht="15.75" customHeight="1" x14ac:dyDescent="0.3">
      <c r="F794" s="244"/>
      <c r="G794" s="244"/>
      <c r="H794" s="244"/>
      <c r="I794" s="244"/>
      <c r="J794" s="244"/>
      <c r="K794" s="244"/>
      <c r="L794" s="244"/>
    </row>
    <row r="795" spans="6:12" ht="15.75" customHeight="1" x14ac:dyDescent="0.3">
      <c r="F795" s="244"/>
      <c r="G795" s="244"/>
      <c r="H795" s="244"/>
      <c r="I795" s="244"/>
      <c r="J795" s="244"/>
      <c r="K795" s="244"/>
      <c r="L795" s="244"/>
    </row>
    <row r="796" spans="6:12" ht="15.75" customHeight="1" x14ac:dyDescent="0.3">
      <c r="F796" s="244"/>
      <c r="G796" s="244"/>
      <c r="H796" s="244"/>
      <c r="I796" s="244"/>
      <c r="J796" s="244"/>
      <c r="K796" s="244"/>
      <c r="L796" s="244"/>
    </row>
    <row r="797" spans="6:12" ht="15.75" customHeight="1" x14ac:dyDescent="0.3">
      <c r="F797" s="244"/>
      <c r="G797" s="244"/>
      <c r="H797" s="244"/>
      <c r="I797" s="244"/>
      <c r="J797" s="244"/>
      <c r="K797" s="244"/>
      <c r="L797" s="244"/>
    </row>
    <row r="798" spans="6:12" ht="15.75" customHeight="1" x14ac:dyDescent="0.3">
      <c r="F798" s="244"/>
      <c r="G798" s="244"/>
      <c r="H798" s="244"/>
      <c r="I798" s="244"/>
      <c r="J798" s="244"/>
      <c r="K798" s="244"/>
      <c r="L798" s="244"/>
    </row>
    <row r="799" spans="6:12" ht="15.75" customHeight="1" x14ac:dyDescent="0.3">
      <c r="F799" s="244"/>
      <c r="G799" s="244"/>
      <c r="H799" s="244"/>
      <c r="I799" s="244"/>
      <c r="J799" s="244"/>
      <c r="K799" s="244"/>
      <c r="L799" s="244"/>
    </row>
    <row r="800" spans="6:12" ht="15.75" customHeight="1" x14ac:dyDescent="0.3">
      <c r="F800" s="244"/>
      <c r="G800" s="244"/>
      <c r="H800" s="244"/>
      <c r="I800" s="244"/>
      <c r="J800" s="244"/>
      <c r="K800" s="244"/>
      <c r="L800" s="244"/>
    </row>
    <row r="801" spans="6:12" ht="15.75" customHeight="1" x14ac:dyDescent="0.3">
      <c r="F801" s="244"/>
      <c r="G801" s="244"/>
      <c r="H801" s="244"/>
      <c r="I801" s="244"/>
      <c r="J801" s="244"/>
      <c r="K801" s="244"/>
      <c r="L801" s="244"/>
    </row>
    <row r="802" spans="6:12" ht="15.75" customHeight="1" x14ac:dyDescent="0.3">
      <c r="F802" s="244"/>
      <c r="G802" s="244"/>
      <c r="H802" s="244"/>
      <c r="I802" s="244"/>
      <c r="J802" s="244"/>
      <c r="K802" s="244"/>
      <c r="L802" s="244"/>
    </row>
    <row r="803" spans="6:12" ht="15.75" customHeight="1" x14ac:dyDescent="0.3">
      <c r="F803" s="244"/>
      <c r="G803" s="244"/>
      <c r="H803" s="244"/>
      <c r="I803" s="244"/>
      <c r="J803" s="244"/>
      <c r="K803" s="244"/>
      <c r="L803" s="244"/>
    </row>
    <row r="804" spans="6:12" ht="15.75" customHeight="1" x14ac:dyDescent="0.3">
      <c r="F804" s="244"/>
      <c r="G804" s="244"/>
      <c r="H804" s="244"/>
      <c r="I804" s="244"/>
      <c r="J804" s="244"/>
      <c r="K804" s="244"/>
      <c r="L804" s="244"/>
    </row>
    <row r="805" spans="6:12" ht="15.75" customHeight="1" x14ac:dyDescent="0.3">
      <c r="F805" s="244"/>
      <c r="G805" s="244"/>
      <c r="H805" s="244"/>
      <c r="I805" s="244"/>
      <c r="J805" s="244"/>
      <c r="K805" s="244"/>
      <c r="L805" s="244"/>
    </row>
    <row r="806" spans="6:12" ht="15.75" customHeight="1" x14ac:dyDescent="0.3">
      <c r="F806" s="244"/>
      <c r="G806" s="244"/>
      <c r="H806" s="244"/>
      <c r="I806" s="244"/>
      <c r="J806" s="244"/>
      <c r="K806" s="244"/>
      <c r="L806" s="244"/>
    </row>
    <row r="807" spans="6:12" ht="15.75" customHeight="1" x14ac:dyDescent="0.3">
      <c r="F807" s="244"/>
      <c r="G807" s="244"/>
      <c r="H807" s="244"/>
      <c r="I807" s="244"/>
      <c r="J807" s="244"/>
      <c r="K807" s="244"/>
      <c r="L807" s="244"/>
    </row>
    <row r="808" spans="6:12" ht="15.75" customHeight="1" x14ac:dyDescent="0.3">
      <c r="F808" s="244"/>
      <c r="G808" s="244"/>
      <c r="H808" s="244"/>
      <c r="I808" s="244"/>
      <c r="J808" s="244"/>
      <c r="K808" s="244"/>
      <c r="L808" s="244"/>
    </row>
    <row r="809" spans="6:12" ht="15.75" customHeight="1" x14ac:dyDescent="0.3">
      <c r="F809" s="244"/>
      <c r="G809" s="244"/>
      <c r="H809" s="244"/>
      <c r="I809" s="244"/>
      <c r="J809" s="244"/>
      <c r="K809" s="244"/>
      <c r="L809" s="244"/>
    </row>
    <row r="810" spans="6:12" ht="15.75" customHeight="1" x14ac:dyDescent="0.3">
      <c r="F810" s="244"/>
      <c r="G810" s="244"/>
      <c r="H810" s="244"/>
      <c r="I810" s="244"/>
      <c r="J810" s="244"/>
      <c r="K810" s="244"/>
      <c r="L810" s="244"/>
    </row>
    <row r="811" spans="6:12" ht="15.75" customHeight="1" x14ac:dyDescent="0.3">
      <c r="F811" s="244"/>
      <c r="G811" s="244"/>
      <c r="H811" s="244"/>
      <c r="I811" s="244"/>
      <c r="J811" s="244"/>
      <c r="K811" s="244"/>
      <c r="L811" s="244"/>
    </row>
    <row r="812" spans="6:12" ht="15.75" customHeight="1" x14ac:dyDescent="0.3">
      <c r="F812" s="244"/>
      <c r="G812" s="244"/>
      <c r="H812" s="244"/>
      <c r="I812" s="244"/>
      <c r="J812" s="244"/>
      <c r="K812" s="244"/>
      <c r="L812" s="244"/>
    </row>
    <row r="813" spans="6:12" ht="15.75" customHeight="1" x14ac:dyDescent="0.3">
      <c r="F813" s="244"/>
      <c r="G813" s="244"/>
      <c r="H813" s="244"/>
      <c r="I813" s="244"/>
      <c r="J813" s="244"/>
      <c r="K813" s="244"/>
      <c r="L813" s="244"/>
    </row>
    <row r="814" spans="6:12" ht="15.75" customHeight="1" x14ac:dyDescent="0.3">
      <c r="F814" s="244"/>
      <c r="G814" s="244"/>
      <c r="H814" s="244"/>
      <c r="I814" s="244"/>
      <c r="J814" s="244"/>
      <c r="K814" s="244"/>
      <c r="L814" s="244"/>
    </row>
    <row r="815" spans="6:12" ht="15.75" customHeight="1" x14ac:dyDescent="0.3">
      <c r="F815" s="244"/>
      <c r="G815" s="244"/>
      <c r="H815" s="244"/>
      <c r="I815" s="244"/>
      <c r="J815" s="244"/>
      <c r="K815" s="244"/>
      <c r="L815" s="244"/>
    </row>
    <row r="816" spans="6:12" ht="15.75" customHeight="1" x14ac:dyDescent="0.3">
      <c r="F816" s="244"/>
      <c r="G816" s="244"/>
      <c r="H816" s="244"/>
      <c r="I816" s="244"/>
      <c r="J816" s="244"/>
      <c r="K816" s="244"/>
      <c r="L816" s="244"/>
    </row>
    <row r="817" spans="6:12" ht="15.75" customHeight="1" x14ac:dyDescent="0.3">
      <c r="F817" s="244"/>
      <c r="G817" s="244"/>
      <c r="H817" s="244"/>
      <c r="I817" s="244"/>
      <c r="J817" s="244"/>
      <c r="K817" s="244"/>
      <c r="L817" s="244"/>
    </row>
    <row r="818" spans="6:12" ht="15.75" customHeight="1" x14ac:dyDescent="0.3">
      <c r="F818" s="244"/>
      <c r="G818" s="244"/>
      <c r="H818" s="244"/>
      <c r="I818" s="244"/>
      <c r="J818" s="244"/>
      <c r="K818" s="244"/>
      <c r="L818" s="244"/>
    </row>
    <row r="819" spans="6:12" ht="15.75" customHeight="1" x14ac:dyDescent="0.3">
      <c r="F819" s="244"/>
      <c r="G819" s="244"/>
      <c r="H819" s="244"/>
      <c r="I819" s="244"/>
      <c r="J819" s="244"/>
      <c r="K819" s="244"/>
      <c r="L819" s="244"/>
    </row>
    <row r="820" spans="6:12" ht="15.75" customHeight="1" x14ac:dyDescent="0.3">
      <c r="F820" s="244"/>
      <c r="G820" s="244"/>
      <c r="H820" s="244"/>
      <c r="I820" s="244"/>
      <c r="J820" s="244"/>
      <c r="K820" s="244"/>
      <c r="L820" s="244"/>
    </row>
    <row r="821" spans="6:12" ht="15.75" customHeight="1" x14ac:dyDescent="0.3">
      <c r="F821" s="244"/>
      <c r="G821" s="244"/>
      <c r="H821" s="244"/>
      <c r="I821" s="244"/>
      <c r="J821" s="244"/>
      <c r="K821" s="244"/>
      <c r="L821" s="244"/>
    </row>
    <row r="822" spans="6:12" ht="15.75" customHeight="1" x14ac:dyDescent="0.3">
      <c r="F822" s="244"/>
      <c r="G822" s="244"/>
      <c r="H822" s="244"/>
      <c r="I822" s="244"/>
      <c r="J822" s="244"/>
      <c r="K822" s="244"/>
      <c r="L822" s="244"/>
    </row>
    <row r="823" spans="6:12" ht="15.75" customHeight="1" x14ac:dyDescent="0.3">
      <c r="F823" s="244"/>
      <c r="G823" s="244"/>
      <c r="H823" s="244"/>
      <c r="I823" s="244"/>
      <c r="J823" s="244"/>
      <c r="K823" s="244"/>
      <c r="L823" s="244"/>
    </row>
    <row r="824" spans="6:12" ht="15.75" customHeight="1" x14ac:dyDescent="0.3">
      <c r="F824" s="244"/>
      <c r="G824" s="244"/>
      <c r="H824" s="244"/>
      <c r="I824" s="244"/>
      <c r="J824" s="244"/>
      <c r="K824" s="244"/>
      <c r="L824" s="244"/>
    </row>
    <row r="825" spans="6:12" ht="15.75" customHeight="1" x14ac:dyDescent="0.3">
      <c r="F825" s="244"/>
      <c r="G825" s="244"/>
      <c r="H825" s="244"/>
      <c r="I825" s="244"/>
      <c r="J825" s="244"/>
      <c r="K825" s="244"/>
      <c r="L825" s="244"/>
    </row>
    <row r="826" spans="6:12" ht="15.75" customHeight="1" x14ac:dyDescent="0.3">
      <c r="F826" s="244"/>
      <c r="G826" s="244"/>
      <c r="H826" s="244"/>
      <c r="I826" s="244"/>
      <c r="J826" s="244"/>
      <c r="K826" s="244"/>
      <c r="L826" s="244"/>
    </row>
    <row r="827" spans="6:12" ht="15.75" customHeight="1" x14ac:dyDescent="0.3">
      <c r="F827" s="244"/>
      <c r="G827" s="244"/>
      <c r="H827" s="244"/>
      <c r="I827" s="244"/>
      <c r="J827" s="244"/>
      <c r="K827" s="244"/>
      <c r="L827" s="244"/>
    </row>
    <row r="828" spans="6:12" ht="15.75" customHeight="1" x14ac:dyDescent="0.3">
      <c r="F828" s="244"/>
      <c r="G828" s="244"/>
      <c r="H828" s="244"/>
      <c r="I828" s="244"/>
      <c r="J828" s="244"/>
      <c r="K828" s="244"/>
      <c r="L828" s="244"/>
    </row>
    <row r="829" spans="6:12" ht="15.75" customHeight="1" x14ac:dyDescent="0.3">
      <c r="F829" s="244"/>
      <c r="G829" s="244"/>
      <c r="H829" s="244"/>
      <c r="I829" s="244"/>
      <c r="J829" s="244"/>
      <c r="K829" s="244"/>
      <c r="L829" s="244"/>
    </row>
    <row r="830" spans="6:12" ht="15.75" customHeight="1" x14ac:dyDescent="0.3">
      <c r="F830" s="244"/>
      <c r="G830" s="244"/>
      <c r="H830" s="244"/>
      <c r="I830" s="244"/>
      <c r="J830" s="244"/>
      <c r="K830" s="244"/>
      <c r="L830" s="244"/>
    </row>
    <row r="831" spans="6:12" ht="15.75" customHeight="1" x14ac:dyDescent="0.3">
      <c r="F831" s="244"/>
      <c r="G831" s="244"/>
      <c r="H831" s="244"/>
      <c r="I831" s="244"/>
      <c r="J831" s="244"/>
      <c r="K831" s="244"/>
      <c r="L831" s="244"/>
    </row>
    <row r="832" spans="6:12" ht="15.75" customHeight="1" x14ac:dyDescent="0.3">
      <c r="F832" s="244"/>
      <c r="G832" s="244"/>
      <c r="H832" s="244"/>
      <c r="I832" s="244"/>
      <c r="J832" s="244"/>
      <c r="K832" s="244"/>
      <c r="L832" s="244"/>
    </row>
    <row r="833" spans="6:12" ht="15.75" customHeight="1" x14ac:dyDescent="0.3">
      <c r="F833" s="244"/>
      <c r="G833" s="244"/>
      <c r="H833" s="244"/>
      <c r="I833" s="244"/>
      <c r="J833" s="244"/>
      <c r="K833" s="244"/>
      <c r="L833" s="244"/>
    </row>
    <row r="834" spans="6:12" ht="15.75" customHeight="1" x14ac:dyDescent="0.3">
      <c r="F834" s="244"/>
      <c r="G834" s="244"/>
      <c r="H834" s="244"/>
      <c r="I834" s="244"/>
      <c r="J834" s="244"/>
      <c r="K834" s="244"/>
      <c r="L834" s="244"/>
    </row>
    <row r="835" spans="6:12" ht="15.75" customHeight="1" x14ac:dyDescent="0.3">
      <c r="F835" s="244"/>
      <c r="G835" s="244"/>
      <c r="H835" s="244"/>
      <c r="I835" s="244"/>
      <c r="J835" s="244"/>
      <c r="K835" s="244"/>
      <c r="L835" s="244"/>
    </row>
    <row r="836" spans="6:12" ht="15.75" customHeight="1" x14ac:dyDescent="0.3">
      <c r="F836" s="244"/>
      <c r="G836" s="244"/>
      <c r="H836" s="244"/>
      <c r="I836" s="244"/>
      <c r="J836" s="244"/>
      <c r="K836" s="244"/>
      <c r="L836" s="244"/>
    </row>
    <row r="837" spans="6:12" ht="15.75" customHeight="1" x14ac:dyDescent="0.3">
      <c r="F837" s="244"/>
      <c r="G837" s="244"/>
      <c r="H837" s="244"/>
      <c r="I837" s="244"/>
      <c r="J837" s="244"/>
      <c r="K837" s="244"/>
      <c r="L837" s="244"/>
    </row>
    <row r="838" spans="6:12" ht="15.75" customHeight="1" x14ac:dyDescent="0.3">
      <c r="F838" s="244"/>
      <c r="G838" s="244"/>
      <c r="H838" s="244"/>
      <c r="I838" s="244"/>
      <c r="J838" s="244"/>
      <c r="K838" s="244"/>
      <c r="L838" s="244"/>
    </row>
    <row r="839" spans="6:12" ht="15.75" customHeight="1" x14ac:dyDescent="0.3">
      <c r="F839" s="244"/>
      <c r="G839" s="244"/>
      <c r="H839" s="244"/>
      <c r="I839" s="244"/>
      <c r="J839" s="244"/>
      <c r="K839" s="244"/>
      <c r="L839" s="244"/>
    </row>
    <row r="840" spans="6:12" ht="15.75" customHeight="1" x14ac:dyDescent="0.3">
      <c r="F840" s="244"/>
      <c r="G840" s="244"/>
      <c r="H840" s="244"/>
      <c r="I840" s="244"/>
      <c r="J840" s="244"/>
      <c r="K840" s="244"/>
      <c r="L840" s="244"/>
    </row>
    <row r="841" spans="6:12" ht="15.75" customHeight="1" x14ac:dyDescent="0.3">
      <c r="F841" s="244"/>
      <c r="G841" s="244"/>
      <c r="H841" s="244"/>
      <c r="I841" s="244"/>
      <c r="J841" s="244"/>
      <c r="K841" s="244"/>
      <c r="L841" s="244"/>
    </row>
    <row r="842" spans="6:12" ht="15.75" customHeight="1" x14ac:dyDescent="0.3">
      <c r="F842" s="244"/>
      <c r="G842" s="244"/>
      <c r="H842" s="244"/>
      <c r="I842" s="244"/>
      <c r="J842" s="244"/>
      <c r="K842" s="244"/>
      <c r="L842" s="244"/>
    </row>
    <row r="843" spans="6:12" ht="15.75" customHeight="1" x14ac:dyDescent="0.3">
      <c r="F843" s="244"/>
      <c r="G843" s="244"/>
      <c r="H843" s="244"/>
      <c r="I843" s="244"/>
      <c r="J843" s="244"/>
      <c r="K843" s="244"/>
      <c r="L843" s="244"/>
    </row>
    <row r="844" spans="6:12" ht="15.75" customHeight="1" x14ac:dyDescent="0.3">
      <c r="F844" s="244"/>
      <c r="G844" s="244"/>
      <c r="H844" s="244"/>
      <c r="I844" s="244"/>
      <c r="J844" s="244"/>
      <c r="K844" s="244"/>
      <c r="L844" s="244"/>
    </row>
    <row r="845" spans="6:12" ht="15.75" customHeight="1" x14ac:dyDescent="0.3">
      <c r="F845" s="244"/>
      <c r="G845" s="244"/>
      <c r="H845" s="244"/>
      <c r="I845" s="244"/>
      <c r="J845" s="244"/>
      <c r="K845" s="244"/>
      <c r="L845" s="244"/>
    </row>
    <row r="846" spans="6:12" ht="15.75" customHeight="1" x14ac:dyDescent="0.3">
      <c r="F846" s="244"/>
      <c r="G846" s="244"/>
      <c r="H846" s="244"/>
      <c r="I846" s="244"/>
      <c r="J846" s="244"/>
      <c r="K846" s="244"/>
      <c r="L846" s="244"/>
    </row>
    <row r="847" spans="6:12" ht="15.75" customHeight="1" x14ac:dyDescent="0.3">
      <c r="F847" s="244"/>
      <c r="G847" s="244"/>
      <c r="H847" s="244"/>
      <c r="I847" s="244"/>
      <c r="J847" s="244"/>
      <c r="K847" s="244"/>
      <c r="L847" s="244"/>
    </row>
    <row r="848" spans="6:12" ht="15.75" customHeight="1" x14ac:dyDescent="0.3">
      <c r="F848" s="244"/>
      <c r="G848" s="244"/>
      <c r="H848" s="244"/>
      <c r="I848" s="244"/>
      <c r="J848" s="244"/>
      <c r="K848" s="244"/>
      <c r="L848" s="244"/>
    </row>
    <row r="849" spans="6:12" ht="15.75" customHeight="1" x14ac:dyDescent="0.3">
      <c r="F849" s="244"/>
      <c r="G849" s="244"/>
      <c r="H849" s="244"/>
      <c r="I849" s="244"/>
      <c r="J849" s="244"/>
      <c r="K849" s="244"/>
      <c r="L849" s="244"/>
    </row>
    <row r="850" spans="6:12" ht="15.75" customHeight="1" x14ac:dyDescent="0.3">
      <c r="F850" s="244"/>
      <c r="G850" s="244"/>
      <c r="H850" s="244"/>
      <c r="I850" s="244"/>
      <c r="J850" s="244"/>
      <c r="K850" s="244"/>
      <c r="L850" s="244"/>
    </row>
    <row r="851" spans="6:12" ht="15.75" customHeight="1" x14ac:dyDescent="0.3">
      <c r="F851" s="244"/>
      <c r="G851" s="244"/>
      <c r="H851" s="244"/>
      <c r="I851" s="244"/>
      <c r="J851" s="244"/>
      <c r="K851" s="244"/>
      <c r="L851" s="244"/>
    </row>
    <row r="852" spans="6:12" ht="15.75" customHeight="1" x14ac:dyDescent="0.3">
      <c r="F852" s="244"/>
      <c r="G852" s="244"/>
      <c r="H852" s="244"/>
      <c r="I852" s="244"/>
      <c r="J852" s="244"/>
      <c r="K852" s="244"/>
      <c r="L852" s="244"/>
    </row>
    <row r="853" spans="6:12" ht="15.75" customHeight="1" x14ac:dyDescent="0.3">
      <c r="F853" s="244"/>
      <c r="G853" s="244"/>
      <c r="H853" s="244"/>
      <c r="I853" s="244"/>
      <c r="J853" s="244"/>
      <c r="K853" s="244"/>
      <c r="L853" s="244"/>
    </row>
    <row r="854" spans="6:12" ht="15.75" customHeight="1" x14ac:dyDescent="0.3">
      <c r="F854" s="244"/>
      <c r="G854" s="244"/>
      <c r="H854" s="244"/>
      <c r="I854" s="244"/>
      <c r="J854" s="244"/>
      <c r="K854" s="244"/>
      <c r="L854" s="244"/>
    </row>
    <row r="855" spans="6:12" ht="15.75" customHeight="1" x14ac:dyDescent="0.3">
      <c r="F855" s="244"/>
      <c r="G855" s="244"/>
      <c r="H855" s="244"/>
      <c r="I855" s="244"/>
      <c r="J855" s="244"/>
      <c r="K855" s="244"/>
      <c r="L855" s="244"/>
    </row>
    <row r="856" spans="6:12" ht="15.75" customHeight="1" x14ac:dyDescent="0.3">
      <c r="F856" s="244"/>
      <c r="G856" s="244"/>
      <c r="H856" s="244"/>
      <c r="I856" s="244"/>
      <c r="J856" s="244"/>
      <c r="K856" s="244"/>
      <c r="L856" s="244"/>
    </row>
    <row r="857" spans="6:12" ht="15.75" customHeight="1" x14ac:dyDescent="0.3">
      <c r="F857" s="244"/>
      <c r="G857" s="244"/>
      <c r="H857" s="244"/>
      <c r="I857" s="244"/>
      <c r="J857" s="244"/>
      <c r="K857" s="244"/>
      <c r="L857" s="244"/>
    </row>
    <row r="858" spans="6:12" ht="15.75" customHeight="1" x14ac:dyDescent="0.3">
      <c r="F858" s="244"/>
      <c r="G858" s="244"/>
      <c r="H858" s="244"/>
      <c r="I858" s="244"/>
      <c r="J858" s="244"/>
      <c r="K858" s="244"/>
      <c r="L858" s="244"/>
    </row>
    <row r="859" spans="6:12" ht="15.75" customHeight="1" x14ac:dyDescent="0.3">
      <c r="F859" s="244"/>
      <c r="G859" s="244"/>
      <c r="H859" s="244"/>
      <c r="I859" s="244"/>
      <c r="J859" s="244"/>
      <c r="K859" s="244"/>
      <c r="L859" s="244"/>
    </row>
    <row r="860" spans="6:12" ht="15.75" customHeight="1" x14ac:dyDescent="0.3">
      <c r="F860" s="244"/>
      <c r="G860" s="244"/>
      <c r="H860" s="244"/>
      <c r="I860" s="244"/>
      <c r="J860" s="244"/>
      <c r="K860" s="244"/>
      <c r="L860" s="244"/>
    </row>
    <row r="861" spans="6:12" ht="15.75" customHeight="1" x14ac:dyDescent="0.3">
      <c r="F861" s="244"/>
      <c r="G861" s="244"/>
      <c r="H861" s="244"/>
      <c r="I861" s="244"/>
      <c r="J861" s="244"/>
      <c r="K861" s="244"/>
      <c r="L861" s="244"/>
    </row>
    <row r="862" spans="6:12" ht="15.75" customHeight="1" x14ac:dyDescent="0.3">
      <c r="F862" s="244"/>
      <c r="G862" s="244"/>
      <c r="H862" s="244"/>
      <c r="I862" s="244"/>
      <c r="J862" s="244"/>
      <c r="K862" s="244"/>
      <c r="L862" s="244"/>
    </row>
    <row r="863" spans="6:12" ht="15.75" customHeight="1" x14ac:dyDescent="0.3">
      <c r="F863" s="244"/>
      <c r="G863" s="244"/>
      <c r="H863" s="244"/>
      <c r="I863" s="244"/>
      <c r="J863" s="244"/>
      <c r="K863" s="244"/>
      <c r="L863" s="244"/>
    </row>
    <row r="864" spans="6:12" ht="15.75" customHeight="1" x14ac:dyDescent="0.3">
      <c r="F864" s="244"/>
      <c r="G864" s="244"/>
      <c r="H864" s="244"/>
      <c r="I864" s="244"/>
      <c r="J864" s="244"/>
      <c r="K864" s="244"/>
      <c r="L864" s="244"/>
    </row>
    <row r="865" spans="6:12" ht="15.75" customHeight="1" x14ac:dyDescent="0.3">
      <c r="F865" s="244"/>
      <c r="G865" s="244"/>
      <c r="H865" s="244"/>
      <c r="I865" s="244"/>
      <c r="J865" s="244"/>
      <c r="K865" s="244"/>
      <c r="L865" s="244"/>
    </row>
    <row r="866" spans="6:12" ht="15.75" customHeight="1" x14ac:dyDescent="0.3">
      <c r="F866" s="244"/>
      <c r="G866" s="244"/>
      <c r="H866" s="244"/>
      <c r="I866" s="244"/>
      <c r="J866" s="244"/>
      <c r="K866" s="244"/>
      <c r="L866" s="244"/>
    </row>
    <row r="867" spans="6:12" ht="15.75" customHeight="1" x14ac:dyDescent="0.3">
      <c r="F867" s="244"/>
      <c r="G867" s="244"/>
      <c r="H867" s="244"/>
      <c r="I867" s="244"/>
      <c r="J867" s="244"/>
      <c r="K867" s="244"/>
      <c r="L867" s="244"/>
    </row>
    <row r="868" spans="6:12" ht="15.75" customHeight="1" x14ac:dyDescent="0.3">
      <c r="F868" s="244"/>
      <c r="G868" s="244"/>
      <c r="H868" s="244"/>
      <c r="I868" s="244"/>
      <c r="J868" s="244"/>
      <c r="K868" s="244"/>
      <c r="L868" s="244"/>
    </row>
    <row r="869" spans="6:12" ht="15.75" customHeight="1" x14ac:dyDescent="0.3">
      <c r="F869" s="244"/>
      <c r="G869" s="244"/>
      <c r="H869" s="244"/>
      <c r="I869" s="244"/>
      <c r="J869" s="244"/>
      <c r="K869" s="244"/>
      <c r="L869" s="244"/>
    </row>
    <row r="870" spans="6:12" ht="15.75" customHeight="1" x14ac:dyDescent="0.3">
      <c r="F870" s="244"/>
      <c r="G870" s="244"/>
      <c r="H870" s="244"/>
      <c r="I870" s="244"/>
      <c r="J870" s="244"/>
      <c r="K870" s="244"/>
      <c r="L870" s="244"/>
    </row>
    <row r="871" spans="6:12" ht="15.75" customHeight="1" x14ac:dyDescent="0.3">
      <c r="F871" s="244"/>
      <c r="G871" s="244"/>
      <c r="H871" s="244"/>
      <c r="I871" s="244"/>
      <c r="J871" s="244"/>
      <c r="K871" s="244"/>
      <c r="L871" s="244"/>
    </row>
    <row r="872" spans="6:12" ht="15.75" customHeight="1" x14ac:dyDescent="0.3">
      <c r="F872" s="244"/>
      <c r="G872" s="244"/>
      <c r="H872" s="244"/>
      <c r="I872" s="244"/>
      <c r="J872" s="244"/>
      <c r="K872" s="244"/>
      <c r="L872" s="244"/>
    </row>
    <row r="873" spans="6:12" ht="15.75" customHeight="1" x14ac:dyDescent="0.3">
      <c r="F873" s="244"/>
      <c r="G873" s="244"/>
      <c r="H873" s="244"/>
      <c r="I873" s="244"/>
      <c r="J873" s="244"/>
      <c r="K873" s="244"/>
      <c r="L873" s="244"/>
    </row>
    <row r="874" spans="6:12" ht="15.75" customHeight="1" x14ac:dyDescent="0.3">
      <c r="F874" s="244"/>
      <c r="G874" s="244"/>
      <c r="H874" s="244"/>
      <c r="I874" s="244"/>
      <c r="J874" s="244"/>
      <c r="K874" s="244"/>
      <c r="L874" s="244"/>
    </row>
    <row r="875" spans="6:12" ht="15.75" customHeight="1" x14ac:dyDescent="0.3">
      <c r="F875" s="244"/>
      <c r="G875" s="244"/>
      <c r="H875" s="244"/>
      <c r="I875" s="244"/>
      <c r="J875" s="244"/>
      <c r="K875" s="244"/>
      <c r="L875" s="244"/>
    </row>
    <row r="876" spans="6:12" ht="15.75" customHeight="1" x14ac:dyDescent="0.3">
      <c r="F876" s="244"/>
      <c r="G876" s="244"/>
      <c r="H876" s="244"/>
      <c r="I876" s="244"/>
      <c r="J876" s="244"/>
      <c r="K876" s="244"/>
      <c r="L876" s="244"/>
    </row>
    <row r="877" spans="6:12" ht="15.75" customHeight="1" x14ac:dyDescent="0.3">
      <c r="F877" s="244"/>
      <c r="G877" s="244"/>
      <c r="H877" s="244"/>
      <c r="I877" s="244"/>
      <c r="J877" s="244"/>
      <c r="K877" s="244"/>
      <c r="L877" s="244"/>
    </row>
    <row r="878" spans="6:12" ht="15.75" customHeight="1" x14ac:dyDescent="0.3">
      <c r="F878" s="244"/>
      <c r="G878" s="244"/>
      <c r="H878" s="244"/>
      <c r="I878" s="244"/>
      <c r="J878" s="244"/>
      <c r="K878" s="244"/>
      <c r="L878" s="244"/>
    </row>
    <row r="879" spans="6:12" ht="15.75" customHeight="1" x14ac:dyDescent="0.3">
      <c r="F879" s="244"/>
      <c r="G879" s="244"/>
      <c r="H879" s="244"/>
      <c r="I879" s="244"/>
      <c r="J879" s="244"/>
      <c r="K879" s="244"/>
      <c r="L879" s="244"/>
    </row>
    <row r="880" spans="6:12" ht="15.75" customHeight="1" x14ac:dyDescent="0.3">
      <c r="F880" s="244"/>
      <c r="G880" s="244"/>
      <c r="H880" s="244"/>
      <c r="I880" s="244"/>
      <c r="J880" s="244"/>
      <c r="K880" s="244"/>
      <c r="L880" s="244"/>
    </row>
    <row r="881" spans="6:12" ht="15.75" customHeight="1" x14ac:dyDescent="0.3">
      <c r="F881" s="244"/>
      <c r="G881" s="244"/>
      <c r="H881" s="244"/>
      <c r="I881" s="244"/>
      <c r="J881" s="244"/>
      <c r="K881" s="244"/>
      <c r="L881" s="244"/>
    </row>
    <row r="882" spans="6:12" ht="15.75" customHeight="1" x14ac:dyDescent="0.3">
      <c r="F882" s="244"/>
      <c r="G882" s="244"/>
      <c r="H882" s="244"/>
      <c r="I882" s="244"/>
      <c r="J882" s="244"/>
      <c r="K882" s="244"/>
      <c r="L882" s="244"/>
    </row>
    <row r="883" spans="6:12" ht="15.75" customHeight="1" x14ac:dyDescent="0.3">
      <c r="F883" s="244"/>
      <c r="G883" s="244"/>
      <c r="H883" s="244"/>
      <c r="I883" s="244"/>
      <c r="J883" s="244"/>
      <c r="K883" s="244"/>
      <c r="L883" s="244"/>
    </row>
    <row r="884" spans="6:12" ht="15.75" customHeight="1" x14ac:dyDescent="0.3">
      <c r="F884" s="244"/>
      <c r="G884" s="244"/>
      <c r="H884" s="244"/>
      <c r="I884" s="244"/>
      <c r="J884" s="244"/>
      <c r="K884" s="244"/>
      <c r="L884" s="244"/>
    </row>
    <row r="885" spans="6:12" ht="15.75" customHeight="1" x14ac:dyDescent="0.3">
      <c r="F885" s="244"/>
      <c r="G885" s="244"/>
      <c r="H885" s="244"/>
      <c r="I885" s="244"/>
      <c r="J885" s="244"/>
      <c r="K885" s="244"/>
      <c r="L885" s="244"/>
    </row>
    <row r="886" spans="6:12" ht="15.75" customHeight="1" x14ac:dyDescent="0.3">
      <c r="F886" s="244"/>
      <c r="G886" s="244"/>
      <c r="H886" s="244"/>
      <c r="I886" s="244"/>
      <c r="J886" s="244"/>
      <c r="K886" s="244"/>
      <c r="L886" s="244"/>
    </row>
    <row r="887" spans="6:12" ht="15.75" customHeight="1" x14ac:dyDescent="0.3">
      <c r="F887" s="244"/>
      <c r="G887" s="244"/>
      <c r="H887" s="244"/>
      <c r="I887" s="244"/>
      <c r="J887" s="244"/>
      <c r="K887" s="244"/>
      <c r="L887" s="244"/>
    </row>
    <row r="888" spans="6:12" ht="15.75" customHeight="1" x14ac:dyDescent="0.3">
      <c r="F888" s="244"/>
      <c r="G888" s="244"/>
      <c r="H888" s="244"/>
      <c r="I888" s="244"/>
      <c r="J888" s="244"/>
      <c r="K888" s="244"/>
      <c r="L888" s="244"/>
    </row>
    <row r="889" spans="6:12" ht="15.75" customHeight="1" x14ac:dyDescent="0.3">
      <c r="F889" s="244"/>
      <c r="G889" s="244"/>
      <c r="H889" s="244"/>
      <c r="I889" s="244"/>
      <c r="J889" s="244"/>
      <c r="K889" s="244"/>
      <c r="L889" s="244"/>
    </row>
    <row r="890" spans="6:12" ht="15.75" customHeight="1" x14ac:dyDescent="0.3">
      <c r="F890" s="244"/>
      <c r="G890" s="244"/>
      <c r="H890" s="244"/>
      <c r="I890" s="244"/>
      <c r="J890" s="244"/>
      <c r="K890" s="244"/>
      <c r="L890" s="244"/>
    </row>
    <row r="891" spans="6:12" ht="15.75" customHeight="1" x14ac:dyDescent="0.3">
      <c r="F891" s="244"/>
      <c r="G891" s="244"/>
      <c r="H891" s="244"/>
      <c r="I891" s="244"/>
      <c r="J891" s="244"/>
      <c r="K891" s="244"/>
      <c r="L891" s="244"/>
    </row>
    <row r="892" spans="6:12" ht="15.75" customHeight="1" x14ac:dyDescent="0.3">
      <c r="F892" s="244"/>
      <c r="G892" s="244"/>
      <c r="H892" s="244"/>
      <c r="I892" s="244"/>
      <c r="J892" s="244"/>
      <c r="K892" s="244"/>
      <c r="L892" s="244"/>
    </row>
    <row r="893" spans="6:12" ht="15.75" customHeight="1" x14ac:dyDescent="0.3">
      <c r="F893" s="244"/>
      <c r="G893" s="244"/>
      <c r="H893" s="244"/>
      <c r="I893" s="244"/>
      <c r="J893" s="244"/>
      <c r="K893" s="244"/>
      <c r="L893" s="244"/>
    </row>
    <row r="894" spans="6:12" ht="15.75" customHeight="1" x14ac:dyDescent="0.3">
      <c r="F894" s="244"/>
      <c r="G894" s="244"/>
      <c r="H894" s="244"/>
      <c r="I894" s="244"/>
      <c r="J894" s="244"/>
      <c r="K894" s="244"/>
      <c r="L894" s="244"/>
    </row>
    <row r="895" spans="6:12" ht="15.75" customHeight="1" x14ac:dyDescent="0.3">
      <c r="F895" s="244"/>
      <c r="G895" s="244"/>
      <c r="H895" s="244"/>
      <c r="I895" s="244"/>
      <c r="J895" s="244"/>
      <c r="K895" s="244"/>
      <c r="L895" s="244"/>
    </row>
    <row r="896" spans="6:12" ht="15.75" customHeight="1" x14ac:dyDescent="0.3">
      <c r="F896" s="244"/>
      <c r="G896" s="244"/>
      <c r="H896" s="244"/>
      <c r="I896" s="244"/>
      <c r="J896" s="244"/>
      <c r="K896" s="244"/>
      <c r="L896" s="244"/>
    </row>
    <row r="897" spans="6:12" ht="15.75" customHeight="1" x14ac:dyDescent="0.3">
      <c r="F897" s="244"/>
      <c r="G897" s="244"/>
      <c r="H897" s="244"/>
      <c r="I897" s="244"/>
      <c r="J897" s="244"/>
      <c r="K897" s="244"/>
      <c r="L897" s="244"/>
    </row>
    <row r="898" spans="6:12" ht="15.75" customHeight="1" x14ac:dyDescent="0.3">
      <c r="F898" s="244"/>
      <c r="G898" s="244"/>
      <c r="H898" s="244"/>
      <c r="I898" s="244"/>
      <c r="J898" s="244"/>
      <c r="K898" s="244"/>
      <c r="L898" s="244"/>
    </row>
    <row r="899" spans="6:12" ht="15.75" customHeight="1" x14ac:dyDescent="0.3">
      <c r="F899" s="244"/>
      <c r="G899" s="244"/>
      <c r="H899" s="244"/>
      <c r="I899" s="244"/>
      <c r="J899" s="244"/>
      <c r="K899" s="244"/>
      <c r="L899" s="244"/>
    </row>
    <row r="900" spans="6:12" ht="15.75" customHeight="1" x14ac:dyDescent="0.3">
      <c r="F900" s="244"/>
      <c r="G900" s="244"/>
      <c r="H900" s="244"/>
      <c r="I900" s="244"/>
      <c r="J900" s="244"/>
      <c r="K900" s="244"/>
      <c r="L900" s="244"/>
    </row>
    <row r="901" spans="6:12" ht="15.75" customHeight="1" x14ac:dyDescent="0.3">
      <c r="F901" s="244"/>
      <c r="G901" s="244"/>
      <c r="H901" s="244"/>
      <c r="I901" s="244"/>
      <c r="J901" s="244"/>
      <c r="K901" s="244"/>
      <c r="L901" s="244"/>
    </row>
    <row r="902" spans="6:12" ht="15.75" customHeight="1" x14ac:dyDescent="0.3">
      <c r="F902" s="244"/>
      <c r="G902" s="244"/>
      <c r="H902" s="244"/>
      <c r="I902" s="244"/>
      <c r="J902" s="244"/>
      <c r="K902" s="244"/>
      <c r="L902" s="244"/>
    </row>
    <row r="903" spans="6:12" ht="15.75" customHeight="1" x14ac:dyDescent="0.3">
      <c r="F903" s="244"/>
      <c r="G903" s="244"/>
      <c r="H903" s="244"/>
      <c r="I903" s="244"/>
      <c r="J903" s="244"/>
      <c r="K903" s="244"/>
      <c r="L903" s="244"/>
    </row>
    <row r="904" spans="6:12" ht="15.75" customHeight="1" x14ac:dyDescent="0.3">
      <c r="F904" s="244"/>
      <c r="G904" s="244"/>
      <c r="H904" s="244"/>
      <c r="I904" s="244"/>
      <c r="J904" s="244"/>
      <c r="K904" s="244"/>
      <c r="L904" s="244"/>
    </row>
    <row r="905" spans="6:12" ht="15.75" customHeight="1" x14ac:dyDescent="0.3">
      <c r="F905" s="244"/>
      <c r="G905" s="244"/>
      <c r="H905" s="244"/>
      <c r="I905" s="244"/>
      <c r="J905" s="244"/>
      <c r="K905" s="244"/>
      <c r="L905" s="244"/>
    </row>
    <row r="906" spans="6:12" ht="15.75" customHeight="1" x14ac:dyDescent="0.3">
      <c r="F906" s="244"/>
      <c r="G906" s="244"/>
      <c r="H906" s="244"/>
      <c r="I906" s="244"/>
      <c r="J906" s="244"/>
      <c r="K906" s="244"/>
      <c r="L906" s="244"/>
    </row>
    <row r="907" spans="6:12" ht="15.75" customHeight="1" x14ac:dyDescent="0.3">
      <c r="F907" s="244"/>
      <c r="G907" s="244"/>
      <c r="H907" s="244"/>
      <c r="I907" s="244"/>
      <c r="J907" s="244"/>
      <c r="K907" s="244"/>
      <c r="L907" s="244"/>
    </row>
    <row r="908" spans="6:12" ht="15.75" customHeight="1" x14ac:dyDescent="0.3">
      <c r="F908" s="244"/>
      <c r="G908" s="244"/>
      <c r="H908" s="244"/>
      <c r="I908" s="244"/>
      <c r="J908" s="244"/>
      <c r="K908" s="244"/>
      <c r="L908" s="244"/>
    </row>
    <row r="909" spans="6:12" ht="15.75" customHeight="1" x14ac:dyDescent="0.3">
      <c r="F909" s="244"/>
      <c r="G909" s="244"/>
      <c r="H909" s="244"/>
      <c r="I909" s="244"/>
      <c r="J909" s="244"/>
      <c r="K909" s="244"/>
      <c r="L909" s="244"/>
    </row>
    <row r="910" spans="6:12" ht="15.75" customHeight="1" x14ac:dyDescent="0.3">
      <c r="F910" s="244"/>
      <c r="G910" s="244"/>
      <c r="H910" s="244"/>
      <c r="I910" s="244"/>
      <c r="J910" s="244"/>
      <c r="K910" s="244"/>
      <c r="L910" s="244"/>
    </row>
    <row r="911" spans="6:12" ht="15.75" customHeight="1" x14ac:dyDescent="0.3">
      <c r="F911" s="244"/>
      <c r="G911" s="244"/>
      <c r="H911" s="244"/>
      <c r="I911" s="244"/>
      <c r="J911" s="244"/>
      <c r="K911" s="244"/>
      <c r="L911" s="244"/>
    </row>
    <row r="912" spans="6:12" ht="15.75" customHeight="1" x14ac:dyDescent="0.3">
      <c r="F912" s="244"/>
      <c r="G912" s="244"/>
      <c r="H912" s="244"/>
      <c r="I912" s="244"/>
      <c r="J912" s="244"/>
      <c r="K912" s="244"/>
      <c r="L912" s="244"/>
    </row>
    <row r="913" spans="6:12" ht="15.75" customHeight="1" x14ac:dyDescent="0.3">
      <c r="F913" s="244"/>
      <c r="G913" s="244"/>
      <c r="H913" s="244"/>
      <c r="I913" s="244"/>
      <c r="J913" s="244"/>
      <c r="K913" s="244"/>
      <c r="L913" s="244"/>
    </row>
    <row r="914" spans="6:12" ht="15.75" customHeight="1" x14ac:dyDescent="0.3">
      <c r="F914" s="244"/>
      <c r="G914" s="244"/>
      <c r="H914" s="244"/>
      <c r="I914" s="244"/>
      <c r="J914" s="244"/>
      <c r="K914" s="244"/>
      <c r="L914" s="244"/>
    </row>
    <row r="915" spans="6:12" ht="15.75" customHeight="1" x14ac:dyDescent="0.3">
      <c r="F915" s="244"/>
      <c r="G915" s="244"/>
      <c r="H915" s="244"/>
      <c r="I915" s="244"/>
      <c r="J915" s="244"/>
      <c r="K915" s="244"/>
      <c r="L915" s="244"/>
    </row>
    <row r="916" spans="6:12" ht="15.75" customHeight="1" x14ac:dyDescent="0.3">
      <c r="F916" s="244"/>
      <c r="G916" s="244"/>
      <c r="H916" s="244"/>
      <c r="I916" s="244"/>
      <c r="J916" s="244"/>
      <c r="K916" s="244"/>
      <c r="L916" s="244"/>
    </row>
    <row r="917" spans="6:12" ht="15.75" customHeight="1" x14ac:dyDescent="0.3">
      <c r="F917" s="244"/>
      <c r="G917" s="244"/>
      <c r="H917" s="244"/>
      <c r="I917" s="244"/>
      <c r="J917" s="244"/>
      <c r="K917" s="244"/>
      <c r="L917" s="244"/>
    </row>
    <row r="918" spans="6:12" ht="15.75" customHeight="1" x14ac:dyDescent="0.3">
      <c r="F918" s="244"/>
      <c r="G918" s="244"/>
      <c r="H918" s="244"/>
      <c r="I918" s="244"/>
      <c r="J918" s="244"/>
      <c r="K918" s="244"/>
      <c r="L918" s="244"/>
    </row>
    <row r="919" spans="6:12" ht="15.75" customHeight="1" x14ac:dyDescent="0.3">
      <c r="F919" s="244"/>
      <c r="G919" s="244"/>
      <c r="H919" s="244"/>
      <c r="I919" s="244"/>
      <c r="J919" s="244"/>
      <c r="K919" s="244"/>
      <c r="L919" s="244"/>
    </row>
    <row r="920" spans="6:12" ht="15.75" customHeight="1" x14ac:dyDescent="0.3">
      <c r="F920" s="244"/>
      <c r="G920" s="244"/>
      <c r="H920" s="244"/>
      <c r="I920" s="244"/>
      <c r="J920" s="244"/>
      <c r="K920" s="244"/>
      <c r="L920" s="244"/>
    </row>
    <row r="921" spans="6:12" ht="15.75" customHeight="1" x14ac:dyDescent="0.3">
      <c r="F921" s="244"/>
      <c r="G921" s="244"/>
      <c r="H921" s="244"/>
      <c r="I921" s="244"/>
      <c r="J921" s="244"/>
      <c r="K921" s="244"/>
      <c r="L921" s="244"/>
    </row>
    <row r="922" spans="6:12" ht="15.75" customHeight="1" x14ac:dyDescent="0.3">
      <c r="F922" s="244"/>
      <c r="G922" s="244"/>
      <c r="H922" s="244"/>
      <c r="I922" s="244"/>
      <c r="J922" s="244"/>
      <c r="K922" s="244"/>
      <c r="L922" s="244"/>
    </row>
    <row r="923" spans="6:12" ht="15.75" customHeight="1" x14ac:dyDescent="0.3">
      <c r="F923" s="244"/>
      <c r="G923" s="244"/>
      <c r="H923" s="244"/>
      <c r="I923" s="244"/>
      <c r="J923" s="244"/>
      <c r="K923" s="244"/>
      <c r="L923" s="244"/>
    </row>
    <row r="924" spans="6:12" ht="15.75" customHeight="1" x14ac:dyDescent="0.3">
      <c r="F924" s="244"/>
      <c r="G924" s="244"/>
      <c r="H924" s="244"/>
      <c r="I924" s="244"/>
      <c r="J924" s="244"/>
      <c r="K924" s="244"/>
      <c r="L924" s="244"/>
    </row>
    <row r="925" spans="6:12" ht="15.75" customHeight="1" x14ac:dyDescent="0.3">
      <c r="F925" s="244"/>
      <c r="G925" s="244"/>
      <c r="H925" s="244"/>
      <c r="I925" s="244"/>
      <c r="J925" s="244"/>
      <c r="K925" s="244"/>
      <c r="L925" s="244"/>
    </row>
    <row r="926" spans="6:12" ht="15.75" customHeight="1" x14ac:dyDescent="0.3">
      <c r="F926" s="244"/>
      <c r="G926" s="244"/>
      <c r="H926" s="244"/>
      <c r="I926" s="244"/>
      <c r="J926" s="244"/>
      <c r="K926" s="244"/>
      <c r="L926" s="244"/>
    </row>
    <row r="927" spans="6:12" ht="15.75" customHeight="1" x14ac:dyDescent="0.3">
      <c r="F927" s="244"/>
      <c r="G927" s="244"/>
      <c r="H927" s="244"/>
      <c r="I927" s="244"/>
      <c r="J927" s="244"/>
      <c r="K927" s="244"/>
      <c r="L927" s="244"/>
    </row>
    <row r="928" spans="6:12" ht="15.75" customHeight="1" x14ac:dyDescent="0.3">
      <c r="F928" s="244"/>
      <c r="G928" s="244"/>
      <c r="H928" s="244"/>
      <c r="I928" s="244"/>
      <c r="J928" s="244"/>
      <c r="K928" s="244"/>
      <c r="L928" s="244"/>
    </row>
    <row r="929" spans="6:12" ht="15.75" customHeight="1" x14ac:dyDescent="0.3">
      <c r="F929" s="244"/>
      <c r="G929" s="244"/>
      <c r="H929" s="244"/>
      <c r="I929" s="244"/>
      <c r="J929" s="244"/>
      <c r="K929" s="244"/>
      <c r="L929" s="244"/>
    </row>
    <row r="930" spans="6:12" ht="15.75" customHeight="1" x14ac:dyDescent="0.3">
      <c r="F930" s="244"/>
      <c r="G930" s="244"/>
      <c r="H930" s="244"/>
      <c r="I930" s="244"/>
      <c r="J930" s="244"/>
      <c r="K930" s="244"/>
      <c r="L930" s="244"/>
    </row>
    <row r="931" spans="6:12" ht="15.75" customHeight="1" x14ac:dyDescent="0.3">
      <c r="F931" s="244"/>
      <c r="G931" s="244"/>
      <c r="H931" s="244"/>
      <c r="I931" s="244"/>
      <c r="J931" s="244"/>
      <c r="K931" s="244"/>
      <c r="L931" s="244"/>
    </row>
    <row r="932" spans="6:12" ht="15.75" customHeight="1" x14ac:dyDescent="0.3">
      <c r="F932" s="244"/>
      <c r="G932" s="244"/>
      <c r="H932" s="244"/>
      <c r="I932" s="244"/>
      <c r="J932" s="244"/>
      <c r="K932" s="244"/>
      <c r="L932" s="244"/>
    </row>
    <row r="933" spans="6:12" ht="15.75" customHeight="1" x14ac:dyDescent="0.3">
      <c r="F933" s="244"/>
      <c r="G933" s="244"/>
      <c r="H933" s="244"/>
      <c r="I933" s="244"/>
      <c r="J933" s="244"/>
      <c r="K933" s="244"/>
      <c r="L933" s="244"/>
    </row>
    <row r="934" spans="6:12" ht="15.75" customHeight="1" x14ac:dyDescent="0.3">
      <c r="F934" s="244"/>
      <c r="G934" s="244"/>
      <c r="H934" s="244"/>
      <c r="I934" s="244"/>
      <c r="J934" s="244"/>
      <c r="K934" s="244"/>
      <c r="L934" s="244"/>
    </row>
    <row r="935" spans="6:12" ht="15.75" customHeight="1" x14ac:dyDescent="0.3">
      <c r="F935" s="244"/>
      <c r="G935" s="244"/>
      <c r="H935" s="244"/>
      <c r="I935" s="244"/>
      <c r="J935" s="244"/>
      <c r="K935" s="244"/>
      <c r="L935" s="244"/>
    </row>
    <row r="936" spans="6:12" ht="15.75" customHeight="1" x14ac:dyDescent="0.3">
      <c r="F936" s="244"/>
      <c r="G936" s="244"/>
      <c r="H936" s="244"/>
      <c r="I936" s="244"/>
      <c r="J936" s="244"/>
      <c r="K936" s="244"/>
      <c r="L936" s="244"/>
    </row>
    <row r="937" spans="6:12" ht="15.75" customHeight="1" x14ac:dyDescent="0.3">
      <c r="F937" s="244"/>
      <c r="G937" s="244"/>
      <c r="H937" s="244"/>
      <c r="I937" s="244"/>
      <c r="J937" s="244"/>
      <c r="K937" s="244"/>
      <c r="L937" s="244"/>
    </row>
    <row r="938" spans="6:12" ht="15.75" customHeight="1" x14ac:dyDescent="0.3">
      <c r="F938" s="244"/>
      <c r="G938" s="244"/>
      <c r="H938" s="244"/>
      <c r="I938" s="244"/>
      <c r="J938" s="244"/>
      <c r="K938" s="244"/>
      <c r="L938" s="244"/>
    </row>
    <row r="939" spans="6:12" ht="15.75" customHeight="1" x14ac:dyDescent="0.3">
      <c r="F939" s="244"/>
      <c r="G939" s="244"/>
      <c r="H939" s="244"/>
      <c r="I939" s="244"/>
      <c r="J939" s="244"/>
      <c r="K939" s="244"/>
      <c r="L939" s="244"/>
    </row>
    <row r="940" spans="6:12" ht="15.75" customHeight="1" x14ac:dyDescent="0.3">
      <c r="F940" s="244"/>
      <c r="G940" s="244"/>
      <c r="H940" s="244"/>
      <c r="I940" s="244"/>
      <c r="J940" s="244"/>
      <c r="K940" s="244"/>
      <c r="L940" s="244"/>
    </row>
    <row r="941" spans="6:12" ht="15.75" customHeight="1" x14ac:dyDescent="0.3">
      <c r="F941" s="244"/>
      <c r="G941" s="244"/>
      <c r="H941" s="244"/>
      <c r="I941" s="244"/>
      <c r="J941" s="244"/>
      <c r="K941" s="244"/>
      <c r="L941" s="244"/>
    </row>
    <row r="942" spans="6:12" ht="15.75" customHeight="1" x14ac:dyDescent="0.3">
      <c r="F942" s="244"/>
      <c r="G942" s="244"/>
      <c r="H942" s="244"/>
      <c r="I942" s="244"/>
      <c r="J942" s="244"/>
      <c r="K942" s="244"/>
      <c r="L942" s="244"/>
    </row>
    <row r="943" spans="6:12" ht="15.75" customHeight="1" x14ac:dyDescent="0.3">
      <c r="F943" s="244"/>
      <c r="G943" s="244"/>
      <c r="H943" s="244"/>
      <c r="I943" s="244"/>
      <c r="J943" s="244"/>
      <c r="K943" s="244"/>
      <c r="L943" s="244"/>
    </row>
    <row r="944" spans="6:12" ht="15.75" customHeight="1" x14ac:dyDescent="0.3">
      <c r="F944" s="244"/>
      <c r="G944" s="244"/>
      <c r="H944" s="244"/>
      <c r="I944" s="244"/>
      <c r="J944" s="244"/>
      <c r="K944" s="244"/>
      <c r="L944" s="244"/>
    </row>
    <row r="945" spans="6:12" ht="15.75" customHeight="1" x14ac:dyDescent="0.3">
      <c r="F945" s="244"/>
      <c r="G945" s="244"/>
      <c r="H945" s="244"/>
      <c r="I945" s="244"/>
      <c r="J945" s="244"/>
      <c r="K945" s="244"/>
      <c r="L945" s="244"/>
    </row>
    <row r="946" spans="6:12" ht="15.75" customHeight="1" x14ac:dyDescent="0.3">
      <c r="F946" s="244"/>
      <c r="G946" s="244"/>
      <c r="H946" s="244"/>
      <c r="I946" s="244"/>
      <c r="J946" s="244"/>
      <c r="K946" s="244"/>
      <c r="L946" s="244"/>
    </row>
    <row r="947" spans="6:12" ht="15.75" customHeight="1" x14ac:dyDescent="0.3">
      <c r="F947" s="244"/>
      <c r="G947" s="244"/>
      <c r="H947" s="244"/>
      <c r="I947" s="244"/>
      <c r="J947" s="244"/>
      <c r="K947" s="244"/>
      <c r="L947" s="244"/>
    </row>
    <row r="948" spans="6:12" ht="15.75" customHeight="1" x14ac:dyDescent="0.3">
      <c r="F948" s="244"/>
      <c r="G948" s="244"/>
      <c r="H948" s="244"/>
      <c r="I948" s="244"/>
      <c r="J948" s="244"/>
      <c r="K948" s="244"/>
      <c r="L948" s="244"/>
    </row>
    <row r="949" spans="6:12" ht="15.75" customHeight="1" x14ac:dyDescent="0.3">
      <c r="F949" s="244"/>
      <c r="G949" s="244"/>
      <c r="H949" s="244"/>
      <c r="I949" s="244"/>
      <c r="J949" s="244"/>
      <c r="K949" s="244"/>
      <c r="L949" s="244"/>
    </row>
    <row r="950" spans="6:12" ht="15.75" customHeight="1" x14ac:dyDescent="0.3">
      <c r="F950" s="244"/>
      <c r="G950" s="244"/>
      <c r="H950" s="244"/>
      <c r="I950" s="244"/>
      <c r="J950" s="244"/>
      <c r="K950" s="244"/>
      <c r="L950" s="244"/>
    </row>
    <row r="951" spans="6:12" ht="15.75" customHeight="1" x14ac:dyDescent="0.3">
      <c r="F951" s="244"/>
      <c r="G951" s="244"/>
      <c r="H951" s="244"/>
      <c r="I951" s="244"/>
      <c r="J951" s="244"/>
      <c r="K951" s="244"/>
      <c r="L951" s="244"/>
    </row>
    <row r="952" spans="6:12" ht="15.75" customHeight="1" x14ac:dyDescent="0.3">
      <c r="F952" s="244"/>
      <c r="G952" s="244"/>
      <c r="H952" s="244"/>
      <c r="I952" s="244"/>
      <c r="J952" s="244"/>
      <c r="K952" s="244"/>
      <c r="L952" s="244"/>
    </row>
    <row r="953" spans="6:12" ht="15.75" customHeight="1" x14ac:dyDescent="0.3">
      <c r="F953" s="244"/>
      <c r="G953" s="244"/>
      <c r="H953" s="244"/>
      <c r="I953" s="244"/>
      <c r="J953" s="244"/>
      <c r="K953" s="244"/>
      <c r="L953" s="244"/>
    </row>
    <row r="954" spans="6:12" ht="15.75" customHeight="1" x14ac:dyDescent="0.3">
      <c r="F954" s="244"/>
      <c r="G954" s="244"/>
      <c r="H954" s="244"/>
      <c r="I954" s="244"/>
      <c r="J954" s="244"/>
      <c r="K954" s="244"/>
      <c r="L954" s="244"/>
    </row>
    <row r="955" spans="6:12" ht="15.75" customHeight="1" x14ac:dyDescent="0.3">
      <c r="F955" s="244"/>
      <c r="G955" s="244"/>
      <c r="H955" s="244"/>
      <c r="I955" s="244"/>
      <c r="J955" s="244"/>
      <c r="K955" s="244"/>
      <c r="L955" s="244"/>
    </row>
    <row r="956" spans="6:12" ht="15.75" customHeight="1" x14ac:dyDescent="0.3">
      <c r="F956" s="244"/>
      <c r="G956" s="244"/>
      <c r="H956" s="244"/>
      <c r="I956" s="244"/>
      <c r="J956" s="244"/>
      <c r="K956" s="244"/>
      <c r="L956" s="244"/>
    </row>
    <row r="957" spans="6:12" ht="15.75" customHeight="1" x14ac:dyDescent="0.3">
      <c r="F957" s="244"/>
      <c r="G957" s="244"/>
      <c r="H957" s="244"/>
      <c r="I957" s="244"/>
      <c r="J957" s="244"/>
      <c r="K957" s="244"/>
      <c r="L957" s="244"/>
    </row>
    <row r="958" spans="6:12" ht="15.75" customHeight="1" x14ac:dyDescent="0.3">
      <c r="F958" s="244"/>
      <c r="G958" s="244"/>
      <c r="H958" s="244"/>
      <c r="I958" s="244"/>
      <c r="J958" s="244"/>
      <c r="K958" s="244"/>
      <c r="L958" s="244"/>
    </row>
    <row r="959" spans="6:12" ht="15.75" customHeight="1" x14ac:dyDescent="0.3">
      <c r="F959" s="244"/>
      <c r="G959" s="244"/>
      <c r="H959" s="244"/>
      <c r="I959" s="244"/>
      <c r="J959" s="244"/>
      <c r="K959" s="244"/>
      <c r="L959" s="244"/>
    </row>
    <row r="960" spans="6:12" ht="15.75" customHeight="1" x14ac:dyDescent="0.3">
      <c r="F960" s="244"/>
      <c r="G960" s="244"/>
      <c r="H960" s="244"/>
      <c r="I960" s="244"/>
      <c r="J960" s="244"/>
      <c r="K960" s="244"/>
      <c r="L960" s="244"/>
    </row>
    <row r="961" spans="6:12" ht="15.75" customHeight="1" x14ac:dyDescent="0.3">
      <c r="F961" s="244"/>
      <c r="G961" s="244"/>
      <c r="H961" s="244"/>
      <c r="I961" s="244"/>
      <c r="J961" s="244"/>
      <c r="K961" s="244"/>
      <c r="L961" s="244"/>
    </row>
    <row r="962" spans="6:12" ht="15.75" customHeight="1" x14ac:dyDescent="0.3">
      <c r="F962" s="244"/>
      <c r="G962" s="244"/>
      <c r="H962" s="244"/>
      <c r="I962" s="244"/>
      <c r="J962" s="244"/>
      <c r="K962" s="244"/>
      <c r="L962" s="244"/>
    </row>
    <row r="963" spans="6:12" ht="15.75" customHeight="1" x14ac:dyDescent="0.3">
      <c r="F963" s="244"/>
      <c r="G963" s="244"/>
      <c r="H963" s="244"/>
      <c r="I963" s="244"/>
      <c r="J963" s="244"/>
      <c r="K963" s="244"/>
      <c r="L963" s="244"/>
    </row>
    <row r="964" spans="6:12" ht="15.75" customHeight="1" x14ac:dyDescent="0.3">
      <c r="F964" s="244"/>
      <c r="G964" s="244"/>
      <c r="H964" s="244"/>
      <c r="I964" s="244"/>
      <c r="J964" s="244"/>
      <c r="K964" s="244"/>
      <c r="L964" s="244"/>
    </row>
    <row r="965" spans="6:12" ht="15.75" customHeight="1" x14ac:dyDescent="0.3">
      <c r="F965" s="244"/>
      <c r="G965" s="244"/>
      <c r="H965" s="244"/>
      <c r="I965" s="244"/>
      <c r="J965" s="244"/>
      <c r="K965" s="244"/>
      <c r="L965" s="244"/>
    </row>
    <row r="966" spans="6:12" ht="15.75" customHeight="1" x14ac:dyDescent="0.3">
      <c r="F966" s="244"/>
      <c r="G966" s="244"/>
      <c r="H966" s="244"/>
      <c r="I966" s="244"/>
      <c r="J966" s="244"/>
      <c r="K966" s="244"/>
      <c r="L966" s="244"/>
    </row>
    <row r="967" spans="6:12" ht="15.75" customHeight="1" x14ac:dyDescent="0.3">
      <c r="F967" s="244"/>
      <c r="G967" s="244"/>
      <c r="H967" s="244"/>
      <c r="I967" s="244"/>
      <c r="J967" s="244"/>
      <c r="K967" s="244"/>
      <c r="L967" s="244"/>
    </row>
    <row r="968" spans="6:12" ht="15.75" customHeight="1" x14ac:dyDescent="0.3">
      <c r="F968" s="244"/>
      <c r="G968" s="244"/>
      <c r="H968" s="244"/>
      <c r="I968" s="244"/>
      <c r="J968" s="244"/>
      <c r="K968" s="244"/>
      <c r="L968" s="244"/>
    </row>
    <row r="969" spans="6:12" ht="15.75" customHeight="1" x14ac:dyDescent="0.3">
      <c r="F969" s="244"/>
      <c r="G969" s="244"/>
      <c r="H969" s="244"/>
      <c r="I969" s="244"/>
      <c r="J969" s="244"/>
      <c r="K969" s="244"/>
      <c r="L969" s="244"/>
    </row>
    <row r="970" spans="6:12" ht="15.75" customHeight="1" x14ac:dyDescent="0.3">
      <c r="F970" s="244"/>
      <c r="G970" s="244"/>
      <c r="H970" s="244"/>
      <c r="I970" s="244"/>
      <c r="J970" s="244"/>
      <c r="K970" s="244"/>
      <c r="L970" s="244"/>
    </row>
    <row r="971" spans="6:12" ht="15.75" customHeight="1" x14ac:dyDescent="0.3">
      <c r="F971" s="244"/>
      <c r="G971" s="244"/>
      <c r="H971" s="244"/>
      <c r="I971" s="244"/>
      <c r="J971" s="244"/>
      <c r="K971" s="244"/>
      <c r="L971" s="244"/>
    </row>
    <row r="972" spans="6:12" ht="15.75" customHeight="1" x14ac:dyDescent="0.3">
      <c r="F972" s="244"/>
      <c r="G972" s="244"/>
      <c r="H972" s="244"/>
      <c r="I972" s="244"/>
      <c r="J972" s="244"/>
      <c r="K972" s="244"/>
      <c r="L972" s="244"/>
    </row>
    <row r="973" spans="6:12" ht="15.75" customHeight="1" x14ac:dyDescent="0.3">
      <c r="F973" s="244"/>
      <c r="G973" s="244"/>
      <c r="H973" s="244"/>
      <c r="I973" s="244"/>
      <c r="J973" s="244"/>
      <c r="K973" s="244"/>
      <c r="L973" s="244"/>
    </row>
    <row r="974" spans="6:12" ht="15.75" customHeight="1" x14ac:dyDescent="0.3">
      <c r="F974" s="244"/>
      <c r="G974" s="244"/>
      <c r="H974" s="244"/>
      <c r="I974" s="244"/>
      <c r="J974" s="244"/>
      <c r="K974" s="244"/>
      <c r="L974" s="244"/>
    </row>
  </sheetData>
  <mergeCells count="6">
    <mergeCell ref="I49:J49"/>
    <mergeCell ref="I50:J50"/>
    <mergeCell ref="I51:J51"/>
    <mergeCell ref="I52:J52"/>
    <mergeCell ref="C53:C54"/>
    <mergeCell ref="I53:J53"/>
  </mergeCells>
  <dataValidations count="5">
    <dataValidation type="list" allowBlank="1" showErrorMessage="1" sqref="K8:K41" xr:uid="{00000000-0002-0000-0200-000000000000}">
      <formula1>"Open,Closed,Overdue"</formula1>
    </dataValidation>
    <dataValidation type="list" allowBlank="1" showErrorMessage="1" sqref="E8:E41" xr:uid="{00000000-0002-0000-0200-000001000000}">
      <formula1>"A,B,C"</formula1>
    </dataValidation>
    <dataValidation type="list" allowBlank="1" showErrorMessage="1" sqref="M8:M42" xr:uid="{00000000-0002-0000-0200-000002000000}">
      <formula1>"Y,N"</formula1>
    </dataValidation>
    <dataValidation type="list" allowBlank="1" showErrorMessage="1" sqref="L8:L41 K42:L42" xr:uid="{00000000-0002-0000-0200-000003000000}">
      <formula1>"0%,25%,50%,75%,100%"</formula1>
    </dataValidation>
    <dataValidation type="list" allowBlank="1" showErrorMessage="1" sqref="C42:E42" xr:uid="{00000000-0002-0000-0200-000004000000}"/>
  </dataValidations>
  <pageMargins left="0.7" right="0.7" top="0.75" bottom="0.75" header="0" footer="0"/>
  <pageSetup orientation="landscape"/>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B994"/>
  <sheetViews>
    <sheetView workbookViewId="0"/>
  </sheetViews>
  <sheetFormatPr defaultColWidth="14.44140625" defaultRowHeight="15" customHeight="1" x14ac:dyDescent="0.3"/>
  <cols>
    <col min="1" max="1" width="8.6640625" customWidth="1"/>
    <col min="2" max="2" width="5.6640625" customWidth="1"/>
    <col min="3" max="3" width="27.44140625" customWidth="1"/>
    <col min="4" max="4" width="41.109375" customWidth="1"/>
    <col min="5" max="5" width="14.6640625" customWidth="1"/>
    <col min="6" max="6" width="36" customWidth="1"/>
    <col min="7" max="7" width="38.44140625" customWidth="1"/>
    <col min="8" max="8" width="20.33203125" customWidth="1"/>
    <col min="9" max="9" width="25.109375" customWidth="1"/>
    <col min="10" max="10" width="13.109375" customWidth="1"/>
    <col min="11" max="13" width="15.6640625" customWidth="1"/>
    <col min="14" max="14" width="11.109375" customWidth="1"/>
    <col min="15" max="28" width="8.6640625" customWidth="1"/>
  </cols>
  <sheetData>
    <row r="1" spans="1:28" ht="14.4" x14ac:dyDescent="0.3">
      <c r="B1" s="68"/>
      <c r="C1" s="7"/>
      <c r="D1" s="7"/>
      <c r="E1" s="6"/>
      <c r="F1" s="83"/>
      <c r="G1" s="7"/>
      <c r="H1" s="8"/>
      <c r="I1" s="9"/>
      <c r="J1" s="10"/>
      <c r="K1" s="10"/>
      <c r="L1" s="10"/>
      <c r="M1" s="10"/>
      <c r="N1" s="10"/>
    </row>
    <row r="2" spans="1:28" ht="25.8" x14ac:dyDescent="0.3">
      <c r="B2" s="13" t="s">
        <v>1123</v>
      </c>
      <c r="C2" s="13"/>
      <c r="D2" s="13"/>
      <c r="E2" s="12"/>
      <c r="F2" s="13"/>
      <c r="G2" s="13"/>
      <c r="H2" s="15"/>
      <c r="I2" s="13"/>
      <c r="J2" s="13"/>
      <c r="K2" s="13"/>
      <c r="L2" s="13"/>
      <c r="M2" s="13"/>
      <c r="N2" s="13"/>
    </row>
    <row r="3" spans="1:28" ht="14.4" x14ac:dyDescent="0.3">
      <c r="B3" s="18"/>
      <c r="C3" s="18"/>
      <c r="D3" s="18"/>
      <c r="E3" s="17"/>
      <c r="F3" s="18"/>
      <c r="G3" s="18"/>
      <c r="H3" s="20"/>
      <c r="I3" s="18"/>
      <c r="J3" s="18"/>
      <c r="K3" s="18"/>
      <c r="L3" s="18"/>
      <c r="M3" s="18"/>
      <c r="N3" s="18"/>
    </row>
    <row r="4" spans="1:28" ht="14.4" x14ac:dyDescent="0.3">
      <c r="B4" s="18" t="s">
        <v>1004</v>
      </c>
      <c r="C4" s="7"/>
      <c r="D4" s="7"/>
      <c r="E4" s="6"/>
      <c r="F4" s="83"/>
      <c r="G4" s="7"/>
      <c r="H4" s="8"/>
      <c r="I4" s="9"/>
      <c r="J4" s="10"/>
      <c r="K4" s="10"/>
      <c r="L4" s="10"/>
      <c r="M4" s="10"/>
      <c r="N4" s="10"/>
    </row>
    <row r="5" spans="1:28" ht="14.4" x14ac:dyDescent="0.3">
      <c r="B5" s="18" t="s">
        <v>1005</v>
      </c>
      <c r="C5" s="7"/>
      <c r="D5" s="7"/>
      <c r="E5" s="6"/>
      <c r="F5" s="83"/>
      <c r="G5" s="7"/>
      <c r="H5" s="8"/>
      <c r="I5" s="9"/>
      <c r="J5" s="10"/>
      <c r="K5" s="10"/>
      <c r="L5" s="10"/>
      <c r="M5" s="10"/>
      <c r="N5" s="10"/>
    </row>
    <row r="6" spans="1:28" ht="14.4" x14ac:dyDescent="0.3">
      <c r="B6" s="68"/>
      <c r="C6" s="7"/>
      <c r="D6" s="7"/>
      <c r="E6" s="6"/>
      <c r="F6" s="83"/>
      <c r="G6" s="7"/>
      <c r="H6" s="8"/>
      <c r="I6" s="9"/>
      <c r="J6" s="10"/>
      <c r="K6" s="10"/>
      <c r="L6" s="10"/>
      <c r="M6" s="10"/>
      <c r="N6" s="10"/>
    </row>
    <row r="7" spans="1:28" ht="31.2" x14ac:dyDescent="0.3">
      <c r="B7" s="24" t="s">
        <v>45</v>
      </c>
      <c r="C7" s="24" t="s">
        <v>22</v>
      </c>
      <c r="D7" s="25" t="s">
        <v>1006</v>
      </c>
      <c r="E7" s="87" t="s">
        <v>1007</v>
      </c>
      <c r="F7" s="23" t="s">
        <v>52</v>
      </c>
      <c r="G7" s="23" t="s">
        <v>53</v>
      </c>
      <c r="H7" s="25" t="s">
        <v>54</v>
      </c>
      <c r="I7" s="25" t="s">
        <v>55</v>
      </c>
      <c r="J7" s="25" t="s">
        <v>56</v>
      </c>
      <c r="K7" s="23" t="s">
        <v>56</v>
      </c>
      <c r="L7" s="23" t="s">
        <v>57</v>
      </c>
      <c r="M7" s="25" t="s">
        <v>1008</v>
      </c>
      <c r="N7" s="25" t="s">
        <v>58</v>
      </c>
    </row>
    <row r="8" spans="1:28" ht="368.25" customHeight="1" x14ac:dyDescent="0.3">
      <c r="A8" s="37"/>
      <c r="B8" s="31">
        <v>1</v>
      </c>
      <c r="C8" s="33" t="s">
        <v>1124</v>
      </c>
      <c r="D8" s="79" t="s">
        <v>1125</v>
      </c>
      <c r="E8" s="35" t="s">
        <v>1126</v>
      </c>
      <c r="F8" s="40" t="s">
        <v>1127</v>
      </c>
      <c r="G8" s="254" t="s">
        <v>1128</v>
      </c>
      <c r="H8" s="35" t="s">
        <v>1009</v>
      </c>
      <c r="I8" s="33" t="s">
        <v>1129</v>
      </c>
      <c r="J8" s="74"/>
      <c r="K8" s="31" t="s">
        <v>1024</v>
      </c>
      <c r="L8" s="31" t="s">
        <v>39</v>
      </c>
      <c r="M8" s="90">
        <v>0.5</v>
      </c>
      <c r="N8" s="31" t="s">
        <v>367</v>
      </c>
      <c r="O8" s="37"/>
      <c r="P8" s="37"/>
      <c r="Q8" s="37"/>
      <c r="R8" s="37"/>
      <c r="S8" s="37"/>
      <c r="T8" s="37"/>
      <c r="U8" s="37"/>
      <c r="V8" s="37"/>
      <c r="W8" s="37"/>
      <c r="X8" s="37"/>
      <c r="Y8" s="37"/>
      <c r="Z8" s="37"/>
      <c r="AA8" s="37"/>
      <c r="AB8" s="37"/>
    </row>
    <row r="9" spans="1:28" ht="209.25" customHeight="1" x14ac:dyDescent="0.3">
      <c r="A9" s="37"/>
      <c r="B9" s="31">
        <v>2</v>
      </c>
      <c r="C9" s="33" t="s">
        <v>1130</v>
      </c>
      <c r="D9" s="79" t="s">
        <v>1131</v>
      </c>
      <c r="E9" s="35" t="s">
        <v>1132</v>
      </c>
      <c r="F9" s="40" t="s">
        <v>1133</v>
      </c>
      <c r="G9" s="33"/>
      <c r="H9" s="35" t="s">
        <v>1009</v>
      </c>
      <c r="I9" s="33" t="s">
        <v>1129</v>
      </c>
      <c r="J9" s="74"/>
      <c r="K9" s="31" t="s">
        <v>1024</v>
      </c>
      <c r="L9" s="31" t="s">
        <v>366</v>
      </c>
      <c r="M9" s="90">
        <v>1</v>
      </c>
      <c r="N9" s="31" t="s">
        <v>367</v>
      </c>
      <c r="O9" s="37"/>
      <c r="P9" s="37"/>
      <c r="Q9" s="37"/>
      <c r="R9" s="37"/>
      <c r="S9" s="37"/>
      <c r="T9" s="37"/>
      <c r="U9" s="37"/>
      <c r="V9" s="37"/>
      <c r="W9" s="37"/>
      <c r="X9" s="37"/>
      <c r="Y9" s="37"/>
      <c r="Z9" s="37"/>
      <c r="AA9" s="37"/>
      <c r="AB9" s="37"/>
    </row>
    <row r="10" spans="1:28" ht="260.25" customHeight="1" x14ac:dyDescent="0.3">
      <c r="A10" s="37"/>
      <c r="B10" s="31">
        <v>3</v>
      </c>
      <c r="C10" s="33" t="s">
        <v>1130</v>
      </c>
      <c r="D10" s="94" t="s">
        <v>1134</v>
      </c>
      <c r="E10" s="35" t="s">
        <v>1135</v>
      </c>
      <c r="F10" s="40" t="s">
        <v>1136</v>
      </c>
      <c r="G10" s="33"/>
      <c r="H10" s="35" t="s">
        <v>1009</v>
      </c>
      <c r="I10" s="33" t="s">
        <v>1129</v>
      </c>
      <c r="J10" s="74"/>
      <c r="K10" s="31" t="s">
        <v>1024</v>
      </c>
      <c r="L10" s="31" t="s">
        <v>39</v>
      </c>
      <c r="M10" s="90">
        <v>0.5</v>
      </c>
      <c r="N10" s="31" t="s">
        <v>367</v>
      </c>
      <c r="O10" s="37"/>
      <c r="P10" s="37"/>
      <c r="Q10" s="37"/>
      <c r="R10" s="37"/>
      <c r="S10" s="37"/>
      <c r="T10" s="37"/>
      <c r="U10" s="37"/>
      <c r="V10" s="37"/>
      <c r="W10" s="37"/>
      <c r="X10" s="37"/>
      <c r="Y10" s="37"/>
      <c r="Z10" s="37"/>
      <c r="AA10" s="37"/>
      <c r="AB10" s="37"/>
    </row>
    <row r="11" spans="1:28" ht="279.75" customHeight="1" x14ac:dyDescent="0.3">
      <c r="A11" s="37"/>
      <c r="B11" s="31">
        <v>4</v>
      </c>
      <c r="C11" s="33" t="s">
        <v>1137</v>
      </c>
      <c r="D11" s="79" t="s">
        <v>1138</v>
      </c>
      <c r="E11" s="35" t="s">
        <v>1135</v>
      </c>
      <c r="F11" s="40" t="s">
        <v>1139</v>
      </c>
      <c r="G11" s="255" t="s">
        <v>1140</v>
      </c>
      <c r="H11" s="35" t="s">
        <v>1009</v>
      </c>
      <c r="I11" s="33" t="s">
        <v>1129</v>
      </c>
      <c r="J11" s="74"/>
      <c r="K11" s="31" t="s">
        <v>1024</v>
      </c>
      <c r="L11" s="31" t="s">
        <v>39</v>
      </c>
      <c r="M11" s="90">
        <v>0.5</v>
      </c>
      <c r="N11" s="31" t="s">
        <v>367</v>
      </c>
      <c r="O11" s="37"/>
      <c r="P11" s="37"/>
      <c r="Q11" s="37"/>
      <c r="R11" s="37"/>
      <c r="S11" s="37"/>
      <c r="T11" s="37"/>
      <c r="U11" s="37"/>
      <c r="V11" s="37"/>
      <c r="W11" s="37"/>
      <c r="X11" s="37"/>
      <c r="Y11" s="37"/>
      <c r="Z11" s="37"/>
      <c r="AA11" s="37"/>
      <c r="AB11" s="37"/>
    </row>
    <row r="12" spans="1:28" ht="212.25" customHeight="1" x14ac:dyDescent="0.3">
      <c r="A12" s="37"/>
      <c r="B12" s="31">
        <v>5</v>
      </c>
      <c r="C12" s="33" t="s">
        <v>1141</v>
      </c>
      <c r="D12" s="94" t="s">
        <v>1142</v>
      </c>
      <c r="E12" s="35" t="s">
        <v>1135</v>
      </c>
      <c r="F12" s="40" t="s">
        <v>1143</v>
      </c>
      <c r="G12" s="256" t="s">
        <v>1144</v>
      </c>
      <c r="H12" s="35" t="s">
        <v>1009</v>
      </c>
      <c r="I12" s="33" t="s">
        <v>1129</v>
      </c>
      <c r="J12" s="74"/>
      <c r="K12" s="31" t="s">
        <v>1024</v>
      </c>
      <c r="L12" s="31" t="s">
        <v>39</v>
      </c>
      <c r="M12" s="90">
        <v>0.75</v>
      </c>
      <c r="N12" s="31" t="s">
        <v>367</v>
      </c>
      <c r="O12" s="37"/>
      <c r="P12" s="37"/>
      <c r="Q12" s="37"/>
      <c r="R12" s="37"/>
      <c r="S12" s="37"/>
      <c r="T12" s="37"/>
      <c r="U12" s="37"/>
      <c r="V12" s="37"/>
      <c r="W12" s="37"/>
      <c r="X12" s="37"/>
      <c r="Y12" s="37"/>
      <c r="Z12" s="37"/>
      <c r="AA12" s="37"/>
      <c r="AB12" s="37"/>
    </row>
    <row r="13" spans="1:28" ht="333" customHeight="1" x14ac:dyDescent="0.3">
      <c r="A13" s="37"/>
      <c r="B13" s="31">
        <v>6</v>
      </c>
      <c r="C13" s="33" t="s">
        <v>1145</v>
      </c>
      <c r="D13" s="79" t="s">
        <v>1146</v>
      </c>
      <c r="E13" s="35" t="s">
        <v>1135</v>
      </c>
      <c r="F13" s="40" t="s">
        <v>1147</v>
      </c>
      <c r="G13" s="33"/>
      <c r="H13" s="35" t="s">
        <v>1025</v>
      </c>
      <c r="I13" s="35" t="s">
        <v>1025</v>
      </c>
      <c r="J13" s="74"/>
      <c r="K13" s="31" t="s">
        <v>1024</v>
      </c>
      <c r="L13" s="31" t="s">
        <v>39</v>
      </c>
      <c r="M13" s="90">
        <v>0</v>
      </c>
      <c r="N13" s="31"/>
      <c r="O13" s="37"/>
      <c r="P13" s="37"/>
      <c r="Q13" s="37"/>
      <c r="R13" s="37"/>
      <c r="S13" s="37"/>
      <c r="T13" s="37"/>
      <c r="U13" s="37"/>
      <c r="V13" s="37"/>
      <c r="W13" s="37"/>
      <c r="X13" s="37"/>
      <c r="Y13" s="37"/>
      <c r="Z13" s="37"/>
      <c r="AA13" s="37"/>
      <c r="AB13" s="37"/>
    </row>
    <row r="14" spans="1:28" ht="130.5" customHeight="1" x14ac:dyDescent="0.3">
      <c r="A14" s="37"/>
      <c r="B14" s="31">
        <v>7</v>
      </c>
      <c r="C14" s="33" t="s">
        <v>1148</v>
      </c>
      <c r="D14" s="33" t="s">
        <v>1149</v>
      </c>
      <c r="E14" s="35" t="s">
        <v>1135</v>
      </c>
      <c r="F14" s="40" t="s">
        <v>1150</v>
      </c>
      <c r="G14" s="33"/>
      <c r="H14" s="35" t="s">
        <v>1025</v>
      </c>
      <c r="I14" s="35" t="s">
        <v>1025</v>
      </c>
      <c r="J14" s="74"/>
      <c r="K14" s="31" t="s">
        <v>1024</v>
      </c>
      <c r="L14" s="31" t="s">
        <v>39</v>
      </c>
      <c r="M14" s="90">
        <v>0</v>
      </c>
      <c r="N14" s="31"/>
      <c r="O14" s="37"/>
      <c r="P14" s="37"/>
      <c r="Q14" s="37"/>
      <c r="R14" s="37"/>
      <c r="S14" s="37"/>
      <c r="T14" s="37"/>
      <c r="U14" s="37"/>
      <c r="V14" s="37"/>
      <c r="W14" s="37"/>
      <c r="X14" s="37"/>
      <c r="Y14" s="37"/>
      <c r="Z14" s="37"/>
      <c r="AA14" s="37"/>
      <c r="AB14" s="37"/>
    </row>
    <row r="15" spans="1:28" ht="252" customHeight="1" x14ac:dyDescent="0.3">
      <c r="A15" s="37"/>
      <c r="B15" s="31">
        <v>8</v>
      </c>
      <c r="C15" s="33" t="s">
        <v>1151</v>
      </c>
      <c r="D15" s="79" t="s">
        <v>1142</v>
      </c>
      <c r="E15" s="35" t="s">
        <v>1135</v>
      </c>
      <c r="F15" s="40" t="s">
        <v>1152</v>
      </c>
      <c r="G15" s="33"/>
      <c r="H15" s="35" t="s">
        <v>1025</v>
      </c>
      <c r="I15" s="35" t="s">
        <v>1025</v>
      </c>
      <c r="J15" s="74"/>
      <c r="K15" s="31" t="s">
        <v>1024</v>
      </c>
      <c r="L15" s="31" t="s">
        <v>39</v>
      </c>
      <c r="M15" s="90">
        <v>0</v>
      </c>
      <c r="N15" s="31"/>
      <c r="O15" s="37"/>
      <c r="P15" s="37"/>
      <c r="Q15" s="37"/>
      <c r="R15" s="37"/>
      <c r="S15" s="37"/>
      <c r="T15" s="37"/>
      <c r="U15" s="37"/>
      <c r="V15" s="37"/>
      <c r="W15" s="37"/>
      <c r="X15" s="37"/>
      <c r="Y15" s="37"/>
      <c r="Z15" s="37"/>
      <c r="AA15" s="37"/>
      <c r="AB15" s="37"/>
    </row>
    <row r="16" spans="1:28" ht="203.25" customHeight="1" x14ac:dyDescent="0.3">
      <c r="A16" s="10"/>
      <c r="B16" s="31">
        <v>9</v>
      </c>
      <c r="C16" s="33" t="s">
        <v>1153</v>
      </c>
      <c r="D16" s="79" t="s">
        <v>1154</v>
      </c>
      <c r="E16" s="35" t="s">
        <v>1135</v>
      </c>
      <c r="F16" s="40" t="s">
        <v>1155</v>
      </c>
      <c r="G16" s="33" t="s">
        <v>1156</v>
      </c>
      <c r="H16" s="35" t="s">
        <v>1039</v>
      </c>
      <c r="I16" s="35" t="s">
        <v>1039</v>
      </c>
      <c r="J16" s="74"/>
      <c r="K16" s="31" t="s">
        <v>1024</v>
      </c>
      <c r="L16" s="31" t="s">
        <v>39</v>
      </c>
      <c r="M16" s="90">
        <v>0.5</v>
      </c>
      <c r="N16" s="31" t="s">
        <v>367</v>
      </c>
      <c r="O16" s="37"/>
      <c r="P16" s="37"/>
      <c r="Q16" s="37"/>
      <c r="R16" s="37"/>
      <c r="S16" s="37"/>
      <c r="T16" s="37"/>
      <c r="U16" s="37"/>
      <c r="V16" s="37"/>
      <c r="W16" s="37"/>
      <c r="X16" s="37"/>
      <c r="Y16" s="37"/>
      <c r="Z16" s="37"/>
      <c r="AA16" s="37"/>
      <c r="AB16" s="37"/>
    </row>
    <row r="17" spans="1:28" ht="270" customHeight="1" x14ac:dyDescent="0.3">
      <c r="A17" s="10"/>
      <c r="B17" s="31">
        <v>10</v>
      </c>
      <c r="C17" s="33" t="s">
        <v>1157</v>
      </c>
      <c r="D17" s="79" t="s">
        <v>1158</v>
      </c>
      <c r="E17" s="35" t="s">
        <v>1135</v>
      </c>
      <c r="F17" s="40" t="s">
        <v>1159</v>
      </c>
      <c r="G17" s="33" t="s">
        <v>1160</v>
      </c>
      <c r="H17" s="35" t="s">
        <v>1039</v>
      </c>
      <c r="I17" s="35" t="s">
        <v>1039</v>
      </c>
      <c r="J17" s="74"/>
      <c r="K17" s="31" t="s">
        <v>1024</v>
      </c>
      <c r="L17" s="31" t="s">
        <v>39</v>
      </c>
      <c r="M17" s="90">
        <v>0.5</v>
      </c>
      <c r="N17" s="31" t="s">
        <v>367</v>
      </c>
      <c r="O17" s="37"/>
      <c r="P17" s="37"/>
      <c r="Q17" s="37"/>
      <c r="R17" s="37"/>
      <c r="S17" s="37"/>
      <c r="T17" s="37"/>
      <c r="U17" s="37"/>
      <c r="V17" s="37"/>
      <c r="W17" s="37"/>
      <c r="X17" s="37"/>
      <c r="Y17" s="37"/>
      <c r="Z17" s="37"/>
      <c r="AA17" s="37"/>
      <c r="AB17" s="37"/>
    </row>
    <row r="18" spans="1:28" ht="210" customHeight="1" x14ac:dyDescent="0.3">
      <c r="A18" s="10"/>
      <c r="B18" s="31">
        <v>11</v>
      </c>
      <c r="C18" s="33" t="s">
        <v>1161</v>
      </c>
      <c r="D18" s="79" t="s">
        <v>1162</v>
      </c>
      <c r="E18" s="35" t="s">
        <v>1163</v>
      </c>
      <c r="F18" s="40" t="s">
        <v>1164</v>
      </c>
      <c r="G18" s="33" t="s">
        <v>1165</v>
      </c>
      <c r="H18" s="35" t="s">
        <v>1051</v>
      </c>
      <c r="I18" s="35" t="s">
        <v>1051</v>
      </c>
      <c r="J18" s="74"/>
      <c r="K18" s="31" t="s">
        <v>1035</v>
      </c>
      <c r="L18" s="31" t="s">
        <v>366</v>
      </c>
      <c r="M18" s="90">
        <v>1</v>
      </c>
      <c r="N18" s="31" t="s">
        <v>367</v>
      </c>
      <c r="O18" s="37"/>
      <c r="P18" s="37"/>
      <c r="Q18" s="37"/>
      <c r="R18" s="37"/>
      <c r="S18" s="37"/>
      <c r="T18" s="37"/>
      <c r="U18" s="37"/>
      <c r="V18" s="37"/>
      <c r="W18" s="37"/>
      <c r="X18" s="37"/>
      <c r="Y18" s="37"/>
      <c r="Z18" s="37"/>
      <c r="AA18" s="37"/>
      <c r="AB18" s="37"/>
    </row>
    <row r="19" spans="1:28" ht="210.75" customHeight="1" x14ac:dyDescent="0.3">
      <c r="A19" s="10"/>
      <c r="B19" s="31">
        <v>12</v>
      </c>
      <c r="C19" s="33" t="s">
        <v>1166</v>
      </c>
      <c r="D19" s="79" t="s">
        <v>1167</v>
      </c>
      <c r="E19" s="35" t="s">
        <v>1163</v>
      </c>
      <c r="F19" s="40" t="s">
        <v>1168</v>
      </c>
      <c r="G19" s="33"/>
      <c r="H19" s="35" t="s">
        <v>1169</v>
      </c>
      <c r="I19" s="35" t="s">
        <v>1169</v>
      </c>
      <c r="J19" s="74"/>
      <c r="K19" s="31" t="s">
        <v>1035</v>
      </c>
      <c r="L19" s="31" t="s">
        <v>366</v>
      </c>
      <c r="M19" s="90">
        <v>1</v>
      </c>
      <c r="N19" s="31" t="s">
        <v>367</v>
      </c>
      <c r="O19" s="37"/>
      <c r="P19" s="37"/>
      <c r="Q19" s="37"/>
      <c r="R19" s="37"/>
      <c r="S19" s="37"/>
      <c r="T19" s="37"/>
      <c r="U19" s="37"/>
      <c r="V19" s="37"/>
      <c r="W19" s="37"/>
      <c r="X19" s="37"/>
      <c r="Y19" s="37"/>
      <c r="Z19" s="37"/>
      <c r="AA19" s="37"/>
      <c r="AB19" s="37"/>
    </row>
    <row r="20" spans="1:28" ht="232.5" customHeight="1" x14ac:dyDescent="0.3">
      <c r="A20" s="10"/>
      <c r="B20" s="31">
        <v>13</v>
      </c>
      <c r="C20" s="33" t="s">
        <v>1170</v>
      </c>
      <c r="D20" s="79" t="s">
        <v>1171</v>
      </c>
      <c r="E20" s="35" t="s">
        <v>1163</v>
      </c>
      <c r="F20" s="40" t="s">
        <v>1172</v>
      </c>
      <c r="G20" s="33"/>
      <c r="H20" s="35" t="s">
        <v>1169</v>
      </c>
      <c r="I20" s="35" t="s">
        <v>1169</v>
      </c>
      <c r="J20" s="74"/>
      <c r="K20" s="31" t="s">
        <v>1035</v>
      </c>
      <c r="L20" s="31" t="s">
        <v>366</v>
      </c>
      <c r="M20" s="90">
        <v>1</v>
      </c>
      <c r="N20" s="31" t="s">
        <v>367</v>
      </c>
      <c r="O20" s="37"/>
      <c r="P20" s="37"/>
      <c r="Q20" s="37"/>
      <c r="R20" s="37"/>
      <c r="S20" s="37"/>
      <c r="T20" s="37"/>
      <c r="U20" s="37"/>
      <c r="V20" s="37"/>
      <c r="W20" s="37"/>
      <c r="X20" s="37"/>
      <c r="Y20" s="37"/>
      <c r="Z20" s="37"/>
      <c r="AA20" s="37"/>
      <c r="AB20" s="37"/>
    </row>
    <row r="21" spans="1:28" ht="217.5" customHeight="1" x14ac:dyDescent="0.3">
      <c r="A21" s="37"/>
      <c r="B21" s="31">
        <v>14</v>
      </c>
      <c r="C21" s="33" t="s">
        <v>1173</v>
      </c>
      <c r="D21" s="79" t="s">
        <v>1174</v>
      </c>
      <c r="E21" s="35" t="s">
        <v>1163</v>
      </c>
      <c r="F21" s="109" t="s">
        <v>1175</v>
      </c>
      <c r="G21" s="33"/>
      <c r="H21" s="35" t="s">
        <v>1169</v>
      </c>
      <c r="I21" s="35" t="s">
        <v>1169</v>
      </c>
      <c r="J21" s="74"/>
      <c r="K21" s="31" t="s">
        <v>1035</v>
      </c>
      <c r="L21" s="31" t="s">
        <v>366</v>
      </c>
      <c r="M21" s="90">
        <v>1</v>
      </c>
      <c r="N21" s="31" t="s">
        <v>367</v>
      </c>
      <c r="O21" s="37"/>
      <c r="P21" s="37"/>
      <c r="Q21" s="37"/>
      <c r="R21" s="37"/>
      <c r="S21" s="37"/>
      <c r="T21" s="37"/>
      <c r="U21" s="37"/>
      <c r="V21" s="37"/>
      <c r="W21" s="37"/>
      <c r="X21" s="37"/>
      <c r="Y21" s="37"/>
      <c r="Z21" s="37"/>
      <c r="AA21" s="37"/>
      <c r="AB21" s="37"/>
    </row>
    <row r="22" spans="1:28" ht="211.5" customHeight="1" x14ac:dyDescent="0.3">
      <c r="A22" s="37"/>
      <c r="B22" s="31">
        <v>15</v>
      </c>
      <c r="C22" s="33" t="s">
        <v>1176</v>
      </c>
      <c r="D22" s="79" t="s">
        <v>1177</v>
      </c>
      <c r="E22" s="35" t="s">
        <v>1163</v>
      </c>
      <c r="F22" s="109" t="s">
        <v>1178</v>
      </c>
      <c r="G22" s="33"/>
      <c r="H22" s="35" t="s">
        <v>1169</v>
      </c>
      <c r="I22" s="35" t="s">
        <v>1169</v>
      </c>
      <c r="J22" s="74"/>
      <c r="K22" s="31" t="s">
        <v>1035</v>
      </c>
      <c r="L22" s="31" t="s">
        <v>366</v>
      </c>
      <c r="M22" s="90">
        <v>1</v>
      </c>
      <c r="N22" s="31" t="s">
        <v>367</v>
      </c>
      <c r="O22" s="37"/>
      <c r="P22" s="37"/>
      <c r="Q22" s="37"/>
      <c r="R22" s="37"/>
      <c r="S22" s="37"/>
      <c r="T22" s="37"/>
      <c r="U22" s="37"/>
      <c r="V22" s="37"/>
      <c r="W22" s="37"/>
      <c r="X22" s="37"/>
      <c r="Y22" s="37"/>
      <c r="Z22" s="37"/>
      <c r="AA22" s="37"/>
      <c r="AB22" s="37"/>
    </row>
    <row r="23" spans="1:28" ht="219.75" customHeight="1" x14ac:dyDescent="0.3">
      <c r="A23" s="37"/>
      <c r="B23" s="31">
        <v>16</v>
      </c>
      <c r="C23" s="33" t="s">
        <v>1179</v>
      </c>
      <c r="D23" s="79" t="s">
        <v>1180</v>
      </c>
      <c r="E23" s="35" t="s">
        <v>1132</v>
      </c>
      <c r="F23" s="109" t="s">
        <v>1181</v>
      </c>
      <c r="G23" s="33"/>
      <c r="H23" s="35" t="s">
        <v>1169</v>
      </c>
      <c r="I23" s="35" t="s">
        <v>1169</v>
      </c>
      <c r="J23" s="74"/>
      <c r="K23" s="31" t="s">
        <v>1035</v>
      </c>
      <c r="L23" s="31" t="s">
        <v>366</v>
      </c>
      <c r="M23" s="90">
        <v>1</v>
      </c>
      <c r="N23" s="31" t="s">
        <v>367</v>
      </c>
      <c r="O23" s="37"/>
      <c r="P23" s="37"/>
      <c r="Q23" s="37"/>
      <c r="R23" s="37"/>
      <c r="S23" s="37"/>
      <c r="T23" s="37"/>
      <c r="U23" s="37"/>
      <c r="V23" s="37"/>
      <c r="W23" s="37"/>
      <c r="X23" s="37"/>
      <c r="Y23" s="37"/>
      <c r="Z23" s="37"/>
      <c r="AA23" s="37"/>
      <c r="AB23" s="37"/>
    </row>
    <row r="24" spans="1:28" ht="228" customHeight="1" x14ac:dyDescent="0.3">
      <c r="A24" s="37"/>
      <c r="B24" s="31">
        <v>17</v>
      </c>
      <c r="C24" s="33" t="s">
        <v>1179</v>
      </c>
      <c r="D24" s="79" t="s">
        <v>1182</v>
      </c>
      <c r="E24" s="35" t="s">
        <v>1135</v>
      </c>
      <c r="F24" s="109" t="s">
        <v>1183</v>
      </c>
      <c r="G24" s="33"/>
      <c r="H24" s="35" t="s">
        <v>1169</v>
      </c>
      <c r="I24" s="35" t="s">
        <v>1169</v>
      </c>
      <c r="J24" s="74"/>
      <c r="K24" s="31" t="s">
        <v>1035</v>
      </c>
      <c r="L24" s="31" t="s">
        <v>366</v>
      </c>
      <c r="M24" s="90">
        <v>1</v>
      </c>
      <c r="N24" s="31" t="s">
        <v>367</v>
      </c>
      <c r="O24" s="37"/>
      <c r="P24" s="37"/>
      <c r="Q24" s="37"/>
      <c r="R24" s="37"/>
      <c r="S24" s="37"/>
      <c r="T24" s="37"/>
      <c r="U24" s="37"/>
      <c r="V24" s="37"/>
      <c r="W24" s="37"/>
      <c r="X24" s="37"/>
      <c r="Y24" s="37"/>
      <c r="Z24" s="37"/>
      <c r="AA24" s="37"/>
      <c r="AB24" s="37"/>
    </row>
    <row r="25" spans="1:28" ht="224.25" customHeight="1" x14ac:dyDescent="0.3">
      <c r="A25" s="37"/>
      <c r="B25" s="31">
        <v>18</v>
      </c>
      <c r="C25" s="33" t="s">
        <v>1184</v>
      </c>
      <c r="D25" s="79" t="s">
        <v>1185</v>
      </c>
      <c r="E25" s="35" t="s">
        <v>1163</v>
      </c>
      <c r="F25" s="40" t="s">
        <v>1186</v>
      </c>
      <c r="G25" s="79" t="s">
        <v>1187</v>
      </c>
      <c r="H25" s="35" t="s">
        <v>1169</v>
      </c>
      <c r="I25" s="35" t="s">
        <v>1169</v>
      </c>
      <c r="J25" s="74"/>
      <c r="K25" s="31" t="s">
        <v>1024</v>
      </c>
      <c r="L25" s="31" t="s">
        <v>39</v>
      </c>
      <c r="M25" s="90">
        <v>0</v>
      </c>
      <c r="N25" s="74"/>
      <c r="O25" s="37"/>
      <c r="P25" s="37"/>
      <c r="Q25" s="37"/>
      <c r="R25" s="37"/>
      <c r="S25" s="37"/>
      <c r="T25" s="37"/>
      <c r="U25" s="37"/>
      <c r="V25" s="37"/>
      <c r="W25" s="37"/>
      <c r="X25" s="37"/>
      <c r="Y25" s="37"/>
      <c r="Z25" s="37"/>
      <c r="AA25" s="37"/>
      <c r="AB25" s="37"/>
    </row>
    <row r="26" spans="1:28" ht="409.5" customHeight="1" x14ac:dyDescent="0.3">
      <c r="A26" s="37"/>
      <c r="B26" s="31">
        <v>19</v>
      </c>
      <c r="C26" s="33" t="s">
        <v>1067</v>
      </c>
      <c r="D26" s="79" t="s">
        <v>1188</v>
      </c>
      <c r="E26" s="35" t="s">
        <v>1163</v>
      </c>
      <c r="F26" s="110" t="s">
        <v>1189</v>
      </c>
      <c r="G26" s="257" t="s">
        <v>1190</v>
      </c>
      <c r="H26" s="35" t="s">
        <v>1169</v>
      </c>
      <c r="I26" s="35" t="s">
        <v>1169</v>
      </c>
      <c r="J26" s="74"/>
      <c r="K26" s="31" t="s">
        <v>1014</v>
      </c>
      <c r="L26" s="31" t="s">
        <v>366</v>
      </c>
      <c r="M26" s="90">
        <v>1</v>
      </c>
      <c r="N26" s="31" t="s">
        <v>367</v>
      </c>
      <c r="O26" s="37"/>
      <c r="P26" s="37"/>
      <c r="Q26" s="37"/>
      <c r="R26" s="37"/>
      <c r="S26" s="37"/>
      <c r="T26" s="37"/>
      <c r="U26" s="37"/>
      <c r="V26" s="37"/>
      <c r="W26" s="37"/>
      <c r="X26" s="37"/>
      <c r="Y26" s="37"/>
      <c r="Z26" s="37"/>
      <c r="AA26" s="37"/>
      <c r="AB26" s="37"/>
    </row>
    <row r="27" spans="1:28" ht="15.75" customHeight="1" x14ac:dyDescent="0.3">
      <c r="A27" s="37"/>
      <c r="B27" s="26"/>
      <c r="C27" s="7"/>
      <c r="D27" s="7"/>
      <c r="E27" s="111"/>
      <c r="F27" s="6"/>
      <c r="G27" s="55"/>
      <c r="H27" s="56"/>
      <c r="I27" s="112"/>
      <c r="J27" s="113"/>
      <c r="K27" s="113"/>
      <c r="L27" s="113"/>
      <c r="M27" s="74"/>
      <c r="N27" s="10"/>
      <c r="O27" s="37"/>
      <c r="P27" s="37"/>
      <c r="Q27" s="37"/>
      <c r="R27" s="37"/>
      <c r="S27" s="37"/>
      <c r="T27" s="37"/>
      <c r="U27" s="37"/>
      <c r="V27" s="37"/>
      <c r="W27" s="37"/>
      <c r="X27" s="37"/>
      <c r="Y27" s="37"/>
      <c r="Z27" s="37"/>
      <c r="AA27" s="37"/>
      <c r="AB27" s="37"/>
    </row>
    <row r="28" spans="1:28" ht="15.75" customHeight="1" x14ac:dyDescent="0.3">
      <c r="B28" s="240"/>
      <c r="C28" s="250"/>
      <c r="D28" s="250"/>
      <c r="E28" s="258"/>
      <c r="F28" s="249"/>
      <c r="G28" s="252"/>
      <c r="H28" s="242" t="s">
        <v>1191</v>
      </c>
      <c r="I28" s="243"/>
      <c r="J28" s="243"/>
      <c r="K28" s="259"/>
      <c r="L28" s="259"/>
      <c r="M28" s="114">
        <f>AVERAGE(M8:M26)</f>
        <v>0.64473684210526316</v>
      </c>
      <c r="N28" s="10"/>
    </row>
    <row r="29" spans="1:28" ht="15.75" customHeight="1" x14ac:dyDescent="0.3">
      <c r="B29" s="68"/>
      <c r="C29" s="7"/>
      <c r="D29" s="7"/>
      <c r="E29" s="6"/>
      <c r="F29" s="83"/>
      <c r="G29" s="7"/>
      <c r="H29" s="8"/>
      <c r="I29" s="9"/>
      <c r="J29" s="10"/>
      <c r="K29" s="10"/>
      <c r="L29" s="10"/>
      <c r="M29" s="10"/>
      <c r="N29" s="10"/>
    </row>
    <row r="30" spans="1:28" ht="15.75" customHeight="1" x14ac:dyDescent="0.3">
      <c r="B30" s="68"/>
      <c r="C30" s="7"/>
      <c r="D30" s="7"/>
      <c r="E30" s="6"/>
      <c r="F30" s="83"/>
      <c r="G30" s="7"/>
      <c r="H30" s="8"/>
      <c r="I30" s="9"/>
      <c r="J30" s="10"/>
      <c r="K30" s="10"/>
      <c r="L30" s="10"/>
      <c r="M30" s="10"/>
      <c r="N30" s="10"/>
    </row>
    <row r="31" spans="1:28" ht="15.75" customHeight="1" x14ac:dyDescent="0.3">
      <c r="B31" s="68"/>
      <c r="C31" s="99" t="s">
        <v>1007</v>
      </c>
      <c r="D31" s="99" t="s">
        <v>1120</v>
      </c>
      <c r="E31" s="6"/>
      <c r="G31" s="100"/>
      <c r="H31" s="223"/>
      <c r="I31" s="61" t="s">
        <v>982</v>
      </c>
      <c r="J31" s="61"/>
      <c r="K31" s="61"/>
      <c r="L31" s="61"/>
      <c r="M31" s="61"/>
      <c r="N31" s="10"/>
    </row>
    <row r="32" spans="1:28" ht="15.75" customHeight="1" x14ac:dyDescent="0.3">
      <c r="B32" s="68"/>
      <c r="C32" s="35" t="s">
        <v>1126</v>
      </c>
      <c r="D32" s="35">
        <f>COUNTIF(E8:E26,"Inherent Safety")</f>
        <v>1</v>
      </c>
      <c r="E32" s="6"/>
      <c r="G32" s="100"/>
      <c r="H32" s="223"/>
      <c r="I32" s="61"/>
      <c r="J32" s="61"/>
      <c r="K32" s="61"/>
      <c r="L32" s="61"/>
      <c r="M32" s="61"/>
      <c r="N32" s="10"/>
    </row>
    <row r="33" spans="1:28" ht="15.75" customHeight="1" x14ac:dyDescent="0.3">
      <c r="B33" s="68"/>
      <c r="C33" s="35" t="s">
        <v>1163</v>
      </c>
      <c r="D33" s="35">
        <f>COUNTIF(E8:E26,C33)</f>
        <v>7</v>
      </c>
      <c r="E33" s="6"/>
      <c r="G33" s="100"/>
      <c r="H33" s="223"/>
      <c r="I33" s="61" t="s">
        <v>984</v>
      </c>
      <c r="J33" s="61"/>
      <c r="K33" s="61"/>
      <c r="L33" s="61"/>
      <c r="M33" s="61"/>
      <c r="N33" s="10"/>
    </row>
    <row r="34" spans="1:28" ht="15.75" customHeight="1" x14ac:dyDescent="0.3">
      <c r="B34" s="68"/>
      <c r="C34" s="35" t="s">
        <v>1132</v>
      </c>
      <c r="D34" s="35">
        <f>COUNTIF(E8:E26,C34)</f>
        <v>2</v>
      </c>
      <c r="E34" s="6"/>
      <c r="F34" s="115"/>
      <c r="G34" s="64"/>
      <c r="H34" s="60"/>
      <c r="I34" s="65"/>
      <c r="J34" s="66"/>
      <c r="K34" s="66"/>
      <c r="L34" s="66"/>
      <c r="M34" s="66"/>
      <c r="N34" s="10"/>
    </row>
    <row r="35" spans="1:28" ht="15.75" customHeight="1" x14ac:dyDescent="0.3">
      <c r="B35" s="68"/>
      <c r="C35" s="35" t="s">
        <v>1192</v>
      </c>
      <c r="D35" s="35">
        <f>COUNTIF(E8:E26,C35)</f>
        <v>0</v>
      </c>
      <c r="E35" s="6"/>
      <c r="G35" s="103"/>
      <c r="H35" s="223"/>
      <c r="I35" s="313" t="s">
        <v>987</v>
      </c>
      <c r="J35" s="305"/>
      <c r="K35" s="104"/>
      <c r="L35" s="104"/>
      <c r="M35" s="104" t="s">
        <v>1122</v>
      </c>
      <c r="N35" s="10"/>
    </row>
    <row r="36" spans="1:28" ht="30" customHeight="1" x14ac:dyDescent="0.3">
      <c r="A36" s="37"/>
      <c r="B36" s="68"/>
      <c r="C36" s="35" t="s">
        <v>1135</v>
      </c>
      <c r="D36" s="35">
        <f>COUNTIF(E8:E26,C36)</f>
        <v>9</v>
      </c>
      <c r="E36" s="6"/>
      <c r="F36" s="37"/>
      <c r="G36" s="100"/>
      <c r="H36" s="26"/>
      <c r="I36" s="311" t="s">
        <v>989</v>
      </c>
      <c r="J36" s="305"/>
      <c r="K36" s="116"/>
      <c r="L36" s="116"/>
      <c r="M36" s="116"/>
      <c r="N36" s="10"/>
      <c r="O36" s="37"/>
      <c r="P36" s="37"/>
      <c r="Q36" s="37"/>
      <c r="R36" s="37"/>
      <c r="S36" s="37"/>
      <c r="T36" s="37"/>
      <c r="U36" s="37"/>
      <c r="V36" s="37"/>
      <c r="W36" s="37"/>
      <c r="X36" s="37"/>
      <c r="Y36" s="37"/>
      <c r="Z36" s="37"/>
      <c r="AA36" s="37"/>
      <c r="AB36" s="37"/>
    </row>
    <row r="37" spans="1:28" ht="30" customHeight="1" x14ac:dyDescent="0.3">
      <c r="A37" s="37"/>
      <c r="B37" s="68"/>
      <c r="C37" s="35" t="s">
        <v>1193</v>
      </c>
      <c r="D37" s="35">
        <f>COUNTIF(E8:E26,C37)</f>
        <v>0</v>
      </c>
      <c r="E37" s="6"/>
      <c r="F37" s="37"/>
      <c r="G37" s="100"/>
      <c r="H37" s="26"/>
      <c r="I37" s="311" t="s">
        <v>991</v>
      </c>
      <c r="J37" s="305"/>
      <c r="K37" s="116"/>
      <c r="L37" s="116"/>
      <c r="M37" s="116"/>
      <c r="N37" s="10"/>
      <c r="O37" s="37"/>
      <c r="P37" s="37"/>
      <c r="Q37" s="37"/>
      <c r="R37" s="37"/>
      <c r="S37" s="37"/>
      <c r="T37" s="37"/>
      <c r="U37" s="37"/>
      <c r="V37" s="37"/>
      <c r="W37" s="37"/>
      <c r="X37" s="37"/>
      <c r="Y37" s="37"/>
      <c r="Z37" s="37"/>
      <c r="AA37" s="37"/>
      <c r="AB37" s="37"/>
    </row>
    <row r="38" spans="1:28" ht="30" customHeight="1" x14ac:dyDescent="0.3">
      <c r="A38" s="37"/>
      <c r="B38" s="68"/>
      <c r="C38" s="75" t="s">
        <v>997</v>
      </c>
      <c r="D38" s="75">
        <f>SUM(D32:D37)</f>
        <v>19</v>
      </c>
      <c r="E38" s="6"/>
      <c r="F38" s="37"/>
      <c r="G38" s="100"/>
      <c r="H38" s="26"/>
      <c r="I38" s="311" t="s">
        <v>993</v>
      </c>
      <c r="J38" s="305"/>
      <c r="K38" s="116"/>
      <c r="L38" s="116"/>
      <c r="M38" s="116"/>
      <c r="N38" s="10"/>
      <c r="O38" s="37"/>
      <c r="P38" s="37"/>
      <c r="Q38" s="37"/>
      <c r="R38" s="37"/>
      <c r="S38" s="37"/>
      <c r="T38" s="37"/>
      <c r="U38" s="37"/>
      <c r="V38" s="37"/>
      <c r="W38" s="37"/>
      <c r="X38" s="37"/>
      <c r="Y38" s="37"/>
      <c r="Z38" s="37"/>
      <c r="AA38" s="37"/>
      <c r="AB38" s="37"/>
    </row>
    <row r="39" spans="1:28" ht="30" customHeight="1" x14ac:dyDescent="0.3">
      <c r="A39" s="37"/>
      <c r="B39" s="68"/>
      <c r="C39" s="7"/>
      <c r="D39" s="7"/>
      <c r="E39" s="6"/>
      <c r="F39" s="37"/>
      <c r="G39" s="100"/>
      <c r="H39" s="26"/>
      <c r="I39" s="311" t="s">
        <v>995</v>
      </c>
      <c r="J39" s="305"/>
      <c r="K39" s="116"/>
      <c r="L39" s="116"/>
      <c r="M39" s="116"/>
      <c r="N39" s="10"/>
      <c r="O39" s="37"/>
      <c r="P39" s="37"/>
      <c r="Q39" s="37"/>
      <c r="R39" s="37"/>
      <c r="S39" s="37"/>
      <c r="T39" s="37"/>
      <c r="U39" s="37"/>
      <c r="V39" s="37"/>
      <c r="W39" s="37"/>
      <c r="X39" s="37"/>
      <c r="Y39" s="37"/>
      <c r="Z39" s="37"/>
      <c r="AA39" s="37"/>
      <c r="AB39" s="37"/>
    </row>
    <row r="40" spans="1:28" ht="15.75" customHeight="1" x14ac:dyDescent="0.3">
      <c r="B40" s="68"/>
      <c r="C40" s="7"/>
      <c r="D40" s="7"/>
      <c r="E40" s="6"/>
      <c r="F40" s="83"/>
      <c r="G40" s="7"/>
      <c r="H40" s="8"/>
      <c r="I40" s="9"/>
      <c r="J40" s="10"/>
      <c r="K40" s="10"/>
      <c r="L40" s="10"/>
      <c r="M40" s="10"/>
      <c r="N40" s="10"/>
    </row>
    <row r="41" spans="1:28" ht="15.75" customHeight="1" x14ac:dyDescent="0.3">
      <c r="B41" s="68"/>
      <c r="C41" s="7"/>
      <c r="D41" s="7"/>
      <c r="E41" s="6"/>
      <c r="F41" s="83"/>
      <c r="G41" s="7"/>
      <c r="H41" s="8"/>
      <c r="I41" s="9"/>
      <c r="J41" s="10"/>
      <c r="K41" s="10"/>
      <c r="L41" s="10"/>
      <c r="M41" s="10"/>
      <c r="N41" s="10"/>
    </row>
    <row r="42" spans="1:28" ht="15.75" customHeight="1" x14ac:dyDescent="0.3">
      <c r="B42" s="68"/>
      <c r="C42" s="7"/>
      <c r="D42" s="7"/>
      <c r="E42" s="6"/>
      <c r="F42" s="83"/>
      <c r="G42" s="7"/>
      <c r="H42" s="8"/>
      <c r="I42" s="9"/>
      <c r="J42" s="10"/>
      <c r="K42" s="10"/>
      <c r="L42" s="10"/>
      <c r="M42" s="10"/>
      <c r="N42" s="10"/>
    </row>
    <row r="43" spans="1:28" ht="15.75" customHeight="1" x14ac:dyDescent="0.3">
      <c r="B43" s="68"/>
      <c r="C43" s="7"/>
      <c r="D43" s="7"/>
      <c r="E43" s="6"/>
      <c r="F43" s="83"/>
      <c r="G43" s="7"/>
      <c r="H43" s="8"/>
      <c r="I43" s="9"/>
      <c r="J43" s="10"/>
      <c r="K43" s="10"/>
      <c r="L43" s="10"/>
      <c r="M43" s="10"/>
      <c r="N43" s="10"/>
    </row>
    <row r="44" spans="1:28" ht="15.75" customHeight="1" x14ac:dyDescent="0.3">
      <c r="B44" s="68"/>
      <c r="C44" s="99" t="s">
        <v>280</v>
      </c>
      <c r="D44" s="72" t="s">
        <v>366</v>
      </c>
      <c r="E44" s="99" t="s">
        <v>39</v>
      </c>
      <c r="F44" s="117" t="s">
        <v>981</v>
      </c>
      <c r="G44" s="7"/>
      <c r="H44" s="8"/>
      <c r="I44" s="9"/>
      <c r="J44" s="10"/>
      <c r="K44" s="10"/>
      <c r="L44" s="10"/>
      <c r="M44" s="10"/>
      <c r="N44" s="10"/>
    </row>
    <row r="45" spans="1:28" ht="15.75" customHeight="1" x14ac:dyDescent="0.3">
      <c r="B45" s="68"/>
      <c r="C45" s="35" t="s">
        <v>1126</v>
      </c>
      <c r="D45" s="35">
        <f>SUMPRODUCT(($E$8:$E$26="Inherent Safety")*($L$8:$L$26="Closed"))</f>
        <v>0</v>
      </c>
      <c r="E45" s="35">
        <f>SUMPRODUCT(($E$8:$E$26="Inherent Safety")*($L$8:$L$26="Open"))</f>
        <v>1</v>
      </c>
      <c r="F45" s="35">
        <f>SUMPRODUCT(($E$8:$E$26="Inherent Safety")*($L$8:$L$26="Overdue"))</f>
        <v>0</v>
      </c>
      <c r="G45" s="7"/>
      <c r="H45" s="8"/>
      <c r="I45" s="9"/>
      <c r="J45" s="10"/>
      <c r="K45" s="10"/>
      <c r="L45" s="10"/>
      <c r="M45" s="10"/>
      <c r="N45" s="10"/>
    </row>
    <row r="46" spans="1:28" ht="15.75" customHeight="1" x14ac:dyDescent="0.3">
      <c r="B46" s="68"/>
      <c r="C46" s="35" t="s">
        <v>1163</v>
      </c>
      <c r="D46" s="35">
        <f>SUMPRODUCT(($E$8:$E$26="Prevention")*($L$8:$L$26="Closed"))</f>
        <v>6</v>
      </c>
      <c r="E46" s="35">
        <f>SUMPRODUCT(($E$8:$E$26="Prevention")*($L$8:$L$26="Open"))</f>
        <v>1</v>
      </c>
      <c r="F46" s="35">
        <f>SUMPRODUCT(($E$8:$E$26="Prevention")*($L$8:$L$26="Overdue"))</f>
        <v>0</v>
      </c>
      <c r="G46" s="7"/>
      <c r="H46" s="8"/>
      <c r="I46" s="9"/>
      <c r="J46" s="10"/>
      <c r="K46" s="10"/>
      <c r="L46" s="10"/>
      <c r="M46" s="10"/>
      <c r="N46" s="10"/>
    </row>
    <row r="47" spans="1:28" ht="15.75" customHeight="1" x14ac:dyDescent="0.3">
      <c r="B47" s="68"/>
      <c r="C47" s="35" t="s">
        <v>1132</v>
      </c>
      <c r="D47" s="35">
        <f>SUMPRODUCT(($E$8:$E$26="Detection")*($L$8:$L$26="Closed"))</f>
        <v>2</v>
      </c>
      <c r="E47" s="35">
        <f>SUMPRODUCT(($E$8:$E$26="Detection")*($L$8:$L$26="Open"))</f>
        <v>0</v>
      </c>
      <c r="F47" s="35">
        <f>SUMPRODUCT(($E$8:$E$26="Detection")*($L$8:$L$26="Overdue"))</f>
        <v>0</v>
      </c>
      <c r="G47" s="7"/>
      <c r="H47" s="8"/>
      <c r="I47" s="9"/>
      <c r="J47" s="10"/>
      <c r="K47" s="10"/>
      <c r="L47" s="10"/>
      <c r="M47" s="10"/>
      <c r="N47" s="10"/>
    </row>
    <row r="48" spans="1:28" ht="15.75" customHeight="1" x14ac:dyDescent="0.3">
      <c r="B48" s="68"/>
      <c r="C48" s="35" t="s">
        <v>1192</v>
      </c>
      <c r="D48" s="35">
        <f>SUMPRODUCT(($E$8:$E$26="Control")*($L$8:$L$26="Closed"))</f>
        <v>0</v>
      </c>
      <c r="E48" s="35">
        <f>SUMPRODUCT(($E$8:$E$26="Control")*($L$8:$L$26="Open"))</f>
        <v>0</v>
      </c>
      <c r="F48" s="35">
        <f>SUMPRODUCT(($E$8:$E$26="Control")*($L$8:$L$26="Overdue"))</f>
        <v>0</v>
      </c>
      <c r="G48" s="7"/>
      <c r="H48" s="8"/>
      <c r="I48" s="9"/>
      <c r="J48" s="10"/>
      <c r="K48" s="10"/>
      <c r="L48" s="10"/>
      <c r="M48" s="10"/>
      <c r="N48" s="10"/>
    </row>
    <row r="49" spans="2:14" ht="15.75" customHeight="1" x14ac:dyDescent="0.3">
      <c r="B49" s="68"/>
      <c r="C49" s="35" t="s">
        <v>1135</v>
      </c>
      <c r="D49" s="35">
        <f>SUMPRODUCT(($E$8:$E$26="Mitigation")*($L$8:$L$26="Closed"))</f>
        <v>1</v>
      </c>
      <c r="E49" s="35">
        <f>SUMPRODUCT(($E$8:$E$26="Mitigation")*($L$8:$L$26="Open"))</f>
        <v>8</v>
      </c>
      <c r="F49" s="35">
        <f>SUMPRODUCT(($E$8:$E$26="Mitigation")*($L$8:$L$26="Overdue"))</f>
        <v>0</v>
      </c>
      <c r="G49" s="7"/>
      <c r="H49" s="8"/>
      <c r="I49" s="9"/>
      <c r="J49" s="10"/>
      <c r="K49" s="10"/>
      <c r="L49" s="10"/>
      <c r="M49" s="10"/>
      <c r="N49" s="10"/>
    </row>
    <row r="50" spans="2:14" ht="15.75" customHeight="1" x14ac:dyDescent="0.3">
      <c r="B50" s="68"/>
      <c r="C50" s="35" t="s">
        <v>1193</v>
      </c>
      <c r="D50" s="35">
        <f>SUMPRODUCT(($E$8:$E$26="Recovery")*($L$8:$L$26="Closed"))</f>
        <v>0</v>
      </c>
      <c r="E50" s="35">
        <f>SUMPRODUCT(($E$8:$E$26="Recovery")*($L$8:$L$26="Open"))</f>
        <v>0</v>
      </c>
      <c r="F50" s="35">
        <f>SUMPRODUCT(($E$8:$E$26="Recovery")*($L$8:$L$26="Overdue"))</f>
        <v>0</v>
      </c>
      <c r="G50" s="7"/>
      <c r="H50" s="8"/>
      <c r="I50" s="9"/>
      <c r="J50" s="10"/>
      <c r="K50" s="10"/>
      <c r="L50" s="10"/>
      <c r="M50" s="10"/>
      <c r="N50" s="10"/>
    </row>
    <row r="51" spans="2:14" ht="15.75" customHeight="1" x14ac:dyDescent="0.3">
      <c r="B51" s="68"/>
      <c r="C51" s="108" t="s">
        <v>997</v>
      </c>
      <c r="D51" s="108">
        <f>SUM(E45:E50)</f>
        <v>10</v>
      </c>
      <c r="E51" s="108">
        <f>SUM(D45:D50)</f>
        <v>9</v>
      </c>
      <c r="F51" s="108">
        <f>SUM(F45:F50)</f>
        <v>0</v>
      </c>
      <c r="G51" s="7"/>
      <c r="H51" s="8"/>
      <c r="I51" s="9"/>
      <c r="J51" s="10"/>
      <c r="K51" s="10"/>
      <c r="L51" s="10"/>
      <c r="M51" s="10"/>
      <c r="N51" s="10"/>
    </row>
    <row r="52" spans="2:14" ht="15.75" customHeight="1" x14ac:dyDescent="0.3">
      <c r="B52" s="68"/>
      <c r="C52" s="7"/>
      <c r="D52" s="7"/>
      <c r="E52" s="6"/>
      <c r="F52" s="83"/>
      <c r="G52" s="7"/>
      <c r="H52" s="8"/>
      <c r="I52" s="9"/>
      <c r="J52" s="10"/>
      <c r="K52" s="10"/>
      <c r="L52" s="10"/>
      <c r="M52" s="10"/>
      <c r="N52" s="10"/>
    </row>
    <row r="53" spans="2:14" ht="15.75" customHeight="1" x14ac:dyDescent="0.3">
      <c r="B53" s="68"/>
      <c r="C53" s="7"/>
      <c r="D53" s="7"/>
      <c r="E53" s="6"/>
      <c r="F53" s="83"/>
      <c r="G53" s="7"/>
      <c r="H53" s="8"/>
      <c r="I53" s="9"/>
      <c r="J53" s="10"/>
      <c r="K53" s="10"/>
      <c r="L53" s="10"/>
      <c r="M53" s="10"/>
      <c r="N53" s="10"/>
    </row>
    <row r="54" spans="2:14" ht="15.75" customHeight="1" x14ac:dyDescent="0.3">
      <c r="B54" s="68"/>
      <c r="C54" s="7"/>
      <c r="E54" s="6"/>
      <c r="F54" s="83"/>
      <c r="G54" s="7"/>
      <c r="H54" s="8"/>
      <c r="I54" s="9"/>
      <c r="J54" s="10"/>
      <c r="K54" s="10"/>
      <c r="L54" s="10"/>
      <c r="M54" s="10"/>
      <c r="N54" s="10"/>
    </row>
    <row r="55" spans="2:14" ht="15.75" customHeight="1" x14ac:dyDescent="0.3">
      <c r="B55" s="68"/>
      <c r="C55" s="7"/>
      <c r="E55" s="6"/>
      <c r="F55" s="83"/>
      <c r="G55" s="7"/>
      <c r="H55" s="8"/>
      <c r="I55" s="9"/>
      <c r="J55" s="10"/>
      <c r="K55" s="10"/>
      <c r="L55" s="10"/>
      <c r="M55" s="10"/>
      <c r="N55" s="10"/>
    </row>
    <row r="56" spans="2:14" ht="15.75" customHeight="1" x14ac:dyDescent="0.3">
      <c r="B56" s="68"/>
      <c r="C56" s="7"/>
      <c r="E56" s="6"/>
      <c r="F56" s="83"/>
      <c r="G56" s="7"/>
      <c r="H56" s="8"/>
      <c r="I56" s="9"/>
      <c r="J56" s="10"/>
      <c r="K56" s="10"/>
      <c r="L56" s="10"/>
      <c r="M56" s="10"/>
      <c r="N56" s="10"/>
    </row>
    <row r="57" spans="2:14" ht="15.75" customHeight="1" x14ac:dyDescent="0.3">
      <c r="B57" s="68"/>
      <c r="C57" s="7"/>
      <c r="E57" s="6"/>
      <c r="F57" s="83"/>
      <c r="G57" s="7"/>
      <c r="H57" s="8"/>
      <c r="I57" s="9"/>
      <c r="J57" s="10"/>
      <c r="K57" s="10"/>
      <c r="L57" s="10"/>
      <c r="M57" s="10"/>
      <c r="N57" s="10"/>
    </row>
    <row r="58" spans="2:14" ht="15.75" customHeight="1" x14ac:dyDescent="0.3">
      <c r="B58" s="68"/>
      <c r="C58" s="7"/>
      <c r="E58" s="6"/>
      <c r="F58" s="83"/>
      <c r="G58" s="7"/>
      <c r="H58" s="8"/>
      <c r="I58" s="9"/>
      <c r="J58" s="10"/>
      <c r="K58" s="10"/>
      <c r="L58" s="10"/>
      <c r="M58" s="10"/>
      <c r="N58" s="10"/>
    </row>
    <row r="59" spans="2:14" ht="15.75" customHeight="1" x14ac:dyDescent="0.3">
      <c r="B59" s="68"/>
      <c r="C59" s="7"/>
      <c r="E59" s="6"/>
      <c r="F59" s="83"/>
      <c r="G59" s="7"/>
      <c r="H59" s="8"/>
      <c r="I59" s="9"/>
      <c r="J59" s="10"/>
      <c r="K59" s="10"/>
      <c r="L59" s="10"/>
      <c r="M59" s="10"/>
      <c r="N59" s="10"/>
    </row>
    <row r="60" spans="2:14" ht="15.75" customHeight="1" x14ac:dyDescent="0.3">
      <c r="B60" s="68"/>
      <c r="C60" s="7"/>
      <c r="E60" s="6"/>
      <c r="F60" s="83"/>
      <c r="G60" s="7"/>
      <c r="H60" s="8"/>
      <c r="I60" s="9"/>
      <c r="J60" s="10"/>
      <c r="K60" s="10"/>
      <c r="L60" s="10"/>
      <c r="M60" s="10"/>
      <c r="N60" s="10"/>
    </row>
    <row r="61" spans="2:14" ht="15.75" customHeight="1" x14ac:dyDescent="0.3">
      <c r="B61" s="68"/>
      <c r="C61" s="7"/>
      <c r="D61" s="7"/>
      <c r="E61" s="6"/>
      <c r="F61" s="83"/>
      <c r="G61" s="7"/>
      <c r="H61" s="8"/>
      <c r="I61" s="9"/>
      <c r="J61" s="10"/>
      <c r="K61" s="10"/>
      <c r="L61" s="10"/>
      <c r="M61" s="10"/>
      <c r="N61" s="10"/>
    </row>
    <row r="62" spans="2:14" ht="15.75" customHeight="1" x14ac:dyDescent="0.3">
      <c r="B62" s="68"/>
      <c r="C62" s="7"/>
      <c r="D62" s="7"/>
      <c r="E62" s="6"/>
      <c r="F62" s="83"/>
      <c r="G62" s="7"/>
      <c r="H62" s="8"/>
      <c r="I62" s="9"/>
      <c r="J62" s="10"/>
      <c r="K62" s="10"/>
      <c r="L62" s="10"/>
      <c r="M62" s="10"/>
      <c r="N62" s="10"/>
    </row>
    <row r="63" spans="2:14" ht="15.75" customHeight="1" x14ac:dyDescent="0.3">
      <c r="B63" s="68"/>
      <c r="C63" s="7"/>
      <c r="D63" s="7"/>
      <c r="E63" s="6"/>
      <c r="F63" s="83"/>
      <c r="G63" s="7"/>
      <c r="H63" s="8"/>
      <c r="I63" s="9"/>
      <c r="J63" s="10"/>
      <c r="K63" s="10"/>
      <c r="L63" s="10"/>
      <c r="M63" s="10"/>
      <c r="N63" s="10"/>
    </row>
    <row r="64" spans="2:14" ht="15.75" customHeight="1" x14ac:dyDescent="0.3">
      <c r="B64" s="68"/>
      <c r="C64" s="7"/>
      <c r="D64" s="7"/>
      <c r="E64" s="6"/>
      <c r="F64" s="83"/>
      <c r="G64" s="7"/>
      <c r="H64" s="8"/>
      <c r="I64" s="9"/>
      <c r="J64" s="10"/>
      <c r="K64" s="10"/>
      <c r="L64" s="10"/>
      <c r="M64" s="10"/>
      <c r="N64" s="10"/>
    </row>
    <row r="65" spans="2:14" ht="15.75" customHeight="1" x14ac:dyDescent="0.3">
      <c r="B65" s="68"/>
      <c r="C65" s="7"/>
      <c r="D65" s="7"/>
      <c r="E65" s="6"/>
      <c r="F65" s="83"/>
      <c r="G65" s="7"/>
      <c r="H65" s="8"/>
      <c r="I65" s="9"/>
      <c r="J65" s="10"/>
      <c r="K65" s="10"/>
      <c r="L65" s="10"/>
      <c r="M65" s="10"/>
      <c r="N65" s="10"/>
    </row>
    <row r="66" spans="2:14" ht="15.75" customHeight="1" x14ac:dyDescent="0.3">
      <c r="B66" s="68"/>
      <c r="C66" s="7"/>
      <c r="D66" s="7"/>
      <c r="E66" s="6"/>
      <c r="F66" s="83"/>
      <c r="G66" s="7"/>
      <c r="H66" s="8"/>
      <c r="I66" s="9"/>
      <c r="J66" s="10"/>
      <c r="K66" s="10"/>
      <c r="L66" s="10"/>
      <c r="M66" s="10"/>
      <c r="N66" s="10"/>
    </row>
    <row r="67" spans="2:14" ht="15.75" customHeight="1" x14ac:dyDescent="0.3">
      <c r="B67" s="68"/>
      <c r="C67" s="7"/>
      <c r="D67" s="7"/>
      <c r="E67" s="6"/>
      <c r="F67" s="83"/>
      <c r="G67" s="7"/>
      <c r="H67" s="8"/>
      <c r="I67" s="9"/>
      <c r="J67" s="10"/>
      <c r="K67" s="10"/>
      <c r="L67" s="10"/>
      <c r="M67" s="10"/>
      <c r="N67" s="10"/>
    </row>
    <row r="68" spans="2:14" ht="15.75" customHeight="1" x14ac:dyDescent="0.3">
      <c r="B68" s="68"/>
      <c r="C68" s="7"/>
      <c r="D68" s="7"/>
      <c r="E68" s="6"/>
      <c r="F68" s="83"/>
      <c r="G68" s="7"/>
      <c r="H68" s="8"/>
      <c r="I68" s="9"/>
      <c r="J68" s="10"/>
      <c r="K68" s="10"/>
      <c r="L68" s="10"/>
      <c r="M68" s="10"/>
      <c r="N68" s="10"/>
    </row>
    <row r="69" spans="2:14" ht="15.75" customHeight="1" x14ac:dyDescent="0.3">
      <c r="B69" s="68"/>
      <c r="C69" s="7"/>
      <c r="D69" s="7"/>
      <c r="E69" s="6"/>
      <c r="F69" s="83"/>
      <c r="G69" s="7"/>
      <c r="H69" s="8"/>
      <c r="I69" s="9"/>
      <c r="J69" s="10"/>
      <c r="K69" s="10"/>
      <c r="L69" s="10"/>
      <c r="M69" s="10"/>
      <c r="N69" s="10"/>
    </row>
    <row r="70" spans="2:14" ht="15.75" customHeight="1" x14ac:dyDescent="0.3">
      <c r="B70" s="68"/>
      <c r="C70" s="7"/>
      <c r="D70" s="7"/>
      <c r="E70" s="6"/>
      <c r="F70" s="83"/>
      <c r="G70" s="7"/>
      <c r="H70" s="8"/>
      <c r="I70" s="9"/>
      <c r="J70" s="10"/>
      <c r="K70" s="10"/>
      <c r="L70" s="10"/>
      <c r="M70" s="10"/>
      <c r="N70" s="10"/>
    </row>
    <row r="71" spans="2:14" ht="15.75" customHeight="1" x14ac:dyDescent="0.3">
      <c r="B71" s="68"/>
      <c r="C71" s="7"/>
      <c r="D71" s="7"/>
      <c r="E71" s="6"/>
      <c r="F71" s="83"/>
      <c r="G71" s="7"/>
      <c r="H71" s="8"/>
      <c r="I71" s="9"/>
      <c r="J71" s="10"/>
      <c r="K71" s="10"/>
      <c r="L71" s="10"/>
      <c r="M71" s="10"/>
      <c r="N71" s="10"/>
    </row>
    <row r="72" spans="2:14" ht="15.75" customHeight="1" x14ac:dyDescent="0.3">
      <c r="B72" s="68"/>
      <c r="C72" s="7"/>
      <c r="D72" s="7"/>
      <c r="E72" s="6"/>
      <c r="F72" s="83"/>
      <c r="G72" s="7"/>
      <c r="H72" s="8"/>
      <c r="I72" s="9"/>
      <c r="J72" s="10"/>
      <c r="K72" s="10"/>
      <c r="L72" s="10"/>
      <c r="M72" s="10"/>
      <c r="N72" s="10"/>
    </row>
    <row r="73" spans="2:14" ht="15.75" customHeight="1" x14ac:dyDescent="0.3">
      <c r="B73" s="68"/>
      <c r="C73" s="7"/>
      <c r="D73" s="7"/>
      <c r="E73" s="6"/>
      <c r="F73" s="83"/>
      <c r="G73" s="7"/>
      <c r="H73" s="8"/>
      <c r="I73" s="9"/>
      <c r="J73" s="10"/>
      <c r="K73" s="10"/>
      <c r="L73" s="10"/>
      <c r="M73" s="10"/>
      <c r="N73" s="10"/>
    </row>
    <row r="74" spans="2:14" ht="15.75" customHeight="1" x14ac:dyDescent="0.3">
      <c r="B74" s="68"/>
      <c r="C74" s="7"/>
      <c r="D74" s="7"/>
      <c r="E74" s="6"/>
      <c r="F74" s="83"/>
      <c r="G74" s="7"/>
      <c r="H74" s="8"/>
      <c r="I74" s="9"/>
      <c r="J74" s="10"/>
      <c r="K74" s="10"/>
      <c r="L74" s="10"/>
      <c r="M74" s="10"/>
      <c r="N74" s="10"/>
    </row>
    <row r="75" spans="2:14" ht="15.75" customHeight="1" x14ac:dyDescent="0.3">
      <c r="B75" s="68"/>
      <c r="C75" s="7"/>
      <c r="D75" s="7"/>
      <c r="E75" s="6"/>
      <c r="F75" s="83"/>
      <c r="G75" s="7"/>
      <c r="H75" s="8"/>
      <c r="I75" s="9"/>
      <c r="J75" s="10"/>
      <c r="K75" s="10"/>
      <c r="L75" s="10"/>
      <c r="M75" s="10"/>
      <c r="N75" s="10"/>
    </row>
    <row r="76" spans="2:14" ht="15.75" customHeight="1" x14ac:dyDescent="0.3">
      <c r="B76" s="68"/>
      <c r="C76" s="7"/>
      <c r="D76" s="7"/>
      <c r="E76" s="6"/>
      <c r="F76" s="83"/>
      <c r="G76" s="7"/>
      <c r="H76" s="8"/>
      <c r="I76" s="9"/>
      <c r="J76" s="10"/>
      <c r="K76" s="10"/>
      <c r="L76" s="10"/>
      <c r="M76" s="10"/>
      <c r="N76" s="10"/>
    </row>
    <row r="77" spans="2:14" ht="15.75" customHeight="1" x14ac:dyDescent="0.3">
      <c r="B77" s="68"/>
      <c r="C77" s="7"/>
      <c r="D77" s="7"/>
      <c r="E77" s="6"/>
      <c r="F77" s="83"/>
      <c r="G77" s="7"/>
      <c r="H77" s="8"/>
      <c r="I77" s="9"/>
      <c r="J77" s="10"/>
      <c r="K77" s="10"/>
      <c r="L77" s="10"/>
      <c r="M77" s="10"/>
      <c r="N77" s="10"/>
    </row>
    <row r="78" spans="2:14" ht="15.75" customHeight="1" x14ac:dyDescent="0.3">
      <c r="B78" s="68"/>
      <c r="C78" s="7"/>
      <c r="D78" s="7"/>
      <c r="E78" s="6"/>
      <c r="F78" s="83"/>
      <c r="G78" s="7"/>
      <c r="H78" s="8"/>
      <c r="I78" s="9"/>
      <c r="J78" s="10"/>
      <c r="K78" s="10"/>
      <c r="L78" s="10"/>
      <c r="M78" s="10"/>
      <c r="N78" s="10"/>
    </row>
    <row r="79" spans="2:14" ht="15.75" customHeight="1" x14ac:dyDescent="0.3">
      <c r="B79" s="68"/>
      <c r="C79" s="7"/>
      <c r="D79" s="7"/>
      <c r="E79" s="6"/>
      <c r="F79" s="83"/>
      <c r="G79" s="7"/>
      <c r="H79" s="8"/>
      <c r="I79" s="9"/>
      <c r="J79" s="10"/>
      <c r="K79" s="10"/>
      <c r="L79" s="10"/>
      <c r="M79" s="10"/>
      <c r="N79" s="10"/>
    </row>
    <row r="80" spans="2:14" ht="15.75" customHeight="1" x14ac:dyDescent="0.3">
      <c r="B80" s="68"/>
      <c r="C80" s="7"/>
      <c r="D80" s="7"/>
      <c r="E80" s="6"/>
      <c r="F80" s="83"/>
      <c r="G80" s="7"/>
      <c r="H80" s="8"/>
      <c r="I80" s="9"/>
      <c r="J80" s="10"/>
      <c r="K80" s="10"/>
      <c r="L80" s="10"/>
      <c r="M80" s="10"/>
      <c r="N80" s="10"/>
    </row>
    <row r="81" spans="2:14" ht="15.75" customHeight="1" x14ac:dyDescent="0.3">
      <c r="B81" s="68"/>
      <c r="C81" s="7"/>
      <c r="D81" s="7"/>
      <c r="E81" s="6"/>
      <c r="F81" s="83"/>
      <c r="G81" s="7"/>
      <c r="H81" s="8"/>
      <c r="I81" s="9"/>
      <c r="J81" s="10"/>
      <c r="K81" s="10"/>
      <c r="L81" s="10"/>
      <c r="M81" s="10"/>
      <c r="N81" s="10"/>
    </row>
    <row r="82" spans="2:14" ht="15.75" customHeight="1" x14ac:dyDescent="0.3">
      <c r="B82" s="68"/>
      <c r="C82" s="7"/>
      <c r="D82" s="7"/>
      <c r="E82" s="6"/>
      <c r="F82" s="83"/>
      <c r="G82" s="7"/>
      <c r="H82" s="8"/>
      <c r="I82" s="9"/>
      <c r="J82" s="10"/>
      <c r="K82" s="10"/>
      <c r="L82" s="10"/>
      <c r="M82" s="10"/>
      <c r="N82" s="10"/>
    </row>
    <row r="83" spans="2:14" ht="15.75" customHeight="1" x14ac:dyDescent="0.3">
      <c r="B83" s="68"/>
      <c r="C83" s="7"/>
      <c r="D83" s="7"/>
      <c r="E83" s="6"/>
      <c r="F83" s="83"/>
      <c r="G83" s="7"/>
      <c r="H83" s="8"/>
      <c r="I83" s="9"/>
      <c r="J83" s="10"/>
      <c r="K83" s="10"/>
      <c r="L83" s="10"/>
      <c r="M83" s="10"/>
      <c r="N83" s="10"/>
    </row>
    <row r="84" spans="2:14" ht="15.75" customHeight="1" x14ac:dyDescent="0.3">
      <c r="B84" s="68"/>
      <c r="C84" s="7"/>
      <c r="D84" s="7"/>
      <c r="E84" s="6"/>
      <c r="F84" s="83"/>
      <c r="G84" s="7"/>
      <c r="H84" s="8"/>
      <c r="I84" s="9"/>
      <c r="J84" s="10"/>
      <c r="K84" s="10"/>
      <c r="L84" s="10"/>
      <c r="M84" s="10"/>
      <c r="N84" s="10"/>
    </row>
    <row r="85" spans="2:14" ht="15.75" customHeight="1" x14ac:dyDescent="0.3">
      <c r="B85" s="68"/>
      <c r="C85" s="7"/>
      <c r="D85" s="7"/>
      <c r="E85" s="6"/>
      <c r="F85" s="83"/>
      <c r="G85" s="7"/>
      <c r="H85" s="8"/>
      <c r="I85" s="9"/>
      <c r="J85" s="10"/>
      <c r="K85" s="10"/>
      <c r="L85" s="10"/>
      <c r="M85" s="10"/>
      <c r="N85" s="10"/>
    </row>
    <row r="86" spans="2:14" ht="15.75" customHeight="1" x14ac:dyDescent="0.3">
      <c r="B86" s="68"/>
      <c r="C86" s="7"/>
      <c r="D86" s="7"/>
      <c r="E86" s="6"/>
      <c r="F86" s="83"/>
      <c r="G86" s="7"/>
      <c r="H86" s="8"/>
      <c r="I86" s="9"/>
      <c r="J86" s="10"/>
      <c r="K86" s="10"/>
      <c r="L86" s="10"/>
      <c r="M86" s="10"/>
      <c r="N86" s="10"/>
    </row>
    <row r="87" spans="2:14" ht="15.75" customHeight="1" x14ac:dyDescent="0.3">
      <c r="B87" s="68"/>
      <c r="C87" s="7"/>
      <c r="D87" s="7"/>
      <c r="E87" s="6"/>
      <c r="F87" s="83"/>
      <c r="G87" s="7"/>
      <c r="H87" s="8"/>
      <c r="I87" s="9"/>
      <c r="J87" s="10"/>
      <c r="K87" s="10"/>
      <c r="L87" s="10"/>
      <c r="M87" s="10"/>
      <c r="N87" s="10"/>
    </row>
    <row r="88" spans="2:14" ht="15.75" customHeight="1" x14ac:dyDescent="0.3">
      <c r="B88" s="68"/>
      <c r="C88" s="7"/>
      <c r="D88" s="7"/>
      <c r="E88" s="6"/>
      <c r="F88" s="83"/>
      <c r="G88" s="7"/>
      <c r="H88" s="8"/>
      <c r="I88" s="9"/>
      <c r="J88" s="10"/>
      <c r="K88" s="10"/>
      <c r="L88" s="10"/>
      <c r="M88" s="10"/>
      <c r="N88" s="10"/>
    </row>
    <row r="89" spans="2:14" ht="15.75" customHeight="1" x14ac:dyDescent="0.3">
      <c r="B89" s="68"/>
      <c r="C89" s="7"/>
      <c r="D89" s="7"/>
      <c r="E89" s="6"/>
      <c r="F89" s="83"/>
      <c r="G89" s="7"/>
      <c r="H89" s="8"/>
      <c r="I89" s="9"/>
      <c r="J89" s="10"/>
      <c r="K89" s="10"/>
      <c r="L89" s="10"/>
      <c r="M89" s="10"/>
      <c r="N89" s="10"/>
    </row>
    <row r="90" spans="2:14" ht="15.75" customHeight="1" x14ac:dyDescent="0.3">
      <c r="B90" s="68"/>
      <c r="C90" s="7"/>
      <c r="D90" s="7"/>
      <c r="E90" s="6"/>
      <c r="F90" s="83"/>
      <c r="G90" s="7"/>
      <c r="H90" s="8"/>
      <c r="I90" s="9"/>
      <c r="J90" s="10"/>
      <c r="K90" s="10"/>
      <c r="L90" s="10"/>
      <c r="M90" s="10"/>
      <c r="N90" s="10"/>
    </row>
    <row r="91" spans="2:14" ht="15.75" customHeight="1" x14ac:dyDescent="0.3">
      <c r="B91" s="68"/>
      <c r="C91" s="7"/>
      <c r="D91" s="7"/>
      <c r="E91" s="6"/>
      <c r="F91" s="83"/>
      <c r="G91" s="7"/>
      <c r="H91" s="8"/>
      <c r="I91" s="9"/>
      <c r="J91" s="10"/>
      <c r="K91" s="10"/>
      <c r="L91" s="10"/>
      <c r="M91" s="10"/>
      <c r="N91" s="10"/>
    </row>
    <row r="92" spans="2:14" ht="15.75" customHeight="1" x14ac:dyDescent="0.3">
      <c r="B92" s="68"/>
      <c r="C92" s="7"/>
      <c r="D92" s="7"/>
      <c r="E92" s="6"/>
      <c r="F92" s="83"/>
      <c r="G92" s="7"/>
      <c r="H92" s="8"/>
      <c r="I92" s="9"/>
      <c r="J92" s="10"/>
      <c r="K92" s="10"/>
      <c r="L92" s="10"/>
      <c r="M92" s="10"/>
      <c r="N92" s="10"/>
    </row>
    <row r="93" spans="2:14" ht="15.75" customHeight="1" x14ac:dyDescent="0.3">
      <c r="B93" s="68"/>
      <c r="C93" s="7"/>
      <c r="D93" s="7"/>
      <c r="E93" s="6"/>
      <c r="F93" s="83"/>
      <c r="G93" s="7"/>
      <c r="H93" s="8"/>
      <c r="I93" s="9"/>
      <c r="J93" s="10"/>
      <c r="K93" s="10"/>
      <c r="L93" s="10"/>
      <c r="M93" s="10"/>
      <c r="N93" s="10"/>
    </row>
    <row r="94" spans="2:14" ht="15.75" customHeight="1" x14ac:dyDescent="0.3">
      <c r="B94" s="68"/>
      <c r="C94" s="7"/>
      <c r="D94" s="7"/>
      <c r="E94" s="6"/>
      <c r="F94" s="83"/>
      <c r="G94" s="7"/>
      <c r="H94" s="8"/>
      <c r="I94" s="9"/>
      <c r="J94" s="10"/>
      <c r="K94" s="10"/>
      <c r="L94" s="10"/>
      <c r="M94" s="10"/>
      <c r="N94" s="10"/>
    </row>
    <row r="95" spans="2:14" ht="15.75" customHeight="1" x14ac:dyDescent="0.3">
      <c r="B95" s="68"/>
      <c r="C95" s="7"/>
      <c r="D95" s="7"/>
      <c r="E95" s="6"/>
      <c r="F95" s="83"/>
      <c r="G95" s="7"/>
      <c r="H95" s="8"/>
      <c r="I95" s="9"/>
      <c r="J95" s="10"/>
      <c r="K95" s="10"/>
      <c r="L95" s="10"/>
      <c r="M95" s="10"/>
      <c r="N95" s="10"/>
    </row>
    <row r="96" spans="2:14" ht="15.75" customHeight="1" x14ac:dyDescent="0.3">
      <c r="B96" s="68"/>
      <c r="C96" s="7"/>
      <c r="D96" s="7"/>
      <c r="E96" s="6"/>
      <c r="F96" s="83"/>
      <c r="G96" s="7"/>
      <c r="H96" s="8"/>
      <c r="I96" s="9"/>
      <c r="J96" s="10"/>
      <c r="K96" s="10"/>
      <c r="L96" s="10"/>
      <c r="M96" s="10"/>
      <c r="N96" s="10"/>
    </row>
    <row r="97" spans="2:14" ht="15.75" customHeight="1" x14ac:dyDescent="0.3">
      <c r="B97" s="68"/>
      <c r="C97" s="7"/>
      <c r="D97" s="7"/>
      <c r="E97" s="6"/>
      <c r="F97" s="83"/>
      <c r="G97" s="7"/>
      <c r="H97" s="8"/>
      <c r="I97" s="9"/>
      <c r="J97" s="10"/>
      <c r="K97" s="10"/>
      <c r="L97" s="10"/>
      <c r="M97" s="10"/>
      <c r="N97" s="10"/>
    </row>
    <row r="98" spans="2:14" ht="15.75" customHeight="1" x14ac:dyDescent="0.3">
      <c r="B98" s="68"/>
      <c r="C98" s="7"/>
      <c r="D98" s="7"/>
      <c r="E98" s="6"/>
      <c r="F98" s="83"/>
      <c r="G98" s="7"/>
      <c r="H98" s="8"/>
      <c r="I98" s="9"/>
      <c r="J98" s="10"/>
      <c r="K98" s="10"/>
      <c r="L98" s="10"/>
      <c r="M98" s="10"/>
      <c r="N98" s="10"/>
    </row>
    <row r="99" spans="2:14" ht="15.75" customHeight="1" x14ac:dyDescent="0.3">
      <c r="B99" s="68"/>
      <c r="C99" s="7"/>
      <c r="D99" s="7"/>
      <c r="E99" s="6"/>
      <c r="F99" s="83"/>
      <c r="G99" s="7"/>
      <c r="H99" s="8"/>
      <c r="I99" s="9"/>
      <c r="J99" s="10"/>
      <c r="K99" s="10"/>
      <c r="L99" s="10"/>
      <c r="M99" s="10"/>
      <c r="N99" s="10"/>
    </row>
    <row r="100" spans="2:14" ht="15.75" customHeight="1" x14ac:dyDescent="0.3">
      <c r="B100" s="68"/>
      <c r="C100" s="7"/>
      <c r="D100" s="7"/>
      <c r="E100" s="6"/>
      <c r="F100" s="83"/>
      <c r="G100" s="7"/>
      <c r="H100" s="8"/>
      <c r="I100" s="9"/>
      <c r="J100" s="10"/>
      <c r="K100" s="10"/>
      <c r="L100" s="10"/>
      <c r="M100" s="10"/>
      <c r="N100" s="10"/>
    </row>
    <row r="101" spans="2:14" ht="15.75" customHeight="1" x14ac:dyDescent="0.3">
      <c r="B101" s="68"/>
      <c r="C101" s="7"/>
      <c r="D101" s="7"/>
      <c r="E101" s="6"/>
      <c r="F101" s="83"/>
      <c r="G101" s="7"/>
      <c r="H101" s="8"/>
      <c r="I101" s="9"/>
      <c r="J101" s="10"/>
      <c r="K101" s="10"/>
      <c r="L101" s="10"/>
      <c r="M101" s="10"/>
      <c r="N101" s="10"/>
    </row>
    <row r="102" spans="2:14" ht="15.75" customHeight="1" x14ac:dyDescent="0.3">
      <c r="B102" s="68"/>
      <c r="C102" s="7"/>
      <c r="D102" s="7"/>
      <c r="E102" s="6"/>
      <c r="F102" s="83"/>
      <c r="G102" s="7"/>
      <c r="H102" s="8"/>
      <c r="I102" s="9"/>
      <c r="J102" s="10"/>
      <c r="K102" s="10"/>
      <c r="L102" s="10"/>
      <c r="M102" s="10"/>
      <c r="N102" s="10"/>
    </row>
    <row r="103" spans="2:14" ht="15.75" customHeight="1" x14ac:dyDescent="0.3">
      <c r="B103" s="68"/>
      <c r="C103" s="7"/>
      <c r="D103" s="7"/>
      <c r="E103" s="6"/>
      <c r="F103" s="83"/>
      <c r="G103" s="7"/>
      <c r="H103" s="8"/>
      <c r="I103" s="9"/>
      <c r="J103" s="10"/>
      <c r="K103" s="10"/>
      <c r="L103" s="10"/>
      <c r="M103" s="10"/>
      <c r="N103" s="10"/>
    </row>
    <row r="104" spans="2:14" ht="15.75" customHeight="1" x14ac:dyDescent="0.3">
      <c r="B104" s="68"/>
      <c r="C104" s="7"/>
      <c r="D104" s="7"/>
      <c r="E104" s="6"/>
      <c r="F104" s="83"/>
      <c r="G104" s="7"/>
      <c r="H104" s="8"/>
      <c r="I104" s="9"/>
      <c r="J104" s="10"/>
      <c r="K104" s="10"/>
      <c r="L104" s="10"/>
      <c r="M104" s="10"/>
      <c r="N104" s="10"/>
    </row>
    <row r="105" spans="2:14" ht="15.75" customHeight="1" x14ac:dyDescent="0.3">
      <c r="B105" s="68"/>
      <c r="C105" s="7"/>
      <c r="D105" s="7"/>
      <c r="E105" s="6"/>
      <c r="F105" s="83"/>
      <c r="G105" s="7"/>
      <c r="H105" s="8"/>
      <c r="I105" s="9"/>
      <c r="J105" s="10"/>
      <c r="K105" s="10"/>
      <c r="L105" s="10"/>
      <c r="M105" s="10"/>
      <c r="N105" s="10"/>
    </row>
    <row r="106" spans="2:14" ht="15.75" customHeight="1" x14ac:dyDescent="0.3">
      <c r="B106" s="68"/>
      <c r="C106" s="7"/>
      <c r="D106" s="7"/>
      <c r="E106" s="6"/>
      <c r="F106" s="83"/>
      <c r="G106" s="7"/>
      <c r="H106" s="8"/>
      <c r="I106" s="9"/>
      <c r="J106" s="10"/>
      <c r="K106" s="10"/>
      <c r="L106" s="10"/>
      <c r="M106" s="10"/>
      <c r="N106" s="10"/>
    </row>
    <row r="107" spans="2:14" ht="15.75" customHeight="1" x14ac:dyDescent="0.3">
      <c r="B107" s="68"/>
      <c r="C107" s="7"/>
      <c r="D107" s="7"/>
      <c r="E107" s="6"/>
      <c r="F107" s="83"/>
      <c r="G107" s="7"/>
      <c r="H107" s="8"/>
      <c r="I107" s="9"/>
      <c r="J107" s="10"/>
      <c r="K107" s="10"/>
      <c r="L107" s="10"/>
      <c r="M107" s="10"/>
      <c r="N107" s="10"/>
    </row>
    <row r="108" spans="2:14" ht="15.75" customHeight="1" x14ac:dyDescent="0.3">
      <c r="B108" s="68"/>
      <c r="C108" s="7"/>
      <c r="D108" s="7"/>
      <c r="E108" s="6"/>
      <c r="F108" s="83"/>
      <c r="G108" s="7"/>
      <c r="H108" s="8"/>
      <c r="I108" s="9"/>
      <c r="J108" s="10"/>
      <c r="K108" s="10"/>
      <c r="L108" s="10"/>
      <c r="M108" s="10"/>
      <c r="N108" s="10"/>
    </row>
    <row r="109" spans="2:14" ht="15.75" customHeight="1" x14ac:dyDescent="0.3">
      <c r="B109" s="68"/>
      <c r="C109" s="7"/>
      <c r="D109" s="7"/>
      <c r="E109" s="6"/>
      <c r="F109" s="83"/>
      <c r="G109" s="7"/>
      <c r="H109" s="8"/>
      <c r="I109" s="9"/>
      <c r="J109" s="10"/>
      <c r="K109" s="10"/>
      <c r="L109" s="10"/>
      <c r="M109" s="10"/>
      <c r="N109" s="10"/>
    </row>
    <row r="110" spans="2:14" ht="15.75" customHeight="1" x14ac:dyDescent="0.3">
      <c r="B110" s="68"/>
      <c r="C110" s="7"/>
      <c r="D110" s="7"/>
      <c r="E110" s="6"/>
      <c r="F110" s="83"/>
      <c r="G110" s="7"/>
      <c r="H110" s="8"/>
      <c r="I110" s="9"/>
      <c r="J110" s="10"/>
      <c r="K110" s="10"/>
      <c r="L110" s="10"/>
      <c r="M110" s="10"/>
      <c r="N110" s="10"/>
    </row>
    <row r="111" spans="2:14" ht="15.75" customHeight="1" x14ac:dyDescent="0.3">
      <c r="B111" s="68"/>
      <c r="C111" s="7"/>
      <c r="D111" s="7"/>
      <c r="E111" s="6"/>
      <c r="F111" s="83"/>
      <c r="G111" s="7"/>
      <c r="H111" s="8"/>
      <c r="I111" s="9"/>
      <c r="J111" s="10"/>
      <c r="K111" s="10"/>
      <c r="L111" s="10"/>
      <c r="M111" s="10"/>
      <c r="N111" s="10"/>
    </row>
    <row r="112" spans="2:14" ht="15.75" customHeight="1" x14ac:dyDescent="0.3">
      <c r="B112" s="68"/>
      <c r="C112" s="7"/>
      <c r="D112" s="7"/>
      <c r="E112" s="6"/>
      <c r="F112" s="83"/>
      <c r="G112" s="7"/>
      <c r="H112" s="8"/>
      <c r="I112" s="9"/>
      <c r="J112" s="10"/>
      <c r="K112" s="10"/>
      <c r="L112" s="10"/>
      <c r="M112" s="10"/>
      <c r="N112" s="10"/>
    </row>
    <row r="113" spans="2:14" ht="15.75" customHeight="1" x14ac:dyDescent="0.3">
      <c r="B113" s="68"/>
      <c r="C113" s="7"/>
      <c r="D113" s="7"/>
      <c r="E113" s="6"/>
      <c r="F113" s="83"/>
      <c r="G113" s="7"/>
      <c r="H113" s="8"/>
      <c r="I113" s="9"/>
      <c r="J113" s="10"/>
      <c r="K113" s="10"/>
      <c r="L113" s="10"/>
      <c r="M113" s="10"/>
      <c r="N113" s="10"/>
    </row>
    <row r="114" spans="2:14" ht="15.75" customHeight="1" x14ac:dyDescent="0.3">
      <c r="B114" s="68"/>
      <c r="C114" s="7"/>
      <c r="D114" s="7"/>
      <c r="E114" s="6"/>
      <c r="F114" s="83"/>
      <c r="G114" s="7"/>
      <c r="H114" s="8"/>
      <c r="I114" s="9"/>
      <c r="J114" s="10"/>
      <c r="K114" s="10"/>
      <c r="L114" s="10"/>
      <c r="M114" s="10"/>
      <c r="N114" s="10"/>
    </row>
    <row r="115" spans="2:14" ht="15.75" customHeight="1" x14ac:dyDescent="0.3">
      <c r="B115" s="68"/>
      <c r="C115" s="7"/>
      <c r="D115" s="7"/>
      <c r="E115" s="6"/>
      <c r="F115" s="83"/>
      <c r="G115" s="7"/>
      <c r="H115" s="8"/>
      <c r="I115" s="9"/>
      <c r="J115" s="10"/>
      <c r="K115" s="10"/>
      <c r="L115" s="10"/>
      <c r="M115" s="10"/>
      <c r="N115" s="10"/>
    </row>
    <row r="116" spans="2:14" ht="15.75" customHeight="1" x14ac:dyDescent="0.3">
      <c r="B116" s="68"/>
      <c r="C116" s="7"/>
      <c r="D116" s="7"/>
      <c r="E116" s="6"/>
      <c r="F116" s="83"/>
      <c r="G116" s="7"/>
      <c r="H116" s="8"/>
      <c r="I116" s="9"/>
      <c r="J116" s="10"/>
      <c r="K116" s="10"/>
      <c r="L116" s="10"/>
      <c r="M116" s="10"/>
      <c r="N116" s="10"/>
    </row>
    <row r="117" spans="2:14" ht="15.75" customHeight="1" x14ac:dyDescent="0.3">
      <c r="B117" s="68"/>
      <c r="C117" s="7"/>
      <c r="D117" s="7"/>
      <c r="E117" s="6"/>
      <c r="F117" s="83"/>
      <c r="G117" s="7"/>
      <c r="H117" s="8"/>
      <c r="I117" s="9"/>
      <c r="J117" s="10"/>
      <c r="K117" s="10"/>
      <c r="L117" s="10"/>
      <c r="M117" s="10"/>
      <c r="N117" s="10"/>
    </row>
    <row r="118" spans="2:14" ht="15.75" customHeight="1" x14ac:dyDescent="0.3">
      <c r="B118" s="68"/>
      <c r="C118" s="7"/>
      <c r="D118" s="7"/>
      <c r="E118" s="6"/>
      <c r="F118" s="83"/>
      <c r="G118" s="7"/>
      <c r="H118" s="8"/>
      <c r="I118" s="9"/>
      <c r="J118" s="10"/>
      <c r="K118" s="10"/>
      <c r="L118" s="10"/>
      <c r="M118" s="10"/>
      <c r="N118" s="10"/>
    </row>
    <row r="119" spans="2:14" ht="15.75" customHeight="1" x14ac:dyDescent="0.3">
      <c r="B119" s="68"/>
      <c r="C119" s="7"/>
      <c r="D119" s="7"/>
      <c r="E119" s="6"/>
      <c r="F119" s="83"/>
      <c r="G119" s="7"/>
      <c r="H119" s="8"/>
      <c r="I119" s="9"/>
      <c r="J119" s="10"/>
      <c r="K119" s="10"/>
      <c r="L119" s="10"/>
      <c r="M119" s="10"/>
      <c r="N119" s="10"/>
    </row>
    <row r="120" spans="2:14" ht="15.75" customHeight="1" x14ac:dyDescent="0.3">
      <c r="B120" s="68"/>
      <c r="C120" s="7"/>
      <c r="D120" s="7"/>
      <c r="E120" s="6"/>
      <c r="F120" s="83"/>
      <c r="G120" s="7"/>
      <c r="H120" s="8"/>
      <c r="I120" s="9"/>
      <c r="J120" s="10"/>
      <c r="K120" s="10"/>
      <c r="L120" s="10"/>
      <c r="M120" s="10"/>
      <c r="N120" s="10"/>
    </row>
    <row r="121" spans="2:14" ht="15.75" customHeight="1" x14ac:dyDescent="0.3">
      <c r="B121" s="68"/>
      <c r="C121" s="7"/>
      <c r="D121" s="7"/>
      <c r="E121" s="6"/>
      <c r="F121" s="83"/>
      <c r="G121" s="7"/>
      <c r="H121" s="8"/>
      <c r="I121" s="9"/>
      <c r="J121" s="10"/>
      <c r="K121" s="10"/>
      <c r="L121" s="10"/>
      <c r="M121" s="10"/>
      <c r="N121" s="10"/>
    </row>
    <row r="122" spans="2:14" ht="15.75" customHeight="1" x14ac:dyDescent="0.3">
      <c r="B122" s="68"/>
      <c r="C122" s="7"/>
      <c r="D122" s="7"/>
      <c r="E122" s="6"/>
      <c r="F122" s="83"/>
      <c r="G122" s="7"/>
      <c r="H122" s="8"/>
      <c r="I122" s="9"/>
      <c r="J122" s="10"/>
      <c r="K122" s="10"/>
      <c r="L122" s="10"/>
      <c r="M122" s="10"/>
      <c r="N122" s="10"/>
    </row>
    <row r="123" spans="2:14" ht="15.75" customHeight="1" x14ac:dyDescent="0.3">
      <c r="B123" s="68"/>
      <c r="C123" s="7"/>
      <c r="D123" s="7"/>
      <c r="E123" s="6"/>
      <c r="F123" s="83"/>
      <c r="G123" s="7"/>
      <c r="H123" s="8"/>
      <c r="I123" s="9"/>
      <c r="J123" s="10"/>
      <c r="K123" s="10"/>
      <c r="L123" s="10"/>
      <c r="M123" s="10"/>
      <c r="N123" s="10"/>
    </row>
    <row r="124" spans="2:14" ht="15.75" customHeight="1" x14ac:dyDescent="0.3">
      <c r="B124" s="68"/>
      <c r="C124" s="7"/>
      <c r="D124" s="7"/>
      <c r="E124" s="6"/>
      <c r="F124" s="83"/>
      <c r="G124" s="7"/>
      <c r="H124" s="8"/>
      <c r="I124" s="9"/>
      <c r="J124" s="10"/>
      <c r="K124" s="10"/>
      <c r="L124" s="10"/>
      <c r="M124" s="10"/>
      <c r="N124" s="10"/>
    </row>
    <row r="125" spans="2:14" ht="15.75" customHeight="1" x14ac:dyDescent="0.3">
      <c r="B125" s="68"/>
      <c r="C125" s="7"/>
      <c r="D125" s="7"/>
      <c r="E125" s="6"/>
      <c r="F125" s="83"/>
      <c r="G125" s="7"/>
      <c r="H125" s="8"/>
      <c r="I125" s="9"/>
      <c r="J125" s="10"/>
      <c r="K125" s="10"/>
      <c r="L125" s="10"/>
      <c r="M125" s="10"/>
      <c r="N125" s="10"/>
    </row>
    <row r="126" spans="2:14" ht="15.75" customHeight="1" x14ac:dyDescent="0.3">
      <c r="B126" s="68"/>
      <c r="C126" s="7"/>
      <c r="D126" s="7"/>
      <c r="E126" s="6"/>
      <c r="F126" s="83"/>
      <c r="G126" s="7"/>
      <c r="H126" s="8"/>
      <c r="I126" s="9"/>
      <c r="J126" s="10"/>
      <c r="K126" s="10"/>
      <c r="L126" s="10"/>
      <c r="M126" s="10"/>
      <c r="N126" s="10"/>
    </row>
    <row r="127" spans="2:14" ht="15.75" customHeight="1" x14ac:dyDescent="0.3">
      <c r="B127" s="68"/>
      <c r="C127" s="7"/>
      <c r="D127" s="7"/>
      <c r="E127" s="6"/>
      <c r="F127" s="83"/>
      <c r="G127" s="7"/>
      <c r="H127" s="8"/>
      <c r="I127" s="9"/>
      <c r="J127" s="10"/>
      <c r="K127" s="10"/>
      <c r="L127" s="10"/>
      <c r="M127" s="10"/>
      <c r="N127" s="10"/>
    </row>
    <row r="128" spans="2:14" ht="15.75" customHeight="1" x14ac:dyDescent="0.3">
      <c r="B128" s="68"/>
      <c r="C128" s="7"/>
      <c r="D128" s="7"/>
      <c r="E128" s="6"/>
      <c r="F128" s="83"/>
      <c r="G128" s="7"/>
      <c r="H128" s="8"/>
      <c r="I128" s="9"/>
      <c r="J128" s="10"/>
      <c r="K128" s="10"/>
      <c r="L128" s="10"/>
      <c r="M128" s="10"/>
      <c r="N128" s="10"/>
    </row>
    <row r="129" spans="2:14" ht="15.75" customHeight="1" x14ac:dyDescent="0.3">
      <c r="B129" s="68"/>
      <c r="C129" s="7"/>
      <c r="D129" s="7"/>
      <c r="E129" s="6"/>
      <c r="F129" s="83"/>
      <c r="G129" s="7"/>
      <c r="H129" s="8"/>
      <c r="I129" s="9"/>
      <c r="J129" s="10"/>
      <c r="K129" s="10"/>
      <c r="L129" s="10"/>
      <c r="M129" s="10"/>
      <c r="N129" s="10"/>
    </row>
    <row r="130" spans="2:14" ht="15.75" customHeight="1" x14ac:dyDescent="0.3">
      <c r="B130" s="68"/>
      <c r="C130" s="7"/>
      <c r="D130" s="7"/>
      <c r="E130" s="6"/>
      <c r="F130" s="83"/>
      <c r="G130" s="7"/>
      <c r="H130" s="8"/>
      <c r="I130" s="9"/>
      <c r="J130" s="10"/>
      <c r="K130" s="10"/>
      <c r="L130" s="10"/>
      <c r="M130" s="10"/>
      <c r="N130" s="10"/>
    </row>
    <row r="131" spans="2:14" ht="15.75" customHeight="1" x14ac:dyDescent="0.3">
      <c r="B131" s="68"/>
      <c r="C131" s="7"/>
      <c r="D131" s="7"/>
      <c r="E131" s="6"/>
      <c r="F131" s="83"/>
      <c r="G131" s="7"/>
      <c r="H131" s="8"/>
      <c r="I131" s="9"/>
      <c r="J131" s="10"/>
      <c r="K131" s="10"/>
      <c r="L131" s="10"/>
      <c r="M131" s="10"/>
      <c r="N131" s="10"/>
    </row>
    <row r="132" spans="2:14" ht="15.75" customHeight="1" x14ac:dyDescent="0.3">
      <c r="B132" s="68"/>
      <c r="C132" s="7"/>
      <c r="D132" s="7"/>
      <c r="E132" s="6"/>
      <c r="F132" s="83"/>
      <c r="G132" s="7"/>
      <c r="H132" s="8"/>
      <c r="I132" s="9"/>
      <c r="J132" s="10"/>
      <c r="K132" s="10"/>
      <c r="L132" s="10"/>
      <c r="M132" s="10"/>
      <c r="N132" s="10"/>
    </row>
    <row r="133" spans="2:14" ht="15.75" customHeight="1" x14ac:dyDescent="0.3">
      <c r="B133" s="68"/>
      <c r="C133" s="7"/>
      <c r="D133" s="7"/>
      <c r="E133" s="6"/>
      <c r="F133" s="83"/>
      <c r="G133" s="7"/>
      <c r="H133" s="8"/>
      <c r="I133" s="9"/>
      <c r="J133" s="10"/>
      <c r="K133" s="10"/>
      <c r="L133" s="10"/>
      <c r="M133" s="10"/>
      <c r="N133" s="10"/>
    </row>
    <row r="134" spans="2:14" ht="15.75" customHeight="1" x14ac:dyDescent="0.3">
      <c r="B134" s="68"/>
      <c r="C134" s="7"/>
      <c r="D134" s="7"/>
      <c r="E134" s="6"/>
      <c r="F134" s="83"/>
      <c r="G134" s="7"/>
      <c r="H134" s="8"/>
      <c r="I134" s="9"/>
      <c r="J134" s="10"/>
      <c r="K134" s="10"/>
      <c r="L134" s="10"/>
      <c r="M134" s="10"/>
      <c r="N134" s="10"/>
    </row>
    <row r="135" spans="2:14" ht="15.75" customHeight="1" x14ac:dyDescent="0.3">
      <c r="B135" s="68"/>
      <c r="C135" s="7"/>
      <c r="D135" s="7"/>
      <c r="E135" s="6"/>
      <c r="F135" s="83"/>
      <c r="G135" s="7"/>
      <c r="H135" s="8"/>
      <c r="I135" s="9"/>
      <c r="J135" s="10"/>
      <c r="K135" s="10"/>
      <c r="L135" s="10"/>
      <c r="M135" s="10"/>
      <c r="N135" s="10"/>
    </row>
    <row r="136" spans="2:14" ht="15.75" customHeight="1" x14ac:dyDescent="0.3">
      <c r="B136" s="68"/>
      <c r="C136" s="7"/>
      <c r="D136" s="7"/>
      <c r="E136" s="6"/>
      <c r="F136" s="83"/>
      <c r="G136" s="7"/>
      <c r="H136" s="8"/>
      <c r="I136" s="9"/>
      <c r="J136" s="10"/>
      <c r="K136" s="10"/>
      <c r="L136" s="10"/>
      <c r="M136" s="10"/>
      <c r="N136" s="10"/>
    </row>
    <row r="137" spans="2:14" ht="15.75" customHeight="1" x14ac:dyDescent="0.3">
      <c r="B137" s="68"/>
      <c r="C137" s="7"/>
      <c r="D137" s="7"/>
      <c r="E137" s="6"/>
      <c r="F137" s="83"/>
      <c r="G137" s="7"/>
      <c r="H137" s="8"/>
      <c r="I137" s="9"/>
      <c r="J137" s="10"/>
      <c r="K137" s="10"/>
      <c r="L137" s="10"/>
      <c r="M137" s="10"/>
      <c r="N137" s="10"/>
    </row>
    <row r="138" spans="2:14" ht="15.75" customHeight="1" x14ac:dyDescent="0.3">
      <c r="B138" s="68"/>
      <c r="C138" s="7"/>
      <c r="D138" s="7"/>
      <c r="E138" s="6"/>
      <c r="F138" s="83"/>
      <c r="G138" s="7"/>
      <c r="H138" s="8"/>
      <c r="I138" s="9"/>
      <c r="J138" s="10"/>
      <c r="K138" s="10"/>
      <c r="L138" s="10"/>
      <c r="M138" s="10"/>
      <c r="N138" s="10"/>
    </row>
    <row r="139" spans="2:14" ht="15.75" customHeight="1" x14ac:dyDescent="0.3">
      <c r="B139" s="68"/>
      <c r="C139" s="7"/>
      <c r="D139" s="7"/>
      <c r="E139" s="6"/>
      <c r="F139" s="83"/>
      <c r="G139" s="7"/>
      <c r="H139" s="8"/>
      <c r="I139" s="9"/>
      <c r="J139" s="10"/>
      <c r="K139" s="10"/>
      <c r="L139" s="10"/>
      <c r="M139" s="10"/>
      <c r="N139" s="10"/>
    </row>
    <row r="140" spans="2:14" ht="15.75" customHeight="1" x14ac:dyDescent="0.3">
      <c r="B140" s="68"/>
      <c r="C140" s="7"/>
      <c r="D140" s="7"/>
      <c r="E140" s="6"/>
      <c r="F140" s="83"/>
      <c r="G140" s="7"/>
      <c r="H140" s="8"/>
      <c r="I140" s="9"/>
      <c r="J140" s="10"/>
      <c r="K140" s="10"/>
      <c r="L140" s="10"/>
      <c r="M140" s="10"/>
      <c r="N140" s="10"/>
    </row>
    <row r="141" spans="2:14" ht="15.75" customHeight="1" x14ac:dyDescent="0.3">
      <c r="B141" s="68"/>
      <c r="C141" s="7"/>
      <c r="D141" s="7"/>
      <c r="E141" s="6"/>
      <c r="F141" s="83"/>
      <c r="G141" s="7"/>
      <c r="H141" s="8"/>
      <c r="I141" s="9"/>
      <c r="J141" s="10"/>
      <c r="K141" s="10"/>
      <c r="L141" s="10"/>
      <c r="M141" s="10"/>
      <c r="N141" s="10"/>
    </row>
    <row r="142" spans="2:14" ht="15.75" customHeight="1" x14ac:dyDescent="0.3">
      <c r="B142" s="68"/>
      <c r="C142" s="7"/>
      <c r="D142" s="7"/>
      <c r="E142" s="6"/>
      <c r="F142" s="83"/>
      <c r="G142" s="7"/>
      <c r="H142" s="8"/>
      <c r="I142" s="9"/>
      <c r="J142" s="10"/>
      <c r="K142" s="10"/>
      <c r="L142" s="10"/>
      <c r="M142" s="10"/>
      <c r="N142" s="10"/>
    </row>
    <row r="143" spans="2:14" ht="15.75" customHeight="1" x14ac:dyDescent="0.3">
      <c r="B143" s="68"/>
      <c r="C143" s="7"/>
      <c r="D143" s="7"/>
      <c r="E143" s="6"/>
      <c r="F143" s="83"/>
      <c r="G143" s="7"/>
      <c r="H143" s="8"/>
      <c r="I143" s="9"/>
      <c r="J143" s="10"/>
      <c r="K143" s="10"/>
      <c r="L143" s="10"/>
      <c r="M143" s="10"/>
      <c r="N143" s="10"/>
    </row>
    <row r="144" spans="2:14" ht="15.75" customHeight="1" x14ac:dyDescent="0.3">
      <c r="B144" s="68"/>
      <c r="C144" s="7"/>
      <c r="D144" s="7"/>
      <c r="E144" s="6"/>
      <c r="F144" s="83"/>
      <c r="G144" s="7"/>
      <c r="H144" s="8"/>
      <c r="I144" s="9"/>
      <c r="J144" s="10"/>
      <c r="K144" s="10"/>
      <c r="L144" s="10"/>
      <c r="M144" s="10"/>
      <c r="N144" s="10"/>
    </row>
    <row r="145" spans="2:14" ht="15.75" customHeight="1" x14ac:dyDescent="0.3">
      <c r="B145" s="68"/>
      <c r="C145" s="7"/>
      <c r="D145" s="7"/>
      <c r="E145" s="6"/>
      <c r="F145" s="83"/>
      <c r="G145" s="7"/>
      <c r="H145" s="8"/>
      <c r="I145" s="9"/>
      <c r="J145" s="10"/>
      <c r="K145" s="10"/>
      <c r="L145" s="10"/>
      <c r="M145" s="10"/>
      <c r="N145" s="10"/>
    </row>
    <row r="146" spans="2:14" ht="15.75" customHeight="1" x14ac:dyDescent="0.3">
      <c r="B146" s="68"/>
      <c r="C146" s="7"/>
      <c r="D146" s="7"/>
      <c r="E146" s="6"/>
      <c r="F146" s="83"/>
      <c r="G146" s="7"/>
      <c r="H146" s="8"/>
      <c r="I146" s="9"/>
      <c r="J146" s="10"/>
      <c r="K146" s="10"/>
      <c r="L146" s="10"/>
      <c r="M146" s="10"/>
      <c r="N146" s="10"/>
    </row>
    <row r="147" spans="2:14" ht="15.75" customHeight="1" x14ac:dyDescent="0.3">
      <c r="B147" s="68"/>
      <c r="C147" s="7"/>
      <c r="D147" s="7"/>
      <c r="E147" s="6"/>
      <c r="F147" s="83"/>
      <c r="G147" s="7"/>
      <c r="H147" s="8"/>
      <c r="I147" s="9"/>
      <c r="J147" s="10"/>
      <c r="K147" s="10"/>
      <c r="L147" s="10"/>
      <c r="M147" s="10"/>
      <c r="N147" s="10"/>
    </row>
    <row r="148" spans="2:14" ht="15.75" customHeight="1" x14ac:dyDescent="0.3">
      <c r="B148" s="68"/>
      <c r="C148" s="7"/>
      <c r="D148" s="7"/>
      <c r="E148" s="6"/>
      <c r="F148" s="83"/>
      <c r="G148" s="7"/>
      <c r="H148" s="8"/>
      <c r="I148" s="9"/>
      <c r="J148" s="10"/>
      <c r="K148" s="10"/>
      <c r="L148" s="10"/>
      <c r="M148" s="10"/>
      <c r="N148" s="10"/>
    </row>
    <row r="149" spans="2:14" ht="15.75" customHeight="1" x14ac:dyDescent="0.3">
      <c r="B149" s="68"/>
      <c r="C149" s="7"/>
      <c r="D149" s="7"/>
      <c r="E149" s="6"/>
      <c r="F149" s="83"/>
      <c r="G149" s="7"/>
      <c r="H149" s="8"/>
      <c r="I149" s="9"/>
      <c r="J149" s="10"/>
      <c r="K149" s="10"/>
      <c r="L149" s="10"/>
      <c r="M149" s="10"/>
      <c r="N149" s="10"/>
    </row>
    <row r="150" spans="2:14" ht="15.75" customHeight="1" x14ac:dyDescent="0.3">
      <c r="B150" s="68"/>
      <c r="C150" s="7"/>
      <c r="D150" s="7"/>
      <c r="E150" s="6"/>
      <c r="F150" s="83"/>
      <c r="G150" s="7"/>
      <c r="H150" s="8"/>
      <c r="I150" s="9"/>
      <c r="J150" s="10"/>
      <c r="K150" s="10"/>
      <c r="L150" s="10"/>
      <c r="M150" s="10"/>
      <c r="N150" s="10"/>
    </row>
    <row r="151" spans="2:14" ht="15.75" customHeight="1" x14ac:dyDescent="0.3">
      <c r="B151" s="68"/>
      <c r="C151" s="7"/>
      <c r="D151" s="7"/>
      <c r="E151" s="6"/>
      <c r="F151" s="83"/>
      <c r="G151" s="7"/>
      <c r="H151" s="8"/>
      <c r="I151" s="9"/>
      <c r="J151" s="10"/>
      <c r="K151" s="10"/>
      <c r="L151" s="10"/>
      <c r="M151" s="10"/>
      <c r="N151" s="10"/>
    </row>
    <row r="152" spans="2:14" ht="15.75" customHeight="1" x14ac:dyDescent="0.3">
      <c r="B152" s="68"/>
      <c r="C152" s="7"/>
      <c r="D152" s="7"/>
      <c r="E152" s="6"/>
      <c r="F152" s="83"/>
      <c r="G152" s="7"/>
      <c r="H152" s="8"/>
      <c r="I152" s="9"/>
      <c r="J152" s="10"/>
      <c r="K152" s="10"/>
      <c r="L152" s="10"/>
      <c r="M152" s="10"/>
      <c r="N152" s="10"/>
    </row>
    <row r="153" spans="2:14" ht="15.75" customHeight="1" x14ac:dyDescent="0.3">
      <c r="B153" s="68"/>
      <c r="C153" s="7"/>
      <c r="D153" s="7"/>
      <c r="E153" s="6"/>
      <c r="F153" s="83"/>
      <c r="G153" s="7"/>
      <c r="H153" s="8"/>
      <c r="I153" s="9"/>
      <c r="J153" s="10"/>
      <c r="K153" s="10"/>
      <c r="L153" s="10"/>
      <c r="M153" s="10"/>
      <c r="N153" s="10"/>
    </row>
    <row r="154" spans="2:14" ht="15.75" customHeight="1" x14ac:dyDescent="0.3">
      <c r="B154" s="68"/>
      <c r="C154" s="7"/>
      <c r="D154" s="7"/>
      <c r="E154" s="6"/>
      <c r="F154" s="83"/>
      <c r="G154" s="7"/>
      <c r="H154" s="8"/>
      <c r="I154" s="9"/>
      <c r="J154" s="10"/>
      <c r="K154" s="10"/>
      <c r="L154" s="10"/>
      <c r="M154" s="10"/>
      <c r="N154" s="10"/>
    </row>
    <row r="155" spans="2:14" ht="15.75" customHeight="1" x14ac:dyDescent="0.3">
      <c r="B155" s="68"/>
      <c r="C155" s="7"/>
      <c r="D155" s="7"/>
      <c r="E155" s="6"/>
      <c r="F155" s="83"/>
      <c r="G155" s="7"/>
      <c r="H155" s="8"/>
      <c r="I155" s="9"/>
      <c r="J155" s="10"/>
      <c r="K155" s="10"/>
      <c r="L155" s="10"/>
      <c r="M155" s="10"/>
      <c r="N155" s="10"/>
    </row>
    <row r="156" spans="2:14" ht="15.75" customHeight="1" x14ac:dyDescent="0.3">
      <c r="B156" s="68"/>
      <c r="C156" s="7"/>
      <c r="D156" s="7"/>
      <c r="E156" s="6"/>
      <c r="F156" s="83"/>
      <c r="G156" s="7"/>
      <c r="H156" s="8"/>
      <c r="I156" s="9"/>
      <c r="J156" s="10"/>
      <c r="K156" s="10"/>
      <c r="L156" s="10"/>
      <c r="M156" s="10"/>
      <c r="N156" s="10"/>
    </row>
    <row r="157" spans="2:14" ht="15.75" customHeight="1" x14ac:dyDescent="0.3">
      <c r="B157" s="68"/>
      <c r="C157" s="7"/>
      <c r="D157" s="7"/>
      <c r="E157" s="6"/>
      <c r="F157" s="83"/>
      <c r="G157" s="7"/>
      <c r="H157" s="8"/>
      <c r="I157" s="9"/>
      <c r="J157" s="10"/>
      <c r="K157" s="10"/>
      <c r="L157" s="10"/>
      <c r="M157" s="10"/>
      <c r="N157" s="10"/>
    </row>
    <row r="158" spans="2:14" ht="15.75" customHeight="1" x14ac:dyDescent="0.3">
      <c r="B158" s="68"/>
      <c r="C158" s="7"/>
      <c r="D158" s="7"/>
      <c r="E158" s="6"/>
      <c r="F158" s="83"/>
      <c r="G158" s="7"/>
      <c r="H158" s="8"/>
      <c r="I158" s="9"/>
      <c r="J158" s="10"/>
      <c r="K158" s="10"/>
      <c r="L158" s="10"/>
      <c r="M158" s="10"/>
      <c r="N158" s="10"/>
    </row>
    <row r="159" spans="2:14" ht="15.75" customHeight="1" x14ac:dyDescent="0.3">
      <c r="B159" s="68"/>
      <c r="C159" s="7"/>
      <c r="D159" s="7"/>
      <c r="E159" s="6"/>
      <c r="F159" s="83"/>
      <c r="G159" s="7"/>
      <c r="H159" s="8"/>
      <c r="I159" s="9"/>
      <c r="J159" s="10"/>
      <c r="K159" s="10"/>
      <c r="L159" s="10"/>
      <c r="M159" s="10"/>
      <c r="N159" s="10"/>
    </row>
    <row r="160" spans="2:14" ht="15.75" customHeight="1" x14ac:dyDescent="0.3">
      <c r="B160" s="68"/>
      <c r="C160" s="7"/>
      <c r="D160" s="7"/>
      <c r="E160" s="6"/>
      <c r="F160" s="83"/>
      <c r="G160" s="7"/>
      <c r="H160" s="8"/>
      <c r="I160" s="9"/>
      <c r="J160" s="10"/>
      <c r="K160" s="10"/>
      <c r="L160" s="10"/>
      <c r="M160" s="10"/>
      <c r="N160" s="10"/>
    </row>
    <row r="161" spans="2:14" ht="15.75" customHeight="1" x14ac:dyDescent="0.3">
      <c r="B161" s="68"/>
      <c r="C161" s="7"/>
      <c r="D161" s="7"/>
      <c r="E161" s="6"/>
      <c r="F161" s="83"/>
      <c r="G161" s="7"/>
      <c r="H161" s="8"/>
      <c r="I161" s="9"/>
      <c r="J161" s="10"/>
      <c r="K161" s="10"/>
      <c r="L161" s="10"/>
      <c r="M161" s="10"/>
      <c r="N161" s="10"/>
    </row>
    <row r="162" spans="2:14" ht="15.75" customHeight="1" x14ac:dyDescent="0.3">
      <c r="B162" s="68"/>
      <c r="C162" s="7"/>
      <c r="D162" s="7"/>
      <c r="E162" s="6"/>
      <c r="F162" s="83"/>
      <c r="G162" s="7"/>
      <c r="H162" s="8"/>
      <c r="I162" s="9"/>
      <c r="J162" s="10"/>
      <c r="K162" s="10"/>
      <c r="L162" s="10"/>
      <c r="M162" s="10"/>
      <c r="N162" s="10"/>
    </row>
    <row r="163" spans="2:14" ht="15.75" customHeight="1" x14ac:dyDescent="0.3">
      <c r="B163" s="68"/>
      <c r="C163" s="7"/>
      <c r="D163" s="7"/>
      <c r="E163" s="6"/>
      <c r="F163" s="83"/>
      <c r="G163" s="7"/>
      <c r="H163" s="8"/>
      <c r="I163" s="9"/>
      <c r="J163" s="10"/>
      <c r="K163" s="10"/>
      <c r="L163" s="10"/>
      <c r="M163" s="10"/>
      <c r="N163" s="10"/>
    </row>
    <row r="164" spans="2:14" ht="15.75" customHeight="1" x14ac:dyDescent="0.3">
      <c r="B164" s="68"/>
      <c r="C164" s="7"/>
      <c r="D164" s="7"/>
      <c r="E164" s="6"/>
      <c r="F164" s="83"/>
      <c r="G164" s="7"/>
      <c r="H164" s="8"/>
      <c r="I164" s="9"/>
      <c r="J164" s="10"/>
      <c r="K164" s="10"/>
      <c r="L164" s="10"/>
      <c r="M164" s="10"/>
      <c r="N164" s="10"/>
    </row>
    <row r="165" spans="2:14" ht="15.75" customHeight="1" x14ac:dyDescent="0.3">
      <c r="B165" s="68"/>
      <c r="C165" s="7"/>
      <c r="D165" s="7"/>
      <c r="E165" s="6"/>
      <c r="F165" s="83"/>
      <c r="G165" s="7"/>
      <c r="H165" s="8"/>
      <c r="I165" s="9"/>
      <c r="J165" s="10"/>
      <c r="K165" s="10"/>
      <c r="L165" s="10"/>
      <c r="M165" s="10"/>
      <c r="N165" s="10"/>
    </row>
    <row r="166" spans="2:14" ht="15.75" customHeight="1" x14ac:dyDescent="0.3">
      <c r="B166" s="68"/>
      <c r="C166" s="7"/>
      <c r="D166" s="7"/>
      <c r="E166" s="6"/>
      <c r="F166" s="83"/>
      <c r="G166" s="7"/>
      <c r="H166" s="8"/>
      <c r="I166" s="9"/>
      <c r="J166" s="10"/>
      <c r="K166" s="10"/>
      <c r="L166" s="10"/>
      <c r="M166" s="10"/>
      <c r="N166" s="10"/>
    </row>
    <row r="167" spans="2:14" ht="15.75" customHeight="1" x14ac:dyDescent="0.3">
      <c r="B167" s="68"/>
      <c r="C167" s="7"/>
      <c r="D167" s="7"/>
      <c r="E167" s="6"/>
      <c r="F167" s="83"/>
      <c r="G167" s="7"/>
      <c r="H167" s="8"/>
      <c r="I167" s="9"/>
      <c r="J167" s="10"/>
      <c r="K167" s="10"/>
      <c r="L167" s="10"/>
      <c r="M167" s="10"/>
      <c r="N167" s="10"/>
    </row>
    <row r="168" spans="2:14" ht="15.75" customHeight="1" x14ac:dyDescent="0.3">
      <c r="B168" s="68"/>
      <c r="C168" s="7"/>
      <c r="D168" s="7"/>
      <c r="E168" s="6"/>
      <c r="F168" s="83"/>
      <c r="G168" s="7"/>
      <c r="H168" s="8"/>
      <c r="I168" s="9"/>
      <c r="J168" s="10"/>
      <c r="K168" s="10"/>
      <c r="L168" s="10"/>
      <c r="M168" s="10"/>
      <c r="N168" s="10"/>
    </row>
    <row r="169" spans="2:14" ht="15.75" customHeight="1" x14ac:dyDescent="0.3">
      <c r="B169" s="68"/>
      <c r="C169" s="7"/>
      <c r="D169" s="7"/>
      <c r="E169" s="6"/>
      <c r="F169" s="83"/>
      <c r="G169" s="7"/>
      <c r="H169" s="8"/>
      <c r="I169" s="9"/>
      <c r="J169" s="10"/>
      <c r="K169" s="10"/>
      <c r="L169" s="10"/>
      <c r="M169" s="10"/>
      <c r="N169" s="10"/>
    </row>
    <row r="170" spans="2:14" ht="15.75" customHeight="1" x14ac:dyDescent="0.3">
      <c r="B170" s="68"/>
      <c r="C170" s="7"/>
      <c r="D170" s="7"/>
      <c r="E170" s="6"/>
      <c r="F170" s="83"/>
      <c r="G170" s="7"/>
      <c r="H170" s="8"/>
      <c r="I170" s="9"/>
      <c r="J170" s="10"/>
      <c r="K170" s="10"/>
      <c r="L170" s="10"/>
      <c r="M170" s="10"/>
      <c r="N170" s="10"/>
    </row>
    <row r="171" spans="2:14" ht="15.75" customHeight="1" x14ac:dyDescent="0.3">
      <c r="B171" s="68"/>
      <c r="C171" s="7"/>
      <c r="D171" s="7"/>
      <c r="E171" s="6"/>
      <c r="F171" s="83"/>
      <c r="G171" s="7"/>
      <c r="H171" s="8"/>
      <c r="I171" s="9"/>
      <c r="J171" s="10"/>
      <c r="K171" s="10"/>
      <c r="L171" s="10"/>
      <c r="M171" s="10"/>
      <c r="N171" s="10"/>
    </row>
    <row r="172" spans="2:14" ht="15.75" customHeight="1" x14ac:dyDescent="0.3">
      <c r="B172" s="68"/>
      <c r="C172" s="7"/>
      <c r="D172" s="7"/>
      <c r="E172" s="6"/>
      <c r="F172" s="83"/>
      <c r="G172" s="7"/>
      <c r="H172" s="8"/>
      <c r="I172" s="9"/>
      <c r="J172" s="10"/>
      <c r="K172" s="10"/>
      <c r="L172" s="10"/>
      <c r="M172" s="10"/>
      <c r="N172" s="10"/>
    </row>
    <row r="173" spans="2:14" ht="15.75" customHeight="1" x14ac:dyDescent="0.3">
      <c r="B173" s="68"/>
      <c r="C173" s="7"/>
      <c r="D173" s="7"/>
      <c r="E173" s="6"/>
      <c r="F173" s="83"/>
      <c r="G173" s="7"/>
      <c r="H173" s="8"/>
      <c r="I173" s="9"/>
      <c r="J173" s="10"/>
      <c r="K173" s="10"/>
      <c r="L173" s="10"/>
      <c r="M173" s="10"/>
      <c r="N173" s="10"/>
    </row>
    <row r="174" spans="2:14" ht="15.75" customHeight="1" x14ac:dyDescent="0.3">
      <c r="B174" s="68"/>
      <c r="C174" s="7"/>
      <c r="D174" s="7"/>
      <c r="E174" s="6"/>
      <c r="F174" s="83"/>
      <c r="G174" s="7"/>
      <c r="H174" s="8"/>
      <c r="I174" s="9"/>
      <c r="J174" s="10"/>
      <c r="K174" s="10"/>
      <c r="L174" s="10"/>
      <c r="M174" s="10"/>
      <c r="N174" s="10"/>
    </row>
    <row r="175" spans="2:14" ht="15.75" customHeight="1" x14ac:dyDescent="0.3">
      <c r="B175" s="68"/>
      <c r="C175" s="7"/>
      <c r="D175" s="7"/>
      <c r="E175" s="6"/>
      <c r="F175" s="83"/>
      <c r="G175" s="7"/>
      <c r="H175" s="8"/>
      <c r="I175" s="9"/>
      <c r="J175" s="10"/>
      <c r="K175" s="10"/>
      <c r="L175" s="10"/>
      <c r="M175" s="10"/>
      <c r="N175" s="10"/>
    </row>
    <row r="176" spans="2:14" ht="15.75" customHeight="1" x14ac:dyDescent="0.3">
      <c r="B176" s="68"/>
      <c r="C176" s="7"/>
      <c r="D176" s="7"/>
      <c r="E176" s="6"/>
      <c r="F176" s="83"/>
      <c r="G176" s="7"/>
      <c r="H176" s="8"/>
      <c r="I176" s="9"/>
      <c r="J176" s="10"/>
      <c r="K176" s="10"/>
      <c r="L176" s="10"/>
      <c r="M176" s="10"/>
      <c r="N176" s="10"/>
    </row>
    <row r="177" spans="2:14" ht="15.75" customHeight="1" x14ac:dyDescent="0.3">
      <c r="B177" s="68"/>
      <c r="C177" s="7"/>
      <c r="D177" s="7"/>
      <c r="E177" s="6"/>
      <c r="F177" s="83"/>
      <c r="G177" s="7"/>
      <c r="H177" s="8"/>
      <c r="I177" s="9"/>
      <c r="J177" s="10"/>
      <c r="K177" s="10"/>
      <c r="L177" s="10"/>
      <c r="M177" s="10"/>
      <c r="N177" s="10"/>
    </row>
    <row r="178" spans="2:14" ht="15.75" customHeight="1" x14ac:dyDescent="0.3">
      <c r="B178" s="68"/>
      <c r="C178" s="7"/>
      <c r="D178" s="7"/>
      <c r="E178" s="6"/>
      <c r="F178" s="83"/>
      <c r="G178" s="7"/>
      <c r="H178" s="8"/>
      <c r="I178" s="9"/>
      <c r="J178" s="10"/>
      <c r="K178" s="10"/>
      <c r="L178" s="10"/>
      <c r="M178" s="10"/>
      <c r="N178" s="10"/>
    </row>
    <row r="179" spans="2:14" ht="15.75" customHeight="1" x14ac:dyDescent="0.3">
      <c r="B179" s="68"/>
      <c r="C179" s="7"/>
      <c r="D179" s="7"/>
      <c r="E179" s="6"/>
      <c r="F179" s="83"/>
      <c r="G179" s="7"/>
      <c r="H179" s="8"/>
      <c r="I179" s="9"/>
      <c r="J179" s="10"/>
      <c r="K179" s="10"/>
      <c r="L179" s="10"/>
      <c r="M179" s="10"/>
      <c r="N179" s="10"/>
    </row>
    <row r="180" spans="2:14" ht="15.75" customHeight="1" x14ac:dyDescent="0.3">
      <c r="B180" s="68"/>
      <c r="C180" s="7"/>
      <c r="D180" s="7"/>
      <c r="E180" s="6"/>
      <c r="F180" s="83"/>
      <c r="G180" s="7"/>
      <c r="H180" s="8"/>
      <c r="I180" s="9"/>
      <c r="J180" s="10"/>
      <c r="K180" s="10"/>
      <c r="L180" s="10"/>
      <c r="M180" s="10"/>
      <c r="N180" s="10"/>
    </row>
    <row r="181" spans="2:14" ht="15.75" customHeight="1" x14ac:dyDescent="0.3">
      <c r="B181" s="68"/>
      <c r="C181" s="7"/>
      <c r="D181" s="7"/>
      <c r="E181" s="6"/>
      <c r="F181" s="83"/>
      <c r="G181" s="7"/>
      <c r="H181" s="8"/>
      <c r="I181" s="9"/>
      <c r="J181" s="10"/>
      <c r="K181" s="10"/>
      <c r="L181" s="10"/>
      <c r="M181" s="10"/>
      <c r="N181" s="10"/>
    </row>
    <row r="182" spans="2:14" ht="15.75" customHeight="1" x14ac:dyDescent="0.3">
      <c r="B182" s="68"/>
      <c r="C182" s="7"/>
      <c r="D182" s="7"/>
      <c r="E182" s="6"/>
      <c r="F182" s="83"/>
      <c r="G182" s="7"/>
      <c r="H182" s="8"/>
      <c r="I182" s="9"/>
      <c r="J182" s="10"/>
      <c r="K182" s="10"/>
      <c r="L182" s="10"/>
      <c r="M182" s="10"/>
      <c r="N182" s="10"/>
    </row>
    <row r="183" spans="2:14" ht="15.75" customHeight="1" x14ac:dyDescent="0.3">
      <c r="B183" s="68"/>
      <c r="C183" s="7"/>
      <c r="D183" s="7"/>
      <c r="E183" s="6"/>
      <c r="F183" s="83"/>
      <c r="G183" s="7"/>
      <c r="H183" s="8"/>
      <c r="I183" s="9"/>
      <c r="J183" s="10"/>
      <c r="K183" s="10"/>
      <c r="L183" s="10"/>
      <c r="M183" s="10"/>
      <c r="N183" s="10"/>
    </row>
    <row r="184" spans="2:14" ht="15.75" customHeight="1" x14ac:dyDescent="0.3">
      <c r="B184" s="68"/>
      <c r="C184" s="7"/>
      <c r="D184" s="7"/>
      <c r="E184" s="6"/>
      <c r="F184" s="83"/>
      <c r="G184" s="7"/>
      <c r="H184" s="8"/>
      <c r="I184" s="9"/>
      <c r="J184" s="10"/>
      <c r="K184" s="10"/>
      <c r="L184" s="10"/>
      <c r="M184" s="10"/>
      <c r="N184" s="10"/>
    </row>
    <row r="185" spans="2:14" ht="15.75" customHeight="1" x14ac:dyDescent="0.3">
      <c r="B185" s="68"/>
      <c r="C185" s="7"/>
      <c r="D185" s="7"/>
      <c r="E185" s="6"/>
      <c r="F185" s="83"/>
      <c r="G185" s="7"/>
      <c r="H185" s="8"/>
      <c r="I185" s="9"/>
      <c r="J185" s="10"/>
      <c r="K185" s="10"/>
      <c r="L185" s="10"/>
      <c r="M185" s="10"/>
      <c r="N185" s="10"/>
    </row>
    <row r="186" spans="2:14" ht="15.75" customHeight="1" x14ac:dyDescent="0.3">
      <c r="B186" s="68"/>
      <c r="C186" s="7"/>
      <c r="D186" s="7"/>
      <c r="E186" s="6"/>
      <c r="F186" s="83"/>
      <c r="G186" s="7"/>
      <c r="H186" s="8"/>
      <c r="I186" s="9"/>
      <c r="J186" s="10"/>
      <c r="K186" s="10"/>
      <c r="L186" s="10"/>
      <c r="M186" s="10"/>
      <c r="N186" s="10"/>
    </row>
    <row r="187" spans="2:14" ht="15.75" customHeight="1" x14ac:dyDescent="0.3">
      <c r="B187" s="68"/>
      <c r="C187" s="7"/>
      <c r="D187" s="7"/>
      <c r="E187" s="6"/>
      <c r="F187" s="83"/>
      <c r="G187" s="7"/>
      <c r="H187" s="8"/>
      <c r="I187" s="9"/>
      <c r="J187" s="10"/>
      <c r="K187" s="10"/>
      <c r="L187" s="10"/>
      <c r="M187" s="10"/>
      <c r="N187" s="10"/>
    </row>
    <row r="188" spans="2:14" ht="15.75" customHeight="1" x14ac:dyDescent="0.3">
      <c r="B188" s="68"/>
      <c r="C188" s="7"/>
      <c r="D188" s="7"/>
      <c r="E188" s="6"/>
      <c r="F188" s="83"/>
      <c r="G188" s="7"/>
      <c r="H188" s="8"/>
      <c r="I188" s="9"/>
      <c r="J188" s="10"/>
      <c r="K188" s="10"/>
      <c r="L188" s="10"/>
      <c r="M188" s="10"/>
      <c r="N188" s="10"/>
    </row>
    <row r="189" spans="2:14" ht="15.75" customHeight="1" x14ac:dyDescent="0.3">
      <c r="B189" s="68"/>
      <c r="C189" s="7"/>
      <c r="D189" s="7"/>
      <c r="E189" s="6"/>
      <c r="F189" s="83"/>
      <c r="G189" s="7"/>
      <c r="H189" s="8"/>
      <c r="I189" s="9"/>
      <c r="J189" s="10"/>
      <c r="K189" s="10"/>
      <c r="L189" s="10"/>
      <c r="M189" s="10"/>
      <c r="N189" s="10"/>
    </row>
    <row r="190" spans="2:14" ht="15.75" customHeight="1" x14ac:dyDescent="0.3">
      <c r="B190" s="68"/>
      <c r="C190" s="7"/>
      <c r="D190" s="7"/>
      <c r="E190" s="6"/>
      <c r="F190" s="83"/>
      <c r="G190" s="7"/>
      <c r="H190" s="8"/>
      <c r="I190" s="9"/>
      <c r="J190" s="10"/>
      <c r="K190" s="10"/>
      <c r="L190" s="10"/>
      <c r="M190" s="10"/>
      <c r="N190" s="10"/>
    </row>
    <row r="191" spans="2:14" ht="15.75" customHeight="1" x14ac:dyDescent="0.3">
      <c r="B191" s="68"/>
      <c r="C191" s="7"/>
      <c r="D191" s="7"/>
      <c r="E191" s="6"/>
      <c r="F191" s="83"/>
      <c r="G191" s="7"/>
      <c r="H191" s="8"/>
      <c r="I191" s="9"/>
      <c r="J191" s="10"/>
      <c r="K191" s="10"/>
      <c r="L191" s="10"/>
      <c r="M191" s="10"/>
      <c r="N191" s="10"/>
    </row>
    <row r="192" spans="2:14" ht="15.75" customHeight="1" x14ac:dyDescent="0.3">
      <c r="B192" s="68"/>
      <c r="C192" s="7"/>
      <c r="D192" s="7"/>
      <c r="E192" s="6"/>
      <c r="F192" s="83"/>
      <c r="G192" s="7"/>
      <c r="H192" s="8"/>
      <c r="I192" s="9"/>
      <c r="J192" s="10"/>
      <c r="K192" s="10"/>
      <c r="L192" s="10"/>
      <c r="M192" s="10"/>
      <c r="N192" s="10"/>
    </row>
    <row r="193" spans="2:14" ht="15.75" customHeight="1" x14ac:dyDescent="0.3">
      <c r="B193" s="68"/>
      <c r="C193" s="7"/>
      <c r="D193" s="7"/>
      <c r="E193" s="6"/>
      <c r="F193" s="83"/>
      <c r="G193" s="7"/>
      <c r="H193" s="8"/>
      <c r="I193" s="9"/>
      <c r="J193" s="10"/>
      <c r="K193" s="10"/>
      <c r="L193" s="10"/>
      <c r="M193" s="10"/>
      <c r="N193" s="10"/>
    </row>
    <row r="194" spans="2:14" ht="15.75" customHeight="1" x14ac:dyDescent="0.3">
      <c r="B194" s="68"/>
      <c r="C194" s="7"/>
      <c r="D194" s="7"/>
      <c r="E194" s="6"/>
      <c r="F194" s="83"/>
      <c r="G194" s="7"/>
      <c r="H194" s="8"/>
      <c r="I194" s="9"/>
      <c r="J194" s="10"/>
      <c r="K194" s="10"/>
      <c r="L194" s="10"/>
      <c r="M194" s="10"/>
      <c r="N194" s="10"/>
    </row>
    <row r="195" spans="2:14" ht="15.75" customHeight="1" x14ac:dyDescent="0.3">
      <c r="B195" s="68"/>
      <c r="C195" s="7"/>
      <c r="D195" s="7"/>
      <c r="E195" s="6"/>
      <c r="F195" s="83"/>
      <c r="G195" s="7"/>
      <c r="H195" s="8"/>
      <c r="I195" s="9"/>
      <c r="J195" s="10"/>
      <c r="K195" s="10"/>
      <c r="L195" s="10"/>
      <c r="M195" s="10"/>
      <c r="N195" s="10"/>
    </row>
    <row r="196" spans="2:14" ht="15.75" customHeight="1" x14ac:dyDescent="0.3">
      <c r="B196" s="68"/>
      <c r="C196" s="7"/>
      <c r="D196" s="7"/>
      <c r="E196" s="6"/>
      <c r="F196" s="83"/>
      <c r="G196" s="7"/>
      <c r="H196" s="8"/>
      <c r="I196" s="9"/>
      <c r="J196" s="10"/>
      <c r="K196" s="10"/>
      <c r="L196" s="10"/>
      <c r="M196" s="10"/>
      <c r="N196" s="10"/>
    </row>
    <row r="197" spans="2:14" ht="15.75" customHeight="1" x14ac:dyDescent="0.3">
      <c r="B197" s="68"/>
      <c r="C197" s="7"/>
      <c r="D197" s="7"/>
      <c r="E197" s="6"/>
      <c r="F197" s="83"/>
      <c r="G197" s="7"/>
      <c r="H197" s="8"/>
      <c r="I197" s="9"/>
      <c r="J197" s="10"/>
      <c r="K197" s="10"/>
      <c r="L197" s="10"/>
      <c r="M197" s="10"/>
      <c r="N197" s="10"/>
    </row>
    <row r="198" spans="2:14" ht="15.75" customHeight="1" x14ac:dyDescent="0.3">
      <c r="B198" s="68"/>
      <c r="C198" s="7"/>
      <c r="D198" s="7"/>
      <c r="E198" s="6"/>
      <c r="F198" s="83"/>
      <c r="G198" s="7"/>
      <c r="H198" s="8"/>
      <c r="I198" s="9"/>
      <c r="J198" s="10"/>
      <c r="K198" s="10"/>
      <c r="L198" s="10"/>
      <c r="M198" s="10"/>
      <c r="N198" s="10"/>
    </row>
    <row r="199" spans="2:14" ht="15.75" customHeight="1" x14ac:dyDescent="0.3">
      <c r="B199" s="68"/>
      <c r="C199" s="7"/>
      <c r="D199" s="7"/>
      <c r="E199" s="6"/>
      <c r="F199" s="83"/>
      <c r="G199" s="7"/>
      <c r="H199" s="8"/>
      <c r="I199" s="9"/>
      <c r="J199" s="10"/>
      <c r="K199" s="10"/>
      <c r="L199" s="10"/>
      <c r="M199" s="10"/>
      <c r="N199" s="10"/>
    </row>
    <row r="200" spans="2:14" ht="15.75" customHeight="1" x14ac:dyDescent="0.3">
      <c r="B200" s="68"/>
      <c r="C200" s="7"/>
      <c r="D200" s="7"/>
      <c r="E200" s="6"/>
      <c r="F200" s="83"/>
      <c r="G200" s="7"/>
      <c r="H200" s="8"/>
      <c r="I200" s="9"/>
      <c r="J200" s="10"/>
      <c r="K200" s="10"/>
      <c r="L200" s="10"/>
      <c r="M200" s="10"/>
      <c r="N200" s="10"/>
    </row>
    <row r="201" spans="2:14" ht="15.75" customHeight="1" x14ac:dyDescent="0.3">
      <c r="B201" s="68"/>
      <c r="C201" s="7"/>
      <c r="D201" s="7"/>
      <c r="E201" s="6"/>
      <c r="F201" s="83"/>
      <c r="G201" s="7"/>
      <c r="H201" s="8"/>
      <c r="I201" s="9"/>
      <c r="J201" s="10"/>
      <c r="K201" s="10"/>
      <c r="L201" s="10"/>
      <c r="M201" s="10"/>
      <c r="N201" s="10"/>
    </row>
    <row r="202" spans="2:14" ht="15.75" customHeight="1" x14ac:dyDescent="0.3">
      <c r="B202" s="68"/>
      <c r="C202" s="7"/>
      <c r="D202" s="7"/>
      <c r="E202" s="6"/>
      <c r="F202" s="83"/>
      <c r="G202" s="7"/>
      <c r="H202" s="8"/>
      <c r="I202" s="9"/>
      <c r="J202" s="10"/>
      <c r="K202" s="10"/>
      <c r="L202" s="10"/>
      <c r="M202" s="10"/>
      <c r="N202" s="10"/>
    </row>
    <row r="203" spans="2:14" ht="15.75" customHeight="1" x14ac:dyDescent="0.3">
      <c r="B203" s="68"/>
      <c r="C203" s="7"/>
      <c r="D203" s="7"/>
      <c r="E203" s="6"/>
      <c r="F203" s="83"/>
      <c r="G203" s="7"/>
      <c r="H203" s="8"/>
      <c r="I203" s="9"/>
      <c r="J203" s="10"/>
      <c r="K203" s="10"/>
      <c r="L203" s="10"/>
      <c r="M203" s="10"/>
      <c r="N203" s="10"/>
    </row>
    <row r="204" spans="2:14" ht="15.75" customHeight="1" x14ac:dyDescent="0.3">
      <c r="B204" s="68"/>
      <c r="C204" s="7"/>
      <c r="D204" s="7"/>
      <c r="E204" s="6"/>
      <c r="F204" s="83"/>
      <c r="G204" s="7"/>
      <c r="H204" s="8"/>
      <c r="I204" s="9"/>
      <c r="J204" s="10"/>
      <c r="K204" s="10"/>
      <c r="L204" s="10"/>
      <c r="M204" s="10"/>
      <c r="N204" s="10"/>
    </row>
    <row r="205" spans="2:14" ht="15.75" customHeight="1" x14ac:dyDescent="0.3">
      <c r="B205" s="68"/>
      <c r="C205" s="7"/>
      <c r="D205" s="7"/>
      <c r="E205" s="6"/>
      <c r="F205" s="83"/>
      <c r="G205" s="7"/>
      <c r="H205" s="8"/>
      <c r="I205" s="9"/>
      <c r="J205" s="10"/>
      <c r="K205" s="10"/>
      <c r="L205" s="10"/>
      <c r="M205" s="10"/>
      <c r="N205" s="10"/>
    </row>
    <row r="206" spans="2:14" ht="15.75" customHeight="1" x14ac:dyDescent="0.3">
      <c r="B206" s="68"/>
      <c r="C206" s="7"/>
      <c r="D206" s="7"/>
      <c r="E206" s="6"/>
      <c r="F206" s="83"/>
      <c r="G206" s="7"/>
      <c r="H206" s="8"/>
      <c r="I206" s="9"/>
      <c r="J206" s="10"/>
      <c r="K206" s="10"/>
      <c r="L206" s="10"/>
      <c r="M206" s="10"/>
      <c r="N206" s="10"/>
    </row>
    <row r="207" spans="2:14" ht="15.75" customHeight="1" x14ac:dyDescent="0.3">
      <c r="B207" s="68"/>
      <c r="C207" s="7"/>
      <c r="D207" s="7"/>
      <c r="E207" s="6"/>
      <c r="F207" s="83"/>
      <c r="G207" s="7"/>
      <c r="H207" s="8"/>
      <c r="I207" s="9"/>
      <c r="J207" s="10"/>
      <c r="K207" s="10"/>
      <c r="L207" s="10"/>
      <c r="M207" s="10"/>
      <c r="N207" s="10"/>
    </row>
    <row r="208" spans="2:14" ht="15.75" customHeight="1" x14ac:dyDescent="0.3">
      <c r="B208" s="68"/>
      <c r="C208" s="7"/>
      <c r="D208" s="7"/>
      <c r="E208" s="6"/>
      <c r="F208" s="83"/>
      <c r="G208" s="7"/>
      <c r="H208" s="8"/>
      <c r="I208" s="9"/>
      <c r="J208" s="10"/>
      <c r="K208" s="10"/>
      <c r="L208" s="10"/>
      <c r="M208" s="10"/>
      <c r="N208" s="10"/>
    </row>
    <row r="209" spans="2:14" ht="15.75" customHeight="1" x14ac:dyDescent="0.3">
      <c r="B209" s="68"/>
      <c r="C209" s="7"/>
      <c r="D209" s="7"/>
      <c r="E209" s="6"/>
      <c r="F209" s="83"/>
      <c r="G209" s="7"/>
      <c r="H209" s="8"/>
      <c r="I209" s="9"/>
      <c r="J209" s="10"/>
      <c r="K209" s="10"/>
      <c r="L209" s="10"/>
      <c r="M209" s="10"/>
      <c r="N209" s="10"/>
    </row>
    <row r="210" spans="2:14" ht="15.75" customHeight="1" x14ac:dyDescent="0.3">
      <c r="B210" s="68"/>
      <c r="C210" s="7"/>
      <c r="D210" s="7"/>
      <c r="E210" s="6"/>
      <c r="F210" s="83"/>
      <c r="G210" s="7"/>
      <c r="H210" s="8"/>
      <c r="I210" s="9"/>
      <c r="J210" s="10"/>
      <c r="K210" s="10"/>
      <c r="L210" s="10"/>
      <c r="M210" s="10"/>
      <c r="N210" s="10"/>
    </row>
    <row r="211" spans="2:14" ht="15.75" customHeight="1" x14ac:dyDescent="0.3">
      <c r="B211" s="68"/>
      <c r="C211" s="7"/>
      <c r="D211" s="7"/>
      <c r="E211" s="6"/>
      <c r="F211" s="83"/>
      <c r="G211" s="7"/>
      <c r="H211" s="8"/>
      <c r="I211" s="9"/>
      <c r="J211" s="10"/>
      <c r="K211" s="10"/>
      <c r="L211" s="10"/>
      <c r="M211" s="10"/>
      <c r="N211" s="10"/>
    </row>
    <row r="212" spans="2:14" ht="15.75" customHeight="1" x14ac:dyDescent="0.3">
      <c r="B212" s="68"/>
      <c r="C212" s="7"/>
      <c r="D212" s="7"/>
      <c r="E212" s="6"/>
      <c r="F212" s="83"/>
      <c r="G212" s="7"/>
      <c r="H212" s="8"/>
      <c r="I212" s="9"/>
      <c r="J212" s="10"/>
      <c r="K212" s="10"/>
      <c r="L212" s="10"/>
      <c r="M212" s="10"/>
      <c r="N212" s="10"/>
    </row>
    <row r="213" spans="2:14" ht="15.75" customHeight="1" x14ac:dyDescent="0.3">
      <c r="B213" s="68"/>
      <c r="C213" s="7"/>
      <c r="D213" s="7"/>
      <c r="E213" s="6"/>
      <c r="F213" s="83"/>
      <c r="G213" s="7"/>
      <c r="H213" s="8"/>
      <c r="I213" s="9"/>
      <c r="J213" s="10"/>
      <c r="K213" s="10"/>
      <c r="L213" s="10"/>
      <c r="M213" s="10"/>
      <c r="N213" s="10"/>
    </row>
    <row r="214" spans="2:14" ht="15.75" customHeight="1" x14ac:dyDescent="0.3">
      <c r="B214" s="68"/>
      <c r="C214" s="7"/>
      <c r="D214" s="7"/>
      <c r="E214" s="6"/>
      <c r="F214" s="83"/>
      <c r="G214" s="7"/>
      <c r="H214" s="8"/>
      <c r="I214" s="9"/>
      <c r="J214" s="10"/>
      <c r="K214" s="10"/>
      <c r="L214" s="10"/>
      <c r="M214" s="10"/>
      <c r="N214" s="10"/>
    </row>
    <row r="215" spans="2:14" ht="15.75" customHeight="1" x14ac:dyDescent="0.3">
      <c r="B215" s="68"/>
      <c r="C215" s="7"/>
      <c r="D215" s="7"/>
      <c r="E215" s="6"/>
      <c r="F215" s="83"/>
      <c r="G215" s="7"/>
      <c r="H215" s="8"/>
      <c r="I215" s="9"/>
      <c r="J215" s="10"/>
      <c r="K215" s="10"/>
      <c r="L215" s="10"/>
      <c r="M215" s="10"/>
      <c r="N215" s="10"/>
    </row>
    <row r="216" spans="2:14" ht="15.75" customHeight="1" x14ac:dyDescent="0.3">
      <c r="B216" s="68"/>
      <c r="C216" s="7"/>
      <c r="D216" s="7"/>
      <c r="E216" s="6"/>
      <c r="F216" s="83"/>
      <c r="G216" s="7"/>
      <c r="H216" s="8"/>
      <c r="I216" s="9"/>
      <c r="J216" s="10"/>
      <c r="K216" s="10"/>
      <c r="L216" s="10"/>
      <c r="M216" s="10"/>
      <c r="N216" s="10"/>
    </row>
    <row r="217" spans="2:14" ht="15.75" customHeight="1" x14ac:dyDescent="0.3">
      <c r="B217" s="68"/>
      <c r="C217" s="7"/>
      <c r="D217" s="7"/>
      <c r="E217" s="6"/>
      <c r="F217" s="83"/>
      <c r="G217" s="7"/>
      <c r="H217" s="8"/>
      <c r="I217" s="9"/>
      <c r="J217" s="10"/>
      <c r="K217" s="10"/>
      <c r="L217" s="10"/>
      <c r="M217" s="10"/>
      <c r="N217" s="10"/>
    </row>
    <row r="218" spans="2:14" ht="15.75" customHeight="1" x14ac:dyDescent="0.3">
      <c r="B218" s="68"/>
      <c r="C218" s="7"/>
      <c r="D218" s="7"/>
      <c r="E218" s="6"/>
      <c r="F218" s="83"/>
      <c r="G218" s="7"/>
      <c r="H218" s="8"/>
      <c r="I218" s="9"/>
      <c r="J218" s="10"/>
      <c r="K218" s="10"/>
      <c r="L218" s="10"/>
      <c r="M218" s="10"/>
      <c r="N218" s="10"/>
    </row>
    <row r="219" spans="2:14" ht="15.75" customHeight="1" x14ac:dyDescent="0.3">
      <c r="B219" s="68"/>
      <c r="C219" s="7"/>
      <c r="D219" s="7"/>
      <c r="E219" s="6"/>
      <c r="F219" s="83"/>
      <c r="G219" s="7"/>
      <c r="H219" s="8"/>
      <c r="I219" s="9"/>
      <c r="J219" s="10"/>
      <c r="K219" s="10"/>
      <c r="L219" s="10"/>
      <c r="M219" s="10"/>
      <c r="N219" s="10"/>
    </row>
    <row r="220" spans="2:14" ht="15.75" customHeight="1" x14ac:dyDescent="0.3">
      <c r="B220" s="68"/>
      <c r="C220" s="7"/>
      <c r="D220" s="7"/>
      <c r="E220" s="6"/>
      <c r="F220" s="83"/>
      <c r="G220" s="7"/>
      <c r="H220" s="8"/>
      <c r="I220" s="9"/>
      <c r="J220" s="10"/>
      <c r="K220" s="10"/>
      <c r="L220" s="10"/>
      <c r="M220" s="10"/>
      <c r="N220" s="10"/>
    </row>
    <row r="221" spans="2:14" ht="15.75" customHeight="1" x14ac:dyDescent="0.3">
      <c r="B221" s="68"/>
      <c r="C221" s="7"/>
      <c r="D221" s="7"/>
      <c r="E221" s="6"/>
      <c r="F221" s="83"/>
      <c r="G221" s="7"/>
      <c r="H221" s="8"/>
      <c r="I221" s="9"/>
      <c r="J221" s="10"/>
      <c r="K221" s="10"/>
      <c r="L221" s="10"/>
      <c r="M221" s="10"/>
      <c r="N221" s="10"/>
    </row>
    <row r="222" spans="2:14" ht="15.75" customHeight="1" x14ac:dyDescent="0.3">
      <c r="B222" s="68"/>
      <c r="C222" s="7"/>
      <c r="D222" s="7"/>
      <c r="E222" s="6"/>
      <c r="F222" s="83"/>
      <c r="G222" s="7"/>
      <c r="H222" s="8"/>
      <c r="I222" s="9"/>
      <c r="J222" s="10"/>
      <c r="K222" s="10"/>
      <c r="L222" s="10"/>
      <c r="M222" s="10"/>
      <c r="N222" s="10"/>
    </row>
    <row r="223" spans="2:14" ht="15.75" customHeight="1" x14ac:dyDescent="0.3">
      <c r="B223" s="68"/>
      <c r="C223" s="7"/>
      <c r="D223" s="7"/>
      <c r="E223" s="6"/>
      <c r="F223" s="83"/>
      <c r="G223" s="7"/>
      <c r="H223" s="8"/>
      <c r="I223" s="9"/>
      <c r="J223" s="10"/>
      <c r="K223" s="10"/>
      <c r="L223" s="10"/>
      <c r="M223" s="10"/>
      <c r="N223" s="10"/>
    </row>
    <row r="224" spans="2:14" ht="15.75" customHeight="1" x14ac:dyDescent="0.3">
      <c r="B224" s="68"/>
      <c r="C224" s="7"/>
      <c r="D224" s="7"/>
      <c r="E224" s="6"/>
      <c r="F224" s="83"/>
      <c r="G224" s="7"/>
      <c r="H224" s="8"/>
      <c r="I224" s="9"/>
      <c r="J224" s="10"/>
      <c r="K224" s="10"/>
      <c r="L224" s="10"/>
      <c r="M224" s="10"/>
      <c r="N224" s="10"/>
    </row>
    <row r="225" spans="2:14" ht="15.75" customHeight="1" x14ac:dyDescent="0.3">
      <c r="B225" s="68"/>
      <c r="C225" s="7"/>
      <c r="D225" s="7"/>
      <c r="E225" s="6"/>
      <c r="F225" s="83"/>
      <c r="G225" s="7"/>
      <c r="H225" s="8"/>
      <c r="I225" s="9"/>
      <c r="J225" s="10"/>
      <c r="K225" s="10"/>
      <c r="L225" s="10"/>
      <c r="M225" s="10"/>
      <c r="N225" s="10"/>
    </row>
    <row r="226" spans="2:14" ht="15.75" customHeight="1" x14ac:dyDescent="0.3">
      <c r="B226" s="68"/>
      <c r="C226" s="7"/>
      <c r="D226" s="7"/>
      <c r="E226" s="6"/>
      <c r="F226" s="83"/>
      <c r="G226" s="7"/>
      <c r="H226" s="8"/>
      <c r="I226" s="9"/>
      <c r="J226" s="10"/>
      <c r="K226" s="10"/>
      <c r="L226" s="10"/>
      <c r="M226" s="10"/>
      <c r="N226" s="10"/>
    </row>
    <row r="227" spans="2:14" ht="15.75" customHeight="1" x14ac:dyDescent="0.3">
      <c r="B227" s="68"/>
      <c r="C227" s="7"/>
      <c r="D227" s="7"/>
      <c r="E227" s="6"/>
      <c r="F227" s="83"/>
      <c r="G227" s="7"/>
      <c r="H227" s="8"/>
      <c r="I227" s="9"/>
      <c r="J227" s="10"/>
      <c r="K227" s="10"/>
      <c r="L227" s="10"/>
      <c r="M227" s="10"/>
      <c r="N227" s="10"/>
    </row>
    <row r="228" spans="2:14" ht="15.75" customHeight="1" x14ac:dyDescent="0.3">
      <c r="B228" s="68"/>
      <c r="C228" s="7"/>
      <c r="D228" s="7"/>
      <c r="E228" s="6"/>
      <c r="F228" s="83"/>
      <c r="G228" s="7"/>
      <c r="H228" s="8"/>
      <c r="I228" s="9"/>
      <c r="J228" s="10"/>
      <c r="K228" s="10"/>
      <c r="L228" s="10"/>
      <c r="M228" s="10"/>
      <c r="N228" s="10"/>
    </row>
    <row r="229" spans="2:14" ht="15.75" customHeight="1" x14ac:dyDescent="0.3">
      <c r="B229" s="68"/>
      <c r="C229" s="7"/>
      <c r="D229" s="7"/>
      <c r="E229" s="6"/>
      <c r="F229" s="83"/>
      <c r="G229" s="7"/>
      <c r="H229" s="8"/>
      <c r="I229" s="9"/>
      <c r="J229" s="10"/>
      <c r="K229" s="10"/>
      <c r="L229" s="10"/>
      <c r="M229" s="10"/>
      <c r="N229" s="10"/>
    </row>
    <row r="230" spans="2:14" ht="15.75" customHeight="1" x14ac:dyDescent="0.3">
      <c r="B230" s="68"/>
      <c r="C230" s="7"/>
      <c r="D230" s="7"/>
      <c r="E230" s="6"/>
      <c r="F230" s="83"/>
      <c r="G230" s="7"/>
      <c r="H230" s="8"/>
      <c r="I230" s="9"/>
      <c r="J230" s="10"/>
      <c r="K230" s="10"/>
      <c r="L230" s="10"/>
      <c r="M230" s="10"/>
      <c r="N230" s="10"/>
    </row>
    <row r="231" spans="2:14" ht="15.75" customHeight="1" x14ac:dyDescent="0.3">
      <c r="B231" s="68"/>
      <c r="C231" s="7"/>
      <c r="D231" s="7"/>
      <c r="E231" s="6"/>
      <c r="F231" s="83"/>
      <c r="G231" s="7"/>
      <c r="H231" s="8"/>
      <c r="I231" s="9"/>
      <c r="J231" s="10"/>
      <c r="K231" s="10"/>
      <c r="L231" s="10"/>
      <c r="M231" s="10"/>
      <c r="N231" s="10"/>
    </row>
    <row r="232" spans="2:14" ht="15.75" customHeight="1" x14ac:dyDescent="0.3">
      <c r="B232" s="68"/>
      <c r="C232" s="7"/>
      <c r="D232" s="7"/>
      <c r="E232" s="6"/>
      <c r="F232" s="83"/>
      <c r="G232" s="7"/>
      <c r="H232" s="8"/>
      <c r="I232" s="9"/>
      <c r="J232" s="10"/>
      <c r="K232" s="10"/>
      <c r="L232" s="10"/>
      <c r="M232" s="10"/>
      <c r="N232" s="10"/>
    </row>
    <row r="233" spans="2:14" ht="15.75" customHeight="1" x14ac:dyDescent="0.3">
      <c r="B233" s="68"/>
      <c r="C233" s="7"/>
      <c r="D233" s="7"/>
      <c r="E233" s="6"/>
      <c r="F233" s="83"/>
      <c r="G233" s="7"/>
      <c r="H233" s="8"/>
      <c r="I233" s="9"/>
      <c r="J233" s="10"/>
      <c r="K233" s="10"/>
      <c r="L233" s="10"/>
      <c r="M233" s="10"/>
      <c r="N233" s="10"/>
    </row>
    <row r="234" spans="2:14" ht="15.75" customHeight="1" x14ac:dyDescent="0.3">
      <c r="B234" s="68"/>
      <c r="C234" s="7"/>
      <c r="D234" s="7"/>
      <c r="E234" s="6"/>
      <c r="F234" s="83"/>
      <c r="G234" s="7"/>
      <c r="H234" s="8"/>
      <c r="I234" s="9"/>
      <c r="J234" s="10"/>
      <c r="K234" s="10"/>
      <c r="L234" s="10"/>
      <c r="M234" s="10"/>
      <c r="N234" s="10"/>
    </row>
    <row r="235" spans="2:14" ht="15.75" customHeight="1" x14ac:dyDescent="0.3">
      <c r="B235" s="68"/>
      <c r="C235" s="7"/>
      <c r="D235" s="7"/>
      <c r="E235" s="6"/>
      <c r="F235" s="83"/>
      <c r="G235" s="7"/>
      <c r="H235" s="8"/>
      <c r="I235" s="9"/>
      <c r="J235" s="10"/>
      <c r="K235" s="10"/>
      <c r="L235" s="10"/>
      <c r="M235" s="10"/>
      <c r="N235" s="10"/>
    </row>
    <row r="236" spans="2:14" ht="15.75" customHeight="1" x14ac:dyDescent="0.3">
      <c r="B236" s="68"/>
      <c r="C236" s="7"/>
      <c r="D236" s="7"/>
      <c r="E236" s="6"/>
      <c r="F236" s="83"/>
      <c r="G236" s="7"/>
      <c r="H236" s="8"/>
      <c r="I236" s="9"/>
      <c r="J236" s="10"/>
      <c r="K236" s="10"/>
      <c r="L236" s="10"/>
      <c r="M236" s="10"/>
      <c r="N236" s="10"/>
    </row>
    <row r="237" spans="2:14" ht="15.75" customHeight="1" x14ac:dyDescent="0.3">
      <c r="B237" s="68"/>
      <c r="C237" s="7"/>
      <c r="D237" s="7"/>
      <c r="E237" s="6"/>
      <c r="F237" s="83"/>
      <c r="G237" s="7"/>
      <c r="H237" s="8"/>
      <c r="I237" s="9"/>
      <c r="J237" s="10"/>
      <c r="K237" s="10"/>
      <c r="L237" s="10"/>
      <c r="M237" s="10"/>
      <c r="N237" s="10"/>
    </row>
    <row r="238" spans="2:14" ht="15.75" customHeight="1" x14ac:dyDescent="0.3">
      <c r="B238" s="68"/>
      <c r="C238" s="7"/>
      <c r="D238" s="7"/>
      <c r="E238" s="6"/>
      <c r="F238" s="83"/>
      <c r="G238" s="7"/>
      <c r="H238" s="8"/>
      <c r="I238" s="9"/>
      <c r="J238" s="10"/>
      <c r="K238" s="10"/>
      <c r="L238" s="10"/>
      <c r="M238" s="10"/>
      <c r="N238" s="10"/>
    </row>
    <row r="239" spans="2:14" ht="15.75" customHeight="1" x14ac:dyDescent="0.3">
      <c r="B239" s="68"/>
      <c r="C239" s="7"/>
      <c r="D239" s="7"/>
      <c r="E239" s="6"/>
      <c r="F239" s="83"/>
      <c r="G239" s="7"/>
      <c r="H239" s="8"/>
      <c r="I239" s="9"/>
      <c r="J239" s="10"/>
      <c r="K239" s="10"/>
      <c r="L239" s="10"/>
      <c r="M239" s="10"/>
      <c r="N239" s="10"/>
    </row>
    <row r="240" spans="2:14" ht="15.75" customHeight="1" x14ac:dyDescent="0.3">
      <c r="B240" s="68"/>
      <c r="G240" s="244"/>
      <c r="H240" s="223"/>
    </row>
    <row r="241" spans="2:8" ht="15.75" customHeight="1" x14ac:dyDescent="0.3">
      <c r="B241" s="68"/>
      <c r="G241" s="244"/>
      <c r="H241" s="223"/>
    </row>
    <row r="242" spans="2:8" ht="15.75" customHeight="1" x14ac:dyDescent="0.3">
      <c r="B242" s="68"/>
      <c r="G242" s="244"/>
      <c r="H242" s="223"/>
    </row>
    <row r="243" spans="2:8" ht="15.75" customHeight="1" x14ac:dyDescent="0.3">
      <c r="B243" s="68"/>
      <c r="G243" s="244"/>
      <c r="H243" s="223"/>
    </row>
    <row r="244" spans="2:8" ht="15.75" customHeight="1" x14ac:dyDescent="0.3">
      <c r="B244" s="68"/>
      <c r="G244" s="244"/>
      <c r="H244" s="223"/>
    </row>
    <row r="245" spans="2:8" ht="15.75" customHeight="1" x14ac:dyDescent="0.3">
      <c r="B245" s="68"/>
      <c r="G245" s="244"/>
      <c r="H245" s="223"/>
    </row>
    <row r="246" spans="2:8" ht="15.75" customHeight="1" x14ac:dyDescent="0.3">
      <c r="B246" s="68"/>
      <c r="G246" s="244"/>
      <c r="H246" s="223"/>
    </row>
    <row r="247" spans="2:8" ht="15.75" customHeight="1" x14ac:dyDescent="0.3">
      <c r="B247" s="68"/>
      <c r="G247" s="244"/>
      <c r="H247" s="223"/>
    </row>
    <row r="248" spans="2:8" ht="15.75" customHeight="1" x14ac:dyDescent="0.3">
      <c r="B248" s="68"/>
      <c r="G248" s="244"/>
      <c r="H248" s="223"/>
    </row>
    <row r="249" spans="2:8" ht="15.75" customHeight="1" x14ac:dyDescent="0.3">
      <c r="B249" s="68"/>
      <c r="G249" s="244"/>
      <c r="H249" s="223"/>
    </row>
    <row r="250" spans="2:8" ht="15.75" customHeight="1" x14ac:dyDescent="0.3">
      <c r="B250" s="68"/>
      <c r="G250" s="244"/>
      <c r="H250" s="223"/>
    </row>
    <row r="251" spans="2:8" ht="15.75" customHeight="1" x14ac:dyDescent="0.3">
      <c r="B251" s="68"/>
      <c r="G251" s="244"/>
      <c r="H251" s="223"/>
    </row>
    <row r="252" spans="2:8" ht="15.75" customHeight="1" x14ac:dyDescent="0.3">
      <c r="B252" s="68"/>
      <c r="G252" s="244"/>
      <c r="H252" s="223"/>
    </row>
    <row r="253" spans="2:8" ht="15.75" customHeight="1" x14ac:dyDescent="0.3">
      <c r="B253" s="68"/>
      <c r="G253" s="244"/>
      <c r="H253" s="223"/>
    </row>
    <row r="254" spans="2:8" ht="15.75" customHeight="1" x14ac:dyDescent="0.3">
      <c r="B254" s="68"/>
      <c r="G254" s="244"/>
      <c r="H254" s="223"/>
    </row>
    <row r="255" spans="2:8" ht="15.75" customHeight="1" x14ac:dyDescent="0.3">
      <c r="B255" s="68"/>
      <c r="G255" s="244"/>
      <c r="H255" s="223"/>
    </row>
    <row r="256" spans="2:8" ht="15.75" customHeight="1" x14ac:dyDescent="0.3">
      <c r="B256" s="68"/>
      <c r="G256" s="244"/>
      <c r="H256" s="223"/>
    </row>
    <row r="257" spans="2:8" ht="15.75" customHeight="1" x14ac:dyDescent="0.3">
      <c r="B257" s="68"/>
      <c r="G257" s="244"/>
      <c r="H257" s="223"/>
    </row>
    <row r="258" spans="2:8" ht="15.75" customHeight="1" x14ac:dyDescent="0.3">
      <c r="B258" s="68"/>
      <c r="G258" s="244"/>
      <c r="H258" s="223"/>
    </row>
    <row r="259" spans="2:8" ht="15.75" customHeight="1" x14ac:dyDescent="0.3">
      <c r="B259" s="68"/>
      <c r="G259" s="244"/>
      <c r="H259" s="223"/>
    </row>
    <row r="260" spans="2:8" ht="15.75" customHeight="1" x14ac:dyDescent="0.3">
      <c r="B260" s="68"/>
      <c r="G260" s="244"/>
      <c r="H260" s="223"/>
    </row>
    <row r="261" spans="2:8" ht="15.75" customHeight="1" x14ac:dyDescent="0.3">
      <c r="B261" s="68"/>
      <c r="G261" s="244"/>
      <c r="H261" s="223"/>
    </row>
    <row r="262" spans="2:8" ht="15.75" customHeight="1" x14ac:dyDescent="0.3">
      <c r="B262" s="68"/>
      <c r="G262" s="244"/>
      <c r="H262" s="223"/>
    </row>
    <row r="263" spans="2:8" ht="15.75" customHeight="1" x14ac:dyDescent="0.3">
      <c r="B263" s="68"/>
      <c r="G263" s="244"/>
      <c r="H263" s="223"/>
    </row>
    <row r="264" spans="2:8" ht="15.75" customHeight="1" x14ac:dyDescent="0.3">
      <c r="B264" s="68"/>
      <c r="G264" s="244"/>
      <c r="H264" s="223"/>
    </row>
    <row r="265" spans="2:8" ht="15.75" customHeight="1" x14ac:dyDescent="0.3">
      <c r="B265" s="68"/>
      <c r="G265" s="244"/>
      <c r="H265" s="223"/>
    </row>
    <row r="266" spans="2:8" ht="15.75" customHeight="1" x14ac:dyDescent="0.3">
      <c r="B266" s="68"/>
      <c r="G266" s="244"/>
      <c r="H266" s="223"/>
    </row>
    <row r="267" spans="2:8" ht="15.75" customHeight="1" x14ac:dyDescent="0.3">
      <c r="B267" s="68"/>
      <c r="G267" s="244"/>
      <c r="H267" s="223"/>
    </row>
    <row r="268" spans="2:8" ht="15.75" customHeight="1" x14ac:dyDescent="0.3">
      <c r="B268" s="68"/>
      <c r="G268" s="244"/>
      <c r="H268" s="223"/>
    </row>
    <row r="269" spans="2:8" ht="15.75" customHeight="1" x14ac:dyDescent="0.3">
      <c r="B269" s="68"/>
      <c r="G269" s="244"/>
      <c r="H269" s="223"/>
    </row>
    <row r="270" spans="2:8" ht="15.75" customHeight="1" x14ac:dyDescent="0.3">
      <c r="B270" s="68"/>
      <c r="G270" s="244"/>
      <c r="H270" s="223"/>
    </row>
    <row r="271" spans="2:8" ht="15.75" customHeight="1" x14ac:dyDescent="0.3">
      <c r="B271" s="68"/>
      <c r="G271" s="244"/>
      <c r="H271" s="223"/>
    </row>
    <row r="272" spans="2:8" ht="15.75" customHeight="1" x14ac:dyDescent="0.3">
      <c r="B272" s="68"/>
      <c r="G272" s="244"/>
      <c r="H272" s="223"/>
    </row>
    <row r="273" spans="2:8" ht="15.75" customHeight="1" x14ac:dyDescent="0.3">
      <c r="B273" s="68"/>
      <c r="G273" s="244"/>
      <c r="H273" s="223"/>
    </row>
    <row r="274" spans="2:8" ht="15.75" customHeight="1" x14ac:dyDescent="0.3">
      <c r="B274" s="68"/>
      <c r="G274" s="244"/>
      <c r="H274" s="223"/>
    </row>
    <row r="275" spans="2:8" ht="15.75" customHeight="1" x14ac:dyDescent="0.3">
      <c r="B275" s="68"/>
      <c r="G275" s="244"/>
      <c r="H275" s="223"/>
    </row>
    <row r="276" spans="2:8" ht="15.75" customHeight="1" x14ac:dyDescent="0.3">
      <c r="B276" s="68"/>
      <c r="G276" s="244"/>
      <c r="H276" s="223"/>
    </row>
    <row r="277" spans="2:8" ht="15.75" customHeight="1" x14ac:dyDescent="0.3">
      <c r="B277" s="68"/>
      <c r="G277" s="244"/>
      <c r="H277" s="223"/>
    </row>
    <row r="278" spans="2:8" ht="15.75" customHeight="1" x14ac:dyDescent="0.3">
      <c r="B278" s="68"/>
      <c r="G278" s="244"/>
      <c r="H278" s="223"/>
    </row>
    <row r="279" spans="2:8" ht="15.75" customHeight="1" x14ac:dyDescent="0.3">
      <c r="B279" s="68"/>
      <c r="G279" s="244"/>
      <c r="H279" s="223"/>
    </row>
    <row r="280" spans="2:8" ht="15.75" customHeight="1" x14ac:dyDescent="0.3">
      <c r="B280" s="68"/>
      <c r="G280" s="244"/>
      <c r="H280" s="223"/>
    </row>
    <row r="281" spans="2:8" ht="15.75" customHeight="1" x14ac:dyDescent="0.3">
      <c r="B281" s="68"/>
      <c r="G281" s="244"/>
      <c r="H281" s="223"/>
    </row>
    <row r="282" spans="2:8" ht="15.75" customHeight="1" x14ac:dyDescent="0.3">
      <c r="B282" s="68"/>
      <c r="G282" s="244"/>
      <c r="H282" s="223"/>
    </row>
    <row r="283" spans="2:8" ht="15.75" customHeight="1" x14ac:dyDescent="0.3">
      <c r="B283" s="68"/>
      <c r="G283" s="244"/>
      <c r="H283" s="223"/>
    </row>
    <row r="284" spans="2:8" ht="15.75" customHeight="1" x14ac:dyDescent="0.3">
      <c r="B284" s="68"/>
      <c r="G284" s="244"/>
      <c r="H284" s="223"/>
    </row>
    <row r="285" spans="2:8" ht="15.75" customHeight="1" x14ac:dyDescent="0.3">
      <c r="B285" s="68"/>
      <c r="G285" s="244"/>
      <c r="H285" s="223"/>
    </row>
    <row r="286" spans="2:8" ht="15.75" customHeight="1" x14ac:dyDescent="0.3">
      <c r="B286" s="68"/>
      <c r="G286" s="244"/>
      <c r="H286" s="223"/>
    </row>
    <row r="287" spans="2:8" ht="15.75" customHeight="1" x14ac:dyDescent="0.3">
      <c r="B287" s="68"/>
      <c r="G287" s="244"/>
      <c r="H287" s="223"/>
    </row>
    <row r="288" spans="2:8" ht="15.75" customHeight="1" x14ac:dyDescent="0.3">
      <c r="B288" s="68"/>
      <c r="G288" s="244"/>
      <c r="H288" s="223"/>
    </row>
    <row r="289" spans="2:8" ht="15.75" customHeight="1" x14ac:dyDescent="0.3">
      <c r="B289" s="68"/>
      <c r="G289" s="244"/>
      <c r="H289" s="223"/>
    </row>
    <row r="290" spans="2:8" ht="15.75" customHeight="1" x14ac:dyDescent="0.3">
      <c r="B290" s="68"/>
      <c r="G290" s="244"/>
      <c r="H290" s="223"/>
    </row>
    <row r="291" spans="2:8" ht="15.75" customHeight="1" x14ac:dyDescent="0.3">
      <c r="B291" s="68"/>
      <c r="G291" s="244"/>
      <c r="H291" s="223"/>
    </row>
    <row r="292" spans="2:8" ht="15.75" customHeight="1" x14ac:dyDescent="0.3">
      <c r="B292" s="68"/>
      <c r="G292" s="244"/>
      <c r="H292" s="223"/>
    </row>
    <row r="293" spans="2:8" ht="15.75" customHeight="1" x14ac:dyDescent="0.3">
      <c r="B293" s="68"/>
      <c r="G293" s="244"/>
      <c r="H293" s="223"/>
    </row>
    <row r="294" spans="2:8" ht="15.75" customHeight="1" x14ac:dyDescent="0.3">
      <c r="B294" s="68"/>
      <c r="G294" s="244"/>
      <c r="H294" s="223"/>
    </row>
    <row r="295" spans="2:8" ht="15.75" customHeight="1" x14ac:dyDescent="0.3">
      <c r="B295" s="68"/>
      <c r="G295" s="244"/>
      <c r="H295" s="223"/>
    </row>
    <row r="296" spans="2:8" ht="15.75" customHeight="1" x14ac:dyDescent="0.3">
      <c r="B296" s="68"/>
      <c r="G296" s="244"/>
      <c r="H296" s="223"/>
    </row>
    <row r="297" spans="2:8" ht="15.75" customHeight="1" x14ac:dyDescent="0.3">
      <c r="B297" s="68"/>
      <c r="G297" s="244"/>
      <c r="H297" s="223"/>
    </row>
    <row r="298" spans="2:8" ht="15.75" customHeight="1" x14ac:dyDescent="0.3">
      <c r="B298" s="68"/>
      <c r="G298" s="244"/>
      <c r="H298" s="223"/>
    </row>
    <row r="299" spans="2:8" ht="15.75" customHeight="1" x14ac:dyDescent="0.3">
      <c r="B299" s="68"/>
      <c r="G299" s="244"/>
      <c r="H299" s="223"/>
    </row>
    <row r="300" spans="2:8" ht="15.75" customHeight="1" x14ac:dyDescent="0.3">
      <c r="B300" s="68"/>
      <c r="G300" s="244"/>
      <c r="H300" s="223"/>
    </row>
    <row r="301" spans="2:8" ht="15.75" customHeight="1" x14ac:dyDescent="0.3">
      <c r="B301" s="68"/>
      <c r="G301" s="244"/>
      <c r="H301" s="223"/>
    </row>
    <row r="302" spans="2:8" ht="15.75" customHeight="1" x14ac:dyDescent="0.3">
      <c r="B302" s="68"/>
      <c r="G302" s="244"/>
      <c r="H302" s="223"/>
    </row>
    <row r="303" spans="2:8" ht="15.75" customHeight="1" x14ac:dyDescent="0.3">
      <c r="B303" s="68"/>
      <c r="G303" s="244"/>
      <c r="H303" s="223"/>
    </row>
    <row r="304" spans="2:8" ht="15.75" customHeight="1" x14ac:dyDescent="0.3">
      <c r="B304" s="68"/>
      <c r="G304" s="244"/>
      <c r="H304" s="223"/>
    </row>
    <row r="305" spans="2:8" ht="15.75" customHeight="1" x14ac:dyDescent="0.3">
      <c r="B305" s="68"/>
      <c r="G305" s="244"/>
      <c r="H305" s="223"/>
    </row>
    <row r="306" spans="2:8" ht="15.75" customHeight="1" x14ac:dyDescent="0.3">
      <c r="B306" s="68"/>
      <c r="G306" s="244"/>
      <c r="H306" s="223"/>
    </row>
    <row r="307" spans="2:8" ht="15.75" customHeight="1" x14ac:dyDescent="0.3">
      <c r="B307" s="68"/>
      <c r="G307" s="244"/>
      <c r="H307" s="223"/>
    </row>
    <row r="308" spans="2:8" ht="15.75" customHeight="1" x14ac:dyDescent="0.3">
      <c r="B308" s="68"/>
      <c r="G308" s="244"/>
      <c r="H308" s="223"/>
    </row>
    <row r="309" spans="2:8" ht="15.75" customHeight="1" x14ac:dyDescent="0.3">
      <c r="B309" s="68"/>
      <c r="G309" s="244"/>
      <c r="H309" s="223"/>
    </row>
    <row r="310" spans="2:8" ht="15.75" customHeight="1" x14ac:dyDescent="0.3">
      <c r="B310" s="68"/>
      <c r="G310" s="244"/>
      <c r="H310" s="223"/>
    </row>
    <row r="311" spans="2:8" ht="15.75" customHeight="1" x14ac:dyDescent="0.3">
      <c r="B311" s="68"/>
      <c r="G311" s="244"/>
      <c r="H311" s="223"/>
    </row>
    <row r="312" spans="2:8" ht="15.75" customHeight="1" x14ac:dyDescent="0.3">
      <c r="B312" s="68"/>
      <c r="G312" s="244"/>
      <c r="H312" s="223"/>
    </row>
    <row r="313" spans="2:8" ht="15.75" customHeight="1" x14ac:dyDescent="0.3">
      <c r="B313" s="68"/>
      <c r="G313" s="244"/>
      <c r="H313" s="223"/>
    </row>
    <row r="314" spans="2:8" ht="15.75" customHeight="1" x14ac:dyDescent="0.3">
      <c r="B314" s="68"/>
      <c r="G314" s="244"/>
      <c r="H314" s="223"/>
    </row>
    <row r="315" spans="2:8" ht="15.75" customHeight="1" x14ac:dyDescent="0.3">
      <c r="B315" s="68"/>
      <c r="G315" s="244"/>
      <c r="H315" s="223"/>
    </row>
    <row r="316" spans="2:8" ht="15.75" customHeight="1" x14ac:dyDescent="0.3">
      <c r="B316" s="68"/>
      <c r="G316" s="244"/>
      <c r="H316" s="223"/>
    </row>
    <row r="317" spans="2:8" ht="15.75" customHeight="1" x14ac:dyDescent="0.3">
      <c r="B317" s="68"/>
      <c r="G317" s="244"/>
      <c r="H317" s="223"/>
    </row>
    <row r="318" spans="2:8" ht="15.75" customHeight="1" x14ac:dyDescent="0.3">
      <c r="B318" s="68"/>
      <c r="G318" s="244"/>
      <c r="H318" s="223"/>
    </row>
    <row r="319" spans="2:8" ht="15.75" customHeight="1" x14ac:dyDescent="0.3">
      <c r="B319" s="68"/>
      <c r="G319" s="244"/>
      <c r="H319" s="223"/>
    </row>
    <row r="320" spans="2:8" ht="15.75" customHeight="1" x14ac:dyDescent="0.3">
      <c r="B320" s="68"/>
      <c r="G320" s="244"/>
      <c r="H320" s="223"/>
    </row>
    <row r="321" spans="2:8" ht="15.75" customHeight="1" x14ac:dyDescent="0.3">
      <c r="B321" s="68"/>
      <c r="G321" s="244"/>
      <c r="H321" s="223"/>
    </row>
    <row r="322" spans="2:8" ht="15.75" customHeight="1" x14ac:dyDescent="0.3">
      <c r="B322" s="68"/>
      <c r="G322" s="244"/>
      <c r="H322" s="223"/>
    </row>
    <row r="323" spans="2:8" ht="15.75" customHeight="1" x14ac:dyDescent="0.3">
      <c r="B323" s="68"/>
      <c r="G323" s="244"/>
      <c r="H323" s="223"/>
    </row>
    <row r="324" spans="2:8" ht="15.75" customHeight="1" x14ac:dyDescent="0.3">
      <c r="B324" s="68"/>
      <c r="G324" s="244"/>
      <c r="H324" s="223"/>
    </row>
    <row r="325" spans="2:8" ht="15.75" customHeight="1" x14ac:dyDescent="0.3">
      <c r="B325" s="68"/>
      <c r="G325" s="244"/>
      <c r="H325" s="223"/>
    </row>
    <row r="326" spans="2:8" ht="15.75" customHeight="1" x14ac:dyDescent="0.3">
      <c r="B326" s="68"/>
      <c r="G326" s="244"/>
      <c r="H326" s="223"/>
    </row>
    <row r="327" spans="2:8" ht="15.75" customHeight="1" x14ac:dyDescent="0.3">
      <c r="B327" s="68"/>
      <c r="G327" s="244"/>
      <c r="H327" s="223"/>
    </row>
    <row r="328" spans="2:8" ht="15.75" customHeight="1" x14ac:dyDescent="0.3">
      <c r="B328" s="68"/>
      <c r="G328" s="244"/>
      <c r="H328" s="223"/>
    </row>
    <row r="329" spans="2:8" ht="15.75" customHeight="1" x14ac:dyDescent="0.3">
      <c r="B329" s="68"/>
      <c r="G329" s="244"/>
      <c r="H329" s="223"/>
    </row>
    <row r="330" spans="2:8" ht="15.75" customHeight="1" x14ac:dyDescent="0.3">
      <c r="B330" s="68"/>
      <c r="G330" s="244"/>
      <c r="H330" s="223"/>
    </row>
    <row r="331" spans="2:8" ht="15.75" customHeight="1" x14ac:dyDescent="0.3">
      <c r="B331" s="68"/>
      <c r="G331" s="244"/>
      <c r="H331" s="223"/>
    </row>
    <row r="332" spans="2:8" ht="15.75" customHeight="1" x14ac:dyDescent="0.3">
      <c r="B332" s="68"/>
      <c r="G332" s="244"/>
      <c r="H332" s="223"/>
    </row>
    <row r="333" spans="2:8" ht="15.75" customHeight="1" x14ac:dyDescent="0.3">
      <c r="B333" s="68"/>
      <c r="G333" s="244"/>
      <c r="H333" s="223"/>
    </row>
    <row r="334" spans="2:8" ht="15.75" customHeight="1" x14ac:dyDescent="0.3">
      <c r="B334" s="68"/>
      <c r="G334" s="244"/>
      <c r="H334" s="223"/>
    </row>
    <row r="335" spans="2:8" ht="15.75" customHeight="1" x14ac:dyDescent="0.3">
      <c r="B335" s="68"/>
      <c r="G335" s="244"/>
      <c r="H335" s="223"/>
    </row>
    <row r="336" spans="2:8" ht="15.75" customHeight="1" x14ac:dyDescent="0.3">
      <c r="B336" s="68"/>
      <c r="G336" s="244"/>
      <c r="H336" s="223"/>
    </row>
    <row r="337" spans="2:8" ht="15.75" customHeight="1" x14ac:dyDescent="0.3">
      <c r="B337" s="68"/>
      <c r="G337" s="244"/>
      <c r="H337" s="223"/>
    </row>
    <row r="338" spans="2:8" ht="15.75" customHeight="1" x14ac:dyDescent="0.3">
      <c r="B338" s="68"/>
      <c r="G338" s="244"/>
      <c r="H338" s="223"/>
    </row>
    <row r="339" spans="2:8" ht="15.75" customHeight="1" x14ac:dyDescent="0.3">
      <c r="B339" s="68"/>
      <c r="G339" s="244"/>
      <c r="H339" s="223"/>
    </row>
    <row r="340" spans="2:8" ht="15.75" customHeight="1" x14ac:dyDescent="0.3">
      <c r="B340" s="68"/>
      <c r="G340" s="244"/>
      <c r="H340" s="223"/>
    </row>
    <row r="341" spans="2:8" ht="15.75" customHeight="1" x14ac:dyDescent="0.3">
      <c r="B341" s="68"/>
      <c r="G341" s="244"/>
      <c r="H341" s="223"/>
    </row>
    <row r="342" spans="2:8" ht="15.75" customHeight="1" x14ac:dyDescent="0.3">
      <c r="B342" s="68"/>
      <c r="G342" s="244"/>
      <c r="H342" s="223"/>
    </row>
    <row r="343" spans="2:8" ht="15.75" customHeight="1" x14ac:dyDescent="0.3">
      <c r="B343" s="68"/>
      <c r="G343" s="244"/>
      <c r="H343" s="223"/>
    </row>
    <row r="344" spans="2:8" ht="15.75" customHeight="1" x14ac:dyDescent="0.3">
      <c r="B344" s="68"/>
      <c r="G344" s="244"/>
      <c r="H344" s="223"/>
    </row>
    <row r="345" spans="2:8" ht="15.75" customHeight="1" x14ac:dyDescent="0.3">
      <c r="B345" s="68"/>
      <c r="G345" s="244"/>
      <c r="H345" s="223"/>
    </row>
    <row r="346" spans="2:8" ht="15.75" customHeight="1" x14ac:dyDescent="0.3">
      <c r="B346" s="68"/>
      <c r="G346" s="244"/>
      <c r="H346" s="223"/>
    </row>
    <row r="347" spans="2:8" ht="15.75" customHeight="1" x14ac:dyDescent="0.3">
      <c r="B347" s="68"/>
      <c r="G347" s="244"/>
      <c r="H347" s="223"/>
    </row>
    <row r="348" spans="2:8" ht="15.75" customHeight="1" x14ac:dyDescent="0.3">
      <c r="B348" s="68"/>
      <c r="G348" s="244"/>
      <c r="H348" s="223"/>
    </row>
    <row r="349" spans="2:8" ht="15.75" customHeight="1" x14ac:dyDescent="0.3">
      <c r="B349" s="68"/>
      <c r="G349" s="244"/>
      <c r="H349" s="223"/>
    </row>
    <row r="350" spans="2:8" ht="15.75" customHeight="1" x14ac:dyDescent="0.3">
      <c r="B350" s="68"/>
      <c r="G350" s="244"/>
      <c r="H350" s="223"/>
    </row>
    <row r="351" spans="2:8" ht="15.75" customHeight="1" x14ac:dyDescent="0.3">
      <c r="B351" s="68"/>
      <c r="G351" s="244"/>
      <c r="H351" s="223"/>
    </row>
    <row r="352" spans="2:8" ht="15.75" customHeight="1" x14ac:dyDescent="0.3">
      <c r="B352" s="68"/>
      <c r="G352" s="244"/>
      <c r="H352" s="223"/>
    </row>
    <row r="353" spans="2:8" ht="15.75" customHeight="1" x14ac:dyDescent="0.3">
      <c r="B353" s="68"/>
      <c r="G353" s="244"/>
      <c r="H353" s="223"/>
    </row>
    <row r="354" spans="2:8" ht="15.75" customHeight="1" x14ac:dyDescent="0.3">
      <c r="B354" s="68"/>
      <c r="G354" s="244"/>
      <c r="H354" s="223"/>
    </row>
    <row r="355" spans="2:8" ht="15.75" customHeight="1" x14ac:dyDescent="0.3">
      <c r="B355" s="68"/>
      <c r="G355" s="244"/>
      <c r="H355" s="223"/>
    </row>
    <row r="356" spans="2:8" ht="15.75" customHeight="1" x14ac:dyDescent="0.3">
      <c r="B356" s="68"/>
      <c r="G356" s="244"/>
      <c r="H356" s="223"/>
    </row>
    <row r="357" spans="2:8" ht="15.75" customHeight="1" x14ac:dyDescent="0.3">
      <c r="B357" s="68"/>
      <c r="G357" s="244"/>
      <c r="H357" s="223"/>
    </row>
    <row r="358" spans="2:8" ht="15.75" customHeight="1" x14ac:dyDescent="0.3">
      <c r="B358" s="68"/>
      <c r="G358" s="244"/>
      <c r="H358" s="223"/>
    </row>
    <row r="359" spans="2:8" ht="15.75" customHeight="1" x14ac:dyDescent="0.3">
      <c r="B359" s="68"/>
      <c r="G359" s="244"/>
      <c r="H359" s="223"/>
    </row>
    <row r="360" spans="2:8" ht="15.75" customHeight="1" x14ac:dyDescent="0.3">
      <c r="B360" s="68"/>
      <c r="G360" s="244"/>
      <c r="H360" s="223"/>
    </row>
    <row r="361" spans="2:8" ht="15.75" customHeight="1" x14ac:dyDescent="0.3">
      <c r="B361" s="68"/>
      <c r="G361" s="244"/>
      <c r="H361" s="223"/>
    </row>
    <row r="362" spans="2:8" ht="15.75" customHeight="1" x14ac:dyDescent="0.3">
      <c r="B362" s="68"/>
      <c r="G362" s="244"/>
      <c r="H362" s="223"/>
    </row>
    <row r="363" spans="2:8" ht="15.75" customHeight="1" x14ac:dyDescent="0.3">
      <c r="B363" s="68"/>
      <c r="G363" s="244"/>
      <c r="H363" s="223"/>
    </row>
    <row r="364" spans="2:8" ht="15.75" customHeight="1" x14ac:dyDescent="0.3">
      <c r="B364" s="68"/>
      <c r="G364" s="244"/>
      <c r="H364" s="223"/>
    </row>
    <row r="365" spans="2:8" ht="15.75" customHeight="1" x14ac:dyDescent="0.3">
      <c r="B365" s="68"/>
      <c r="G365" s="244"/>
      <c r="H365" s="223"/>
    </row>
    <row r="366" spans="2:8" ht="15.75" customHeight="1" x14ac:dyDescent="0.3">
      <c r="B366" s="68"/>
      <c r="G366" s="244"/>
      <c r="H366" s="223"/>
    </row>
    <row r="367" spans="2:8" ht="15.75" customHeight="1" x14ac:dyDescent="0.3">
      <c r="B367" s="68"/>
      <c r="G367" s="244"/>
      <c r="H367" s="223"/>
    </row>
    <row r="368" spans="2:8" ht="15.75" customHeight="1" x14ac:dyDescent="0.3">
      <c r="B368" s="68"/>
      <c r="G368" s="244"/>
      <c r="H368" s="223"/>
    </row>
    <row r="369" spans="2:8" ht="15.75" customHeight="1" x14ac:dyDescent="0.3">
      <c r="B369" s="68"/>
      <c r="G369" s="244"/>
      <c r="H369" s="223"/>
    </row>
    <row r="370" spans="2:8" ht="15.75" customHeight="1" x14ac:dyDescent="0.3">
      <c r="B370" s="68"/>
      <c r="G370" s="244"/>
      <c r="H370" s="223"/>
    </row>
    <row r="371" spans="2:8" ht="15.75" customHeight="1" x14ac:dyDescent="0.3">
      <c r="B371" s="68"/>
      <c r="G371" s="244"/>
      <c r="H371" s="223"/>
    </row>
    <row r="372" spans="2:8" ht="15.75" customHeight="1" x14ac:dyDescent="0.3">
      <c r="B372" s="68"/>
      <c r="G372" s="244"/>
      <c r="H372" s="223"/>
    </row>
    <row r="373" spans="2:8" ht="15.75" customHeight="1" x14ac:dyDescent="0.3">
      <c r="B373" s="68"/>
      <c r="G373" s="244"/>
      <c r="H373" s="223"/>
    </row>
    <row r="374" spans="2:8" ht="15.75" customHeight="1" x14ac:dyDescent="0.3">
      <c r="B374" s="68"/>
      <c r="G374" s="244"/>
      <c r="H374" s="223"/>
    </row>
    <row r="375" spans="2:8" ht="15.75" customHeight="1" x14ac:dyDescent="0.3">
      <c r="B375" s="68"/>
      <c r="G375" s="244"/>
      <c r="H375" s="223"/>
    </row>
    <row r="376" spans="2:8" ht="15.75" customHeight="1" x14ac:dyDescent="0.3">
      <c r="B376" s="68"/>
      <c r="G376" s="244"/>
      <c r="H376" s="223"/>
    </row>
    <row r="377" spans="2:8" ht="15.75" customHeight="1" x14ac:dyDescent="0.3">
      <c r="B377" s="68"/>
      <c r="G377" s="244"/>
      <c r="H377" s="223"/>
    </row>
    <row r="378" spans="2:8" ht="15.75" customHeight="1" x14ac:dyDescent="0.3">
      <c r="B378" s="68"/>
      <c r="G378" s="244"/>
      <c r="H378" s="223"/>
    </row>
    <row r="379" spans="2:8" ht="15.75" customHeight="1" x14ac:dyDescent="0.3">
      <c r="B379" s="68"/>
      <c r="G379" s="244"/>
      <c r="H379" s="223"/>
    </row>
    <row r="380" spans="2:8" ht="15.75" customHeight="1" x14ac:dyDescent="0.3">
      <c r="B380" s="68"/>
      <c r="G380" s="244"/>
      <c r="H380" s="223"/>
    </row>
    <row r="381" spans="2:8" ht="15.75" customHeight="1" x14ac:dyDescent="0.3">
      <c r="B381" s="68"/>
      <c r="G381" s="244"/>
      <c r="H381" s="223"/>
    </row>
    <row r="382" spans="2:8" ht="15.75" customHeight="1" x14ac:dyDescent="0.3">
      <c r="B382" s="68"/>
      <c r="G382" s="244"/>
      <c r="H382" s="223"/>
    </row>
    <row r="383" spans="2:8" ht="15.75" customHeight="1" x14ac:dyDescent="0.3">
      <c r="B383" s="68"/>
      <c r="G383" s="244"/>
      <c r="H383" s="223"/>
    </row>
    <row r="384" spans="2:8" ht="15.75" customHeight="1" x14ac:dyDescent="0.3">
      <c r="B384" s="68"/>
      <c r="G384" s="244"/>
      <c r="H384" s="223"/>
    </row>
    <row r="385" spans="2:8" ht="15.75" customHeight="1" x14ac:dyDescent="0.3">
      <c r="B385" s="68"/>
      <c r="G385" s="244"/>
      <c r="H385" s="223"/>
    </row>
    <row r="386" spans="2:8" ht="15.75" customHeight="1" x14ac:dyDescent="0.3">
      <c r="B386" s="68"/>
      <c r="G386" s="244"/>
      <c r="H386" s="223"/>
    </row>
    <row r="387" spans="2:8" ht="15.75" customHeight="1" x14ac:dyDescent="0.3">
      <c r="B387" s="68"/>
      <c r="G387" s="244"/>
      <c r="H387" s="223"/>
    </row>
    <row r="388" spans="2:8" ht="15.75" customHeight="1" x14ac:dyDescent="0.3">
      <c r="B388" s="68"/>
      <c r="G388" s="244"/>
      <c r="H388" s="223"/>
    </row>
    <row r="389" spans="2:8" ht="15.75" customHeight="1" x14ac:dyDescent="0.3">
      <c r="B389" s="68"/>
      <c r="G389" s="244"/>
      <c r="H389" s="223"/>
    </row>
    <row r="390" spans="2:8" ht="15.75" customHeight="1" x14ac:dyDescent="0.3">
      <c r="B390" s="68"/>
      <c r="G390" s="244"/>
      <c r="H390" s="223"/>
    </row>
    <row r="391" spans="2:8" ht="15.75" customHeight="1" x14ac:dyDescent="0.3">
      <c r="B391" s="68"/>
      <c r="G391" s="244"/>
      <c r="H391" s="223"/>
    </row>
    <row r="392" spans="2:8" ht="15.75" customHeight="1" x14ac:dyDescent="0.3">
      <c r="B392" s="68"/>
      <c r="G392" s="244"/>
      <c r="H392" s="223"/>
    </row>
    <row r="393" spans="2:8" ht="15.75" customHeight="1" x14ac:dyDescent="0.3">
      <c r="B393" s="68"/>
      <c r="G393" s="244"/>
      <c r="H393" s="223"/>
    </row>
    <row r="394" spans="2:8" ht="15.75" customHeight="1" x14ac:dyDescent="0.3">
      <c r="B394" s="68"/>
      <c r="G394" s="244"/>
      <c r="H394" s="223"/>
    </row>
    <row r="395" spans="2:8" ht="15.75" customHeight="1" x14ac:dyDescent="0.3">
      <c r="B395" s="68"/>
      <c r="G395" s="244"/>
      <c r="H395" s="223"/>
    </row>
    <row r="396" spans="2:8" ht="15.75" customHeight="1" x14ac:dyDescent="0.3">
      <c r="B396" s="68"/>
      <c r="G396" s="244"/>
      <c r="H396" s="223"/>
    </row>
    <row r="397" spans="2:8" ht="15.75" customHeight="1" x14ac:dyDescent="0.3">
      <c r="B397" s="68"/>
      <c r="G397" s="244"/>
      <c r="H397" s="223"/>
    </row>
    <row r="398" spans="2:8" ht="15.75" customHeight="1" x14ac:dyDescent="0.3">
      <c r="B398" s="68"/>
      <c r="G398" s="244"/>
      <c r="H398" s="223"/>
    </row>
    <row r="399" spans="2:8" ht="15.75" customHeight="1" x14ac:dyDescent="0.3">
      <c r="B399" s="68"/>
      <c r="G399" s="244"/>
      <c r="H399" s="223"/>
    </row>
    <row r="400" spans="2:8" ht="15.75" customHeight="1" x14ac:dyDescent="0.3">
      <c r="B400" s="68"/>
      <c r="G400" s="244"/>
      <c r="H400" s="223"/>
    </row>
    <row r="401" spans="2:8" ht="15.75" customHeight="1" x14ac:dyDescent="0.3">
      <c r="B401" s="68"/>
      <c r="G401" s="244"/>
      <c r="H401" s="223"/>
    </row>
    <row r="402" spans="2:8" ht="15.75" customHeight="1" x14ac:dyDescent="0.3">
      <c r="B402" s="68"/>
      <c r="G402" s="244"/>
      <c r="H402" s="223"/>
    </row>
    <row r="403" spans="2:8" ht="15.75" customHeight="1" x14ac:dyDescent="0.3">
      <c r="B403" s="68"/>
      <c r="G403" s="244"/>
      <c r="H403" s="223"/>
    </row>
    <row r="404" spans="2:8" ht="15.75" customHeight="1" x14ac:dyDescent="0.3">
      <c r="B404" s="68"/>
      <c r="G404" s="244"/>
      <c r="H404" s="223"/>
    </row>
    <row r="405" spans="2:8" ht="15.75" customHeight="1" x14ac:dyDescent="0.3">
      <c r="B405" s="68"/>
      <c r="G405" s="244"/>
      <c r="H405" s="223"/>
    </row>
    <row r="406" spans="2:8" ht="15.75" customHeight="1" x14ac:dyDescent="0.3">
      <c r="B406" s="68"/>
      <c r="G406" s="244"/>
      <c r="H406" s="223"/>
    </row>
    <row r="407" spans="2:8" ht="15.75" customHeight="1" x14ac:dyDescent="0.3">
      <c r="B407" s="68"/>
      <c r="G407" s="244"/>
      <c r="H407" s="223"/>
    </row>
    <row r="408" spans="2:8" ht="15.75" customHeight="1" x14ac:dyDescent="0.3">
      <c r="B408" s="68"/>
      <c r="G408" s="244"/>
      <c r="H408" s="223"/>
    </row>
    <row r="409" spans="2:8" ht="15.75" customHeight="1" x14ac:dyDescent="0.3">
      <c r="B409" s="68"/>
      <c r="G409" s="244"/>
      <c r="H409" s="223"/>
    </row>
    <row r="410" spans="2:8" ht="15.75" customHeight="1" x14ac:dyDescent="0.3">
      <c r="B410" s="68"/>
      <c r="G410" s="244"/>
      <c r="H410" s="223"/>
    </row>
    <row r="411" spans="2:8" ht="15.75" customHeight="1" x14ac:dyDescent="0.3">
      <c r="B411" s="68"/>
      <c r="G411" s="244"/>
      <c r="H411" s="223"/>
    </row>
    <row r="412" spans="2:8" ht="15.75" customHeight="1" x14ac:dyDescent="0.3">
      <c r="B412" s="68"/>
      <c r="G412" s="244"/>
      <c r="H412" s="223"/>
    </row>
    <row r="413" spans="2:8" ht="15.75" customHeight="1" x14ac:dyDescent="0.3">
      <c r="B413" s="68"/>
      <c r="G413" s="244"/>
      <c r="H413" s="223"/>
    </row>
    <row r="414" spans="2:8" ht="15.75" customHeight="1" x14ac:dyDescent="0.3">
      <c r="B414" s="68"/>
      <c r="G414" s="244"/>
      <c r="H414" s="223"/>
    </row>
    <row r="415" spans="2:8" ht="15.75" customHeight="1" x14ac:dyDescent="0.3">
      <c r="B415" s="68"/>
      <c r="G415" s="244"/>
      <c r="H415" s="223"/>
    </row>
    <row r="416" spans="2:8" ht="15.75" customHeight="1" x14ac:dyDescent="0.3">
      <c r="B416" s="68"/>
      <c r="G416" s="244"/>
      <c r="H416" s="223"/>
    </row>
    <row r="417" spans="2:8" ht="15.75" customHeight="1" x14ac:dyDescent="0.3">
      <c r="B417" s="68"/>
      <c r="G417" s="244"/>
      <c r="H417" s="223"/>
    </row>
    <row r="418" spans="2:8" ht="15.75" customHeight="1" x14ac:dyDescent="0.3">
      <c r="B418" s="68"/>
      <c r="G418" s="244"/>
      <c r="H418" s="223"/>
    </row>
    <row r="419" spans="2:8" ht="15.75" customHeight="1" x14ac:dyDescent="0.3">
      <c r="B419" s="68"/>
      <c r="G419" s="244"/>
      <c r="H419" s="223"/>
    </row>
    <row r="420" spans="2:8" ht="15.75" customHeight="1" x14ac:dyDescent="0.3">
      <c r="B420" s="68"/>
      <c r="G420" s="244"/>
      <c r="H420" s="223"/>
    </row>
    <row r="421" spans="2:8" ht="15.75" customHeight="1" x14ac:dyDescent="0.3">
      <c r="B421" s="68"/>
      <c r="G421" s="244"/>
      <c r="H421" s="223"/>
    </row>
    <row r="422" spans="2:8" ht="15.75" customHeight="1" x14ac:dyDescent="0.3">
      <c r="B422" s="68"/>
      <c r="G422" s="244"/>
      <c r="H422" s="223"/>
    </row>
    <row r="423" spans="2:8" ht="15.75" customHeight="1" x14ac:dyDescent="0.3">
      <c r="B423" s="68"/>
      <c r="G423" s="244"/>
      <c r="H423" s="223"/>
    </row>
    <row r="424" spans="2:8" ht="15.75" customHeight="1" x14ac:dyDescent="0.3">
      <c r="B424" s="68"/>
      <c r="G424" s="244"/>
      <c r="H424" s="223"/>
    </row>
    <row r="425" spans="2:8" ht="15.75" customHeight="1" x14ac:dyDescent="0.3">
      <c r="B425" s="68"/>
      <c r="G425" s="244"/>
      <c r="H425" s="223"/>
    </row>
    <row r="426" spans="2:8" ht="15.75" customHeight="1" x14ac:dyDescent="0.3">
      <c r="B426" s="68"/>
      <c r="G426" s="244"/>
      <c r="H426" s="223"/>
    </row>
    <row r="427" spans="2:8" ht="15.75" customHeight="1" x14ac:dyDescent="0.3">
      <c r="B427" s="68"/>
      <c r="G427" s="244"/>
      <c r="H427" s="223"/>
    </row>
    <row r="428" spans="2:8" ht="15.75" customHeight="1" x14ac:dyDescent="0.3">
      <c r="B428" s="68"/>
      <c r="G428" s="244"/>
      <c r="H428" s="223"/>
    </row>
    <row r="429" spans="2:8" ht="15.75" customHeight="1" x14ac:dyDescent="0.3">
      <c r="B429" s="68"/>
      <c r="G429" s="244"/>
      <c r="H429" s="223"/>
    </row>
    <row r="430" spans="2:8" ht="15.75" customHeight="1" x14ac:dyDescent="0.3">
      <c r="B430" s="68"/>
      <c r="G430" s="244"/>
      <c r="H430" s="223"/>
    </row>
    <row r="431" spans="2:8" ht="15.75" customHeight="1" x14ac:dyDescent="0.3">
      <c r="B431" s="68"/>
      <c r="G431" s="244"/>
      <c r="H431" s="223"/>
    </row>
    <row r="432" spans="2:8" ht="15.75" customHeight="1" x14ac:dyDescent="0.3">
      <c r="B432" s="68"/>
      <c r="G432" s="244"/>
      <c r="H432" s="223"/>
    </row>
    <row r="433" spans="2:8" ht="15.75" customHeight="1" x14ac:dyDescent="0.3">
      <c r="B433" s="68"/>
      <c r="G433" s="244"/>
      <c r="H433" s="223"/>
    </row>
    <row r="434" spans="2:8" ht="15.75" customHeight="1" x14ac:dyDescent="0.3">
      <c r="B434" s="68"/>
      <c r="G434" s="244"/>
      <c r="H434" s="223"/>
    </row>
    <row r="435" spans="2:8" ht="15.75" customHeight="1" x14ac:dyDescent="0.3">
      <c r="B435" s="68"/>
      <c r="G435" s="244"/>
      <c r="H435" s="223"/>
    </row>
    <row r="436" spans="2:8" ht="15.75" customHeight="1" x14ac:dyDescent="0.3">
      <c r="B436" s="68"/>
      <c r="G436" s="244"/>
      <c r="H436" s="223"/>
    </row>
    <row r="437" spans="2:8" ht="15.75" customHeight="1" x14ac:dyDescent="0.3">
      <c r="B437" s="68"/>
      <c r="G437" s="244"/>
      <c r="H437" s="223"/>
    </row>
    <row r="438" spans="2:8" ht="15.75" customHeight="1" x14ac:dyDescent="0.3">
      <c r="B438" s="68"/>
      <c r="G438" s="244"/>
      <c r="H438" s="223"/>
    </row>
    <row r="439" spans="2:8" ht="15.75" customHeight="1" x14ac:dyDescent="0.3">
      <c r="B439" s="68"/>
      <c r="G439" s="244"/>
      <c r="H439" s="223"/>
    </row>
    <row r="440" spans="2:8" ht="15.75" customHeight="1" x14ac:dyDescent="0.3">
      <c r="B440" s="68"/>
      <c r="G440" s="244"/>
      <c r="H440" s="223"/>
    </row>
    <row r="441" spans="2:8" ht="15.75" customHeight="1" x14ac:dyDescent="0.3">
      <c r="B441" s="68"/>
      <c r="G441" s="244"/>
      <c r="H441" s="223"/>
    </row>
    <row r="442" spans="2:8" ht="15.75" customHeight="1" x14ac:dyDescent="0.3">
      <c r="B442" s="68"/>
      <c r="G442" s="244"/>
      <c r="H442" s="223"/>
    </row>
    <row r="443" spans="2:8" ht="15.75" customHeight="1" x14ac:dyDescent="0.3">
      <c r="B443" s="68"/>
      <c r="G443" s="244"/>
      <c r="H443" s="223"/>
    </row>
    <row r="444" spans="2:8" ht="15.75" customHeight="1" x14ac:dyDescent="0.3">
      <c r="B444" s="68"/>
      <c r="G444" s="244"/>
      <c r="H444" s="223"/>
    </row>
    <row r="445" spans="2:8" ht="15.75" customHeight="1" x14ac:dyDescent="0.3">
      <c r="B445" s="68"/>
      <c r="G445" s="244"/>
      <c r="H445" s="223"/>
    </row>
    <row r="446" spans="2:8" ht="15.75" customHeight="1" x14ac:dyDescent="0.3">
      <c r="B446" s="68"/>
      <c r="G446" s="244"/>
      <c r="H446" s="223"/>
    </row>
    <row r="447" spans="2:8" ht="15.75" customHeight="1" x14ac:dyDescent="0.3">
      <c r="B447" s="68"/>
      <c r="G447" s="244"/>
      <c r="H447" s="223"/>
    </row>
    <row r="448" spans="2:8" ht="15.75" customHeight="1" x14ac:dyDescent="0.3">
      <c r="B448" s="68"/>
      <c r="G448" s="244"/>
      <c r="H448" s="223"/>
    </row>
    <row r="449" spans="2:8" ht="15.75" customHeight="1" x14ac:dyDescent="0.3">
      <c r="B449" s="68"/>
      <c r="G449" s="244"/>
      <c r="H449" s="223"/>
    </row>
    <row r="450" spans="2:8" ht="15.75" customHeight="1" x14ac:dyDescent="0.3">
      <c r="B450" s="68"/>
      <c r="G450" s="244"/>
      <c r="H450" s="223"/>
    </row>
    <row r="451" spans="2:8" ht="15.75" customHeight="1" x14ac:dyDescent="0.3">
      <c r="B451" s="68"/>
      <c r="G451" s="244"/>
      <c r="H451" s="223"/>
    </row>
    <row r="452" spans="2:8" ht="15.75" customHeight="1" x14ac:dyDescent="0.3">
      <c r="B452" s="68"/>
      <c r="G452" s="244"/>
      <c r="H452" s="223"/>
    </row>
    <row r="453" spans="2:8" ht="15.75" customHeight="1" x14ac:dyDescent="0.3">
      <c r="B453" s="68"/>
      <c r="G453" s="244"/>
      <c r="H453" s="223"/>
    </row>
    <row r="454" spans="2:8" ht="15.75" customHeight="1" x14ac:dyDescent="0.3">
      <c r="B454" s="68"/>
      <c r="G454" s="244"/>
      <c r="H454" s="223"/>
    </row>
    <row r="455" spans="2:8" ht="15.75" customHeight="1" x14ac:dyDescent="0.3">
      <c r="B455" s="68"/>
      <c r="G455" s="244"/>
      <c r="H455" s="223"/>
    </row>
    <row r="456" spans="2:8" ht="15.75" customHeight="1" x14ac:dyDescent="0.3">
      <c r="B456" s="68"/>
      <c r="G456" s="244"/>
      <c r="H456" s="223"/>
    </row>
    <row r="457" spans="2:8" ht="15.75" customHeight="1" x14ac:dyDescent="0.3">
      <c r="B457" s="68"/>
      <c r="G457" s="244"/>
      <c r="H457" s="223"/>
    </row>
    <row r="458" spans="2:8" ht="15.75" customHeight="1" x14ac:dyDescent="0.3">
      <c r="B458" s="68"/>
      <c r="G458" s="244"/>
      <c r="H458" s="223"/>
    </row>
    <row r="459" spans="2:8" ht="15.75" customHeight="1" x14ac:dyDescent="0.3">
      <c r="B459" s="68"/>
      <c r="G459" s="244"/>
      <c r="H459" s="223"/>
    </row>
    <row r="460" spans="2:8" ht="15.75" customHeight="1" x14ac:dyDescent="0.3">
      <c r="B460" s="68"/>
      <c r="G460" s="244"/>
      <c r="H460" s="223"/>
    </row>
    <row r="461" spans="2:8" ht="15.75" customHeight="1" x14ac:dyDescent="0.3">
      <c r="B461" s="68"/>
      <c r="G461" s="244"/>
      <c r="H461" s="223"/>
    </row>
    <row r="462" spans="2:8" ht="15.75" customHeight="1" x14ac:dyDescent="0.3">
      <c r="B462" s="68"/>
      <c r="G462" s="244"/>
      <c r="H462" s="223"/>
    </row>
    <row r="463" spans="2:8" ht="15.75" customHeight="1" x14ac:dyDescent="0.3">
      <c r="B463" s="68"/>
      <c r="G463" s="244"/>
      <c r="H463" s="223"/>
    </row>
    <row r="464" spans="2:8" ht="15.75" customHeight="1" x14ac:dyDescent="0.3">
      <c r="B464" s="68"/>
      <c r="G464" s="244"/>
      <c r="H464" s="223"/>
    </row>
    <row r="465" spans="2:8" ht="15.75" customHeight="1" x14ac:dyDescent="0.3">
      <c r="B465" s="68"/>
      <c r="G465" s="244"/>
      <c r="H465" s="223"/>
    </row>
    <row r="466" spans="2:8" ht="15.75" customHeight="1" x14ac:dyDescent="0.3">
      <c r="B466" s="68"/>
      <c r="G466" s="244"/>
      <c r="H466" s="223"/>
    </row>
    <row r="467" spans="2:8" ht="15.75" customHeight="1" x14ac:dyDescent="0.3">
      <c r="B467" s="68"/>
      <c r="G467" s="244"/>
      <c r="H467" s="223"/>
    </row>
    <row r="468" spans="2:8" ht="15.75" customHeight="1" x14ac:dyDescent="0.3">
      <c r="B468" s="68"/>
      <c r="G468" s="244"/>
      <c r="H468" s="223"/>
    </row>
    <row r="469" spans="2:8" ht="15.75" customHeight="1" x14ac:dyDescent="0.3">
      <c r="B469" s="68"/>
      <c r="G469" s="244"/>
      <c r="H469" s="223"/>
    </row>
    <row r="470" spans="2:8" ht="15.75" customHeight="1" x14ac:dyDescent="0.3">
      <c r="B470" s="68"/>
      <c r="G470" s="244"/>
      <c r="H470" s="223"/>
    </row>
    <row r="471" spans="2:8" ht="15.75" customHeight="1" x14ac:dyDescent="0.3">
      <c r="B471" s="68"/>
      <c r="G471" s="244"/>
      <c r="H471" s="223"/>
    </row>
    <row r="472" spans="2:8" ht="15.75" customHeight="1" x14ac:dyDescent="0.3">
      <c r="B472" s="68"/>
      <c r="G472" s="244"/>
      <c r="H472" s="223"/>
    </row>
    <row r="473" spans="2:8" ht="15.75" customHeight="1" x14ac:dyDescent="0.3">
      <c r="B473" s="68"/>
      <c r="G473" s="244"/>
      <c r="H473" s="223"/>
    </row>
    <row r="474" spans="2:8" ht="15.75" customHeight="1" x14ac:dyDescent="0.3">
      <c r="B474" s="68"/>
      <c r="G474" s="244"/>
      <c r="H474" s="223"/>
    </row>
    <row r="475" spans="2:8" ht="15.75" customHeight="1" x14ac:dyDescent="0.3">
      <c r="B475" s="68"/>
      <c r="G475" s="244"/>
      <c r="H475" s="223"/>
    </row>
    <row r="476" spans="2:8" ht="15.75" customHeight="1" x14ac:dyDescent="0.3">
      <c r="B476" s="68"/>
      <c r="G476" s="244"/>
      <c r="H476" s="223"/>
    </row>
    <row r="477" spans="2:8" ht="15.75" customHeight="1" x14ac:dyDescent="0.3">
      <c r="B477" s="68"/>
      <c r="G477" s="244"/>
      <c r="H477" s="223"/>
    </row>
    <row r="478" spans="2:8" ht="15.75" customHeight="1" x14ac:dyDescent="0.3">
      <c r="B478" s="68"/>
      <c r="G478" s="244"/>
      <c r="H478" s="223"/>
    </row>
    <row r="479" spans="2:8" ht="15.75" customHeight="1" x14ac:dyDescent="0.3">
      <c r="B479" s="68"/>
      <c r="G479" s="244"/>
      <c r="H479" s="223"/>
    </row>
    <row r="480" spans="2:8" ht="15.75" customHeight="1" x14ac:dyDescent="0.3">
      <c r="B480" s="68"/>
      <c r="G480" s="244"/>
      <c r="H480" s="223"/>
    </row>
    <row r="481" spans="2:8" ht="15.75" customHeight="1" x14ac:dyDescent="0.3">
      <c r="B481" s="68"/>
      <c r="G481" s="244"/>
      <c r="H481" s="223"/>
    </row>
    <row r="482" spans="2:8" ht="15.75" customHeight="1" x14ac:dyDescent="0.3">
      <c r="B482" s="68"/>
      <c r="G482" s="244"/>
      <c r="H482" s="223"/>
    </row>
    <row r="483" spans="2:8" ht="15.75" customHeight="1" x14ac:dyDescent="0.3">
      <c r="B483" s="68"/>
      <c r="G483" s="244"/>
      <c r="H483" s="223"/>
    </row>
    <row r="484" spans="2:8" ht="15.75" customHeight="1" x14ac:dyDescent="0.3">
      <c r="B484" s="68"/>
      <c r="G484" s="244"/>
      <c r="H484" s="223"/>
    </row>
    <row r="485" spans="2:8" ht="15.75" customHeight="1" x14ac:dyDescent="0.3">
      <c r="B485" s="68"/>
      <c r="G485" s="244"/>
      <c r="H485" s="223"/>
    </row>
    <row r="486" spans="2:8" ht="15.75" customHeight="1" x14ac:dyDescent="0.3">
      <c r="B486" s="68"/>
      <c r="G486" s="244"/>
      <c r="H486" s="223"/>
    </row>
    <row r="487" spans="2:8" ht="15.75" customHeight="1" x14ac:dyDescent="0.3">
      <c r="B487" s="68"/>
      <c r="G487" s="244"/>
      <c r="H487" s="223"/>
    </row>
    <row r="488" spans="2:8" ht="15.75" customHeight="1" x14ac:dyDescent="0.3">
      <c r="B488" s="68"/>
      <c r="G488" s="244"/>
      <c r="H488" s="223"/>
    </row>
    <row r="489" spans="2:8" ht="15.75" customHeight="1" x14ac:dyDescent="0.3">
      <c r="B489" s="68"/>
      <c r="G489" s="244"/>
      <c r="H489" s="223"/>
    </row>
    <row r="490" spans="2:8" ht="15.75" customHeight="1" x14ac:dyDescent="0.3">
      <c r="B490" s="68"/>
      <c r="G490" s="244"/>
      <c r="H490" s="223"/>
    </row>
    <row r="491" spans="2:8" ht="15.75" customHeight="1" x14ac:dyDescent="0.3">
      <c r="B491" s="68"/>
      <c r="G491" s="244"/>
      <c r="H491" s="223"/>
    </row>
    <row r="492" spans="2:8" ht="15.75" customHeight="1" x14ac:dyDescent="0.3">
      <c r="B492" s="68"/>
      <c r="G492" s="244"/>
      <c r="H492" s="223"/>
    </row>
    <row r="493" spans="2:8" ht="15.75" customHeight="1" x14ac:dyDescent="0.3">
      <c r="B493" s="68"/>
      <c r="G493" s="244"/>
      <c r="H493" s="223"/>
    </row>
    <row r="494" spans="2:8" ht="15.75" customHeight="1" x14ac:dyDescent="0.3">
      <c r="B494" s="68"/>
      <c r="G494" s="244"/>
      <c r="H494" s="223"/>
    </row>
    <row r="495" spans="2:8" ht="15.75" customHeight="1" x14ac:dyDescent="0.3">
      <c r="B495" s="68"/>
      <c r="G495" s="244"/>
      <c r="H495" s="223"/>
    </row>
    <row r="496" spans="2:8" ht="15.75" customHeight="1" x14ac:dyDescent="0.3">
      <c r="B496" s="68"/>
      <c r="G496" s="244"/>
      <c r="H496" s="223"/>
    </row>
    <row r="497" spans="2:8" ht="15.75" customHeight="1" x14ac:dyDescent="0.3">
      <c r="B497" s="68"/>
      <c r="G497" s="244"/>
      <c r="H497" s="223"/>
    </row>
    <row r="498" spans="2:8" ht="15.75" customHeight="1" x14ac:dyDescent="0.3">
      <c r="B498" s="68"/>
      <c r="G498" s="244"/>
      <c r="H498" s="223"/>
    </row>
    <row r="499" spans="2:8" ht="15.75" customHeight="1" x14ac:dyDescent="0.3">
      <c r="B499" s="68"/>
      <c r="G499" s="244"/>
      <c r="H499" s="223"/>
    </row>
    <row r="500" spans="2:8" ht="15.75" customHeight="1" x14ac:dyDescent="0.3">
      <c r="B500" s="68"/>
      <c r="G500" s="244"/>
      <c r="H500" s="223"/>
    </row>
    <row r="501" spans="2:8" ht="15.75" customHeight="1" x14ac:dyDescent="0.3">
      <c r="B501" s="68"/>
      <c r="G501" s="244"/>
      <c r="H501" s="223"/>
    </row>
    <row r="502" spans="2:8" ht="15.75" customHeight="1" x14ac:dyDescent="0.3">
      <c r="B502" s="68"/>
      <c r="G502" s="244"/>
      <c r="H502" s="223"/>
    </row>
    <row r="503" spans="2:8" ht="15.75" customHeight="1" x14ac:dyDescent="0.3">
      <c r="B503" s="68"/>
      <c r="G503" s="244"/>
      <c r="H503" s="223"/>
    </row>
    <row r="504" spans="2:8" ht="15.75" customHeight="1" x14ac:dyDescent="0.3">
      <c r="B504" s="68"/>
      <c r="G504" s="244"/>
      <c r="H504" s="223"/>
    </row>
    <row r="505" spans="2:8" ht="15.75" customHeight="1" x14ac:dyDescent="0.3">
      <c r="B505" s="68"/>
      <c r="G505" s="244"/>
      <c r="H505" s="223"/>
    </row>
    <row r="506" spans="2:8" ht="15.75" customHeight="1" x14ac:dyDescent="0.3">
      <c r="B506" s="68"/>
      <c r="G506" s="244"/>
      <c r="H506" s="223"/>
    </row>
    <row r="507" spans="2:8" ht="15.75" customHeight="1" x14ac:dyDescent="0.3">
      <c r="B507" s="68"/>
      <c r="G507" s="244"/>
      <c r="H507" s="223"/>
    </row>
    <row r="508" spans="2:8" ht="15.75" customHeight="1" x14ac:dyDescent="0.3">
      <c r="B508" s="68"/>
      <c r="G508" s="244"/>
      <c r="H508" s="223"/>
    </row>
    <row r="509" spans="2:8" ht="15.75" customHeight="1" x14ac:dyDescent="0.3">
      <c r="B509" s="68"/>
      <c r="G509" s="244"/>
      <c r="H509" s="223"/>
    </row>
    <row r="510" spans="2:8" ht="15.75" customHeight="1" x14ac:dyDescent="0.3">
      <c r="B510" s="68"/>
      <c r="G510" s="244"/>
      <c r="H510" s="223"/>
    </row>
    <row r="511" spans="2:8" ht="15.75" customHeight="1" x14ac:dyDescent="0.3">
      <c r="B511" s="68"/>
      <c r="G511" s="244"/>
      <c r="H511" s="223"/>
    </row>
    <row r="512" spans="2:8" ht="15.75" customHeight="1" x14ac:dyDescent="0.3">
      <c r="B512" s="68"/>
      <c r="G512" s="244"/>
      <c r="H512" s="223"/>
    </row>
    <row r="513" spans="2:8" ht="15.75" customHeight="1" x14ac:dyDescent="0.3">
      <c r="B513" s="68"/>
      <c r="G513" s="244"/>
      <c r="H513" s="223"/>
    </row>
    <row r="514" spans="2:8" ht="15.75" customHeight="1" x14ac:dyDescent="0.3">
      <c r="B514" s="68"/>
      <c r="G514" s="244"/>
      <c r="H514" s="223"/>
    </row>
    <row r="515" spans="2:8" ht="15.75" customHeight="1" x14ac:dyDescent="0.3">
      <c r="B515" s="68"/>
      <c r="G515" s="244"/>
      <c r="H515" s="223"/>
    </row>
    <row r="516" spans="2:8" ht="15.75" customHeight="1" x14ac:dyDescent="0.3">
      <c r="B516" s="68"/>
      <c r="G516" s="244"/>
      <c r="H516" s="223"/>
    </row>
    <row r="517" spans="2:8" ht="15.75" customHeight="1" x14ac:dyDescent="0.3">
      <c r="B517" s="68"/>
      <c r="G517" s="244"/>
      <c r="H517" s="223"/>
    </row>
    <row r="518" spans="2:8" ht="15.75" customHeight="1" x14ac:dyDescent="0.3">
      <c r="B518" s="68"/>
      <c r="G518" s="244"/>
      <c r="H518" s="223"/>
    </row>
    <row r="519" spans="2:8" ht="15.75" customHeight="1" x14ac:dyDescent="0.3">
      <c r="B519" s="68"/>
      <c r="G519" s="244"/>
      <c r="H519" s="223"/>
    </row>
    <row r="520" spans="2:8" ht="15.75" customHeight="1" x14ac:dyDescent="0.3">
      <c r="B520" s="68"/>
      <c r="G520" s="244"/>
      <c r="H520" s="223"/>
    </row>
    <row r="521" spans="2:8" ht="15.75" customHeight="1" x14ac:dyDescent="0.3">
      <c r="B521" s="68"/>
      <c r="G521" s="244"/>
      <c r="H521" s="223"/>
    </row>
    <row r="522" spans="2:8" ht="15.75" customHeight="1" x14ac:dyDescent="0.3">
      <c r="B522" s="68"/>
      <c r="G522" s="244"/>
      <c r="H522" s="223"/>
    </row>
    <row r="523" spans="2:8" ht="15.75" customHeight="1" x14ac:dyDescent="0.3">
      <c r="B523" s="68"/>
      <c r="G523" s="244"/>
      <c r="H523" s="223"/>
    </row>
    <row r="524" spans="2:8" ht="15.75" customHeight="1" x14ac:dyDescent="0.3">
      <c r="B524" s="68"/>
      <c r="G524" s="244"/>
      <c r="H524" s="223"/>
    </row>
    <row r="525" spans="2:8" ht="15.75" customHeight="1" x14ac:dyDescent="0.3">
      <c r="B525" s="68"/>
      <c r="G525" s="244"/>
      <c r="H525" s="223"/>
    </row>
    <row r="526" spans="2:8" ht="15.75" customHeight="1" x14ac:dyDescent="0.3">
      <c r="B526" s="68"/>
      <c r="G526" s="244"/>
      <c r="H526" s="223"/>
    </row>
    <row r="527" spans="2:8" ht="15.75" customHeight="1" x14ac:dyDescent="0.3">
      <c r="B527" s="68"/>
      <c r="G527" s="244"/>
      <c r="H527" s="223"/>
    </row>
    <row r="528" spans="2:8" ht="15.75" customHeight="1" x14ac:dyDescent="0.3">
      <c r="B528" s="68"/>
      <c r="G528" s="244"/>
      <c r="H528" s="223"/>
    </row>
    <row r="529" spans="2:8" ht="15.75" customHeight="1" x14ac:dyDescent="0.3">
      <c r="B529" s="68"/>
      <c r="G529" s="244"/>
      <c r="H529" s="223"/>
    </row>
    <row r="530" spans="2:8" ht="15.75" customHeight="1" x14ac:dyDescent="0.3">
      <c r="B530" s="68"/>
      <c r="G530" s="244"/>
      <c r="H530" s="223"/>
    </row>
    <row r="531" spans="2:8" ht="15.75" customHeight="1" x14ac:dyDescent="0.3">
      <c r="B531" s="68"/>
      <c r="G531" s="244"/>
      <c r="H531" s="223"/>
    </row>
    <row r="532" spans="2:8" ht="15.75" customHeight="1" x14ac:dyDescent="0.3">
      <c r="B532" s="68"/>
      <c r="G532" s="244"/>
      <c r="H532" s="223"/>
    </row>
    <row r="533" spans="2:8" ht="15.75" customHeight="1" x14ac:dyDescent="0.3">
      <c r="B533" s="68"/>
      <c r="G533" s="244"/>
      <c r="H533" s="223"/>
    </row>
    <row r="534" spans="2:8" ht="15.75" customHeight="1" x14ac:dyDescent="0.3">
      <c r="B534" s="68"/>
      <c r="G534" s="244"/>
      <c r="H534" s="223"/>
    </row>
    <row r="535" spans="2:8" ht="15.75" customHeight="1" x14ac:dyDescent="0.3">
      <c r="B535" s="68"/>
      <c r="G535" s="244"/>
      <c r="H535" s="223"/>
    </row>
    <row r="536" spans="2:8" ht="15.75" customHeight="1" x14ac:dyDescent="0.3">
      <c r="B536" s="68"/>
      <c r="G536" s="244"/>
      <c r="H536" s="223"/>
    </row>
    <row r="537" spans="2:8" ht="15.75" customHeight="1" x14ac:dyDescent="0.3">
      <c r="B537" s="68"/>
      <c r="G537" s="244"/>
      <c r="H537" s="223"/>
    </row>
    <row r="538" spans="2:8" ht="15.75" customHeight="1" x14ac:dyDescent="0.3">
      <c r="B538" s="68"/>
      <c r="G538" s="244"/>
      <c r="H538" s="223"/>
    </row>
    <row r="539" spans="2:8" ht="15.75" customHeight="1" x14ac:dyDescent="0.3">
      <c r="B539" s="68"/>
      <c r="G539" s="244"/>
      <c r="H539" s="223"/>
    </row>
    <row r="540" spans="2:8" ht="15.75" customHeight="1" x14ac:dyDescent="0.3">
      <c r="B540" s="68"/>
      <c r="G540" s="244"/>
      <c r="H540" s="223"/>
    </row>
    <row r="541" spans="2:8" ht="15.75" customHeight="1" x14ac:dyDescent="0.3">
      <c r="B541" s="68"/>
      <c r="G541" s="244"/>
      <c r="H541" s="223"/>
    </row>
    <row r="542" spans="2:8" ht="15.75" customHeight="1" x14ac:dyDescent="0.3">
      <c r="B542" s="68"/>
      <c r="G542" s="244"/>
      <c r="H542" s="223"/>
    </row>
    <row r="543" spans="2:8" ht="15.75" customHeight="1" x14ac:dyDescent="0.3">
      <c r="B543" s="68"/>
      <c r="G543" s="244"/>
      <c r="H543" s="223"/>
    </row>
    <row r="544" spans="2:8" ht="15.75" customHeight="1" x14ac:dyDescent="0.3">
      <c r="B544" s="68"/>
      <c r="G544" s="244"/>
      <c r="H544" s="223"/>
    </row>
    <row r="545" spans="2:8" ht="15.75" customHeight="1" x14ac:dyDescent="0.3">
      <c r="B545" s="68"/>
      <c r="G545" s="244"/>
      <c r="H545" s="223"/>
    </row>
    <row r="546" spans="2:8" ht="15.75" customHeight="1" x14ac:dyDescent="0.3">
      <c r="B546" s="68"/>
      <c r="G546" s="244"/>
      <c r="H546" s="223"/>
    </row>
    <row r="547" spans="2:8" ht="15.75" customHeight="1" x14ac:dyDescent="0.3">
      <c r="B547" s="68"/>
      <c r="G547" s="244"/>
      <c r="H547" s="223"/>
    </row>
    <row r="548" spans="2:8" ht="15.75" customHeight="1" x14ac:dyDescent="0.3">
      <c r="B548" s="68"/>
      <c r="G548" s="244"/>
      <c r="H548" s="223"/>
    </row>
    <row r="549" spans="2:8" ht="15.75" customHeight="1" x14ac:dyDescent="0.3">
      <c r="B549" s="68"/>
      <c r="G549" s="244"/>
      <c r="H549" s="223"/>
    </row>
    <row r="550" spans="2:8" ht="15.75" customHeight="1" x14ac:dyDescent="0.3">
      <c r="B550" s="68"/>
      <c r="G550" s="244"/>
      <c r="H550" s="223"/>
    </row>
    <row r="551" spans="2:8" ht="15.75" customHeight="1" x14ac:dyDescent="0.3">
      <c r="B551" s="68"/>
      <c r="G551" s="244"/>
      <c r="H551" s="223"/>
    </row>
    <row r="552" spans="2:8" ht="15.75" customHeight="1" x14ac:dyDescent="0.3">
      <c r="B552" s="68"/>
      <c r="G552" s="244"/>
      <c r="H552" s="223"/>
    </row>
    <row r="553" spans="2:8" ht="15.75" customHeight="1" x14ac:dyDescent="0.3">
      <c r="B553" s="68"/>
      <c r="G553" s="244"/>
      <c r="H553" s="223"/>
    </row>
    <row r="554" spans="2:8" ht="15.75" customHeight="1" x14ac:dyDescent="0.3">
      <c r="B554" s="68"/>
      <c r="G554" s="244"/>
      <c r="H554" s="223"/>
    </row>
    <row r="555" spans="2:8" ht="15.75" customHeight="1" x14ac:dyDescent="0.3">
      <c r="B555" s="68"/>
      <c r="G555" s="244"/>
      <c r="H555" s="223"/>
    </row>
    <row r="556" spans="2:8" ht="15.75" customHeight="1" x14ac:dyDescent="0.3">
      <c r="B556" s="68"/>
      <c r="G556" s="244"/>
      <c r="H556" s="223"/>
    </row>
    <row r="557" spans="2:8" ht="15.75" customHeight="1" x14ac:dyDescent="0.3">
      <c r="B557" s="68"/>
      <c r="G557" s="244"/>
      <c r="H557" s="223"/>
    </row>
    <row r="558" spans="2:8" ht="15.75" customHeight="1" x14ac:dyDescent="0.3">
      <c r="B558" s="68"/>
      <c r="G558" s="244"/>
      <c r="H558" s="223"/>
    </row>
    <row r="559" spans="2:8" ht="15.75" customHeight="1" x14ac:dyDescent="0.3">
      <c r="B559" s="68"/>
      <c r="G559" s="244"/>
      <c r="H559" s="223"/>
    </row>
    <row r="560" spans="2:8" ht="15.75" customHeight="1" x14ac:dyDescent="0.3">
      <c r="B560" s="68"/>
      <c r="G560" s="244"/>
      <c r="H560" s="223"/>
    </row>
    <row r="561" spans="2:8" ht="15.75" customHeight="1" x14ac:dyDescent="0.3">
      <c r="B561" s="68"/>
      <c r="G561" s="244"/>
      <c r="H561" s="223"/>
    </row>
    <row r="562" spans="2:8" ht="15.75" customHeight="1" x14ac:dyDescent="0.3">
      <c r="B562" s="68"/>
      <c r="G562" s="244"/>
      <c r="H562" s="223"/>
    </row>
    <row r="563" spans="2:8" ht="15.75" customHeight="1" x14ac:dyDescent="0.3">
      <c r="B563" s="68"/>
      <c r="G563" s="244"/>
      <c r="H563" s="223"/>
    </row>
    <row r="564" spans="2:8" ht="15.75" customHeight="1" x14ac:dyDescent="0.3">
      <c r="B564" s="68"/>
      <c r="G564" s="244"/>
      <c r="H564" s="223"/>
    </row>
    <row r="565" spans="2:8" ht="15.75" customHeight="1" x14ac:dyDescent="0.3">
      <c r="B565" s="68"/>
      <c r="G565" s="244"/>
      <c r="H565" s="223"/>
    </row>
    <row r="566" spans="2:8" ht="15.75" customHeight="1" x14ac:dyDescent="0.3">
      <c r="B566" s="68"/>
      <c r="G566" s="244"/>
      <c r="H566" s="223"/>
    </row>
    <row r="567" spans="2:8" ht="15.75" customHeight="1" x14ac:dyDescent="0.3">
      <c r="B567" s="68"/>
      <c r="G567" s="244"/>
      <c r="H567" s="223"/>
    </row>
    <row r="568" spans="2:8" ht="15.75" customHeight="1" x14ac:dyDescent="0.3">
      <c r="B568" s="68"/>
      <c r="G568" s="244"/>
      <c r="H568" s="223"/>
    </row>
    <row r="569" spans="2:8" ht="15.75" customHeight="1" x14ac:dyDescent="0.3">
      <c r="B569" s="68"/>
      <c r="G569" s="244"/>
      <c r="H569" s="223"/>
    </row>
    <row r="570" spans="2:8" ht="15.75" customHeight="1" x14ac:dyDescent="0.3">
      <c r="B570" s="68"/>
      <c r="G570" s="244"/>
      <c r="H570" s="223"/>
    </row>
    <row r="571" spans="2:8" ht="15.75" customHeight="1" x14ac:dyDescent="0.3">
      <c r="B571" s="68"/>
      <c r="G571" s="244"/>
      <c r="H571" s="223"/>
    </row>
    <row r="572" spans="2:8" ht="15.75" customHeight="1" x14ac:dyDescent="0.3">
      <c r="B572" s="68"/>
      <c r="G572" s="244"/>
      <c r="H572" s="223"/>
    </row>
    <row r="573" spans="2:8" ht="15.75" customHeight="1" x14ac:dyDescent="0.3">
      <c r="B573" s="68"/>
      <c r="G573" s="244"/>
      <c r="H573" s="223"/>
    </row>
    <row r="574" spans="2:8" ht="15.75" customHeight="1" x14ac:dyDescent="0.3">
      <c r="B574" s="68"/>
      <c r="G574" s="244"/>
      <c r="H574" s="223"/>
    </row>
    <row r="575" spans="2:8" ht="15.75" customHeight="1" x14ac:dyDescent="0.3">
      <c r="B575" s="68"/>
      <c r="G575" s="244"/>
      <c r="H575" s="223"/>
    </row>
    <row r="576" spans="2:8" ht="15.75" customHeight="1" x14ac:dyDescent="0.3">
      <c r="B576" s="68"/>
      <c r="G576" s="244"/>
      <c r="H576" s="223"/>
    </row>
    <row r="577" spans="2:8" ht="15.75" customHeight="1" x14ac:dyDescent="0.3">
      <c r="B577" s="68"/>
      <c r="G577" s="244"/>
      <c r="H577" s="223"/>
    </row>
    <row r="578" spans="2:8" ht="15.75" customHeight="1" x14ac:dyDescent="0.3">
      <c r="B578" s="68"/>
      <c r="G578" s="244"/>
      <c r="H578" s="223"/>
    </row>
    <row r="579" spans="2:8" ht="15.75" customHeight="1" x14ac:dyDescent="0.3">
      <c r="B579" s="68"/>
      <c r="G579" s="244"/>
      <c r="H579" s="223"/>
    </row>
    <row r="580" spans="2:8" ht="15.75" customHeight="1" x14ac:dyDescent="0.3">
      <c r="B580" s="68"/>
      <c r="G580" s="244"/>
      <c r="H580" s="223"/>
    </row>
    <row r="581" spans="2:8" ht="15.75" customHeight="1" x14ac:dyDescent="0.3">
      <c r="B581" s="68"/>
      <c r="G581" s="244"/>
      <c r="H581" s="223"/>
    </row>
    <row r="582" spans="2:8" ht="15.75" customHeight="1" x14ac:dyDescent="0.3">
      <c r="B582" s="68"/>
      <c r="G582" s="244"/>
      <c r="H582" s="223"/>
    </row>
    <row r="583" spans="2:8" ht="15.75" customHeight="1" x14ac:dyDescent="0.3">
      <c r="B583" s="68"/>
      <c r="G583" s="244"/>
      <c r="H583" s="223"/>
    </row>
    <row r="584" spans="2:8" ht="15.75" customHeight="1" x14ac:dyDescent="0.3">
      <c r="B584" s="68"/>
      <c r="G584" s="244"/>
      <c r="H584" s="223"/>
    </row>
    <row r="585" spans="2:8" ht="15.75" customHeight="1" x14ac:dyDescent="0.3">
      <c r="B585" s="68"/>
      <c r="G585" s="244"/>
      <c r="H585" s="223"/>
    </row>
    <row r="586" spans="2:8" ht="15.75" customHeight="1" x14ac:dyDescent="0.3">
      <c r="B586" s="68"/>
      <c r="G586" s="244"/>
      <c r="H586" s="223"/>
    </row>
    <row r="587" spans="2:8" ht="15.75" customHeight="1" x14ac:dyDescent="0.3">
      <c r="B587" s="68"/>
      <c r="G587" s="244"/>
      <c r="H587" s="223"/>
    </row>
    <row r="588" spans="2:8" ht="15.75" customHeight="1" x14ac:dyDescent="0.3">
      <c r="B588" s="68"/>
      <c r="G588" s="244"/>
      <c r="H588" s="223"/>
    </row>
    <row r="589" spans="2:8" ht="15.75" customHeight="1" x14ac:dyDescent="0.3">
      <c r="B589" s="68"/>
      <c r="G589" s="244"/>
      <c r="H589" s="223"/>
    </row>
    <row r="590" spans="2:8" ht="15.75" customHeight="1" x14ac:dyDescent="0.3">
      <c r="B590" s="68"/>
      <c r="G590" s="244"/>
      <c r="H590" s="223"/>
    </row>
    <row r="591" spans="2:8" ht="15.75" customHeight="1" x14ac:dyDescent="0.3">
      <c r="B591" s="68"/>
      <c r="G591" s="244"/>
      <c r="H591" s="223"/>
    </row>
    <row r="592" spans="2:8" ht="15.75" customHeight="1" x14ac:dyDescent="0.3">
      <c r="B592" s="68"/>
      <c r="G592" s="244"/>
      <c r="H592" s="223"/>
    </row>
    <row r="593" spans="2:8" ht="15.75" customHeight="1" x14ac:dyDescent="0.3">
      <c r="B593" s="68"/>
      <c r="G593" s="244"/>
      <c r="H593" s="223"/>
    </row>
    <row r="594" spans="2:8" ht="15.75" customHeight="1" x14ac:dyDescent="0.3">
      <c r="B594" s="68"/>
      <c r="G594" s="244"/>
      <c r="H594" s="223"/>
    </row>
    <row r="595" spans="2:8" ht="15.75" customHeight="1" x14ac:dyDescent="0.3">
      <c r="B595" s="68"/>
      <c r="G595" s="244"/>
      <c r="H595" s="223"/>
    </row>
    <row r="596" spans="2:8" ht="15.75" customHeight="1" x14ac:dyDescent="0.3">
      <c r="B596" s="68"/>
      <c r="G596" s="244"/>
      <c r="H596" s="223"/>
    </row>
    <row r="597" spans="2:8" ht="15.75" customHeight="1" x14ac:dyDescent="0.3">
      <c r="B597" s="68"/>
      <c r="G597" s="244"/>
      <c r="H597" s="223"/>
    </row>
    <row r="598" spans="2:8" ht="15.75" customHeight="1" x14ac:dyDescent="0.3">
      <c r="B598" s="68"/>
      <c r="G598" s="244"/>
      <c r="H598" s="223"/>
    </row>
    <row r="599" spans="2:8" ht="15.75" customHeight="1" x14ac:dyDescent="0.3">
      <c r="B599" s="68"/>
      <c r="G599" s="244"/>
      <c r="H599" s="223"/>
    </row>
    <row r="600" spans="2:8" ht="15.75" customHeight="1" x14ac:dyDescent="0.3">
      <c r="B600" s="68"/>
      <c r="G600" s="244"/>
      <c r="H600" s="223"/>
    </row>
    <row r="601" spans="2:8" ht="15.75" customHeight="1" x14ac:dyDescent="0.3">
      <c r="B601" s="68"/>
      <c r="G601" s="244"/>
      <c r="H601" s="223"/>
    </row>
    <row r="602" spans="2:8" ht="15.75" customHeight="1" x14ac:dyDescent="0.3">
      <c r="B602" s="68"/>
      <c r="G602" s="244"/>
      <c r="H602" s="223"/>
    </row>
    <row r="603" spans="2:8" ht="15.75" customHeight="1" x14ac:dyDescent="0.3">
      <c r="B603" s="68"/>
      <c r="G603" s="244"/>
      <c r="H603" s="223"/>
    </row>
    <row r="604" spans="2:8" ht="15.75" customHeight="1" x14ac:dyDescent="0.3">
      <c r="B604" s="68"/>
      <c r="G604" s="244"/>
      <c r="H604" s="223"/>
    </row>
    <row r="605" spans="2:8" ht="15.75" customHeight="1" x14ac:dyDescent="0.3">
      <c r="B605" s="68"/>
      <c r="G605" s="244"/>
      <c r="H605" s="223"/>
    </row>
    <row r="606" spans="2:8" ht="15.75" customHeight="1" x14ac:dyDescent="0.3">
      <c r="B606" s="68"/>
      <c r="G606" s="244"/>
      <c r="H606" s="223"/>
    </row>
    <row r="607" spans="2:8" ht="15.75" customHeight="1" x14ac:dyDescent="0.3">
      <c r="B607" s="68"/>
      <c r="G607" s="244"/>
      <c r="H607" s="223"/>
    </row>
    <row r="608" spans="2:8" ht="15.75" customHeight="1" x14ac:dyDescent="0.3">
      <c r="B608" s="68"/>
      <c r="G608" s="244"/>
      <c r="H608" s="223"/>
    </row>
    <row r="609" spans="2:8" ht="15.75" customHeight="1" x14ac:dyDescent="0.3">
      <c r="B609" s="68"/>
      <c r="G609" s="244"/>
      <c r="H609" s="223"/>
    </row>
    <row r="610" spans="2:8" ht="15.75" customHeight="1" x14ac:dyDescent="0.3">
      <c r="B610" s="68"/>
      <c r="G610" s="244"/>
      <c r="H610" s="223"/>
    </row>
    <row r="611" spans="2:8" ht="15.75" customHeight="1" x14ac:dyDescent="0.3">
      <c r="B611" s="68"/>
      <c r="G611" s="244"/>
      <c r="H611" s="223"/>
    </row>
    <row r="612" spans="2:8" ht="15.75" customHeight="1" x14ac:dyDescent="0.3">
      <c r="B612" s="68"/>
      <c r="G612" s="244"/>
      <c r="H612" s="223"/>
    </row>
    <row r="613" spans="2:8" ht="15.75" customHeight="1" x14ac:dyDescent="0.3">
      <c r="B613" s="68"/>
      <c r="G613" s="244"/>
      <c r="H613" s="223"/>
    </row>
    <row r="614" spans="2:8" ht="15.75" customHeight="1" x14ac:dyDescent="0.3">
      <c r="B614" s="68"/>
      <c r="G614" s="244"/>
      <c r="H614" s="223"/>
    </row>
    <row r="615" spans="2:8" ht="15.75" customHeight="1" x14ac:dyDescent="0.3">
      <c r="B615" s="68"/>
      <c r="G615" s="244"/>
      <c r="H615" s="223"/>
    </row>
    <row r="616" spans="2:8" ht="15.75" customHeight="1" x14ac:dyDescent="0.3">
      <c r="B616" s="68"/>
      <c r="G616" s="244"/>
      <c r="H616" s="223"/>
    </row>
    <row r="617" spans="2:8" ht="15.75" customHeight="1" x14ac:dyDescent="0.3">
      <c r="B617" s="68"/>
      <c r="G617" s="244"/>
      <c r="H617" s="223"/>
    </row>
    <row r="618" spans="2:8" ht="15.75" customHeight="1" x14ac:dyDescent="0.3">
      <c r="B618" s="68"/>
      <c r="G618" s="244"/>
      <c r="H618" s="223"/>
    </row>
    <row r="619" spans="2:8" ht="15.75" customHeight="1" x14ac:dyDescent="0.3">
      <c r="B619" s="68"/>
      <c r="G619" s="244"/>
      <c r="H619" s="223"/>
    </row>
    <row r="620" spans="2:8" ht="15.75" customHeight="1" x14ac:dyDescent="0.3">
      <c r="B620" s="68"/>
      <c r="G620" s="244"/>
      <c r="H620" s="223"/>
    </row>
    <row r="621" spans="2:8" ht="15.75" customHeight="1" x14ac:dyDescent="0.3">
      <c r="B621" s="68"/>
      <c r="G621" s="244"/>
      <c r="H621" s="223"/>
    </row>
    <row r="622" spans="2:8" ht="15.75" customHeight="1" x14ac:dyDescent="0.3">
      <c r="B622" s="68"/>
      <c r="G622" s="244"/>
      <c r="H622" s="223"/>
    </row>
    <row r="623" spans="2:8" ht="15.75" customHeight="1" x14ac:dyDescent="0.3">
      <c r="B623" s="68"/>
      <c r="G623" s="244"/>
      <c r="H623" s="223"/>
    </row>
    <row r="624" spans="2:8" ht="15.75" customHeight="1" x14ac:dyDescent="0.3">
      <c r="B624" s="68"/>
      <c r="G624" s="244"/>
      <c r="H624" s="223"/>
    </row>
    <row r="625" spans="2:8" ht="15.75" customHeight="1" x14ac:dyDescent="0.3">
      <c r="B625" s="68"/>
      <c r="G625" s="244"/>
      <c r="H625" s="223"/>
    </row>
    <row r="626" spans="2:8" ht="15.75" customHeight="1" x14ac:dyDescent="0.3">
      <c r="B626" s="68"/>
      <c r="G626" s="244"/>
      <c r="H626" s="223"/>
    </row>
    <row r="627" spans="2:8" ht="15.75" customHeight="1" x14ac:dyDescent="0.3">
      <c r="B627" s="68"/>
      <c r="G627" s="244"/>
      <c r="H627" s="223"/>
    </row>
    <row r="628" spans="2:8" ht="15.75" customHeight="1" x14ac:dyDescent="0.3">
      <c r="B628" s="68"/>
      <c r="G628" s="244"/>
      <c r="H628" s="223"/>
    </row>
    <row r="629" spans="2:8" ht="15.75" customHeight="1" x14ac:dyDescent="0.3">
      <c r="B629" s="68"/>
      <c r="G629" s="244"/>
      <c r="H629" s="223"/>
    </row>
    <row r="630" spans="2:8" ht="15.75" customHeight="1" x14ac:dyDescent="0.3">
      <c r="B630" s="68"/>
      <c r="G630" s="244"/>
      <c r="H630" s="223"/>
    </row>
    <row r="631" spans="2:8" ht="15.75" customHeight="1" x14ac:dyDescent="0.3">
      <c r="B631" s="68"/>
      <c r="G631" s="244"/>
      <c r="H631" s="223"/>
    </row>
    <row r="632" spans="2:8" ht="15.75" customHeight="1" x14ac:dyDescent="0.3">
      <c r="B632" s="68"/>
      <c r="G632" s="244"/>
      <c r="H632" s="223"/>
    </row>
    <row r="633" spans="2:8" ht="15.75" customHeight="1" x14ac:dyDescent="0.3">
      <c r="B633" s="68"/>
      <c r="G633" s="244"/>
      <c r="H633" s="223"/>
    </row>
    <row r="634" spans="2:8" ht="15.75" customHeight="1" x14ac:dyDescent="0.3">
      <c r="B634" s="68"/>
      <c r="G634" s="244"/>
      <c r="H634" s="223"/>
    </row>
    <row r="635" spans="2:8" ht="15.75" customHeight="1" x14ac:dyDescent="0.3">
      <c r="B635" s="68"/>
      <c r="G635" s="244"/>
      <c r="H635" s="223"/>
    </row>
    <row r="636" spans="2:8" ht="15.75" customHeight="1" x14ac:dyDescent="0.3">
      <c r="B636" s="68"/>
      <c r="G636" s="244"/>
      <c r="H636" s="223"/>
    </row>
    <row r="637" spans="2:8" ht="15.75" customHeight="1" x14ac:dyDescent="0.3">
      <c r="B637" s="68"/>
      <c r="G637" s="244"/>
      <c r="H637" s="223"/>
    </row>
    <row r="638" spans="2:8" ht="15.75" customHeight="1" x14ac:dyDescent="0.3">
      <c r="B638" s="68"/>
      <c r="G638" s="244"/>
      <c r="H638" s="223"/>
    </row>
    <row r="639" spans="2:8" ht="15.75" customHeight="1" x14ac:dyDescent="0.3">
      <c r="B639" s="68"/>
      <c r="G639" s="244"/>
      <c r="H639" s="223"/>
    </row>
    <row r="640" spans="2:8" ht="15.75" customHeight="1" x14ac:dyDescent="0.3">
      <c r="B640" s="68"/>
      <c r="G640" s="244"/>
      <c r="H640" s="223"/>
    </row>
    <row r="641" spans="2:8" ht="15.75" customHeight="1" x14ac:dyDescent="0.3">
      <c r="B641" s="68"/>
      <c r="G641" s="244"/>
      <c r="H641" s="223"/>
    </row>
    <row r="642" spans="2:8" ht="15.75" customHeight="1" x14ac:dyDescent="0.3">
      <c r="B642" s="68"/>
      <c r="G642" s="244"/>
      <c r="H642" s="223"/>
    </row>
    <row r="643" spans="2:8" ht="15.75" customHeight="1" x14ac:dyDescent="0.3">
      <c r="B643" s="68"/>
      <c r="G643" s="244"/>
      <c r="H643" s="223"/>
    </row>
    <row r="644" spans="2:8" ht="15.75" customHeight="1" x14ac:dyDescent="0.3">
      <c r="B644" s="68"/>
      <c r="G644" s="244"/>
      <c r="H644" s="223"/>
    </row>
    <row r="645" spans="2:8" ht="15.75" customHeight="1" x14ac:dyDescent="0.3">
      <c r="B645" s="68"/>
      <c r="G645" s="244"/>
      <c r="H645" s="223"/>
    </row>
    <row r="646" spans="2:8" ht="15.75" customHeight="1" x14ac:dyDescent="0.3">
      <c r="B646" s="68"/>
      <c r="G646" s="244"/>
      <c r="H646" s="223"/>
    </row>
    <row r="647" spans="2:8" ht="15.75" customHeight="1" x14ac:dyDescent="0.3">
      <c r="B647" s="68"/>
      <c r="G647" s="244"/>
      <c r="H647" s="223"/>
    </row>
    <row r="648" spans="2:8" ht="15.75" customHeight="1" x14ac:dyDescent="0.3">
      <c r="B648" s="68"/>
      <c r="G648" s="244"/>
      <c r="H648" s="223"/>
    </row>
    <row r="649" spans="2:8" ht="15.75" customHeight="1" x14ac:dyDescent="0.3">
      <c r="B649" s="68"/>
      <c r="G649" s="244"/>
      <c r="H649" s="223"/>
    </row>
    <row r="650" spans="2:8" ht="15.75" customHeight="1" x14ac:dyDescent="0.3">
      <c r="B650" s="68"/>
      <c r="G650" s="244"/>
      <c r="H650" s="223"/>
    </row>
    <row r="651" spans="2:8" ht="15.75" customHeight="1" x14ac:dyDescent="0.3">
      <c r="B651" s="68"/>
      <c r="G651" s="244"/>
      <c r="H651" s="223"/>
    </row>
    <row r="652" spans="2:8" ht="15.75" customHeight="1" x14ac:dyDescent="0.3">
      <c r="B652" s="68"/>
      <c r="G652" s="244"/>
      <c r="H652" s="223"/>
    </row>
    <row r="653" spans="2:8" ht="15.75" customHeight="1" x14ac:dyDescent="0.3">
      <c r="B653" s="68"/>
      <c r="G653" s="244"/>
      <c r="H653" s="223"/>
    </row>
    <row r="654" spans="2:8" ht="15.75" customHeight="1" x14ac:dyDescent="0.3">
      <c r="B654" s="68"/>
      <c r="G654" s="244"/>
      <c r="H654" s="223"/>
    </row>
    <row r="655" spans="2:8" ht="15.75" customHeight="1" x14ac:dyDescent="0.3">
      <c r="B655" s="68"/>
      <c r="G655" s="244"/>
      <c r="H655" s="223"/>
    </row>
    <row r="656" spans="2:8" ht="15.75" customHeight="1" x14ac:dyDescent="0.3">
      <c r="B656" s="68"/>
      <c r="G656" s="244"/>
      <c r="H656" s="223"/>
    </row>
    <row r="657" spans="2:8" ht="15.75" customHeight="1" x14ac:dyDescent="0.3">
      <c r="B657" s="68"/>
      <c r="G657" s="244"/>
      <c r="H657" s="223"/>
    </row>
    <row r="658" spans="2:8" ht="15.75" customHeight="1" x14ac:dyDescent="0.3">
      <c r="B658" s="68"/>
      <c r="G658" s="244"/>
      <c r="H658" s="223"/>
    </row>
    <row r="659" spans="2:8" ht="15.75" customHeight="1" x14ac:dyDescent="0.3">
      <c r="B659" s="68"/>
      <c r="G659" s="244"/>
      <c r="H659" s="223"/>
    </row>
    <row r="660" spans="2:8" ht="15.75" customHeight="1" x14ac:dyDescent="0.3">
      <c r="B660" s="68"/>
      <c r="G660" s="244"/>
      <c r="H660" s="223"/>
    </row>
    <row r="661" spans="2:8" ht="15.75" customHeight="1" x14ac:dyDescent="0.3">
      <c r="B661" s="68"/>
      <c r="G661" s="244"/>
      <c r="H661" s="223"/>
    </row>
    <row r="662" spans="2:8" ht="15.75" customHeight="1" x14ac:dyDescent="0.3">
      <c r="B662" s="68"/>
      <c r="G662" s="244"/>
      <c r="H662" s="223"/>
    </row>
    <row r="663" spans="2:8" ht="15.75" customHeight="1" x14ac:dyDescent="0.3">
      <c r="B663" s="68"/>
      <c r="G663" s="244"/>
      <c r="H663" s="223"/>
    </row>
    <row r="664" spans="2:8" ht="15.75" customHeight="1" x14ac:dyDescent="0.3">
      <c r="B664" s="68"/>
      <c r="G664" s="244"/>
      <c r="H664" s="223"/>
    </row>
    <row r="665" spans="2:8" ht="15.75" customHeight="1" x14ac:dyDescent="0.3">
      <c r="B665" s="68"/>
      <c r="G665" s="244"/>
      <c r="H665" s="223"/>
    </row>
    <row r="666" spans="2:8" ht="15.75" customHeight="1" x14ac:dyDescent="0.3">
      <c r="B666" s="68"/>
      <c r="G666" s="244"/>
      <c r="H666" s="223"/>
    </row>
    <row r="667" spans="2:8" ht="15.75" customHeight="1" x14ac:dyDescent="0.3">
      <c r="B667" s="68"/>
      <c r="G667" s="244"/>
      <c r="H667" s="223"/>
    </row>
    <row r="668" spans="2:8" ht="15.75" customHeight="1" x14ac:dyDescent="0.3">
      <c r="B668" s="68"/>
      <c r="G668" s="244"/>
      <c r="H668" s="223"/>
    </row>
    <row r="669" spans="2:8" ht="15.75" customHeight="1" x14ac:dyDescent="0.3">
      <c r="B669" s="68"/>
      <c r="G669" s="244"/>
      <c r="H669" s="223"/>
    </row>
    <row r="670" spans="2:8" ht="15.75" customHeight="1" x14ac:dyDescent="0.3">
      <c r="B670" s="68"/>
      <c r="G670" s="244"/>
      <c r="H670" s="223"/>
    </row>
    <row r="671" spans="2:8" ht="15.75" customHeight="1" x14ac:dyDescent="0.3">
      <c r="B671" s="68"/>
      <c r="G671" s="244"/>
      <c r="H671" s="223"/>
    </row>
    <row r="672" spans="2:8" ht="15.75" customHeight="1" x14ac:dyDescent="0.3">
      <c r="B672" s="68"/>
      <c r="G672" s="244"/>
      <c r="H672" s="223"/>
    </row>
    <row r="673" spans="2:8" ht="15.75" customHeight="1" x14ac:dyDescent="0.3">
      <c r="B673" s="68"/>
      <c r="G673" s="244"/>
      <c r="H673" s="223"/>
    </row>
    <row r="674" spans="2:8" ht="15.75" customHeight="1" x14ac:dyDescent="0.3">
      <c r="B674" s="68"/>
      <c r="G674" s="244"/>
      <c r="H674" s="223"/>
    </row>
    <row r="675" spans="2:8" ht="15.75" customHeight="1" x14ac:dyDescent="0.3">
      <c r="B675" s="68"/>
      <c r="G675" s="244"/>
      <c r="H675" s="223"/>
    </row>
    <row r="676" spans="2:8" ht="15.75" customHeight="1" x14ac:dyDescent="0.3">
      <c r="B676" s="68"/>
      <c r="G676" s="244"/>
      <c r="H676" s="223"/>
    </row>
    <row r="677" spans="2:8" ht="15.75" customHeight="1" x14ac:dyDescent="0.3">
      <c r="B677" s="68"/>
      <c r="G677" s="244"/>
      <c r="H677" s="223"/>
    </row>
    <row r="678" spans="2:8" ht="15.75" customHeight="1" x14ac:dyDescent="0.3">
      <c r="B678" s="68"/>
      <c r="G678" s="244"/>
      <c r="H678" s="223"/>
    </row>
    <row r="679" spans="2:8" ht="15.75" customHeight="1" x14ac:dyDescent="0.3">
      <c r="B679" s="68"/>
      <c r="G679" s="244"/>
      <c r="H679" s="223"/>
    </row>
    <row r="680" spans="2:8" ht="15.75" customHeight="1" x14ac:dyDescent="0.3">
      <c r="B680" s="68"/>
      <c r="G680" s="244"/>
      <c r="H680" s="223"/>
    </row>
    <row r="681" spans="2:8" ht="15.75" customHeight="1" x14ac:dyDescent="0.3">
      <c r="B681" s="68"/>
      <c r="G681" s="244"/>
      <c r="H681" s="223"/>
    </row>
    <row r="682" spans="2:8" ht="15.75" customHeight="1" x14ac:dyDescent="0.3">
      <c r="B682" s="68"/>
      <c r="G682" s="244"/>
      <c r="H682" s="223"/>
    </row>
    <row r="683" spans="2:8" ht="15.75" customHeight="1" x14ac:dyDescent="0.3">
      <c r="B683" s="68"/>
      <c r="G683" s="244"/>
      <c r="H683" s="223"/>
    </row>
    <row r="684" spans="2:8" ht="15.75" customHeight="1" x14ac:dyDescent="0.3">
      <c r="B684" s="68"/>
      <c r="G684" s="244"/>
      <c r="H684" s="223"/>
    </row>
    <row r="685" spans="2:8" ht="15.75" customHeight="1" x14ac:dyDescent="0.3">
      <c r="B685" s="68"/>
      <c r="G685" s="244"/>
      <c r="H685" s="223"/>
    </row>
    <row r="686" spans="2:8" ht="15.75" customHeight="1" x14ac:dyDescent="0.3">
      <c r="B686" s="68"/>
      <c r="G686" s="244"/>
      <c r="H686" s="223"/>
    </row>
    <row r="687" spans="2:8" ht="15.75" customHeight="1" x14ac:dyDescent="0.3">
      <c r="B687" s="68"/>
      <c r="G687" s="244"/>
      <c r="H687" s="223"/>
    </row>
    <row r="688" spans="2:8" ht="15.75" customHeight="1" x14ac:dyDescent="0.3">
      <c r="B688" s="68"/>
      <c r="G688" s="244"/>
      <c r="H688" s="223"/>
    </row>
    <row r="689" spans="2:8" ht="15.75" customHeight="1" x14ac:dyDescent="0.3">
      <c r="B689" s="68"/>
      <c r="G689" s="244"/>
      <c r="H689" s="223"/>
    </row>
    <row r="690" spans="2:8" ht="15.75" customHeight="1" x14ac:dyDescent="0.3">
      <c r="B690" s="68"/>
      <c r="G690" s="244"/>
      <c r="H690" s="223"/>
    </row>
    <row r="691" spans="2:8" ht="15.75" customHeight="1" x14ac:dyDescent="0.3">
      <c r="B691" s="68"/>
      <c r="G691" s="244"/>
      <c r="H691" s="223"/>
    </row>
    <row r="692" spans="2:8" ht="15.75" customHeight="1" x14ac:dyDescent="0.3">
      <c r="B692" s="68"/>
      <c r="G692" s="244"/>
      <c r="H692" s="223"/>
    </row>
    <row r="693" spans="2:8" ht="15.75" customHeight="1" x14ac:dyDescent="0.3">
      <c r="B693" s="68"/>
      <c r="G693" s="244"/>
      <c r="H693" s="223"/>
    </row>
    <row r="694" spans="2:8" ht="15.75" customHeight="1" x14ac:dyDescent="0.3">
      <c r="B694" s="68"/>
      <c r="G694" s="244"/>
      <c r="H694" s="223"/>
    </row>
    <row r="695" spans="2:8" ht="15.75" customHeight="1" x14ac:dyDescent="0.3">
      <c r="B695" s="68"/>
      <c r="G695" s="244"/>
      <c r="H695" s="223"/>
    </row>
    <row r="696" spans="2:8" ht="15.75" customHeight="1" x14ac:dyDescent="0.3">
      <c r="B696" s="68"/>
      <c r="G696" s="244"/>
      <c r="H696" s="223"/>
    </row>
    <row r="697" spans="2:8" ht="15.75" customHeight="1" x14ac:dyDescent="0.3">
      <c r="B697" s="68"/>
      <c r="G697" s="244"/>
      <c r="H697" s="223"/>
    </row>
    <row r="698" spans="2:8" ht="15.75" customHeight="1" x14ac:dyDescent="0.3">
      <c r="B698" s="68"/>
      <c r="G698" s="244"/>
      <c r="H698" s="223"/>
    </row>
    <row r="699" spans="2:8" ht="15.75" customHeight="1" x14ac:dyDescent="0.3">
      <c r="B699" s="68"/>
      <c r="G699" s="244"/>
      <c r="H699" s="223"/>
    </row>
    <row r="700" spans="2:8" ht="15.75" customHeight="1" x14ac:dyDescent="0.3">
      <c r="B700" s="68"/>
      <c r="G700" s="244"/>
      <c r="H700" s="223"/>
    </row>
    <row r="701" spans="2:8" ht="15.75" customHeight="1" x14ac:dyDescent="0.3">
      <c r="B701" s="68"/>
      <c r="G701" s="244"/>
      <c r="H701" s="223"/>
    </row>
    <row r="702" spans="2:8" ht="15.75" customHeight="1" x14ac:dyDescent="0.3">
      <c r="B702" s="68"/>
      <c r="G702" s="244"/>
      <c r="H702" s="223"/>
    </row>
    <row r="703" spans="2:8" ht="15.75" customHeight="1" x14ac:dyDescent="0.3">
      <c r="B703" s="68"/>
      <c r="G703" s="244"/>
      <c r="H703" s="223"/>
    </row>
    <row r="704" spans="2:8" ht="15.75" customHeight="1" x14ac:dyDescent="0.3">
      <c r="B704" s="68"/>
      <c r="G704" s="244"/>
      <c r="H704" s="223"/>
    </row>
    <row r="705" spans="2:8" ht="15.75" customHeight="1" x14ac:dyDescent="0.3">
      <c r="B705" s="68"/>
      <c r="G705" s="244"/>
      <c r="H705" s="223"/>
    </row>
    <row r="706" spans="2:8" ht="15.75" customHeight="1" x14ac:dyDescent="0.3">
      <c r="B706" s="68"/>
      <c r="G706" s="244"/>
      <c r="H706" s="223"/>
    </row>
    <row r="707" spans="2:8" ht="15.75" customHeight="1" x14ac:dyDescent="0.3">
      <c r="B707" s="68"/>
      <c r="G707" s="244"/>
      <c r="H707" s="223"/>
    </row>
    <row r="708" spans="2:8" ht="15.75" customHeight="1" x14ac:dyDescent="0.3">
      <c r="B708" s="68"/>
      <c r="G708" s="244"/>
      <c r="H708" s="223"/>
    </row>
    <row r="709" spans="2:8" ht="15.75" customHeight="1" x14ac:dyDescent="0.3">
      <c r="B709" s="68"/>
      <c r="G709" s="244"/>
      <c r="H709" s="223"/>
    </row>
    <row r="710" spans="2:8" ht="15.75" customHeight="1" x14ac:dyDescent="0.3">
      <c r="B710" s="68"/>
      <c r="G710" s="244"/>
      <c r="H710" s="223"/>
    </row>
    <row r="711" spans="2:8" ht="15.75" customHeight="1" x14ac:dyDescent="0.3">
      <c r="B711" s="68"/>
      <c r="G711" s="244"/>
      <c r="H711" s="223"/>
    </row>
    <row r="712" spans="2:8" ht="15.75" customHeight="1" x14ac:dyDescent="0.3">
      <c r="B712" s="68"/>
      <c r="G712" s="244"/>
      <c r="H712" s="223"/>
    </row>
    <row r="713" spans="2:8" ht="15.75" customHeight="1" x14ac:dyDescent="0.3">
      <c r="B713" s="68"/>
      <c r="G713" s="244"/>
      <c r="H713" s="223"/>
    </row>
    <row r="714" spans="2:8" ht="15.75" customHeight="1" x14ac:dyDescent="0.3">
      <c r="B714" s="68"/>
      <c r="G714" s="244"/>
      <c r="H714" s="223"/>
    </row>
    <row r="715" spans="2:8" ht="15.75" customHeight="1" x14ac:dyDescent="0.3">
      <c r="B715" s="68"/>
      <c r="G715" s="244"/>
      <c r="H715" s="223"/>
    </row>
    <row r="716" spans="2:8" ht="15.75" customHeight="1" x14ac:dyDescent="0.3">
      <c r="B716" s="68"/>
      <c r="G716" s="244"/>
      <c r="H716" s="223"/>
    </row>
    <row r="717" spans="2:8" ht="15.75" customHeight="1" x14ac:dyDescent="0.3">
      <c r="B717" s="68"/>
      <c r="G717" s="244"/>
      <c r="H717" s="223"/>
    </row>
    <row r="718" spans="2:8" ht="15.75" customHeight="1" x14ac:dyDescent="0.3">
      <c r="B718" s="68"/>
      <c r="G718" s="244"/>
      <c r="H718" s="223"/>
    </row>
    <row r="719" spans="2:8" ht="15.75" customHeight="1" x14ac:dyDescent="0.3">
      <c r="B719" s="68"/>
      <c r="G719" s="244"/>
      <c r="H719" s="223"/>
    </row>
    <row r="720" spans="2:8" ht="15.75" customHeight="1" x14ac:dyDescent="0.3">
      <c r="B720" s="68"/>
      <c r="G720" s="244"/>
      <c r="H720" s="223"/>
    </row>
    <row r="721" spans="2:8" ht="15.75" customHeight="1" x14ac:dyDescent="0.3">
      <c r="B721" s="68"/>
      <c r="G721" s="244"/>
      <c r="H721" s="223"/>
    </row>
    <row r="722" spans="2:8" ht="15.75" customHeight="1" x14ac:dyDescent="0.3">
      <c r="B722" s="68"/>
      <c r="G722" s="244"/>
      <c r="H722" s="223"/>
    </row>
    <row r="723" spans="2:8" ht="15.75" customHeight="1" x14ac:dyDescent="0.3">
      <c r="B723" s="68"/>
      <c r="G723" s="244"/>
      <c r="H723" s="223"/>
    </row>
    <row r="724" spans="2:8" ht="15.75" customHeight="1" x14ac:dyDescent="0.3">
      <c r="B724" s="68"/>
      <c r="G724" s="244"/>
      <c r="H724" s="223"/>
    </row>
    <row r="725" spans="2:8" ht="15.75" customHeight="1" x14ac:dyDescent="0.3">
      <c r="B725" s="68"/>
      <c r="G725" s="244"/>
      <c r="H725" s="223"/>
    </row>
    <row r="726" spans="2:8" ht="15.75" customHeight="1" x14ac:dyDescent="0.3">
      <c r="B726" s="68"/>
      <c r="G726" s="244"/>
      <c r="H726" s="223"/>
    </row>
    <row r="727" spans="2:8" ht="15.75" customHeight="1" x14ac:dyDescent="0.3">
      <c r="B727" s="68"/>
      <c r="G727" s="244"/>
      <c r="H727" s="223"/>
    </row>
    <row r="728" spans="2:8" ht="15.75" customHeight="1" x14ac:dyDescent="0.3">
      <c r="B728" s="68"/>
      <c r="G728" s="244"/>
      <c r="H728" s="223"/>
    </row>
    <row r="729" spans="2:8" ht="15.75" customHeight="1" x14ac:dyDescent="0.3">
      <c r="B729" s="68"/>
      <c r="G729" s="244"/>
      <c r="H729" s="223"/>
    </row>
    <row r="730" spans="2:8" ht="15.75" customHeight="1" x14ac:dyDescent="0.3">
      <c r="B730" s="68"/>
      <c r="G730" s="244"/>
      <c r="H730" s="223"/>
    </row>
    <row r="731" spans="2:8" ht="15.75" customHeight="1" x14ac:dyDescent="0.3">
      <c r="B731" s="68"/>
      <c r="G731" s="244"/>
      <c r="H731" s="223"/>
    </row>
    <row r="732" spans="2:8" ht="15.75" customHeight="1" x14ac:dyDescent="0.3">
      <c r="B732" s="68"/>
      <c r="G732" s="244"/>
      <c r="H732" s="223"/>
    </row>
    <row r="733" spans="2:8" ht="15.75" customHeight="1" x14ac:dyDescent="0.3">
      <c r="B733" s="68"/>
      <c r="G733" s="244"/>
      <c r="H733" s="223"/>
    </row>
    <row r="734" spans="2:8" ht="15.75" customHeight="1" x14ac:dyDescent="0.3">
      <c r="B734" s="68"/>
      <c r="G734" s="244"/>
      <c r="H734" s="223"/>
    </row>
    <row r="735" spans="2:8" ht="15.75" customHeight="1" x14ac:dyDescent="0.3">
      <c r="B735" s="68"/>
      <c r="G735" s="244"/>
      <c r="H735" s="223"/>
    </row>
    <row r="736" spans="2:8" ht="15.75" customHeight="1" x14ac:dyDescent="0.3">
      <c r="B736" s="68"/>
      <c r="G736" s="244"/>
      <c r="H736" s="223"/>
    </row>
    <row r="737" spans="2:8" ht="15.75" customHeight="1" x14ac:dyDescent="0.3">
      <c r="B737" s="68"/>
      <c r="G737" s="244"/>
      <c r="H737" s="223"/>
    </row>
    <row r="738" spans="2:8" ht="15.75" customHeight="1" x14ac:dyDescent="0.3">
      <c r="B738" s="68"/>
      <c r="G738" s="244"/>
      <c r="H738" s="223"/>
    </row>
    <row r="739" spans="2:8" ht="15.75" customHeight="1" x14ac:dyDescent="0.3">
      <c r="B739" s="68"/>
      <c r="G739" s="244"/>
      <c r="H739" s="223"/>
    </row>
    <row r="740" spans="2:8" ht="15.75" customHeight="1" x14ac:dyDescent="0.3">
      <c r="B740" s="68"/>
      <c r="G740" s="244"/>
      <c r="H740" s="223"/>
    </row>
    <row r="741" spans="2:8" ht="15.75" customHeight="1" x14ac:dyDescent="0.3">
      <c r="B741" s="68"/>
      <c r="G741" s="244"/>
      <c r="H741" s="223"/>
    </row>
    <row r="742" spans="2:8" ht="15.75" customHeight="1" x14ac:dyDescent="0.3">
      <c r="B742" s="68"/>
      <c r="G742" s="244"/>
      <c r="H742" s="223"/>
    </row>
    <row r="743" spans="2:8" ht="15.75" customHeight="1" x14ac:dyDescent="0.3">
      <c r="B743" s="68"/>
      <c r="G743" s="244"/>
      <c r="H743" s="223"/>
    </row>
    <row r="744" spans="2:8" ht="15.75" customHeight="1" x14ac:dyDescent="0.3">
      <c r="B744" s="68"/>
      <c r="G744" s="244"/>
      <c r="H744" s="223"/>
    </row>
    <row r="745" spans="2:8" ht="15.75" customHeight="1" x14ac:dyDescent="0.3">
      <c r="B745" s="68"/>
      <c r="G745" s="244"/>
      <c r="H745" s="223"/>
    </row>
    <row r="746" spans="2:8" ht="15.75" customHeight="1" x14ac:dyDescent="0.3">
      <c r="B746" s="68"/>
      <c r="G746" s="244"/>
      <c r="H746" s="223"/>
    </row>
    <row r="747" spans="2:8" ht="15.75" customHeight="1" x14ac:dyDescent="0.3">
      <c r="B747" s="68"/>
      <c r="G747" s="244"/>
      <c r="H747" s="223"/>
    </row>
    <row r="748" spans="2:8" ht="15.75" customHeight="1" x14ac:dyDescent="0.3">
      <c r="B748" s="68"/>
      <c r="G748" s="244"/>
      <c r="H748" s="223"/>
    </row>
    <row r="749" spans="2:8" ht="15.75" customHeight="1" x14ac:dyDescent="0.3">
      <c r="B749" s="68"/>
      <c r="G749" s="244"/>
      <c r="H749" s="223"/>
    </row>
    <row r="750" spans="2:8" ht="15.75" customHeight="1" x14ac:dyDescent="0.3">
      <c r="B750" s="68"/>
      <c r="G750" s="244"/>
      <c r="H750" s="223"/>
    </row>
    <row r="751" spans="2:8" ht="15.75" customHeight="1" x14ac:dyDescent="0.3">
      <c r="B751" s="68"/>
      <c r="G751" s="244"/>
      <c r="H751" s="223"/>
    </row>
    <row r="752" spans="2:8" ht="15.75" customHeight="1" x14ac:dyDescent="0.3">
      <c r="B752" s="68"/>
      <c r="G752" s="244"/>
      <c r="H752" s="223"/>
    </row>
    <row r="753" spans="2:8" ht="15.75" customHeight="1" x14ac:dyDescent="0.3">
      <c r="B753" s="68"/>
      <c r="G753" s="244"/>
      <c r="H753" s="223"/>
    </row>
    <row r="754" spans="2:8" ht="15.75" customHeight="1" x14ac:dyDescent="0.3">
      <c r="B754" s="68"/>
      <c r="G754" s="244"/>
      <c r="H754" s="223"/>
    </row>
    <row r="755" spans="2:8" ht="15.75" customHeight="1" x14ac:dyDescent="0.3">
      <c r="B755" s="68"/>
      <c r="G755" s="244"/>
      <c r="H755" s="223"/>
    </row>
    <row r="756" spans="2:8" ht="15.75" customHeight="1" x14ac:dyDescent="0.3">
      <c r="B756" s="68"/>
      <c r="G756" s="244"/>
      <c r="H756" s="223"/>
    </row>
    <row r="757" spans="2:8" ht="15.75" customHeight="1" x14ac:dyDescent="0.3">
      <c r="B757" s="68"/>
      <c r="G757" s="244"/>
      <c r="H757" s="223"/>
    </row>
    <row r="758" spans="2:8" ht="15.75" customHeight="1" x14ac:dyDescent="0.3">
      <c r="B758" s="68"/>
      <c r="G758" s="244"/>
      <c r="H758" s="223"/>
    </row>
    <row r="759" spans="2:8" ht="15.75" customHeight="1" x14ac:dyDescent="0.3">
      <c r="B759" s="68"/>
      <c r="G759" s="244"/>
      <c r="H759" s="223"/>
    </row>
    <row r="760" spans="2:8" ht="15.75" customHeight="1" x14ac:dyDescent="0.3">
      <c r="B760" s="68"/>
      <c r="G760" s="244"/>
      <c r="H760" s="223"/>
    </row>
    <row r="761" spans="2:8" ht="15.75" customHeight="1" x14ac:dyDescent="0.3">
      <c r="B761" s="68"/>
      <c r="G761" s="244"/>
      <c r="H761" s="223"/>
    </row>
    <row r="762" spans="2:8" ht="15.75" customHeight="1" x14ac:dyDescent="0.3">
      <c r="B762" s="68"/>
      <c r="G762" s="244"/>
      <c r="H762" s="223"/>
    </row>
    <row r="763" spans="2:8" ht="15.75" customHeight="1" x14ac:dyDescent="0.3">
      <c r="B763" s="68"/>
      <c r="G763" s="244"/>
      <c r="H763" s="223"/>
    </row>
    <row r="764" spans="2:8" ht="15.75" customHeight="1" x14ac:dyDescent="0.3">
      <c r="B764" s="68"/>
      <c r="G764" s="244"/>
      <c r="H764" s="223"/>
    </row>
    <row r="765" spans="2:8" ht="15.75" customHeight="1" x14ac:dyDescent="0.3">
      <c r="B765" s="68"/>
      <c r="G765" s="244"/>
      <c r="H765" s="223"/>
    </row>
    <row r="766" spans="2:8" ht="15.75" customHeight="1" x14ac:dyDescent="0.3">
      <c r="B766" s="68"/>
      <c r="G766" s="244"/>
      <c r="H766" s="223"/>
    </row>
    <row r="767" spans="2:8" ht="15.75" customHeight="1" x14ac:dyDescent="0.3">
      <c r="B767" s="68"/>
      <c r="G767" s="244"/>
      <c r="H767" s="223"/>
    </row>
    <row r="768" spans="2:8" ht="15.75" customHeight="1" x14ac:dyDescent="0.3">
      <c r="B768" s="68"/>
      <c r="G768" s="244"/>
      <c r="H768" s="223"/>
    </row>
    <row r="769" spans="2:8" ht="15.75" customHeight="1" x14ac:dyDescent="0.3">
      <c r="B769" s="68"/>
      <c r="G769" s="244"/>
      <c r="H769" s="223"/>
    </row>
    <row r="770" spans="2:8" ht="15.75" customHeight="1" x14ac:dyDescent="0.3">
      <c r="B770" s="68"/>
      <c r="G770" s="244"/>
      <c r="H770" s="223"/>
    </row>
    <row r="771" spans="2:8" ht="15.75" customHeight="1" x14ac:dyDescent="0.3">
      <c r="B771" s="68"/>
      <c r="G771" s="244"/>
      <c r="H771" s="223"/>
    </row>
    <row r="772" spans="2:8" ht="15.75" customHeight="1" x14ac:dyDescent="0.3">
      <c r="B772" s="68"/>
      <c r="G772" s="244"/>
      <c r="H772" s="223"/>
    </row>
    <row r="773" spans="2:8" ht="15.75" customHeight="1" x14ac:dyDescent="0.3">
      <c r="B773" s="68"/>
      <c r="G773" s="244"/>
      <c r="H773" s="223"/>
    </row>
    <row r="774" spans="2:8" ht="15.75" customHeight="1" x14ac:dyDescent="0.3">
      <c r="B774" s="68"/>
      <c r="G774" s="244"/>
      <c r="H774" s="223"/>
    </row>
    <row r="775" spans="2:8" ht="15.75" customHeight="1" x14ac:dyDescent="0.3">
      <c r="B775" s="68"/>
      <c r="G775" s="244"/>
      <c r="H775" s="223"/>
    </row>
    <row r="776" spans="2:8" ht="15.75" customHeight="1" x14ac:dyDescent="0.3">
      <c r="B776" s="68"/>
      <c r="G776" s="244"/>
      <c r="H776" s="223"/>
    </row>
    <row r="777" spans="2:8" ht="15.75" customHeight="1" x14ac:dyDescent="0.3">
      <c r="B777" s="68"/>
      <c r="G777" s="244"/>
      <c r="H777" s="223"/>
    </row>
    <row r="778" spans="2:8" ht="15.75" customHeight="1" x14ac:dyDescent="0.3">
      <c r="B778" s="68"/>
      <c r="G778" s="244"/>
      <c r="H778" s="223"/>
    </row>
    <row r="779" spans="2:8" ht="15.75" customHeight="1" x14ac:dyDescent="0.3">
      <c r="B779" s="68"/>
      <c r="G779" s="244"/>
      <c r="H779" s="223"/>
    </row>
    <row r="780" spans="2:8" ht="15.75" customHeight="1" x14ac:dyDescent="0.3">
      <c r="B780" s="68"/>
      <c r="G780" s="244"/>
      <c r="H780" s="223"/>
    </row>
    <row r="781" spans="2:8" ht="15.75" customHeight="1" x14ac:dyDescent="0.3">
      <c r="B781" s="68"/>
      <c r="G781" s="244"/>
      <c r="H781" s="223"/>
    </row>
    <row r="782" spans="2:8" ht="15.75" customHeight="1" x14ac:dyDescent="0.3">
      <c r="B782" s="68"/>
      <c r="G782" s="244"/>
      <c r="H782" s="223"/>
    </row>
    <row r="783" spans="2:8" ht="15.75" customHeight="1" x14ac:dyDescent="0.3">
      <c r="B783" s="68"/>
      <c r="G783" s="244"/>
      <c r="H783" s="223"/>
    </row>
    <row r="784" spans="2:8" ht="15.75" customHeight="1" x14ac:dyDescent="0.3">
      <c r="B784" s="68"/>
      <c r="G784" s="244"/>
      <c r="H784" s="223"/>
    </row>
    <row r="785" spans="2:8" ht="15.75" customHeight="1" x14ac:dyDescent="0.3">
      <c r="B785" s="68"/>
      <c r="G785" s="244"/>
      <c r="H785" s="223"/>
    </row>
    <row r="786" spans="2:8" ht="15.75" customHeight="1" x14ac:dyDescent="0.3">
      <c r="B786" s="68"/>
      <c r="G786" s="244"/>
      <c r="H786" s="223"/>
    </row>
    <row r="787" spans="2:8" ht="15.75" customHeight="1" x14ac:dyDescent="0.3">
      <c r="B787" s="68"/>
      <c r="G787" s="244"/>
      <c r="H787" s="223"/>
    </row>
    <row r="788" spans="2:8" ht="15.75" customHeight="1" x14ac:dyDescent="0.3">
      <c r="B788" s="68"/>
      <c r="G788" s="244"/>
      <c r="H788" s="223"/>
    </row>
    <row r="789" spans="2:8" ht="15.75" customHeight="1" x14ac:dyDescent="0.3">
      <c r="B789" s="68"/>
      <c r="G789" s="244"/>
      <c r="H789" s="223"/>
    </row>
    <row r="790" spans="2:8" ht="15.75" customHeight="1" x14ac:dyDescent="0.3">
      <c r="B790" s="68"/>
      <c r="G790" s="244"/>
      <c r="H790" s="223"/>
    </row>
    <row r="791" spans="2:8" ht="15.75" customHeight="1" x14ac:dyDescent="0.3">
      <c r="B791" s="68"/>
      <c r="G791" s="244"/>
      <c r="H791" s="223"/>
    </row>
    <row r="792" spans="2:8" ht="15.75" customHeight="1" x14ac:dyDescent="0.3">
      <c r="B792" s="68"/>
      <c r="G792" s="244"/>
      <c r="H792" s="223"/>
    </row>
    <row r="793" spans="2:8" ht="15.75" customHeight="1" x14ac:dyDescent="0.3">
      <c r="B793" s="68"/>
      <c r="G793" s="244"/>
      <c r="H793" s="223"/>
    </row>
    <row r="794" spans="2:8" ht="15.75" customHeight="1" x14ac:dyDescent="0.3">
      <c r="B794" s="68"/>
      <c r="G794" s="244"/>
      <c r="H794" s="223"/>
    </row>
    <row r="795" spans="2:8" ht="15.75" customHeight="1" x14ac:dyDescent="0.3">
      <c r="B795" s="68"/>
      <c r="G795" s="244"/>
      <c r="H795" s="223"/>
    </row>
    <row r="796" spans="2:8" ht="15.75" customHeight="1" x14ac:dyDescent="0.3">
      <c r="B796" s="68"/>
      <c r="G796" s="244"/>
      <c r="H796" s="223"/>
    </row>
    <row r="797" spans="2:8" ht="15.75" customHeight="1" x14ac:dyDescent="0.3">
      <c r="B797" s="68"/>
      <c r="G797" s="244"/>
      <c r="H797" s="223"/>
    </row>
    <row r="798" spans="2:8" ht="15.75" customHeight="1" x14ac:dyDescent="0.3">
      <c r="B798" s="68"/>
      <c r="G798" s="244"/>
      <c r="H798" s="223"/>
    </row>
    <row r="799" spans="2:8" ht="15.75" customHeight="1" x14ac:dyDescent="0.3">
      <c r="B799" s="68"/>
      <c r="G799" s="244"/>
      <c r="H799" s="223"/>
    </row>
    <row r="800" spans="2:8" ht="15.75" customHeight="1" x14ac:dyDescent="0.3">
      <c r="B800" s="68"/>
      <c r="G800" s="244"/>
      <c r="H800" s="223"/>
    </row>
    <row r="801" spans="2:8" ht="15.75" customHeight="1" x14ac:dyDescent="0.3">
      <c r="B801" s="68"/>
      <c r="G801" s="244"/>
      <c r="H801" s="223"/>
    </row>
    <row r="802" spans="2:8" ht="15.75" customHeight="1" x14ac:dyDescent="0.3">
      <c r="B802" s="68"/>
      <c r="G802" s="244"/>
      <c r="H802" s="223"/>
    </row>
    <row r="803" spans="2:8" ht="15.75" customHeight="1" x14ac:dyDescent="0.3">
      <c r="B803" s="68"/>
      <c r="G803" s="244"/>
      <c r="H803" s="223"/>
    </row>
    <row r="804" spans="2:8" ht="15.75" customHeight="1" x14ac:dyDescent="0.3">
      <c r="B804" s="68"/>
      <c r="G804" s="244"/>
      <c r="H804" s="223"/>
    </row>
    <row r="805" spans="2:8" ht="15.75" customHeight="1" x14ac:dyDescent="0.3">
      <c r="B805" s="68"/>
      <c r="G805" s="244"/>
      <c r="H805" s="223"/>
    </row>
    <row r="806" spans="2:8" ht="15.75" customHeight="1" x14ac:dyDescent="0.3">
      <c r="B806" s="68"/>
      <c r="G806" s="244"/>
      <c r="H806" s="223"/>
    </row>
    <row r="807" spans="2:8" ht="15.75" customHeight="1" x14ac:dyDescent="0.3">
      <c r="B807" s="68"/>
      <c r="G807" s="244"/>
      <c r="H807" s="223"/>
    </row>
    <row r="808" spans="2:8" ht="15.75" customHeight="1" x14ac:dyDescent="0.3">
      <c r="B808" s="68"/>
      <c r="G808" s="244"/>
      <c r="H808" s="223"/>
    </row>
    <row r="809" spans="2:8" ht="15.75" customHeight="1" x14ac:dyDescent="0.3">
      <c r="B809" s="68"/>
      <c r="G809" s="244"/>
      <c r="H809" s="223"/>
    </row>
    <row r="810" spans="2:8" ht="15.75" customHeight="1" x14ac:dyDescent="0.3">
      <c r="B810" s="68"/>
      <c r="G810" s="244"/>
      <c r="H810" s="223"/>
    </row>
    <row r="811" spans="2:8" ht="15.75" customHeight="1" x14ac:dyDescent="0.3">
      <c r="B811" s="68"/>
      <c r="G811" s="244"/>
      <c r="H811" s="223"/>
    </row>
    <row r="812" spans="2:8" ht="15.75" customHeight="1" x14ac:dyDescent="0.3">
      <c r="B812" s="68"/>
      <c r="G812" s="244"/>
      <c r="H812" s="223"/>
    </row>
    <row r="813" spans="2:8" ht="15.75" customHeight="1" x14ac:dyDescent="0.3">
      <c r="B813" s="68"/>
      <c r="G813" s="244"/>
      <c r="H813" s="223"/>
    </row>
    <row r="814" spans="2:8" ht="15.75" customHeight="1" x14ac:dyDescent="0.3">
      <c r="B814" s="68"/>
      <c r="G814" s="244"/>
      <c r="H814" s="223"/>
    </row>
    <row r="815" spans="2:8" ht="15.75" customHeight="1" x14ac:dyDescent="0.3">
      <c r="B815" s="68"/>
      <c r="G815" s="244"/>
      <c r="H815" s="223"/>
    </row>
    <row r="816" spans="2:8" ht="15.75" customHeight="1" x14ac:dyDescent="0.3">
      <c r="B816" s="68"/>
      <c r="G816" s="244"/>
      <c r="H816" s="223"/>
    </row>
    <row r="817" spans="2:8" ht="15.75" customHeight="1" x14ac:dyDescent="0.3">
      <c r="B817" s="68"/>
      <c r="G817" s="244"/>
      <c r="H817" s="223"/>
    </row>
    <row r="818" spans="2:8" ht="15.75" customHeight="1" x14ac:dyDescent="0.3">
      <c r="B818" s="68"/>
      <c r="G818" s="244"/>
      <c r="H818" s="223"/>
    </row>
    <row r="819" spans="2:8" ht="15.75" customHeight="1" x14ac:dyDescent="0.3">
      <c r="B819" s="68"/>
      <c r="G819" s="244"/>
      <c r="H819" s="223"/>
    </row>
    <row r="820" spans="2:8" ht="15.75" customHeight="1" x14ac:dyDescent="0.3">
      <c r="B820" s="68"/>
      <c r="G820" s="244"/>
      <c r="H820" s="223"/>
    </row>
    <row r="821" spans="2:8" ht="15.75" customHeight="1" x14ac:dyDescent="0.3">
      <c r="B821" s="68"/>
      <c r="G821" s="244"/>
      <c r="H821" s="223"/>
    </row>
    <row r="822" spans="2:8" ht="15.75" customHeight="1" x14ac:dyDescent="0.3">
      <c r="B822" s="68"/>
      <c r="G822" s="244"/>
      <c r="H822" s="223"/>
    </row>
    <row r="823" spans="2:8" ht="15.75" customHeight="1" x14ac:dyDescent="0.3">
      <c r="B823" s="68"/>
      <c r="G823" s="244"/>
      <c r="H823" s="223"/>
    </row>
    <row r="824" spans="2:8" ht="15.75" customHeight="1" x14ac:dyDescent="0.3">
      <c r="B824" s="68"/>
      <c r="G824" s="244"/>
      <c r="H824" s="223"/>
    </row>
    <row r="825" spans="2:8" ht="15.75" customHeight="1" x14ac:dyDescent="0.3">
      <c r="B825" s="68"/>
      <c r="G825" s="244"/>
      <c r="H825" s="223"/>
    </row>
    <row r="826" spans="2:8" ht="15.75" customHeight="1" x14ac:dyDescent="0.3">
      <c r="B826" s="68"/>
      <c r="G826" s="244"/>
      <c r="H826" s="223"/>
    </row>
    <row r="827" spans="2:8" ht="15.75" customHeight="1" x14ac:dyDescent="0.3">
      <c r="B827" s="68"/>
      <c r="G827" s="244"/>
      <c r="H827" s="223"/>
    </row>
    <row r="828" spans="2:8" ht="15.75" customHeight="1" x14ac:dyDescent="0.3">
      <c r="B828" s="68"/>
      <c r="G828" s="244"/>
      <c r="H828" s="223"/>
    </row>
    <row r="829" spans="2:8" ht="15.75" customHeight="1" x14ac:dyDescent="0.3">
      <c r="B829" s="68"/>
      <c r="G829" s="244"/>
      <c r="H829" s="223"/>
    </row>
    <row r="830" spans="2:8" ht="15.75" customHeight="1" x14ac:dyDescent="0.3">
      <c r="B830" s="68"/>
      <c r="G830" s="244"/>
      <c r="H830" s="223"/>
    </row>
    <row r="831" spans="2:8" ht="15.75" customHeight="1" x14ac:dyDescent="0.3">
      <c r="B831" s="68"/>
      <c r="G831" s="244"/>
      <c r="H831" s="223"/>
    </row>
    <row r="832" spans="2:8" ht="15.75" customHeight="1" x14ac:dyDescent="0.3">
      <c r="B832" s="68"/>
      <c r="G832" s="244"/>
      <c r="H832" s="223"/>
    </row>
    <row r="833" spans="2:8" ht="15.75" customHeight="1" x14ac:dyDescent="0.3">
      <c r="B833" s="68"/>
      <c r="G833" s="244"/>
      <c r="H833" s="223"/>
    </row>
    <row r="834" spans="2:8" ht="15.75" customHeight="1" x14ac:dyDescent="0.3">
      <c r="B834" s="68"/>
      <c r="G834" s="244"/>
      <c r="H834" s="223"/>
    </row>
    <row r="835" spans="2:8" ht="15.75" customHeight="1" x14ac:dyDescent="0.3">
      <c r="B835" s="68"/>
      <c r="G835" s="244"/>
      <c r="H835" s="223"/>
    </row>
    <row r="836" spans="2:8" ht="15.75" customHeight="1" x14ac:dyDescent="0.3">
      <c r="B836" s="68"/>
      <c r="G836" s="244"/>
      <c r="H836" s="223"/>
    </row>
    <row r="837" spans="2:8" ht="15.75" customHeight="1" x14ac:dyDescent="0.3">
      <c r="B837" s="68"/>
      <c r="G837" s="244"/>
      <c r="H837" s="223"/>
    </row>
    <row r="838" spans="2:8" ht="15.75" customHeight="1" x14ac:dyDescent="0.3">
      <c r="B838" s="68"/>
      <c r="G838" s="244"/>
      <c r="H838" s="223"/>
    </row>
    <row r="839" spans="2:8" ht="15.75" customHeight="1" x14ac:dyDescent="0.3">
      <c r="B839" s="68"/>
      <c r="G839" s="244"/>
      <c r="H839" s="223"/>
    </row>
    <row r="840" spans="2:8" ht="15.75" customHeight="1" x14ac:dyDescent="0.3">
      <c r="B840" s="68"/>
      <c r="G840" s="244"/>
      <c r="H840" s="223"/>
    </row>
    <row r="841" spans="2:8" ht="15.75" customHeight="1" x14ac:dyDescent="0.3">
      <c r="B841" s="68"/>
      <c r="G841" s="244"/>
      <c r="H841" s="223"/>
    </row>
    <row r="842" spans="2:8" ht="15.75" customHeight="1" x14ac:dyDescent="0.3">
      <c r="B842" s="68"/>
      <c r="G842" s="244"/>
      <c r="H842" s="223"/>
    </row>
    <row r="843" spans="2:8" ht="15.75" customHeight="1" x14ac:dyDescent="0.3">
      <c r="B843" s="68"/>
      <c r="G843" s="244"/>
      <c r="H843" s="223"/>
    </row>
    <row r="844" spans="2:8" ht="15.75" customHeight="1" x14ac:dyDescent="0.3">
      <c r="B844" s="68"/>
      <c r="G844" s="244"/>
      <c r="H844" s="223"/>
    </row>
    <row r="845" spans="2:8" ht="15.75" customHeight="1" x14ac:dyDescent="0.3">
      <c r="B845" s="68"/>
      <c r="G845" s="244"/>
      <c r="H845" s="223"/>
    </row>
    <row r="846" spans="2:8" ht="15.75" customHeight="1" x14ac:dyDescent="0.3">
      <c r="B846" s="68"/>
      <c r="G846" s="244"/>
      <c r="H846" s="223"/>
    </row>
    <row r="847" spans="2:8" ht="15.75" customHeight="1" x14ac:dyDescent="0.3">
      <c r="B847" s="68"/>
      <c r="G847" s="244"/>
      <c r="H847" s="223"/>
    </row>
    <row r="848" spans="2:8" ht="15.75" customHeight="1" x14ac:dyDescent="0.3">
      <c r="B848" s="68"/>
      <c r="G848" s="244"/>
      <c r="H848" s="223"/>
    </row>
    <row r="849" spans="2:8" ht="15.75" customHeight="1" x14ac:dyDescent="0.3">
      <c r="B849" s="68"/>
      <c r="G849" s="244"/>
      <c r="H849" s="223"/>
    </row>
    <row r="850" spans="2:8" ht="15.75" customHeight="1" x14ac:dyDescent="0.3">
      <c r="B850" s="68"/>
      <c r="G850" s="244"/>
      <c r="H850" s="223"/>
    </row>
    <row r="851" spans="2:8" ht="15.75" customHeight="1" x14ac:dyDescent="0.3">
      <c r="B851" s="68"/>
      <c r="G851" s="244"/>
      <c r="H851" s="223"/>
    </row>
    <row r="852" spans="2:8" ht="15.75" customHeight="1" x14ac:dyDescent="0.3">
      <c r="B852" s="68"/>
      <c r="G852" s="244"/>
      <c r="H852" s="223"/>
    </row>
    <row r="853" spans="2:8" ht="15.75" customHeight="1" x14ac:dyDescent="0.3">
      <c r="B853" s="68"/>
      <c r="G853" s="244"/>
      <c r="H853" s="223"/>
    </row>
    <row r="854" spans="2:8" ht="15.75" customHeight="1" x14ac:dyDescent="0.3">
      <c r="B854" s="68"/>
      <c r="G854" s="244"/>
      <c r="H854" s="223"/>
    </row>
    <row r="855" spans="2:8" ht="15.75" customHeight="1" x14ac:dyDescent="0.3">
      <c r="B855" s="68"/>
      <c r="G855" s="244"/>
      <c r="H855" s="223"/>
    </row>
    <row r="856" spans="2:8" ht="15.75" customHeight="1" x14ac:dyDescent="0.3">
      <c r="B856" s="68"/>
      <c r="G856" s="244"/>
      <c r="H856" s="223"/>
    </row>
    <row r="857" spans="2:8" ht="15.75" customHeight="1" x14ac:dyDescent="0.3">
      <c r="B857" s="68"/>
      <c r="G857" s="244"/>
      <c r="H857" s="223"/>
    </row>
    <row r="858" spans="2:8" ht="15.75" customHeight="1" x14ac:dyDescent="0.3">
      <c r="B858" s="68"/>
      <c r="G858" s="244"/>
      <c r="H858" s="223"/>
    </row>
    <row r="859" spans="2:8" ht="15.75" customHeight="1" x14ac:dyDescent="0.3">
      <c r="B859" s="68"/>
      <c r="G859" s="244"/>
      <c r="H859" s="223"/>
    </row>
    <row r="860" spans="2:8" ht="15.75" customHeight="1" x14ac:dyDescent="0.3">
      <c r="B860" s="68"/>
      <c r="G860" s="244"/>
      <c r="H860" s="223"/>
    </row>
    <row r="861" spans="2:8" ht="15.75" customHeight="1" x14ac:dyDescent="0.3">
      <c r="B861" s="68"/>
      <c r="G861" s="244"/>
      <c r="H861" s="223"/>
    </row>
    <row r="862" spans="2:8" ht="15.75" customHeight="1" x14ac:dyDescent="0.3">
      <c r="B862" s="68"/>
      <c r="G862" s="244"/>
      <c r="H862" s="223"/>
    </row>
    <row r="863" spans="2:8" ht="15.75" customHeight="1" x14ac:dyDescent="0.3">
      <c r="B863" s="68"/>
      <c r="G863" s="244"/>
      <c r="H863" s="223"/>
    </row>
    <row r="864" spans="2:8" ht="15.75" customHeight="1" x14ac:dyDescent="0.3">
      <c r="B864" s="68"/>
      <c r="G864" s="244"/>
      <c r="H864" s="223"/>
    </row>
    <row r="865" spans="2:8" ht="15.75" customHeight="1" x14ac:dyDescent="0.3">
      <c r="B865" s="68"/>
      <c r="G865" s="244"/>
      <c r="H865" s="223"/>
    </row>
    <row r="866" spans="2:8" ht="15.75" customHeight="1" x14ac:dyDescent="0.3">
      <c r="B866" s="68"/>
      <c r="G866" s="244"/>
      <c r="H866" s="223"/>
    </row>
    <row r="867" spans="2:8" ht="15.75" customHeight="1" x14ac:dyDescent="0.3">
      <c r="B867" s="68"/>
      <c r="G867" s="244"/>
      <c r="H867" s="223"/>
    </row>
    <row r="868" spans="2:8" ht="15.75" customHeight="1" x14ac:dyDescent="0.3">
      <c r="B868" s="68"/>
      <c r="G868" s="244"/>
      <c r="H868" s="223"/>
    </row>
    <row r="869" spans="2:8" ht="15.75" customHeight="1" x14ac:dyDescent="0.3">
      <c r="B869" s="68"/>
      <c r="G869" s="244"/>
      <c r="H869" s="223"/>
    </row>
    <row r="870" spans="2:8" ht="15.75" customHeight="1" x14ac:dyDescent="0.3">
      <c r="B870" s="68"/>
      <c r="G870" s="244"/>
      <c r="H870" s="223"/>
    </row>
    <row r="871" spans="2:8" ht="15.75" customHeight="1" x14ac:dyDescent="0.3">
      <c r="B871" s="68"/>
      <c r="G871" s="244"/>
      <c r="H871" s="223"/>
    </row>
    <row r="872" spans="2:8" ht="15.75" customHeight="1" x14ac:dyDescent="0.3">
      <c r="B872" s="68"/>
      <c r="G872" s="244"/>
      <c r="H872" s="223"/>
    </row>
    <row r="873" spans="2:8" ht="15.75" customHeight="1" x14ac:dyDescent="0.3">
      <c r="B873" s="68"/>
      <c r="G873" s="244"/>
      <c r="H873" s="223"/>
    </row>
    <row r="874" spans="2:8" ht="15.75" customHeight="1" x14ac:dyDescent="0.3">
      <c r="B874" s="68"/>
      <c r="G874" s="244"/>
      <c r="H874" s="223"/>
    </row>
    <row r="875" spans="2:8" ht="15.75" customHeight="1" x14ac:dyDescent="0.3">
      <c r="B875" s="68"/>
      <c r="G875" s="244"/>
      <c r="H875" s="223"/>
    </row>
    <row r="876" spans="2:8" ht="15.75" customHeight="1" x14ac:dyDescent="0.3">
      <c r="B876" s="68"/>
      <c r="G876" s="244"/>
      <c r="H876" s="223"/>
    </row>
    <row r="877" spans="2:8" ht="15.75" customHeight="1" x14ac:dyDescent="0.3">
      <c r="B877" s="68"/>
      <c r="G877" s="244"/>
      <c r="H877" s="223"/>
    </row>
    <row r="878" spans="2:8" ht="15.75" customHeight="1" x14ac:dyDescent="0.3">
      <c r="B878" s="68"/>
      <c r="G878" s="244"/>
      <c r="H878" s="223"/>
    </row>
    <row r="879" spans="2:8" ht="15.75" customHeight="1" x14ac:dyDescent="0.3">
      <c r="B879" s="68"/>
      <c r="G879" s="244"/>
      <c r="H879" s="223"/>
    </row>
    <row r="880" spans="2:8" ht="15.75" customHeight="1" x14ac:dyDescent="0.3">
      <c r="B880" s="68"/>
      <c r="G880" s="244"/>
      <c r="H880" s="223"/>
    </row>
    <row r="881" spans="2:8" ht="15.75" customHeight="1" x14ac:dyDescent="0.3">
      <c r="B881" s="68"/>
      <c r="G881" s="244"/>
      <c r="H881" s="223"/>
    </row>
    <row r="882" spans="2:8" ht="15.75" customHeight="1" x14ac:dyDescent="0.3">
      <c r="B882" s="68"/>
      <c r="G882" s="244"/>
      <c r="H882" s="223"/>
    </row>
    <row r="883" spans="2:8" ht="15.75" customHeight="1" x14ac:dyDescent="0.3">
      <c r="B883" s="68"/>
      <c r="G883" s="244"/>
      <c r="H883" s="223"/>
    </row>
    <row r="884" spans="2:8" ht="15.75" customHeight="1" x14ac:dyDescent="0.3">
      <c r="B884" s="68"/>
      <c r="G884" s="244"/>
      <c r="H884" s="223"/>
    </row>
    <row r="885" spans="2:8" ht="15.75" customHeight="1" x14ac:dyDescent="0.3">
      <c r="B885" s="68"/>
      <c r="G885" s="244"/>
      <c r="H885" s="223"/>
    </row>
    <row r="886" spans="2:8" ht="15.75" customHeight="1" x14ac:dyDescent="0.3">
      <c r="B886" s="68"/>
      <c r="G886" s="244"/>
      <c r="H886" s="223"/>
    </row>
    <row r="887" spans="2:8" ht="15.75" customHeight="1" x14ac:dyDescent="0.3">
      <c r="B887" s="68"/>
      <c r="G887" s="244"/>
      <c r="H887" s="223"/>
    </row>
    <row r="888" spans="2:8" ht="15.75" customHeight="1" x14ac:dyDescent="0.3">
      <c r="B888" s="68"/>
      <c r="G888" s="244"/>
      <c r="H888" s="223"/>
    </row>
    <row r="889" spans="2:8" ht="15.75" customHeight="1" x14ac:dyDescent="0.3">
      <c r="B889" s="68"/>
      <c r="G889" s="244"/>
      <c r="H889" s="223"/>
    </row>
    <row r="890" spans="2:8" ht="15.75" customHeight="1" x14ac:dyDescent="0.3">
      <c r="B890" s="68"/>
      <c r="G890" s="244"/>
      <c r="H890" s="223"/>
    </row>
    <row r="891" spans="2:8" ht="15.75" customHeight="1" x14ac:dyDescent="0.3">
      <c r="B891" s="68"/>
      <c r="G891" s="244"/>
      <c r="H891" s="223"/>
    </row>
    <row r="892" spans="2:8" ht="15.75" customHeight="1" x14ac:dyDescent="0.3">
      <c r="B892" s="68"/>
      <c r="G892" s="244"/>
      <c r="H892" s="223"/>
    </row>
    <row r="893" spans="2:8" ht="15.75" customHeight="1" x14ac:dyDescent="0.3">
      <c r="B893" s="68"/>
      <c r="G893" s="244"/>
      <c r="H893" s="223"/>
    </row>
    <row r="894" spans="2:8" ht="15.75" customHeight="1" x14ac:dyDescent="0.3">
      <c r="B894" s="68"/>
      <c r="G894" s="244"/>
      <c r="H894" s="223"/>
    </row>
    <row r="895" spans="2:8" ht="15.75" customHeight="1" x14ac:dyDescent="0.3">
      <c r="B895" s="68"/>
      <c r="G895" s="244"/>
      <c r="H895" s="223"/>
    </row>
    <row r="896" spans="2:8" ht="15.75" customHeight="1" x14ac:dyDescent="0.3">
      <c r="B896" s="68"/>
      <c r="G896" s="244"/>
      <c r="H896" s="223"/>
    </row>
    <row r="897" spans="2:8" ht="15.75" customHeight="1" x14ac:dyDescent="0.3">
      <c r="B897" s="68"/>
      <c r="G897" s="244"/>
      <c r="H897" s="223"/>
    </row>
    <row r="898" spans="2:8" ht="15.75" customHeight="1" x14ac:dyDescent="0.3">
      <c r="B898" s="68"/>
      <c r="G898" s="244"/>
      <c r="H898" s="223"/>
    </row>
    <row r="899" spans="2:8" ht="15.75" customHeight="1" x14ac:dyDescent="0.3">
      <c r="B899" s="68"/>
      <c r="G899" s="244"/>
      <c r="H899" s="223"/>
    </row>
    <row r="900" spans="2:8" ht="15.75" customHeight="1" x14ac:dyDescent="0.3">
      <c r="B900" s="68"/>
      <c r="G900" s="244"/>
      <c r="H900" s="223"/>
    </row>
    <row r="901" spans="2:8" ht="15.75" customHeight="1" x14ac:dyDescent="0.3">
      <c r="B901" s="68"/>
      <c r="G901" s="244"/>
      <c r="H901" s="223"/>
    </row>
    <row r="902" spans="2:8" ht="15.75" customHeight="1" x14ac:dyDescent="0.3">
      <c r="B902" s="68"/>
      <c r="G902" s="244"/>
      <c r="H902" s="223"/>
    </row>
    <row r="903" spans="2:8" ht="15.75" customHeight="1" x14ac:dyDescent="0.3">
      <c r="B903" s="68"/>
      <c r="G903" s="244"/>
      <c r="H903" s="223"/>
    </row>
    <row r="904" spans="2:8" ht="15.75" customHeight="1" x14ac:dyDescent="0.3">
      <c r="B904" s="68"/>
      <c r="G904" s="244"/>
      <c r="H904" s="223"/>
    </row>
    <row r="905" spans="2:8" ht="15.75" customHeight="1" x14ac:dyDescent="0.3">
      <c r="B905" s="68"/>
      <c r="G905" s="244"/>
      <c r="H905" s="223"/>
    </row>
    <row r="906" spans="2:8" ht="15.75" customHeight="1" x14ac:dyDescent="0.3">
      <c r="B906" s="68"/>
      <c r="G906" s="244"/>
      <c r="H906" s="223"/>
    </row>
    <row r="907" spans="2:8" ht="15.75" customHeight="1" x14ac:dyDescent="0.3">
      <c r="B907" s="68"/>
      <c r="G907" s="244"/>
      <c r="H907" s="223"/>
    </row>
    <row r="908" spans="2:8" ht="15.75" customHeight="1" x14ac:dyDescent="0.3">
      <c r="B908" s="68"/>
      <c r="G908" s="244"/>
      <c r="H908" s="223"/>
    </row>
    <row r="909" spans="2:8" ht="15.75" customHeight="1" x14ac:dyDescent="0.3">
      <c r="B909" s="68"/>
      <c r="G909" s="244"/>
      <c r="H909" s="223"/>
    </row>
    <row r="910" spans="2:8" ht="15.75" customHeight="1" x14ac:dyDescent="0.3">
      <c r="B910" s="68"/>
      <c r="G910" s="244"/>
      <c r="H910" s="223"/>
    </row>
    <row r="911" spans="2:8" ht="15.75" customHeight="1" x14ac:dyDescent="0.3">
      <c r="B911" s="68"/>
      <c r="G911" s="244"/>
      <c r="H911" s="223"/>
    </row>
    <row r="912" spans="2:8" ht="15.75" customHeight="1" x14ac:dyDescent="0.3">
      <c r="B912" s="68"/>
      <c r="G912" s="244"/>
      <c r="H912" s="223"/>
    </row>
    <row r="913" spans="2:8" ht="15.75" customHeight="1" x14ac:dyDescent="0.3">
      <c r="B913" s="68"/>
      <c r="G913" s="244"/>
      <c r="H913" s="223"/>
    </row>
    <row r="914" spans="2:8" ht="15.75" customHeight="1" x14ac:dyDescent="0.3">
      <c r="B914" s="68"/>
      <c r="G914" s="244"/>
      <c r="H914" s="223"/>
    </row>
    <row r="915" spans="2:8" ht="15.75" customHeight="1" x14ac:dyDescent="0.3">
      <c r="B915" s="68"/>
      <c r="G915" s="244"/>
      <c r="H915" s="223"/>
    </row>
    <row r="916" spans="2:8" ht="15.75" customHeight="1" x14ac:dyDescent="0.3">
      <c r="B916" s="68"/>
      <c r="G916" s="244"/>
      <c r="H916" s="223"/>
    </row>
    <row r="917" spans="2:8" ht="15.75" customHeight="1" x14ac:dyDescent="0.3">
      <c r="B917" s="68"/>
      <c r="G917" s="244"/>
      <c r="H917" s="223"/>
    </row>
    <row r="918" spans="2:8" ht="15.75" customHeight="1" x14ac:dyDescent="0.3">
      <c r="B918" s="68"/>
      <c r="G918" s="244"/>
      <c r="H918" s="223"/>
    </row>
    <row r="919" spans="2:8" ht="15.75" customHeight="1" x14ac:dyDescent="0.3">
      <c r="B919" s="68"/>
      <c r="G919" s="244"/>
      <c r="H919" s="223"/>
    </row>
    <row r="920" spans="2:8" ht="15.75" customHeight="1" x14ac:dyDescent="0.3">
      <c r="B920" s="68"/>
      <c r="G920" s="244"/>
      <c r="H920" s="223"/>
    </row>
    <row r="921" spans="2:8" ht="15.75" customHeight="1" x14ac:dyDescent="0.3">
      <c r="B921" s="68"/>
      <c r="G921" s="244"/>
      <c r="H921" s="223"/>
    </row>
    <row r="922" spans="2:8" ht="15.75" customHeight="1" x14ac:dyDescent="0.3">
      <c r="B922" s="68"/>
      <c r="G922" s="244"/>
      <c r="H922" s="223"/>
    </row>
    <row r="923" spans="2:8" ht="15.75" customHeight="1" x14ac:dyDescent="0.3">
      <c r="B923" s="68"/>
      <c r="G923" s="244"/>
      <c r="H923" s="223"/>
    </row>
    <row r="924" spans="2:8" ht="15.75" customHeight="1" x14ac:dyDescent="0.3">
      <c r="B924" s="68"/>
      <c r="G924" s="244"/>
      <c r="H924" s="223"/>
    </row>
    <row r="925" spans="2:8" ht="15.75" customHeight="1" x14ac:dyDescent="0.3">
      <c r="B925" s="68"/>
      <c r="G925" s="244"/>
      <c r="H925" s="223"/>
    </row>
    <row r="926" spans="2:8" ht="15.75" customHeight="1" x14ac:dyDescent="0.3">
      <c r="B926" s="68"/>
      <c r="G926" s="244"/>
      <c r="H926" s="223"/>
    </row>
    <row r="927" spans="2:8" ht="15.75" customHeight="1" x14ac:dyDescent="0.3">
      <c r="B927" s="68"/>
      <c r="G927" s="244"/>
      <c r="H927" s="223"/>
    </row>
    <row r="928" spans="2:8" ht="15.75" customHeight="1" x14ac:dyDescent="0.3">
      <c r="B928" s="68"/>
      <c r="G928" s="244"/>
      <c r="H928" s="223"/>
    </row>
    <row r="929" spans="2:8" ht="15.75" customHeight="1" x14ac:dyDescent="0.3">
      <c r="B929" s="68"/>
      <c r="G929" s="244"/>
      <c r="H929" s="223"/>
    </row>
    <row r="930" spans="2:8" ht="15.75" customHeight="1" x14ac:dyDescent="0.3">
      <c r="B930" s="68"/>
      <c r="G930" s="244"/>
      <c r="H930" s="223"/>
    </row>
    <row r="931" spans="2:8" ht="15.75" customHeight="1" x14ac:dyDescent="0.3">
      <c r="B931" s="68"/>
      <c r="G931" s="244"/>
      <c r="H931" s="223"/>
    </row>
    <row r="932" spans="2:8" ht="15.75" customHeight="1" x14ac:dyDescent="0.3">
      <c r="B932" s="68"/>
      <c r="G932" s="244"/>
      <c r="H932" s="223"/>
    </row>
    <row r="933" spans="2:8" ht="15.75" customHeight="1" x14ac:dyDescent="0.3">
      <c r="B933" s="68"/>
      <c r="G933" s="244"/>
      <c r="H933" s="223"/>
    </row>
    <row r="934" spans="2:8" ht="15.75" customHeight="1" x14ac:dyDescent="0.3">
      <c r="B934" s="68"/>
      <c r="G934" s="244"/>
      <c r="H934" s="223"/>
    </row>
    <row r="935" spans="2:8" ht="15.75" customHeight="1" x14ac:dyDescent="0.3">
      <c r="B935" s="68"/>
      <c r="G935" s="244"/>
      <c r="H935" s="223"/>
    </row>
    <row r="936" spans="2:8" ht="15.75" customHeight="1" x14ac:dyDescent="0.3">
      <c r="B936" s="68"/>
      <c r="G936" s="244"/>
      <c r="H936" s="223"/>
    </row>
    <row r="937" spans="2:8" ht="15.75" customHeight="1" x14ac:dyDescent="0.3">
      <c r="B937" s="68"/>
      <c r="G937" s="244"/>
      <c r="H937" s="223"/>
    </row>
    <row r="938" spans="2:8" ht="15.75" customHeight="1" x14ac:dyDescent="0.3">
      <c r="B938" s="68"/>
      <c r="G938" s="244"/>
      <c r="H938" s="223"/>
    </row>
    <row r="939" spans="2:8" ht="15.75" customHeight="1" x14ac:dyDescent="0.3">
      <c r="B939" s="68"/>
      <c r="G939" s="244"/>
      <c r="H939" s="223"/>
    </row>
    <row r="940" spans="2:8" ht="15.75" customHeight="1" x14ac:dyDescent="0.3">
      <c r="B940" s="68"/>
      <c r="G940" s="244"/>
      <c r="H940" s="223"/>
    </row>
    <row r="941" spans="2:8" ht="15.75" customHeight="1" x14ac:dyDescent="0.3">
      <c r="B941" s="68"/>
      <c r="G941" s="244"/>
      <c r="H941" s="223"/>
    </row>
    <row r="942" spans="2:8" ht="15.75" customHeight="1" x14ac:dyDescent="0.3">
      <c r="B942" s="68"/>
      <c r="G942" s="244"/>
      <c r="H942" s="223"/>
    </row>
    <row r="943" spans="2:8" ht="15.75" customHeight="1" x14ac:dyDescent="0.3">
      <c r="B943" s="68"/>
      <c r="G943" s="244"/>
      <c r="H943" s="223"/>
    </row>
    <row r="944" spans="2:8" ht="15.75" customHeight="1" x14ac:dyDescent="0.3">
      <c r="B944" s="68"/>
      <c r="G944" s="244"/>
      <c r="H944" s="223"/>
    </row>
    <row r="945" spans="2:8" ht="15.75" customHeight="1" x14ac:dyDescent="0.3">
      <c r="B945" s="68"/>
      <c r="G945" s="244"/>
      <c r="H945" s="223"/>
    </row>
    <row r="946" spans="2:8" ht="15.75" customHeight="1" x14ac:dyDescent="0.3">
      <c r="B946" s="68"/>
      <c r="G946" s="244"/>
      <c r="H946" s="223"/>
    </row>
    <row r="947" spans="2:8" ht="15.75" customHeight="1" x14ac:dyDescent="0.3">
      <c r="B947" s="68"/>
      <c r="G947" s="244"/>
      <c r="H947" s="223"/>
    </row>
    <row r="948" spans="2:8" ht="15.75" customHeight="1" x14ac:dyDescent="0.3">
      <c r="B948" s="68"/>
      <c r="G948" s="244"/>
      <c r="H948" s="223"/>
    </row>
    <row r="949" spans="2:8" ht="15.75" customHeight="1" x14ac:dyDescent="0.3">
      <c r="B949" s="68"/>
      <c r="G949" s="244"/>
      <c r="H949" s="223"/>
    </row>
    <row r="950" spans="2:8" ht="15.75" customHeight="1" x14ac:dyDescent="0.3">
      <c r="B950" s="68"/>
      <c r="G950" s="244"/>
      <c r="H950" s="223"/>
    </row>
    <row r="951" spans="2:8" ht="15.75" customHeight="1" x14ac:dyDescent="0.3">
      <c r="B951" s="68"/>
      <c r="G951" s="244"/>
      <c r="H951" s="223"/>
    </row>
    <row r="952" spans="2:8" ht="15.75" customHeight="1" x14ac:dyDescent="0.3">
      <c r="B952" s="68"/>
      <c r="G952" s="244"/>
      <c r="H952" s="223"/>
    </row>
    <row r="953" spans="2:8" ht="15.75" customHeight="1" x14ac:dyDescent="0.3">
      <c r="B953" s="68"/>
      <c r="G953" s="244"/>
      <c r="H953" s="223"/>
    </row>
    <row r="954" spans="2:8" ht="15.75" customHeight="1" x14ac:dyDescent="0.3">
      <c r="B954" s="68"/>
      <c r="G954" s="244"/>
      <c r="H954" s="223"/>
    </row>
    <row r="955" spans="2:8" ht="15.75" customHeight="1" x14ac:dyDescent="0.3">
      <c r="B955" s="68"/>
      <c r="G955" s="244"/>
      <c r="H955" s="223"/>
    </row>
    <row r="956" spans="2:8" ht="15.75" customHeight="1" x14ac:dyDescent="0.3">
      <c r="B956" s="68"/>
      <c r="G956" s="244"/>
      <c r="H956" s="223"/>
    </row>
    <row r="957" spans="2:8" ht="15.75" customHeight="1" x14ac:dyDescent="0.3">
      <c r="B957" s="68"/>
      <c r="G957" s="244"/>
      <c r="H957" s="223"/>
    </row>
    <row r="958" spans="2:8" ht="15.75" customHeight="1" x14ac:dyDescent="0.3">
      <c r="B958" s="68"/>
      <c r="G958" s="244"/>
      <c r="H958" s="223"/>
    </row>
    <row r="959" spans="2:8" ht="15.75" customHeight="1" x14ac:dyDescent="0.3">
      <c r="B959" s="68"/>
      <c r="G959" s="244"/>
      <c r="H959" s="223"/>
    </row>
    <row r="960" spans="2:8" ht="15.75" customHeight="1" x14ac:dyDescent="0.3">
      <c r="B960" s="68"/>
      <c r="G960" s="244"/>
      <c r="H960" s="223"/>
    </row>
    <row r="961" spans="2:8" ht="15.75" customHeight="1" x14ac:dyDescent="0.3">
      <c r="B961" s="68"/>
      <c r="G961" s="244"/>
      <c r="H961" s="223"/>
    </row>
    <row r="962" spans="2:8" ht="15.75" customHeight="1" x14ac:dyDescent="0.3">
      <c r="B962" s="68"/>
      <c r="G962" s="244"/>
      <c r="H962" s="223"/>
    </row>
    <row r="963" spans="2:8" ht="15.75" customHeight="1" x14ac:dyDescent="0.3">
      <c r="B963" s="68"/>
      <c r="G963" s="244"/>
      <c r="H963" s="223"/>
    </row>
    <row r="964" spans="2:8" ht="15.75" customHeight="1" x14ac:dyDescent="0.3">
      <c r="B964" s="68"/>
      <c r="G964" s="244"/>
      <c r="H964" s="223"/>
    </row>
    <row r="965" spans="2:8" ht="15.75" customHeight="1" x14ac:dyDescent="0.3">
      <c r="B965" s="68"/>
      <c r="G965" s="244"/>
      <c r="H965" s="223"/>
    </row>
    <row r="966" spans="2:8" ht="15.75" customHeight="1" x14ac:dyDescent="0.3">
      <c r="B966" s="68"/>
      <c r="G966" s="244"/>
      <c r="H966" s="223"/>
    </row>
    <row r="967" spans="2:8" ht="15.75" customHeight="1" x14ac:dyDescent="0.3">
      <c r="B967" s="68"/>
      <c r="G967" s="244"/>
      <c r="H967" s="223"/>
    </row>
    <row r="968" spans="2:8" ht="15.75" customHeight="1" x14ac:dyDescent="0.3">
      <c r="B968" s="68"/>
      <c r="G968" s="244"/>
      <c r="H968" s="223"/>
    </row>
    <row r="969" spans="2:8" ht="15.75" customHeight="1" x14ac:dyDescent="0.3">
      <c r="B969" s="68"/>
      <c r="G969" s="244"/>
      <c r="H969" s="223"/>
    </row>
    <row r="970" spans="2:8" ht="15.75" customHeight="1" x14ac:dyDescent="0.3">
      <c r="B970" s="68"/>
      <c r="G970" s="244"/>
      <c r="H970" s="223"/>
    </row>
    <row r="971" spans="2:8" ht="15.75" customHeight="1" x14ac:dyDescent="0.3">
      <c r="B971" s="68"/>
      <c r="G971" s="244"/>
      <c r="H971" s="223"/>
    </row>
    <row r="972" spans="2:8" ht="15.75" customHeight="1" x14ac:dyDescent="0.3">
      <c r="B972" s="68"/>
      <c r="G972" s="244"/>
      <c r="H972" s="223"/>
    </row>
    <row r="973" spans="2:8" ht="15.75" customHeight="1" x14ac:dyDescent="0.3">
      <c r="B973" s="68"/>
      <c r="G973" s="244"/>
      <c r="H973" s="223"/>
    </row>
    <row r="974" spans="2:8" ht="15.75" customHeight="1" x14ac:dyDescent="0.3">
      <c r="B974" s="68"/>
      <c r="G974" s="244"/>
      <c r="H974" s="223"/>
    </row>
    <row r="975" spans="2:8" ht="15.75" customHeight="1" x14ac:dyDescent="0.3">
      <c r="B975" s="68"/>
      <c r="G975" s="244"/>
      <c r="H975" s="223"/>
    </row>
    <row r="976" spans="2:8" ht="15.75" customHeight="1" x14ac:dyDescent="0.3">
      <c r="B976" s="68"/>
      <c r="G976" s="244"/>
      <c r="H976" s="223"/>
    </row>
    <row r="977" spans="2:8" ht="15.75" customHeight="1" x14ac:dyDescent="0.3">
      <c r="B977" s="68"/>
      <c r="G977" s="244"/>
      <c r="H977" s="223"/>
    </row>
    <row r="978" spans="2:8" ht="15.75" customHeight="1" x14ac:dyDescent="0.3">
      <c r="B978" s="68"/>
      <c r="G978" s="244"/>
      <c r="H978" s="223"/>
    </row>
    <row r="979" spans="2:8" ht="15.75" customHeight="1" x14ac:dyDescent="0.3">
      <c r="B979" s="68"/>
      <c r="G979" s="244"/>
      <c r="H979" s="223"/>
    </row>
    <row r="980" spans="2:8" ht="15.75" customHeight="1" x14ac:dyDescent="0.3">
      <c r="B980" s="68"/>
      <c r="G980" s="244"/>
      <c r="H980" s="223"/>
    </row>
    <row r="981" spans="2:8" ht="15.75" customHeight="1" x14ac:dyDescent="0.3">
      <c r="B981" s="68"/>
      <c r="G981" s="244"/>
      <c r="H981" s="223"/>
    </row>
    <row r="982" spans="2:8" ht="15.75" customHeight="1" x14ac:dyDescent="0.3">
      <c r="B982" s="68"/>
      <c r="G982" s="244"/>
      <c r="H982" s="223"/>
    </row>
    <row r="983" spans="2:8" ht="15.75" customHeight="1" x14ac:dyDescent="0.3">
      <c r="B983" s="68"/>
      <c r="G983" s="244"/>
      <c r="H983" s="223"/>
    </row>
    <row r="984" spans="2:8" ht="15.75" customHeight="1" x14ac:dyDescent="0.3">
      <c r="B984" s="68"/>
      <c r="G984" s="244"/>
      <c r="H984" s="223"/>
    </row>
    <row r="985" spans="2:8" ht="15.75" customHeight="1" x14ac:dyDescent="0.3">
      <c r="B985" s="68"/>
      <c r="G985" s="244"/>
      <c r="H985" s="223"/>
    </row>
    <row r="986" spans="2:8" ht="15.75" customHeight="1" x14ac:dyDescent="0.3">
      <c r="B986" s="68"/>
      <c r="G986" s="244"/>
      <c r="H986" s="223"/>
    </row>
    <row r="987" spans="2:8" ht="15.75" customHeight="1" x14ac:dyDescent="0.3">
      <c r="B987" s="68"/>
      <c r="G987" s="244"/>
      <c r="H987" s="223"/>
    </row>
    <row r="988" spans="2:8" ht="15.75" customHeight="1" x14ac:dyDescent="0.3">
      <c r="B988" s="68"/>
      <c r="G988" s="244"/>
      <c r="H988" s="223"/>
    </row>
    <row r="989" spans="2:8" ht="15.75" customHeight="1" x14ac:dyDescent="0.3">
      <c r="B989" s="68"/>
      <c r="G989" s="244"/>
      <c r="H989" s="223"/>
    </row>
    <row r="990" spans="2:8" ht="15.75" customHeight="1" x14ac:dyDescent="0.3">
      <c r="B990" s="68"/>
      <c r="G990" s="244"/>
      <c r="H990" s="223"/>
    </row>
    <row r="991" spans="2:8" ht="15.75" customHeight="1" x14ac:dyDescent="0.3">
      <c r="B991" s="68"/>
      <c r="G991" s="244"/>
      <c r="H991" s="223"/>
    </row>
    <row r="992" spans="2:8" ht="15.75" customHeight="1" x14ac:dyDescent="0.3">
      <c r="B992" s="68"/>
      <c r="G992" s="244"/>
      <c r="H992" s="223"/>
    </row>
    <row r="993" spans="2:8" ht="15.75" customHeight="1" x14ac:dyDescent="0.3">
      <c r="B993" s="68"/>
      <c r="G993" s="244"/>
      <c r="H993" s="223"/>
    </row>
    <row r="994" spans="2:8" ht="15.75" customHeight="1" x14ac:dyDescent="0.3">
      <c r="B994" s="68"/>
      <c r="G994" s="244"/>
      <c r="H994" s="223"/>
    </row>
  </sheetData>
  <autoFilter ref="B7:N26" xr:uid="{00000000-0009-0000-0000-000003000000}"/>
  <mergeCells count="5">
    <mergeCell ref="I35:J35"/>
    <mergeCell ref="I36:J36"/>
    <mergeCell ref="I37:J37"/>
    <mergeCell ref="I38:J38"/>
    <mergeCell ref="I39:J39"/>
  </mergeCells>
  <dataValidations count="5">
    <dataValidation type="list" allowBlank="1" showErrorMessage="1" sqref="E8:E26" xr:uid="{00000000-0002-0000-0300-000000000000}">
      <formula1>"Prevention,Detection,Control,Mitigation,Recovery,Inherent Safety"</formula1>
    </dataValidation>
    <dataValidation type="list" allowBlank="1" showErrorMessage="1" sqref="L8:L26" xr:uid="{00000000-0002-0000-0300-000001000000}">
      <formula1>"Open,Closed,Overdue"</formula1>
    </dataValidation>
    <dataValidation type="list" allowBlank="1" showErrorMessage="1" sqref="N8:N27" xr:uid="{00000000-0002-0000-0300-000002000000}">
      <formula1>"Y,N"</formula1>
    </dataValidation>
    <dataValidation type="list" allowBlank="1" showErrorMessage="1" sqref="M8:M26" xr:uid="{00000000-0002-0000-0300-000003000000}">
      <formula1>"0%,25%,50%,75%,100%"</formula1>
    </dataValidation>
    <dataValidation type="list" allowBlank="1" showErrorMessage="1" sqref="C27:E27" xr:uid="{00000000-0002-0000-0300-000004000000}"/>
  </dataValidations>
  <hyperlinks>
    <hyperlink ref="G8" r:id="rId1" xr:uid="{00000000-0004-0000-0300-000000000000}"/>
    <hyperlink ref="G11" r:id="rId2" xr:uid="{00000000-0004-0000-0300-000001000000}"/>
    <hyperlink ref="G12" r:id="rId3" xr:uid="{00000000-0004-0000-0300-000002000000}"/>
  </hyperlinks>
  <pageMargins left="0.7" right="0.7" top="0.75" bottom="0.75" header="0" footer="0"/>
  <pageSetup orientation="landscape"/>
  <drawing r:id="rId4"/>
  <legacyDrawing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outlinePr summaryBelow="0" summaryRight="0"/>
  </sheetPr>
  <dimension ref="A2:K65"/>
  <sheetViews>
    <sheetView workbookViewId="0"/>
  </sheetViews>
  <sheetFormatPr defaultColWidth="14.44140625" defaultRowHeight="15" customHeight="1" x14ac:dyDescent="0.3"/>
  <cols>
    <col min="1" max="1" width="26.6640625" customWidth="1"/>
    <col min="2" max="2" width="16.6640625" customWidth="1"/>
    <col min="3" max="3" width="18.44140625" customWidth="1"/>
    <col min="5" max="5" width="12" customWidth="1"/>
    <col min="7" max="7" width="16" customWidth="1"/>
  </cols>
  <sheetData>
    <row r="2" spans="1:11" ht="14.4" x14ac:dyDescent="0.3">
      <c r="A2" s="118"/>
      <c r="B2" s="118"/>
      <c r="C2" s="118"/>
      <c r="D2" s="118"/>
      <c r="E2" s="118"/>
      <c r="F2" s="118"/>
      <c r="G2" s="118"/>
      <c r="H2" s="118"/>
      <c r="I2" s="118"/>
      <c r="J2" s="118"/>
    </row>
    <row r="3" spans="1:11" ht="14.4" x14ac:dyDescent="0.3">
      <c r="A3" s="118"/>
      <c r="B3" s="118"/>
      <c r="C3" s="118"/>
      <c r="D3" s="118"/>
      <c r="E3" s="118"/>
      <c r="F3" s="118"/>
      <c r="G3" s="118"/>
      <c r="H3" s="118"/>
      <c r="I3" s="118"/>
      <c r="J3" s="118"/>
    </row>
    <row r="4" spans="1:11" ht="14.4" x14ac:dyDescent="0.3">
      <c r="A4" s="335" t="s">
        <v>1194</v>
      </c>
      <c r="B4" s="281"/>
      <c r="C4" s="281"/>
      <c r="D4" s="281"/>
      <c r="E4" s="281"/>
      <c r="F4" s="281"/>
      <c r="G4" s="281"/>
      <c r="H4" s="281"/>
      <c r="I4" s="281"/>
      <c r="J4" s="281"/>
    </row>
    <row r="5" spans="1:11" ht="17.399999999999999" x14ac:dyDescent="0.35">
      <c r="A5" s="336" t="s">
        <v>1195</v>
      </c>
      <c r="B5" s="281"/>
      <c r="C5" s="281"/>
      <c r="D5" s="281"/>
      <c r="E5" s="281"/>
      <c r="F5" s="281"/>
      <c r="G5" s="281"/>
      <c r="H5" s="281"/>
      <c r="I5" s="281"/>
      <c r="J5" s="281"/>
      <c r="K5" s="281"/>
    </row>
    <row r="6" spans="1:11" ht="14.4" x14ac:dyDescent="0.3">
      <c r="A6" s="337" t="s">
        <v>1196</v>
      </c>
      <c r="B6" s="281"/>
      <c r="C6" s="281"/>
      <c r="D6" s="281"/>
      <c r="E6" s="281"/>
      <c r="F6" s="281"/>
      <c r="G6" s="281"/>
      <c r="H6" s="281"/>
      <c r="I6" s="281"/>
      <c r="J6" s="281"/>
    </row>
    <row r="7" spans="1:11" ht="15" customHeight="1" x14ac:dyDescent="0.3">
      <c r="A7" s="281"/>
      <c r="B7" s="281"/>
      <c r="C7" s="281"/>
      <c r="D7" s="281"/>
      <c r="E7" s="281"/>
      <c r="F7" s="281"/>
      <c r="G7" s="281"/>
      <c r="H7" s="281"/>
      <c r="I7" s="281"/>
      <c r="J7" s="281"/>
    </row>
    <row r="8" spans="1:11" ht="15" customHeight="1" x14ac:dyDescent="0.3">
      <c r="A8" s="281"/>
      <c r="B8" s="281"/>
      <c r="C8" s="281"/>
      <c r="D8" s="281"/>
      <c r="E8" s="281"/>
      <c r="F8" s="281"/>
      <c r="G8" s="281"/>
      <c r="H8" s="281"/>
      <c r="I8" s="281"/>
      <c r="J8" s="281"/>
    </row>
    <row r="11" spans="1:11" ht="14.4" x14ac:dyDescent="0.3">
      <c r="A11" s="338" t="s">
        <v>1197</v>
      </c>
      <c r="B11" s="339" t="s">
        <v>284</v>
      </c>
      <c r="C11" s="322"/>
      <c r="D11" s="322"/>
      <c r="E11" s="323"/>
      <c r="F11" s="340" t="s">
        <v>1198</v>
      </c>
      <c r="G11" s="304"/>
      <c r="H11" s="304"/>
      <c r="I11" s="305"/>
      <c r="J11" s="341" t="s">
        <v>1199</v>
      </c>
    </row>
    <row r="12" spans="1:11" ht="43.5" customHeight="1" x14ac:dyDescent="0.3">
      <c r="A12" s="307"/>
      <c r="B12" s="260" t="s">
        <v>1200</v>
      </c>
      <c r="C12" s="261" t="s">
        <v>1201</v>
      </c>
      <c r="D12" s="261" t="s">
        <v>1202</v>
      </c>
      <c r="E12" s="261" t="s">
        <v>1203</v>
      </c>
      <c r="F12" s="119" t="s">
        <v>1204</v>
      </c>
      <c r="G12" s="120" t="s">
        <v>366</v>
      </c>
      <c r="H12" s="121" t="s">
        <v>39</v>
      </c>
      <c r="I12" s="121" t="s">
        <v>981</v>
      </c>
      <c r="J12" s="307"/>
    </row>
    <row r="13" spans="1:11" ht="14.4" x14ac:dyDescent="0.3">
      <c r="A13" s="262" t="s">
        <v>1205</v>
      </c>
      <c r="B13" s="122">
        <f>Template!L174</f>
        <v>42</v>
      </c>
      <c r="C13" s="122">
        <f>Template!D160</f>
        <v>0</v>
      </c>
      <c r="D13" s="122">
        <f>Template!E160</f>
        <v>33</v>
      </c>
      <c r="E13" s="122">
        <f>Template!F160</f>
        <v>9</v>
      </c>
      <c r="F13" s="122">
        <f t="shared" ref="F13:F20" si="0">SUM(G13:I13)</f>
        <v>42</v>
      </c>
      <c r="G13" s="122">
        <f>SUM(Template!D174,Template!G174,Template!J174)</f>
        <v>7</v>
      </c>
      <c r="H13" s="122">
        <f>SUM(Template!C174,Template!F174,Template!I174)</f>
        <v>35</v>
      </c>
      <c r="I13" s="122">
        <f>SUM(Template!E174,Template!H174,Template!K174)</f>
        <v>0</v>
      </c>
      <c r="J13" s="123">
        <f t="shared" ref="J13:J20" si="1">G13/F13</f>
        <v>0.16666666666666666</v>
      </c>
    </row>
    <row r="14" spans="1:11" ht="14.4" x14ac:dyDescent="0.3">
      <c r="A14" s="262" t="s">
        <v>1206</v>
      </c>
      <c r="B14" s="122">
        <f>Template!L175</f>
        <v>8</v>
      </c>
      <c r="C14" s="122">
        <f>Template!D161</f>
        <v>1</v>
      </c>
      <c r="D14" s="122">
        <f>Template!E161</f>
        <v>7</v>
      </c>
      <c r="E14" s="122">
        <f>Template!F161</f>
        <v>0</v>
      </c>
      <c r="F14" s="122">
        <f t="shared" si="0"/>
        <v>8</v>
      </c>
      <c r="G14" s="122">
        <f>SUM(Template!D175,Template!G175,Template!J175)</f>
        <v>0</v>
      </c>
      <c r="H14" s="122">
        <f>SUM(Template!C175,Template!F175,Template!I175)</f>
        <v>8</v>
      </c>
      <c r="I14" s="122">
        <f>SUM(Template!E175,Template!H175,Template!K175)</f>
        <v>0</v>
      </c>
      <c r="J14" s="123">
        <f t="shared" si="1"/>
        <v>0</v>
      </c>
    </row>
    <row r="15" spans="1:11" ht="14.4" x14ac:dyDescent="0.3">
      <c r="A15" s="262" t="s">
        <v>1207</v>
      </c>
      <c r="B15" s="122">
        <f>Template!L176</f>
        <v>19</v>
      </c>
      <c r="C15" s="122">
        <f>Template!D162</f>
        <v>0</v>
      </c>
      <c r="D15" s="122">
        <f>Template!E162</f>
        <v>19</v>
      </c>
      <c r="E15" s="122">
        <f>Template!F162</f>
        <v>0</v>
      </c>
      <c r="F15" s="122">
        <f t="shared" si="0"/>
        <v>19</v>
      </c>
      <c r="G15" s="122">
        <f>SUM(Template!D176,Template!G176,Template!J176)</f>
        <v>0</v>
      </c>
      <c r="H15" s="122">
        <f>SUM(Template!C176,Template!F176,Template!I176)</f>
        <v>19</v>
      </c>
      <c r="I15" s="122">
        <f>SUM(Template!E176,Template!H176,Template!K176)</f>
        <v>0</v>
      </c>
      <c r="J15" s="123">
        <f t="shared" si="1"/>
        <v>0</v>
      </c>
    </row>
    <row r="16" spans="1:11" ht="14.4" x14ac:dyDescent="0.3">
      <c r="A16" s="262" t="s">
        <v>1208</v>
      </c>
      <c r="B16" s="122">
        <f>Template!L177</f>
        <v>20</v>
      </c>
      <c r="C16" s="122">
        <f>Template!D163</f>
        <v>0</v>
      </c>
      <c r="D16" s="122">
        <f>Template!E163</f>
        <v>20</v>
      </c>
      <c r="E16" s="122">
        <f>Template!F163</f>
        <v>0</v>
      </c>
      <c r="F16" s="122">
        <f t="shared" si="0"/>
        <v>20</v>
      </c>
      <c r="G16" s="122">
        <f>SUM(Template!D177,Template!G177,Template!J177)</f>
        <v>0</v>
      </c>
      <c r="H16" s="122">
        <f>SUM(Template!C177,Template!F177,Template!I177)</f>
        <v>20</v>
      </c>
      <c r="I16" s="122">
        <f>SUM(Template!E177,Template!H177,Template!K177)</f>
        <v>0</v>
      </c>
      <c r="J16" s="123">
        <f t="shared" si="1"/>
        <v>0</v>
      </c>
    </row>
    <row r="17" spans="1:10" ht="14.4" x14ac:dyDescent="0.3">
      <c r="A17" s="262" t="s">
        <v>1209</v>
      </c>
      <c r="B17" s="122">
        <f>Template!L178</f>
        <v>10</v>
      </c>
      <c r="C17" s="122">
        <f>Template!D164</f>
        <v>5</v>
      </c>
      <c r="D17" s="122">
        <f>Template!E164</f>
        <v>4</v>
      </c>
      <c r="E17" s="122">
        <f>Template!F164</f>
        <v>1</v>
      </c>
      <c r="F17" s="122">
        <f t="shared" si="0"/>
        <v>10</v>
      </c>
      <c r="G17" s="122">
        <f>SUM(Template!D178,Template!G178,Template!J178)</f>
        <v>1</v>
      </c>
      <c r="H17" s="122">
        <f>SUM(Template!C178,Template!F178,Template!I178)</f>
        <v>9</v>
      </c>
      <c r="I17" s="122">
        <f>SUM(Template!E178,Template!H178,Template!K178)</f>
        <v>0</v>
      </c>
      <c r="J17" s="123">
        <f t="shared" si="1"/>
        <v>0.1</v>
      </c>
    </row>
    <row r="18" spans="1:10" ht="14.4" x14ac:dyDescent="0.3">
      <c r="A18" s="262" t="s">
        <v>1210</v>
      </c>
      <c r="B18" s="122">
        <f>Template!L179</f>
        <v>10</v>
      </c>
      <c r="C18" s="122">
        <f>Template!D165</f>
        <v>7</v>
      </c>
      <c r="D18" s="122">
        <f>Template!E165</f>
        <v>3</v>
      </c>
      <c r="E18" s="122">
        <f>Template!F165</f>
        <v>0</v>
      </c>
      <c r="F18" s="122">
        <f t="shared" si="0"/>
        <v>10</v>
      </c>
      <c r="G18" s="122">
        <f>SUM(Template!D179,Template!G179,Template!J179)</f>
        <v>1</v>
      </c>
      <c r="H18" s="122">
        <f>SUM(Template!C179,Template!F179,Template!I179)</f>
        <v>9</v>
      </c>
      <c r="I18" s="122">
        <f>SUM(Template!E179,Template!H179,Template!K179)</f>
        <v>0</v>
      </c>
      <c r="J18" s="123">
        <f t="shared" si="1"/>
        <v>0.1</v>
      </c>
    </row>
    <row r="19" spans="1:10" ht="14.4" x14ac:dyDescent="0.3">
      <c r="A19" s="262" t="s">
        <v>1211</v>
      </c>
      <c r="B19" s="122">
        <f>Template!L180</f>
        <v>14</v>
      </c>
      <c r="C19" s="122">
        <f>Template!D166</f>
        <v>0</v>
      </c>
      <c r="D19" s="122">
        <f>Template!E166</f>
        <v>14</v>
      </c>
      <c r="E19" s="122">
        <f>Template!F166</f>
        <v>0</v>
      </c>
      <c r="F19" s="122">
        <f t="shared" si="0"/>
        <v>14</v>
      </c>
      <c r="G19" s="122">
        <f>SUM(Template!D180,Template!G180,Template!J180)</f>
        <v>0</v>
      </c>
      <c r="H19" s="122">
        <f>SUM(Template!C180,Template!F180,Template!I180)</f>
        <v>14</v>
      </c>
      <c r="I19" s="122">
        <f>SUM(Template!E180,Template!H180,Template!K180)</f>
        <v>0</v>
      </c>
      <c r="J19" s="123">
        <f t="shared" si="1"/>
        <v>0</v>
      </c>
    </row>
    <row r="20" spans="1:10" ht="14.4" x14ac:dyDescent="0.3">
      <c r="A20" s="262" t="s">
        <v>1212</v>
      </c>
      <c r="B20" s="122">
        <f>Template!L181</f>
        <v>11</v>
      </c>
      <c r="C20" s="122">
        <f>Template!D167</f>
        <v>1</v>
      </c>
      <c r="D20" s="122">
        <f>Template!E167</f>
        <v>10</v>
      </c>
      <c r="E20" s="122">
        <f>Template!F167</f>
        <v>0</v>
      </c>
      <c r="F20" s="122">
        <f t="shared" si="0"/>
        <v>11</v>
      </c>
      <c r="G20" s="122">
        <f>SUM(Template!D181,Template!G181,Template!J181)</f>
        <v>0</v>
      </c>
      <c r="H20" s="122">
        <f>SUM(Template!C181,Template!F181,Template!I181)</f>
        <v>11</v>
      </c>
      <c r="I20" s="122">
        <f>SUM(Template!E181,Template!H181,Template!K181)</f>
        <v>0</v>
      </c>
      <c r="J20" s="123">
        <f t="shared" si="1"/>
        <v>0</v>
      </c>
    </row>
    <row r="21" spans="1:10" ht="14.4" x14ac:dyDescent="0.3">
      <c r="A21" s="263" t="s">
        <v>997</v>
      </c>
      <c r="B21" s="264">
        <f>SUM(B13:B20)</f>
        <v>134</v>
      </c>
      <c r="C21" s="124">
        <f t="shared" ref="C21:J21" si="2">SUM(C13:C20)</f>
        <v>14</v>
      </c>
      <c r="D21" s="124">
        <f t="shared" si="2"/>
        <v>110</v>
      </c>
      <c r="E21" s="124">
        <f t="shared" si="2"/>
        <v>10</v>
      </c>
      <c r="F21" s="124">
        <f t="shared" si="2"/>
        <v>134</v>
      </c>
      <c r="G21" s="124">
        <f t="shared" si="2"/>
        <v>9</v>
      </c>
      <c r="H21" s="124">
        <f t="shared" si="2"/>
        <v>125</v>
      </c>
      <c r="I21" s="124">
        <f t="shared" si="2"/>
        <v>0</v>
      </c>
      <c r="J21" s="125">
        <f t="shared" si="2"/>
        <v>0.3666666666666667</v>
      </c>
    </row>
    <row r="25" spans="1:10" ht="14.4" x14ac:dyDescent="0.3">
      <c r="A25" s="330" t="s">
        <v>1213</v>
      </c>
      <c r="B25" s="331" t="s">
        <v>1200</v>
      </c>
      <c r="C25" s="332" t="s">
        <v>1198</v>
      </c>
      <c r="D25" s="304"/>
      <c r="E25" s="304"/>
      <c r="F25" s="305"/>
      <c r="G25" s="333" t="s">
        <v>1214</v>
      </c>
      <c r="H25" s="334" t="s">
        <v>59</v>
      </c>
      <c r="I25" s="322"/>
      <c r="J25" s="323"/>
    </row>
    <row r="26" spans="1:10" ht="14.4" x14ac:dyDescent="0.3">
      <c r="A26" s="307"/>
      <c r="B26" s="307"/>
      <c r="C26" s="126" t="s">
        <v>1204</v>
      </c>
      <c r="D26" s="126" t="s">
        <v>366</v>
      </c>
      <c r="E26" s="127" t="s">
        <v>39</v>
      </c>
      <c r="F26" s="127" t="s">
        <v>981</v>
      </c>
      <c r="G26" s="307"/>
      <c r="H26" s="324"/>
      <c r="I26" s="325"/>
      <c r="J26" s="326"/>
    </row>
    <row r="27" spans="1:10" ht="14.4" x14ac:dyDescent="0.3">
      <c r="A27" s="262" t="s">
        <v>1215</v>
      </c>
      <c r="B27" s="122">
        <f>SPT!D47</f>
        <v>6</v>
      </c>
      <c r="C27" s="122">
        <f t="shared" ref="C27:C29" si="3">SUM(D27:F27)</f>
        <v>6</v>
      </c>
      <c r="D27" s="122">
        <f>SPT!D56</f>
        <v>5</v>
      </c>
      <c r="E27" s="122">
        <f>SPT!E56</f>
        <v>1</v>
      </c>
      <c r="F27" s="122">
        <f>SPT!F56</f>
        <v>0</v>
      </c>
      <c r="G27" s="128">
        <f t="shared" ref="G27:G29" si="4">D27/C27</f>
        <v>0.83333333333333337</v>
      </c>
      <c r="H27" s="327"/>
      <c r="I27" s="304"/>
      <c r="J27" s="305"/>
    </row>
    <row r="28" spans="1:10" ht="14.4" x14ac:dyDescent="0.3">
      <c r="A28" s="262" t="s">
        <v>1216</v>
      </c>
      <c r="B28" s="122">
        <f>SPT!D48</f>
        <v>13</v>
      </c>
      <c r="C28" s="122">
        <f t="shared" si="3"/>
        <v>13</v>
      </c>
      <c r="D28" s="122">
        <f>SPT!D57</f>
        <v>10</v>
      </c>
      <c r="E28" s="122">
        <f>SPT!E57</f>
        <v>3</v>
      </c>
      <c r="F28" s="122">
        <f>SPT!F57</f>
        <v>0</v>
      </c>
      <c r="G28" s="128">
        <f t="shared" si="4"/>
        <v>0.76923076923076927</v>
      </c>
      <c r="H28" s="327"/>
      <c r="I28" s="304"/>
      <c r="J28" s="305"/>
    </row>
    <row r="29" spans="1:10" ht="14.4" x14ac:dyDescent="0.3">
      <c r="A29" s="262" t="s">
        <v>1217</v>
      </c>
      <c r="B29" s="122">
        <f>SPT!D49</f>
        <v>15</v>
      </c>
      <c r="C29" s="122">
        <f t="shared" si="3"/>
        <v>15</v>
      </c>
      <c r="D29" s="122">
        <f>SPT!D58</f>
        <v>14</v>
      </c>
      <c r="E29" s="122">
        <f>SPT!E58</f>
        <v>1</v>
      </c>
      <c r="F29" s="122">
        <f>SPT!F58</f>
        <v>0</v>
      </c>
      <c r="G29" s="128">
        <f t="shared" si="4"/>
        <v>0.93333333333333335</v>
      </c>
      <c r="H29" s="327"/>
      <c r="I29" s="304"/>
      <c r="J29" s="305"/>
    </row>
    <row r="30" spans="1:10" ht="14.4" x14ac:dyDescent="0.3">
      <c r="A30" s="265"/>
      <c r="B30" s="129">
        <f t="shared" ref="B30:F30" si="5">SUM(B27:B29)</f>
        <v>34</v>
      </c>
      <c r="C30" s="129">
        <f t="shared" si="5"/>
        <v>34</v>
      </c>
      <c r="D30" s="129">
        <f t="shared" si="5"/>
        <v>29</v>
      </c>
      <c r="E30" s="129">
        <f t="shared" si="5"/>
        <v>5</v>
      </c>
      <c r="F30" s="129">
        <f t="shared" si="5"/>
        <v>0</v>
      </c>
      <c r="G30" s="130">
        <f>AVERAGE(G27:G29)</f>
        <v>0.84529914529914529</v>
      </c>
      <c r="H30" s="327"/>
      <c r="I30" s="304"/>
      <c r="J30" s="305"/>
    </row>
    <row r="33" spans="1:10" ht="14.4" x14ac:dyDescent="0.3">
      <c r="A33" s="330" t="s">
        <v>1218</v>
      </c>
      <c r="B33" s="331" t="s">
        <v>1200</v>
      </c>
      <c r="C33" s="332" t="s">
        <v>1198</v>
      </c>
      <c r="D33" s="304"/>
      <c r="E33" s="304"/>
      <c r="F33" s="305"/>
      <c r="G33" s="333" t="s">
        <v>1219</v>
      </c>
      <c r="H33" s="334" t="s">
        <v>59</v>
      </c>
      <c r="I33" s="322"/>
      <c r="J33" s="323"/>
    </row>
    <row r="34" spans="1:10" ht="14.4" x14ac:dyDescent="0.3">
      <c r="A34" s="307"/>
      <c r="B34" s="307"/>
      <c r="C34" s="126" t="s">
        <v>1204</v>
      </c>
      <c r="D34" s="126" t="s">
        <v>366</v>
      </c>
      <c r="E34" s="127" t="s">
        <v>39</v>
      </c>
      <c r="F34" s="127" t="s">
        <v>981</v>
      </c>
      <c r="G34" s="307"/>
      <c r="H34" s="324"/>
      <c r="I34" s="325"/>
      <c r="J34" s="326"/>
    </row>
    <row r="35" spans="1:10" ht="14.4" x14ac:dyDescent="0.3">
      <c r="A35" s="266" t="s">
        <v>1220</v>
      </c>
      <c r="B35" s="267">
        <f>SBT!D33</f>
        <v>7</v>
      </c>
      <c r="C35" s="122">
        <f t="shared" ref="C35:C39" si="6">SUM(D35:F35)</f>
        <v>7</v>
      </c>
      <c r="D35" s="122">
        <f>SBT!D46</f>
        <v>6</v>
      </c>
      <c r="E35" s="122">
        <f>SBT!E46</f>
        <v>1</v>
      </c>
      <c r="F35" s="122">
        <f>SBT!F46</f>
        <v>0</v>
      </c>
      <c r="G35" s="128">
        <f t="shared" ref="G35:G39" si="7">D35/C35</f>
        <v>0.8571428571428571</v>
      </c>
      <c r="H35" s="327"/>
      <c r="I35" s="304"/>
      <c r="J35" s="305"/>
    </row>
    <row r="36" spans="1:10" ht="14.4" x14ac:dyDescent="0.3">
      <c r="A36" s="266" t="s">
        <v>1221</v>
      </c>
      <c r="B36" s="267">
        <f>SBT!D34</f>
        <v>2</v>
      </c>
      <c r="C36" s="122">
        <f t="shared" si="6"/>
        <v>2</v>
      </c>
      <c r="D36" s="122">
        <f>SBT!D47</f>
        <v>2</v>
      </c>
      <c r="E36" s="122">
        <f>SBT!E47</f>
        <v>0</v>
      </c>
      <c r="F36" s="122">
        <f>SBT!F47</f>
        <v>0</v>
      </c>
      <c r="G36" s="128">
        <f t="shared" si="7"/>
        <v>1</v>
      </c>
      <c r="H36" s="327"/>
      <c r="I36" s="304"/>
      <c r="J36" s="305"/>
    </row>
    <row r="37" spans="1:10" ht="14.4" x14ac:dyDescent="0.3">
      <c r="A37" s="266" t="s">
        <v>1192</v>
      </c>
      <c r="B37" s="267">
        <f>SBT!D35</f>
        <v>0</v>
      </c>
      <c r="C37" s="122">
        <f t="shared" si="6"/>
        <v>0</v>
      </c>
      <c r="D37" s="122">
        <f>SBT!D48</f>
        <v>0</v>
      </c>
      <c r="E37" s="122">
        <f>SBT!E48</f>
        <v>0</v>
      </c>
      <c r="F37" s="122">
        <f>SBT!F48</f>
        <v>0</v>
      </c>
      <c r="G37" s="128" t="e">
        <f t="shared" si="7"/>
        <v>#DIV/0!</v>
      </c>
      <c r="H37" s="327"/>
      <c r="I37" s="304"/>
      <c r="J37" s="305"/>
    </row>
    <row r="38" spans="1:10" ht="14.4" x14ac:dyDescent="0.3">
      <c r="A38" s="266" t="s">
        <v>1222</v>
      </c>
      <c r="B38" s="267">
        <f>SBT!D36</f>
        <v>9</v>
      </c>
      <c r="C38" s="122">
        <f t="shared" si="6"/>
        <v>9</v>
      </c>
      <c r="D38" s="122">
        <f>SBT!D49</f>
        <v>1</v>
      </c>
      <c r="E38" s="122">
        <f>SBT!E49</f>
        <v>8</v>
      </c>
      <c r="F38" s="122">
        <f>SBT!F49</f>
        <v>0</v>
      </c>
      <c r="G38" s="128">
        <f t="shared" si="7"/>
        <v>0.1111111111111111</v>
      </c>
      <c r="H38" s="327"/>
      <c r="I38" s="304"/>
      <c r="J38" s="305"/>
    </row>
    <row r="39" spans="1:10" ht="14.4" x14ac:dyDescent="0.3">
      <c r="A39" s="266" t="s">
        <v>1193</v>
      </c>
      <c r="B39" s="267">
        <f>SBT!D37</f>
        <v>0</v>
      </c>
      <c r="C39" s="122">
        <f t="shared" si="6"/>
        <v>0</v>
      </c>
      <c r="D39" s="122">
        <f>SBT!D50</f>
        <v>0</v>
      </c>
      <c r="E39" s="122">
        <f>SBT!E50</f>
        <v>0</v>
      </c>
      <c r="F39" s="122">
        <f>SBT!F50</f>
        <v>0</v>
      </c>
      <c r="G39" s="128" t="e">
        <f t="shared" si="7"/>
        <v>#DIV/0!</v>
      </c>
      <c r="H39" s="327"/>
      <c r="I39" s="304"/>
      <c r="J39" s="305"/>
    </row>
    <row r="40" spans="1:10" ht="14.4" x14ac:dyDescent="0.3">
      <c r="A40" s="265"/>
      <c r="B40" s="129">
        <f t="shared" ref="B40:F40" si="8">SUM(B35:B39)</f>
        <v>18</v>
      </c>
      <c r="C40" s="129">
        <f t="shared" si="8"/>
        <v>18</v>
      </c>
      <c r="D40" s="129">
        <f t="shared" si="8"/>
        <v>9</v>
      </c>
      <c r="E40" s="129">
        <f t="shared" si="8"/>
        <v>9</v>
      </c>
      <c r="F40" s="129">
        <f t="shared" si="8"/>
        <v>0</v>
      </c>
      <c r="G40" s="131" t="e">
        <f>AVERAGE(G35:G39)</f>
        <v>#DIV/0!</v>
      </c>
      <c r="H40" s="327"/>
      <c r="I40" s="304"/>
      <c r="J40" s="305"/>
    </row>
    <row r="43" spans="1:10" ht="14.4" x14ac:dyDescent="0.3">
      <c r="A43" s="328" t="s">
        <v>1223</v>
      </c>
      <c r="B43" s="281"/>
      <c r="C43" s="132"/>
      <c r="D43" s="132"/>
      <c r="E43" s="132"/>
      <c r="F43" s="132"/>
      <c r="G43" s="132"/>
      <c r="H43" s="132"/>
      <c r="I43" s="132"/>
      <c r="J43" s="132"/>
    </row>
    <row r="44" spans="1:10" ht="29.25" customHeight="1" x14ac:dyDescent="0.3">
      <c r="A44" s="318" t="s">
        <v>1224</v>
      </c>
      <c r="B44" s="319" t="s">
        <v>1200</v>
      </c>
      <c r="C44" s="320" t="s">
        <v>1198</v>
      </c>
      <c r="D44" s="304"/>
      <c r="E44" s="304"/>
      <c r="F44" s="305"/>
      <c r="G44" s="319" t="s">
        <v>1225</v>
      </c>
      <c r="H44" s="321" t="s">
        <v>59</v>
      </c>
      <c r="I44" s="322"/>
      <c r="J44" s="323"/>
    </row>
    <row r="45" spans="1:10" ht="14.4" x14ac:dyDescent="0.3">
      <c r="A45" s="307"/>
      <c r="B45" s="307"/>
      <c r="C45" s="131" t="s">
        <v>1204</v>
      </c>
      <c r="D45" s="133" t="s">
        <v>1226</v>
      </c>
      <c r="E45" s="133" t="s">
        <v>1227</v>
      </c>
      <c r="F45" s="134" t="s">
        <v>1228</v>
      </c>
      <c r="G45" s="307"/>
      <c r="H45" s="324"/>
      <c r="I45" s="325"/>
      <c r="J45" s="326"/>
    </row>
    <row r="46" spans="1:10" ht="14.4" x14ac:dyDescent="0.3">
      <c r="A46" s="268" t="s">
        <v>1229</v>
      </c>
      <c r="B46" s="269">
        <f>COUNT(Template!A8:A141)</f>
        <v>134</v>
      </c>
      <c r="C46" s="122">
        <f t="shared" ref="C46:F46" si="9">F21</f>
        <v>134</v>
      </c>
      <c r="D46" s="269">
        <f t="shared" si="9"/>
        <v>9</v>
      </c>
      <c r="E46" s="269">
        <f t="shared" si="9"/>
        <v>125</v>
      </c>
      <c r="F46" s="269">
        <f t="shared" si="9"/>
        <v>0</v>
      </c>
      <c r="G46" s="128">
        <f t="shared" ref="G46:G48" si="10">D46/C46</f>
        <v>6.7164179104477612E-2</v>
      </c>
      <c r="H46" s="327"/>
      <c r="I46" s="304"/>
      <c r="J46" s="305"/>
    </row>
    <row r="47" spans="1:10" ht="14.4" x14ac:dyDescent="0.3">
      <c r="A47" s="268" t="s">
        <v>1230</v>
      </c>
      <c r="B47" s="122">
        <f>COUNT(SPT!B8:B41)</f>
        <v>34</v>
      </c>
      <c r="C47" s="122">
        <f t="shared" ref="C47:F47" si="11">C30</f>
        <v>34</v>
      </c>
      <c r="D47" s="122">
        <f t="shared" si="11"/>
        <v>29</v>
      </c>
      <c r="E47" s="122">
        <f t="shared" si="11"/>
        <v>5</v>
      </c>
      <c r="F47" s="122">
        <f t="shared" si="11"/>
        <v>0</v>
      </c>
      <c r="G47" s="128">
        <f t="shared" si="10"/>
        <v>0.8529411764705882</v>
      </c>
      <c r="H47" s="327"/>
      <c r="I47" s="304"/>
      <c r="J47" s="305"/>
    </row>
    <row r="48" spans="1:10" ht="14.4" x14ac:dyDescent="0.3">
      <c r="A48" s="268" t="s">
        <v>1231</v>
      </c>
      <c r="B48" s="122">
        <f>COUNT(SBT!B8:B26)</f>
        <v>19</v>
      </c>
      <c r="C48" s="122">
        <f t="shared" ref="C48:F48" si="12">C40</f>
        <v>18</v>
      </c>
      <c r="D48" s="122">
        <f t="shared" si="12"/>
        <v>9</v>
      </c>
      <c r="E48" s="122">
        <f t="shared" si="12"/>
        <v>9</v>
      </c>
      <c r="F48" s="122">
        <f t="shared" si="12"/>
        <v>0</v>
      </c>
      <c r="G48" s="128">
        <f t="shared" si="10"/>
        <v>0.5</v>
      </c>
      <c r="H48" s="327"/>
      <c r="I48" s="304"/>
      <c r="J48" s="305"/>
    </row>
    <row r="49" spans="1:10" ht="14.4" x14ac:dyDescent="0.3">
      <c r="A49" s="270" t="s">
        <v>997</v>
      </c>
      <c r="B49" s="135">
        <f t="shared" ref="B49:F49" si="13">SUM(B46:B48)</f>
        <v>187</v>
      </c>
      <c r="C49" s="135">
        <f t="shared" si="13"/>
        <v>186</v>
      </c>
      <c r="D49" s="135">
        <f t="shared" si="13"/>
        <v>47</v>
      </c>
      <c r="E49" s="135">
        <f t="shared" si="13"/>
        <v>139</v>
      </c>
      <c r="F49" s="135">
        <f t="shared" si="13"/>
        <v>0</v>
      </c>
      <c r="G49" s="136" t="s">
        <v>1232</v>
      </c>
      <c r="H49" s="327"/>
      <c r="I49" s="304"/>
      <c r="J49" s="305"/>
    </row>
    <row r="50" spans="1:10" ht="14.4" x14ac:dyDescent="0.3">
      <c r="A50" s="329" t="s">
        <v>1233</v>
      </c>
      <c r="B50" s="281"/>
      <c r="C50" s="132"/>
      <c r="D50" s="132"/>
      <c r="E50" s="132"/>
      <c r="F50" s="132"/>
      <c r="G50" s="132"/>
      <c r="H50" s="132"/>
      <c r="I50" s="132"/>
      <c r="J50" s="132"/>
    </row>
    <row r="51" spans="1:10" ht="14.4" x14ac:dyDescent="0.3">
      <c r="A51" s="137"/>
      <c r="B51" s="132"/>
      <c r="C51" s="132"/>
      <c r="D51" s="132"/>
      <c r="E51" s="132"/>
      <c r="F51" s="132"/>
      <c r="G51" s="132"/>
      <c r="H51" s="132"/>
      <c r="I51" s="132"/>
      <c r="J51" s="132"/>
    </row>
    <row r="52" spans="1:10" ht="14.4" x14ac:dyDescent="0.3">
      <c r="A52" s="316" t="s">
        <v>1234</v>
      </c>
      <c r="B52" s="281"/>
      <c r="C52" s="281"/>
      <c r="D52" s="281"/>
      <c r="E52" s="281"/>
      <c r="F52" s="281"/>
      <c r="G52" s="281"/>
      <c r="H52" s="281"/>
      <c r="I52" s="281"/>
      <c r="J52" s="281"/>
    </row>
    <row r="53" spans="1:10" ht="15" customHeight="1" x14ac:dyDescent="0.3">
      <c r="A53" s="281"/>
      <c r="B53" s="281"/>
      <c r="C53" s="281"/>
      <c r="D53" s="281"/>
      <c r="E53" s="281"/>
      <c r="F53" s="281"/>
      <c r="G53" s="281"/>
      <c r="H53" s="281"/>
      <c r="I53" s="281"/>
      <c r="J53" s="281"/>
    </row>
    <row r="54" spans="1:10" ht="14.4" x14ac:dyDescent="0.3">
      <c r="A54" s="132"/>
      <c r="B54" s="132"/>
      <c r="C54" s="132"/>
      <c r="D54" s="132"/>
      <c r="E54" s="132"/>
      <c r="F54" s="132"/>
      <c r="G54" s="132"/>
      <c r="H54" s="132"/>
      <c r="I54" s="132"/>
      <c r="J54" s="132"/>
    </row>
    <row r="55" spans="1:10" ht="14.4" x14ac:dyDescent="0.3">
      <c r="A55" s="317" t="s">
        <v>1235</v>
      </c>
      <c r="B55" s="281"/>
      <c r="C55" s="281"/>
      <c r="D55" s="281"/>
      <c r="E55" s="281"/>
      <c r="F55" s="281"/>
      <c r="G55" s="281"/>
      <c r="H55" s="281"/>
      <c r="I55" s="281"/>
      <c r="J55" s="281"/>
    </row>
    <row r="56" spans="1:10" ht="14.4" x14ac:dyDescent="0.3">
      <c r="A56" s="132"/>
      <c r="B56" s="132"/>
      <c r="C56" s="132"/>
      <c r="D56" s="132"/>
      <c r="E56" s="132"/>
      <c r="F56" s="132"/>
      <c r="G56" s="132"/>
      <c r="H56" s="132"/>
      <c r="I56" s="132"/>
      <c r="J56" s="132"/>
    </row>
    <row r="57" spans="1:10" ht="14.4" x14ac:dyDescent="0.3">
      <c r="A57" s="132"/>
      <c r="B57" s="132"/>
      <c r="C57" s="132"/>
      <c r="D57" s="132"/>
      <c r="E57" s="132"/>
      <c r="F57" s="132"/>
      <c r="G57" s="132"/>
      <c r="H57" s="132"/>
      <c r="I57" s="132"/>
      <c r="J57" s="132"/>
    </row>
    <row r="58" spans="1:10" ht="14.4" x14ac:dyDescent="0.3">
      <c r="A58" s="132" t="s">
        <v>1236</v>
      </c>
      <c r="B58" s="132"/>
      <c r="C58" s="132"/>
      <c r="D58" s="132"/>
      <c r="E58" s="132"/>
      <c r="F58" s="132" t="s">
        <v>1237</v>
      </c>
      <c r="G58" s="132"/>
      <c r="H58" s="132"/>
      <c r="I58" s="132"/>
      <c r="J58" s="132"/>
    </row>
    <row r="59" spans="1:10" ht="14.4" x14ac:dyDescent="0.3">
      <c r="A59" s="132"/>
      <c r="B59" s="132"/>
      <c r="C59" s="132"/>
      <c r="D59" s="132"/>
      <c r="E59" s="132"/>
      <c r="F59" s="132"/>
      <c r="G59" s="132"/>
      <c r="H59" s="132"/>
      <c r="I59" s="132"/>
      <c r="J59" s="132"/>
    </row>
    <row r="60" spans="1:10" ht="14.4" x14ac:dyDescent="0.3">
      <c r="A60" s="132"/>
      <c r="B60" s="132"/>
      <c r="C60" s="132"/>
      <c r="D60" s="132"/>
      <c r="E60" s="132"/>
      <c r="F60" s="132"/>
      <c r="G60" s="132"/>
      <c r="H60" s="132"/>
      <c r="I60" s="132"/>
      <c r="J60" s="132"/>
    </row>
    <row r="61" spans="1:10" ht="14.4" x14ac:dyDescent="0.3">
      <c r="A61" s="132"/>
      <c r="B61" s="132"/>
      <c r="C61" s="132"/>
      <c r="D61" s="132"/>
      <c r="E61" s="132"/>
      <c r="F61" s="132"/>
      <c r="G61" s="132"/>
      <c r="H61" s="132"/>
      <c r="I61" s="132"/>
      <c r="J61" s="132"/>
    </row>
    <row r="62" spans="1:10" ht="14.4" x14ac:dyDescent="0.3">
      <c r="A62" s="132"/>
      <c r="B62" s="132"/>
      <c r="C62" s="132"/>
      <c r="D62" s="132"/>
      <c r="E62" s="132"/>
      <c r="F62" s="132"/>
      <c r="G62" s="132"/>
      <c r="H62" s="132"/>
      <c r="I62" s="132"/>
      <c r="J62" s="132"/>
    </row>
    <row r="63" spans="1:10" ht="14.4" x14ac:dyDescent="0.3">
      <c r="A63" s="132"/>
      <c r="B63" s="132"/>
      <c r="C63" s="132"/>
      <c r="D63" s="132"/>
      <c r="E63" s="132"/>
      <c r="F63" s="132"/>
      <c r="G63" s="132"/>
      <c r="H63" s="132"/>
      <c r="I63" s="132"/>
      <c r="J63" s="132"/>
    </row>
    <row r="64" spans="1:10" ht="14.4" x14ac:dyDescent="0.3">
      <c r="A64" s="132"/>
      <c r="B64" s="132"/>
      <c r="C64" s="132"/>
      <c r="D64" s="132"/>
      <c r="E64" s="132"/>
      <c r="F64" s="132"/>
      <c r="G64" s="132"/>
      <c r="H64" s="132"/>
      <c r="I64" s="132"/>
      <c r="J64" s="132"/>
    </row>
    <row r="65" spans="1:10" ht="14.4" x14ac:dyDescent="0.3">
      <c r="A65" s="132" t="s">
        <v>1238</v>
      </c>
      <c r="B65" s="132"/>
      <c r="C65" s="132"/>
      <c r="D65" s="132"/>
      <c r="E65" s="132"/>
      <c r="F65" s="317" t="s">
        <v>1239</v>
      </c>
      <c r="G65" s="281"/>
      <c r="H65" s="132"/>
      <c r="I65" s="132"/>
      <c r="J65" s="132"/>
    </row>
  </sheetData>
  <mergeCells count="41">
    <mergeCell ref="A4:J4"/>
    <mergeCell ref="A5:K5"/>
    <mergeCell ref="A6:J8"/>
    <mergeCell ref="A11:A12"/>
    <mergeCell ref="B11:E11"/>
    <mergeCell ref="F11:I11"/>
    <mergeCell ref="J11:J12"/>
    <mergeCell ref="A25:A26"/>
    <mergeCell ref="B25:B26"/>
    <mergeCell ref="C25:F25"/>
    <mergeCell ref="G25:G26"/>
    <mergeCell ref="H25:J26"/>
    <mergeCell ref="H27:J27"/>
    <mergeCell ref="H28:J28"/>
    <mergeCell ref="H29:J29"/>
    <mergeCell ref="H30:J30"/>
    <mergeCell ref="A33:A34"/>
    <mergeCell ref="B33:B34"/>
    <mergeCell ref="C33:F33"/>
    <mergeCell ref="G33:G34"/>
    <mergeCell ref="H33:J34"/>
    <mergeCell ref="H35:J35"/>
    <mergeCell ref="H36:J36"/>
    <mergeCell ref="H37:J37"/>
    <mergeCell ref="H38:J38"/>
    <mergeCell ref="H39:J39"/>
    <mergeCell ref="H40:J40"/>
    <mergeCell ref="A43:B43"/>
    <mergeCell ref="H48:J48"/>
    <mergeCell ref="H49:J49"/>
    <mergeCell ref="A50:B50"/>
    <mergeCell ref="A52:J53"/>
    <mergeCell ref="A55:J55"/>
    <mergeCell ref="F65:G65"/>
    <mergeCell ref="A44:A45"/>
    <mergeCell ref="B44:B45"/>
    <mergeCell ref="C44:F44"/>
    <mergeCell ref="G44:G45"/>
    <mergeCell ref="H44:J45"/>
    <mergeCell ref="H46:J46"/>
    <mergeCell ref="H47:J47"/>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Z1000"/>
  <sheetViews>
    <sheetView workbookViewId="0"/>
  </sheetViews>
  <sheetFormatPr defaultColWidth="14.44140625" defaultRowHeight="15" customHeight="1" x14ac:dyDescent="0.3"/>
  <cols>
    <col min="1" max="3" width="9.33203125" customWidth="1"/>
    <col min="4" max="4" width="21.44140625" customWidth="1"/>
    <col min="5" max="5" width="18.44140625" customWidth="1"/>
    <col min="6" max="6" width="17.44140625" customWidth="1"/>
    <col min="7" max="7" width="31.33203125" customWidth="1"/>
    <col min="8" max="8" width="19" customWidth="1"/>
    <col min="9" max="26" width="9.33203125" customWidth="1"/>
  </cols>
  <sheetData>
    <row r="1" spans="1:26" ht="14.4" x14ac:dyDescent="0.3">
      <c r="A1" s="84"/>
      <c r="B1" s="84"/>
      <c r="C1" s="84"/>
      <c r="D1" s="84"/>
      <c r="E1" s="84"/>
      <c r="F1" s="84"/>
      <c r="G1" s="84"/>
      <c r="H1" s="84"/>
      <c r="I1" s="84"/>
      <c r="J1" s="84"/>
      <c r="K1" s="84"/>
      <c r="L1" s="84"/>
      <c r="M1" s="84"/>
      <c r="N1" s="84"/>
      <c r="O1" s="84"/>
      <c r="P1" s="84"/>
      <c r="Q1" s="84"/>
      <c r="R1" s="84"/>
      <c r="S1" s="84"/>
      <c r="T1" s="84"/>
      <c r="U1" s="84"/>
      <c r="V1" s="84"/>
      <c r="W1" s="84"/>
      <c r="X1" s="84"/>
      <c r="Y1" s="84"/>
      <c r="Z1" s="84"/>
    </row>
    <row r="2" spans="1:26" ht="14.4" x14ac:dyDescent="0.3">
      <c r="A2" s="84"/>
      <c r="B2" s="84"/>
      <c r="C2" s="84"/>
      <c r="D2" s="84"/>
      <c r="E2" s="84"/>
      <c r="F2" s="84"/>
      <c r="G2" s="84"/>
      <c r="H2" s="84"/>
      <c r="I2" s="84"/>
      <c r="J2" s="84"/>
      <c r="K2" s="84"/>
      <c r="L2" s="84"/>
      <c r="M2" s="84"/>
      <c r="N2" s="84"/>
      <c r="O2" s="84"/>
      <c r="P2" s="84"/>
      <c r="Q2" s="84"/>
      <c r="R2" s="84"/>
      <c r="S2" s="84"/>
      <c r="T2" s="84"/>
      <c r="U2" s="84"/>
      <c r="V2" s="84"/>
      <c r="W2" s="84"/>
      <c r="X2" s="84"/>
      <c r="Y2" s="84"/>
      <c r="Z2" s="84"/>
    </row>
    <row r="3" spans="1:26" ht="14.4" x14ac:dyDescent="0.3">
      <c r="A3" s="84"/>
      <c r="B3" s="84"/>
      <c r="C3" s="84"/>
      <c r="D3" s="84"/>
      <c r="E3" s="84"/>
      <c r="F3" s="84"/>
      <c r="G3" s="84"/>
      <c r="H3" s="84"/>
      <c r="I3" s="84"/>
      <c r="J3" s="84"/>
      <c r="K3" s="84"/>
      <c r="L3" s="84"/>
      <c r="M3" s="84"/>
      <c r="N3" s="84"/>
      <c r="O3" s="84"/>
      <c r="P3" s="84"/>
      <c r="Q3" s="84"/>
      <c r="R3" s="84"/>
      <c r="S3" s="84"/>
      <c r="T3" s="84"/>
      <c r="U3" s="84"/>
      <c r="V3" s="84"/>
      <c r="W3" s="84"/>
      <c r="X3" s="84"/>
      <c r="Y3" s="84"/>
      <c r="Z3" s="84"/>
    </row>
    <row r="4" spans="1:26" ht="14.4" x14ac:dyDescent="0.3">
      <c r="A4" s="84"/>
      <c r="B4" s="84"/>
      <c r="C4" s="84"/>
      <c r="D4" s="84"/>
      <c r="E4" s="84"/>
      <c r="F4" s="84"/>
      <c r="G4" s="84"/>
      <c r="H4" s="84"/>
      <c r="I4" s="84"/>
      <c r="J4" s="84"/>
      <c r="K4" s="84"/>
      <c r="L4" s="84"/>
      <c r="M4" s="84"/>
      <c r="N4" s="84"/>
      <c r="O4" s="84"/>
      <c r="P4" s="84"/>
      <c r="Q4" s="84"/>
      <c r="R4" s="84"/>
      <c r="S4" s="84"/>
      <c r="T4" s="84"/>
      <c r="U4" s="84"/>
      <c r="V4" s="84"/>
      <c r="W4" s="84"/>
      <c r="X4" s="84"/>
      <c r="Y4" s="84"/>
      <c r="Z4" s="84"/>
    </row>
    <row r="5" spans="1:26" ht="17.399999999999999" x14ac:dyDescent="0.35">
      <c r="A5" s="84"/>
      <c r="B5" s="84"/>
      <c r="C5" s="342" t="s">
        <v>1240</v>
      </c>
      <c r="D5" s="281"/>
      <c r="E5" s="281"/>
      <c r="F5" s="281"/>
      <c r="G5" s="281"/>
      <c r="H5" s="281"/>
      <c r="I5" s="84"/>
      <c r="J5" s="84"/>
      <c r="K5" s="84"/>
      <c r="L5" s="84"/>
      <c r="M5" s="84"/>
      <c r="N5" s="84"/>
      <c r="O5" s="84"/>
      <c r="P5" s="84"/>
      <c r="Q5" s="84"/>
      <c r="R5" s="84"/>
      <c r="S5" s="84"/>
      <c r="T5" s="84"/>
      <c r="U5" s="84"/>
      <c r="V5" s="84"/>
      <c r="W5" s="84"/>
      <c r="X5" s="84"/>
      <c r="Y5" s="84"/>
      <c r="Z5" s="84"/>
    </row>
    <row r="6" spans="1:26" ht="17.399999999999999" x14ac:dyDescent="0.35">
      <c r="A6" s="84"/>
      <c r="B6" s="84"/>
      <c r="C6" s="336" t="s">
        <v>1241</v>
      </c>
      <c r="D6" s="281"/>
      <c r="E6" s="281"/>
      <c r="F6" s="281"/>
      <c r="G6" s="281"/>
      <c r="H6" s="281"/>
      <c r="I6" s="84"/>
      <c r="J6" s="84"/>
      <c r="K6" s="84"/>
      <c r="L6" s="84"/>
      <c r="M6" s="84"/>
      <c r="N6" s="84"/>
      <c r="O6" s="84"/>
      <c r="P6" s="84"/>
      <c r="Q6" s="84"/>
      <c r="R6" s="84"/>
      <c r="S6" s="84"/>
      <c r="T6" s="84"/>
      <c r="U6" s="84"/>
      <c r="V6" s="84"/>
      <c r="W6" s="84"/>
      <c r="X6" s="84"/>
      <c r="Y6" s="84"/>
      <c r="Z6" s="84"/>
    </row>
    <row r="7" spans="1:26" ht="14.4" x14ac:dyDescent="0.3">
      <c r="A7" s="84"/>
      <c r="B7" s="84"/>
      <c r="C7" s="84"/>
      <c r="D7" s="84"/>
      <c r="E7" s="84"/>
      <c r="F7" s="84"/>
      <c r="G7" s="84"/>
      <c r="H7" s="84"/>
      <c r="I7" s="84"/>
      <c r="J7" s="84"/>
      <c r="K7" s="84"/>
      <c r="L7" s="84"/>
      <c r="M7" s="84"/>
      <c r="N7" s="84"/>
      <c r="O7" s="84"/>
      <c r="P7" s="84"/>
      <c r="Q7" s="84"/>
      <c r="R7" s="84"/>
      <c r="S7" s="84"/>
      <c r="T7" s="84"/>
      <c r="U7" s="84"/>
      <c r="V7" s="84"/>
      <c r="W7" s="84"/>
      <c r="X7" s="84"/>
      <c r="Y7" s="84"/>
      <c r="Z7" s="84"/>
    </row>
    <row r="8" spans="1:26" ht="14.4" x14ac:dyDescent="0.3">
      <c r="A8" s="84"/>
      <c r="B8" s="84"/>
      <c r="C8" s="84"/>
      <c r="D8" s="84"/>
      <c r="E8" s="84"/>
      <c r="F8" s="84"/>
      <c r="G8" s="84"/>
      <c r="H8" s="84"/>
      <c r="I8" s="84"/>
      <c r="J8" s="84"/>
      <c r="K8" s="84"/>
      <c r="L8" s="84"/>
      <c r="M8" s="84"/>
      <c r="N8" s="84"/>
      <c r="O8" s="84"/>
      <c r="P8" s="84"/>
      <c r="Q8" s="84"/>
      <c r="R8" s="84"/>
      <c r="S8" s="84"/>
      <c r="T8" s="84"/>
      <c r="U8" s="84"/>
      <c r="V8" s="84"/>
      <c r="W8" s="84"/>
      <c r="X8" s="84"/>
      <c r="Y8" s="84"/>
      <c r="Z8" s="84"/>
    </row>
    <row r="9" spans="1:26" ht="28.8" x14ac:dyDescent="0.3">
      <c r="A9" s="84"/>
      <c r="B9" s="84"/>
      <c r="C9" s="138" t="s">
        <v>45</v>
      </c>
      <c r="D9" s="139" t="s">
        <v>48</v>
      </c>
      <c r="E9" s="139" t="s">
        <v>49</v>
      </c>
      <c r="F9" s="139" t="s">
        <v>50</v>
      </c>
      <c r="G9" s="139" t="s">
        <v>51</v>
      </c>
      <c r="H9" s="140" t="s">
        <v>1242</v>
      </c>
      <c r="I9" s="84"/>
      <c r="J9" s="84"/>
      <c r="K9" s="84"/>
      <c r="L9" s="84"/>
      <c r="M9" s="84"/>
      <c r="N9" s="84"/>
      <c r="O9" s="84"/>
      <c r="P9" s="84"/>
      <c r="Q9" s="84"/>
      <c r="R9" s="84"/>
      <c r="S9" s="84"/>
      <c r="T9" s="84"/>
      <c r="U9" s="84"/>
      <c r="V9" s="84"/>
      <c r="W9" s="84"/>
      <c r="X9" s="84"/>
      <c r="Y9" s="84"/>
      <c r="Z9" s="84"/>
    </row>
    <row r="10" spans="1:26" ht="72" customHeight="1" x14ac:dyDescent="0.3">
      <c r="A10" s="84"/>
      <c r="B10" s="84"/>
      <c r="C10" s="31"/>
      <c r="D10" s="41"/>
      <c r="E10" s="31"/>
      <c r="F10" s="35"/>
      <c r="G10" s="141"/>
      <c r="H10" s="33"/>
      <c r="I10" s="84"/>
      <c r="J10" s="84"/>
      <c r="K10" s="84"/>
      <c r="L10" s="84"/>
      <c r="M10" s="84"/>
      <c r="N10" s="84"/>
      <c r="O10" s="84"/>
      <c r="P10" s="84"/>
      <c r="Q10" s="84"/>
      <c r="R10" s="84"/>
      <c r="S10" s="84"/>
      <c r="T10" s="84"/>
      <c r="U10" s="84"/>
      <c r="V10" s="84"/>
      <c r="W10" s="84"/>
      <c r="X10" s="84"/>
      <c r="Y10" s="84"/>
      <c r="Z10" s="84"/>
    </row>
    <row r="11" spans="1:26" ht="14.4" x14ac:dyDescent="0.3">
      <c r="A11" s="84"/>
      <c r="B11" s="84"/>
      <c r="C11" s="31"/>
      <c r="D11" s="31"/>
      <c r="E11" s="31"/>
      <c r="F11" s="31"/>
      <c r="G11" s="141"/>
      <c r="H11" s="33"/>
      <c r="I11" s="84"/>
      <c r="J11" s="84"/>
      <c r="K11" s="84"/>
      <c r="L11" s="84"/>
      <c r="M11" s="84"/>
      <c r="N11" s="84"/>
      <c r="O11" s="84"/>
      <c r="P11" s="84"/>
      <c r="Q11" s="84"/>
      <c r="R11" s="84"/>
      <c r="S11" s="84"/>
      <c r="T11" s="84"/>
      <c r="U11" s="84"/>
      <c r="V11" s="84"/>
      <c r="W11" s="84"/>
      <c r="X11" s="84"/>
      <c r="Y11" s="84"/>
      <c r="Z11" s="84"/>
    </row>
    <row r="12" spans="1:26" ht="14.4" x14ac:dyDescent="0.3">
      <c r="A12" s="84"/>
      <c r="B12" s="84"/>
      <c r="C12" s="10"/>
      <c r="D12" s="6"/>
      <c r="E12" s="142"/>
      <c r="F12" s="111"/>
      <c r="G12" s="9"/>
      <c r="H12" s="84"/>
      <c r="I12" s="84"/>
      <c r="J12" s="84"/>
      <c r="K12" s="84"/>
      <c r="L12" s="84"/>
      <c r="M12" s="84"/>
      <c r="N12" s="84"/>
      <c r="O12" s="84"/>
      <c r="P12" s="84"/>
      <c r="Q12" s="84"/>
      <c r="R12" s="84"/>
      <c r="S12" s="84"/>
      <c r="T12" s="84"/>
      <c r="U12" s="84"/>
      <c r="V12" s="84"/>
      <c r="W12" s="84"/>
      <c r="X12" s="84"/>
      <c r="Y12" s="84"/>
      <c r="Z12" s="84"/>
    </row>
    <row r="13" spans="1:26" ht="14.4" x14ac:dyDescent="0.3">
      <c r="A13" s="84"/>
      <c r="B13" s="84"/>
      <c r="C13" s="10"/>
      <c r="D13" s="6"/>
      <c r="E13" s="142"/>
      <c r="F13" s="111"/>
      <c r="G13" s="9"/>
      <c r="H13" s="84"/>
      <c r="I13" s="84"/>
      <c r="J13" s="84"/>
      <c r="K13" s="84"/>
      <c r="L13" s="84"/>
      <c r="M13" s="84"/>
      <c r="N13" s="84"/>
      <c r="O13" s="84"/>
      <c r="P13" s="84"/>
      <c r="Q13" s="84"/>
      <c r="R13" s="84"/>
      <c r="S13" s="84"/>
      <c r="T13" s="84"/>
      <c r="U13" s="84"/>
      <c r="V13" s="84"/>
      <c r="W13" s="84"/>
      <c r="X13" s="84"/>
      <c r="Y13" s="84"/>
      <c r="Z13" s="84"/>
    </row>
    <row r="14" spans="1:26" ht="14.4" x14ac:dyDescent="0.3">
      <c r="A14" s="84"/>
      <c r="B14" s="84"/>
      <c r="C14" s="84"/>
      <c r="D14" s="84"/>
      <c r="E14" s="84"/>
      <c r="F14" s="84"/>
      <c r="G14" s="84"/>
      <c r="H14" s="84"/>
      <c r="I14" s="84"/>
      <c r="J14" s="84"/>
      <c r="K14" s="84"/>
      <c r="L14" s="84"/>
      <c r="M14" s="84"/>
      <c r="N14" s="84"/>
      <c r="O14" s="84"/>
      <c r="P14" s="84"/>
      <c r="Q14" s="84"/>
      <c r="R14" s="84"/>
      <c r="S14" s="84"/>
      <c r="T14" s="84"/>
      <c r="U14" s="84"/>
      <c r="V14" s="84"/>
      <c r="W14" s="84"/>
      <c r="X14" s="84"/>
      <c r="Y14" s="84"/>
      <c r="Z14" s="84"/>
    </row>
    <row r="15" spans="1:26" ht="14.4" x14ac:dyDescent="0.3">
      <c r="A15" s="84"/>
      <c r="B15" s="84"/>
      <c r="C15" s="343" t="s">
        <v>1234</v>
      </c>
      <c r="D15" s="281"/>
      <c r="E15" s="281"/>
      <c r="F15" s="281"/>
      <c r="G15" s="281"/>
      <c r="H15" s="281"/>
      <c r="I15" s="84"/>
      <c r="J15" s="84"/>
      <c r="K15" s="84"/>
      <c r="L15" s="84"/>
      <c r="M15" s="84"/>
      <c r="N15" s="84"/>
      <c r="O15" s="84"/>
      <c r="P15" s="84"/>
      <c r="Q15" s="84"/>
      <c r="R15" s="84"/>
      <c r="S15" s="84"/>
      <c r="T15" s="84"/>
      <c r="U15" s="84"/>
      <c r="V15" s="84"/>
      <c r="W15" s="84"/>
      <c r="X15" s="84"/>
      <c r="Y15" s="84"/>
      <c r="Z15" s="84"/>
    </row>
    <row r="16" spans="1:26" ht="14.4" x14ac:dyDescent="0.3">
      <c r="A16" s="84"/>
      <c r="B16" s="84"/>
      <c r="C16" s="281"/>
      <c r="D16" s="281"/>
      <c r="E16" s="281"/>
      <c r="F16" s="281"/>
      <c r="G16" s="281"/>
      <c r="H16" s="281"/>
      <c r="I16" s="84"/>
      <c r="J16" s="84"/>
      <c r="K16" s="84"/>
      <c r="L16" s="84"/>
      <c r="M16" s="84"/>
      <c r="N16" s="84"/>
      <c r="O16" s="84"/>
      <c r="P16" s="84"/>
      <c r="Q16" s="84"/>
      <c r="R16" s="84"/>
      <c r="S16" s="84"/>
      <c r="T16" s="84"/>
      <c r="U16" s="84"/>
      <c r="V16" s="84"/>
      <c r="W16" s="84"/>
      <c r="X16" s="84"/>
      <c r="Y16" s="84"/>
      <c r="Z16" s="84"/>
    </row>
    <row r="17" spans="1:26" ht="14.4" x14ac:dyDescent="0.3">
      <c r="A17" s="84"/>
      <c r="B17" s="84"/>
      <c r="C17" s="84"/>
      <c r="D17" s="84"/>
      <c r="E17" s="84"/>
      <c r="F17" s="84"/>
      <c r="G17" s="84"/>
      <c r="H17" s="84"/>
      <c r="I17" s="84"/>
      <c r="J17" s="84"/>
      <c r="K17" s="84"/>
      <c r="L17" s="84"/>
      <c r="M17" s="84"/>
      <c r="N17" s="84"/>
      <c r="O17" s="84"/>
      <c r="P17" s="84"/>
      <c r="Q17" s="84"/>
      <c r="R17" s="84"/>
      <c r="S17" s="84"/>
      <c r="T17" s="84"/>
      <c r="U17" s="84"/>
      <c r="V17" s="84"/>
      <c r="W17" s="84"/>
      <c r="X17" s="84"/>
      <c r="Y17" s="84"/>
      <c r="Z17" s="84"/>
    </row>
    <row r="18" spans="1:26" ht="14.4" x14ac:dyDescent="0.3">
      <c r="A18" s="84"/>
      <c r="B18" s="84"/>
      <c r="C18" s="84" t="s">
        <v>1235</v>
      </c>
      <c r="D18" s="84"/>
      <c r="E18" s="84"/>
      <c r="F18" s="84"/>
      <c r="G18" s="84"/>
      <c r="H18" s="84"/>
      <c r="I18" s="84"/>
      <c r="J18" s="84"/>
      <c r="K18" s="84"/>
      <c r="L18" s="84"/>
      <c r="M18" s="84"/>
      <c r="N18" s="84"/>
      <c r="O18" s="84"/>
      <c r="P18" s="84"/>
      <c r="Q18" s="84"/>
      <c r="R18" s="84"/>
      <c r="S18" s="84"/>
      <c r="T18" s="84"/>
      <c r="U18" s="84"/>
      <c r="V18" s="84"/>
      <c r="W18" s="84"/>
      <c r="X18" s="84"/>
      <c r="Y18" s="84"/>
      <c r="Z18" s="84"/>
    </row>
    <row r="19" spans="1:26" ht="14.4" x14ac:dyDescent="0.3">
      <c r="A19" s="84"/>
      <c r="B19" s="84"/>
      <c r="C19" s="84"/>
      <c r="D19" s="84"/>
      <c r="E19" s="84"/>
      <c r="F19" s="84"/>
      <c r="G19" s="84"/>
      <c r="H19" s="84"/>
      <c r="I19" s="84"/>
      <c r="J19" s="84"/>
      <c r="K19" s="84"/>
      <c r="L19" s="84"/>
      <c r="M19" s="84"/>
      <c r="N19" s="84"/>
      <c r="O19" s="84"/>
      <c r="P19" s="84"/>
      <c r="Q19" s="84"/>
      <c r="R19" s="84"/>
      <c r="S19" s="84"/>
      <c r="T19" s="84"/>
      <c r="U19" s="84"/>
      <c r="V19" s="84"/>
      <c r="W19" s="84"/>
      <c r="X19" s="84"/>
      <c r="Y19" s="84"/>
      <c r="Z19" s="84"/>
    </row>
    <row r="20" spans="1:26" ht="14.4" x14ac:dyDescent="0.3">
      <c r="A20" s="84"/>
      <c r="B20" s="84"/>
      <c r="C20" s="84"/>
      <c r="D20" s="84"/>
      <c r="E20" s="84"/>
      <c r="F20" s="84"/>
      <c r="G20" s="84"/>
      <c r="H20" s="84"/>
      <c r="I20" s="84"/>
      <c r="J20" s="84"/>
      <c r="K20" s="84"/>
      <c r="L20" s="84"/>
      <c r="M20" s="84"/>
      <c r="N20" s="84"/>
      <c r="O20" s="84"/>
      <c r="P20" s="84"/>
      <c r="Q20" s="84"/>
      <c r="R20" s="84"/>
      <c r="S20" s="84"/>
      <c r="T20" s="84"/>
      <c r="U20" s="84"/>
      <c r="V20" s="84"/>
      <c r="W20" s="84"/>
      <c r="X20" s="84"/>
      <c r="Y20" s="84"/>
      <c r="Z20" s="84"/>
    </row>
    <row r="21" spans="1:26" ht="15.75" customHeight="1" x14ac:dyDescent="0.3">
      <c r="A21" s="84"/>
      <c r="B21" s="84"/>
      <c r="C21" s="84" t="s">
        <v>1236</v>
      </c>
      <c r="D21" s="84"/>
      <c r="E21" s="84"/>
      <c r="F21" s="84"/>
      <c r="G21" s="84"/>
      <c r="H21" s="84" t="s">
        <v>1243</v>
      </c>
      <c r="I21" s="84"/>
      <c r="J21" s="84"/>
      <c r="K21" s="84"/>
      <c r="L21" s="84"/>
      <c r="M21" s="84"/>
      <c r="N21" s="84"/>
      <c r="O21" s="84"/>
      <c r="P21" s="84"/>
      <c r="Q21" s="84"/>
      <c r="R21" s="84"/>
      <c r="S21" s="84"/>
      <c r="T21" s="84"/>
      <c r="U21" s="84"/>
      <c r="V21" s="84"/>
      <c r="W21" s="84"/>
      <c r="X21" s="84"/>
      <c r="Y21" s="84"/>
      <c r="Z21" s="84"/>
    </row>
    <row r="22" spans="1:26" ht="15.75" customHeight="1" x14ac:dyDescent="0.3">
      <c r="A22" s="84"/>
      <c r="B22" s="84"/>
      <c r="C22" s="84"/>
      <c r="D22" s="84"/>
      <c r="E22" s="84"/>
      <c r="F22" s="84"/>
      <c r="G22" s="84"/>
      <c r="H22" s="84"/>
      <c r="I22" s="84"/>
      <c r="J22" s="84"/>
      <c r="K22" s="84"/>
      <c r="L22" s="84"/>
      <c r="M22" s="84"/>
      <c r="N22" s="84"/>
      <c r="O22" s="84"/>
      <c r="P22" s="84"/>
      <c r="Q22" s="84"/>
      <c r="R22" s="84"/>
      <c r="S22" s="84"/>
      <c r="T22" s="84"/>
      <c r="U22" s="84"/>
      <c r="V22" s="84"/>
      <c r="W22" s="84"/>
      <c r="X22" s="84"/>
      <c r="Y22" s="84"/>
      <c r="Z22" s="84"/>
    </row>
    <row r="23" spans="1:26" ht="15.75" customHeight="1" x14ac:dyDescent="0.3">
      <c r="A23" s="84"/>
      <c r="B23" s="84"/>
      <c r="C23" s="84"/>
      <c r="D23" s="84"/>
      <c r="E23" s="84"/>
      <c r="F23" s="84"/>
      <c r="G23" s="84"/>
      <c r="H23" s="84"/>
      <c r="I23" s="84"/>
      <c r="J23" s="84"/>
      <c r="K23" s="84"/>
      <c r="L23" s="84"/>
      <c r="M23" s="84"/>
      <c r="N23" s="84"/>
      <c r="O23" s="84"/>
      <c r="P23" s="84"/>
      <c r="Q23" s="84"/>
      <c r="R23" s="84"/>
      <c r="S23" s="84"/>
      <c r="T23" s="84"/>
      <c r="U23" s="84"/>
      <c r="V23" s="84"/>
      <c r="W23" s="84"/>
      <c r="X23" s="84"/>
      <c r="Y23" s="84"/>
      <c r="Z23" s="84"/>
    </row>
    <row r="24" spans="1:26" ht="15.75" customHeight="1" x14ac:dyDescent="0.3">
      <c r="A24" s="84"/>
      <c r="B24" s="84"/>
      <c r="C24" s="84"/>
      <c r="D24" s="84"/>
      <c r="E24" s="84"/>
      <c r="F24" s="84"/>
      <c r="G24" s="84"/>
      <c r="H24" s="84"/>
      <c r="I24" s="84"/>
      <c r="J24" s="84"/>
      <c r="K24" s="84"/>
      <c r="L24" s="84"/>
      <c r="M24" s="84"/>
      <c r="N24" s="84"/>
      <c r="O24" s="84"/>
      <c r="P24" s="84"/>
      <c r="Q24" s="84"/>
      <c r="R24" s="84"/>
      <c r="S24" s="84"/>
      <c r="T24" s="84"/>
      <c r="U24" s="84"/>
      <c r="V24" s="84"/>
      <c r="W24" s="84"/>
      <c r="X24" s="84"/>
      <c r="Y24" s="84"/>
      <c r="Z24" s="84"/>
    </row>
    <row r="25" spans="1:26" ht="15.75" customHeight="1" x14ac:dyDescent="0.3">
      <c r="A25" s="84"/>
      <c r="B25" s="84"/>
      <c r="C25" s="84" t="s">
        <v>1238</v>
      </c>
      <c r="D25" s="84"/>
      <c r="E25" s="84"/>
      <c r="F25" s="84"/>
      <c r="G25" s="84"/>
      <c r="H25" s="84" t="s">
        <v>1244</v>
      </c>
      <c r="I25" s="84"/>
      <c r="J25" s="84"/>
      <c r="K25" s="84"/>
      <c r="L25" s="84"/>
      <c r="M25" s="84"/>
      <c r="N25" s="84"/>
      <c r="O25" s="84"/>
      <c r="P25" s="84"/>
      <c r="Q25" s="84"/>
      <c r="R25" s="84"/>
      <c r="S25" s="84"/>
      <c r="T25" s="84"/>
      <c r="U25" s="84"/>
      <c r="V25" s="84"/>
      <c r="W25" s="84"/>
      <c r="X25" s="84"/>
      <c r="Y25" s="84"/>
      <c r="Z25" s="84"/>
    </row>
    <row r="26" spans="1:26" ht="15.75" customHeight="1" x14ac:dyDescent="0.3">
      <c r="A26" s="84"/>
      <c r="B26" s="84"/>
      <c r="C26" s="84"/>
      <c r="D26" s="84"/>
      <c r="E26" s="84"/>
      <c r="F26" s="84"/>
      <c r="G26" s="84"/>
      <c r="H26" s="84"/>
      <c r="I26" s="84"/>
      <c r="J26" s="84"/>
      <c r="K26" s="84"/>
      <c r="L26" s="84"/>
      <c r="M26" s="84"/>
      <c r="N26" s="84"/>
      <c r="O26" s="84"/>
      <c r="P26" s="84"/>
      <c r="Q26" s="84"/>
      <c r="R26" s="84"/>
      <c r="S26" s="84"/>
      <c r="T26" s="84"/>
      <c r="U26" s="84"/>
      <c r="V26" s="84"/>
      <c r="W26" s="84"/>
      <c r="X26" s="84"/>
      <c r="Y26" s="84"/>
      <c r="Z26" s="84"/>
    </row>
    <row r="27" spans="1:26" ht="15.75" customHeight="1" x14ac:dyDescent="0.3">
      <c r="A27" s="84"/>
      <c r="B27" s="84"/>
      <c r="C27" s="84"/>
      <c r="D27" s="84"/>
      <c r="E27" s="84"/>
      <c r="F27" s="84"/>
      <c r="G27" s="84"/>
      <c r="H27" s="84"/>
      <c r="I27" s="84"/>
      <c r="J27" s="84"/>
      <c r="K27" s="84"/>
      <c r="L27" s="84"/>
      <c r="M27" s="84"/>
      <c r="N27" s="84"/>
      <c r="O27" s="84"/>
      <c r="P27" s="84"/>
      <c r="Q27" s="84"/>
      <c r="R27" s="84"/>
      <c r="S27" s="84"/>
      <c r="T27" s="84"/>
      <c r="U27" s="84"/>
      <c r="V27" s="84"/>
      <c r="W27" s="84"/>
      <c r="X27" s="84"/>
      <c r="Y27" s="84"/>
      <c r="Z27" s="84"/>
    </row>
    <row r="28" spans="1:26" ht="15.75" customHeight="1" x14ac:dyDescent="0.3">
      <c r="A28" s="84"/>
      <c r="B28" s="84"/>
      <c r="C28" s="84"/>
      <c r="D28" s="84"/>
      <c r="E28" s="84"/>
      <c r="F28" s="84"/>
      <c r="G28" s="84"/>
      <c r="H28" s="84"/>
      <c r="I28" s="84"/>
      <c r="J28" s="84"/>
      <c r="K28" s="84"/>
      <c r="L28" s="84"/>
      <c r="M28" s="84"/>
      <c r="N28" s="84"/>
      <c r="O28" s="84"/>
      <c r="P28" s="84"/>
      <c r="Q28" s="84"/>
      <c r="R28" s="84"/>
      <c r="S28" s="84"/>
      <c r="T28" s="84"/>
      <c r="U28" s="84"/>
      <c r="V28" s="84"/>
      <c r="W28" s="84"/>
      <c r="X28" s="84"/>
      <c r="Y28" s="84"/>
      <c r="Z28" s="84"/>
    </row>
    <row r="29" spans="1:26" ht="15.75" customHeight="1" x14ac:dyDescent="0.3">
      <c r="A29" s="84"/>
      <c r="B29" s="84"/>
      <c r="C29" s="84"/>
      <c r="D29" s="84"/>
      <c r="E29" s="84"/>
      <c r="F29" s="84"/>
      <c r="G29" s="84"/>
      <c r="H29" s="84"/>
      <c r="I29" s="84"/>
      <c r="J29" s="84"/>
      <c r="K29" s="84"/>
      <c r="L29" s="84"/>
      <c r="M29" s="84"/>
      <c r="N29" s="84"/>
      <c r="O29" s="84"/>
      <c r="P29" s="84"/>
      <c r="Q29" s="84"/>
      <c r="R29" s="84"/>
      <c r="S29" s="84"/>
      <c r="T29" s="84"/>
      <c r="U29" s="84"/>
      <c r="V29" s="84"/>
      <c r="W29" s="84"/>
      <c r="X29" s="84"/>
      <c r="Y29" s="84"/>
      <c r="Z29" s="84"/>
    </row>
    <row r="30" spans="1:26" ht="15.75" customHeight="1" x14ac:dyDescent="0.3">
      <c r="A30" s="84"/>
      <c r="B30" s="84"/>
      <c r="C30" s="84"/>
      <c r="D30" s="84"/>
      <c r="E30" s="84"/>
      <c r="F30" s="84"/>
      <c r="G30" s="84"/>
      <c r="H30" s="84"/>
      <c r="I30" s="84"/>
      <c r="J30" s="84"/>
      <c r="K30" s="84"/>
      <c r="L30" s="84"/>
      <c r="M30" s="84"/>
      <c r="N30" s="84"/>
      <c r="O30" s="84"/>
      <c r="P30" s="84"/>
      <c r="Q30" s="84"/>
      <c r="R30" s="84"/>
      <c r="S30" s="84"/>
      <c r="T30" s="84"/>
      <c r="U30" s="84"/>
      <c r="V30" s="84"/>
      <c r="W30" s="84"/>
      <c r="X30" s="84"/>
      <c r="Y30" s="84"/>
      <c r="Z30" s="84"/>
    </row>
    <row r="31" spans="1:26" ht="15.75" customHeight="1" x14ac:dyDescent="0.3">
      <c r="A31" s="84"/>
      <c r="B31" s="84"/>
      <c r="C31" s="84"/>
      <c r="D31" s="84"/>
      <c r="E31" s="84"/>
      <c r="F31" s="84"/>
      <c r="G31" s="84"/>
      <c r="H31" s="84"/>
      <c r="I31" s="84"/>
      <c r="J31" s="84"/>
      <c r="K31" s="84"/>
      <c r="L31" s="84"/>
      <c r="M31" s="84"/>
      <c r="N31" s="84"/>
      <c r="O31" s="84"/>
      <c r="P31" s="84"/>
      <c r="Q31" s="84"/>
      <c r="R31" s="84"/>
      <c r="S31" s="84"/>
      <c r="T31" s="84"/>
      <c r="U31" s="84"/>
      <c r="V31" s="84"/>
      <c r="W31" s="84"/>
      <c r="X31" s="84"/>
      <c r="Y31" s="84"/>
      <c r="Z31" s="84"/>
    </row>
    <row r="32" spans="1:26" ht="15.75" customHeight="1" x14ac:dyDescent="0.3">
      <c r="A32" s="84"/>
      <c r="B32" s="84"/>
      <c r="C32" s="84"/>
      <c r="D32" s="84"/>
      <c r="E32" s="84"/>
      <c r="F32" s="84"/>
      <c r="G32" s="84"/>
      <c r="H32" s="84"/>
      <c r="I32" s="84"/>
      <c r="J32" s="84"/>
      <c r="K32" s="84"/>
      <c r="L32" s="84"/>
      <c r="M32" s="84"/>
      <c r="N32" s="84"/>
      <c r="O32" s="84"/>
      <c r="P32" s="84"/>
      <c r="Q32" s="84"/>
      <c r="R32" s="84"/>
      <c r="S32" s="84"/>
      <c r="T32" s="84"/>
      <c r="U32" s="84"/>
      <c r="V32" s="84"/>
      <c r="W32" s="84"/>
      <c r="X32" s="84"/>
      <c r="Y32" s="84"/>
      <c r="Z32" s="84"/>
    </row>
    <row r="33" spans="1:26" ht="15.75" customHeight="1" x14ac:dyDescent="0.3">
      <c r="A33" s="84"/>
      <c r="B33" s="84"/>
      <c r="C33" s="84"/>
      <c r="D33" s="84"/>
      <c r="E33" s="84"/>
      <c r="F33" s="84"/>
      <c r="G33" s="84"/>
      <c r="H33" s="84"/>
      <c r="I33" s="84"/>
      <c r="J33" s="84"/>
      <c r="K33" s="84"/>
      <c r="L33" s="84"/>
      <c r="M33" s="84"/>
      <c r="N33" s="84"/>
      <c r="O33" s="84"/>
      <c r="P33" s="84"/>
      <c r="Q33" s="84"/>
      <c r="R33" s="84"/>
      <c r="S33" s="84"/>
      <c r="T33" s="84"/>
      <c r="U33" s="84"/>
      <c r="V33" s="84"/>
      <c r="W33" s="84"/>
      <c r="X33" s="84"/>
      <c r="Y33" s="84"/>
      <c r="Z33" s="84"/>
    </row>
    <row r="34" spans="1:26" ht="15.75" customHeight="1" x14ac:dyDescent="0.3">
      <c r="A34" s="84"/>
      <c r="B34" s="84"/>
      <c r="C34" s="84"/>
      <c r="D34" s="84"/>
      <c r="E34" s="84"/>
      <c r="F34" s="84"/>
      <c r="G34" s="84"/>
      <c r="H34" s="84"/>
      <c r="I34" s="84"/>
      <c r="J34" s="84"/>
      <c r="K34" s="84"/>
      <c r="L34" s="84"/>
      <c r="M34" s="84"/>
      <c r="N34" s="84"/>
      <c r="O34" s="84"/>
      <c r="P34" s="84"/>
      <c r="Q34" s="84"/>
      <c r="R34" s="84"/>
      <c r="S34" s="84"/>
      <c r="T34" s="84"/>
      <c r="U34" s="84"/>
      <c r="V34" s="84"/>
      <c r="W34" s="84"/>
      <c r="X34" s="84"/>
      <c r="Y34" s="84"/>
      <c r="Z34" s="84"/>
    </row>
    <row r="35" spans="1:26" ht="15.75" customHeight="1" x14ac:dyDescent="0.3">
      <c r="A35" s="84"/>
      <c r="B35" s="84"/>
      <c r="C35" s="84"/>
      <c r="D35" s="84"/>
      <c r="E35" s="84"/>
      <c r="F35" s="84"/>
      <c r="G35" s="84"/>
      <c r="H35" s="84"/>
      <c r="I35" s="84"/>
      <c r="J35" s="84"/>
      <c r="K35" s="84"/>
      <c r="L35" s="84"/>
      <c r="M35" s="84"/>
      <c r="N35" s="84"/>
      <c r="O35" s="84"/>
      <c r="P35" s="84"/>
      <c r="Q35" s="84"/>
      <c r="R35" s="84"/>
      <c r="S35" s="84"/>
      <c r="T35" s="84"/>
      <c r="U35" s="84"/>
      <c r="V35" s="84"/>
      <c r="W35" s="84"/>
      <c r="X35" s="84"/>
      <c r="Y35" s="84"/>
      <c r="Z35" s="84"/>
    </row>
    <row r="36" spans="1:26" ht="15.75" customHeight="1" x14ac:dyDescent="0.3">
      <c r="A36" s="84"/>
      <c r="B36" s="84"/>
      <c r="C36" s="84"/>
      <c r="D36" s="84"/>
      <c r="E36" s="84"/>
      <c r="F36" s="84"/>
      <c r="G36" s="84"/>
      <c r="H36" s="84"/>
      <c r="I36" s="84"/>
      <c r="J36" s="84"/>
      <c r="K36" s="84"/>
      <c r="L36" s="84"/>
      <c r="M36" s="84"/>
      <c r="N36" s="84"/>
      <c r="O36" s="84"/>
      <c r="P36" s="84"/>
      <c r="Q36" s="84"/>
      <c r="R36" s="84"/>
      <c r="S36" s="84"/>
      <c r="T36" s="84"/>
      <c r="U36" s="84"/>
      <c r="V36" s="84"/>
      <c r="W36" s="84"/>
      <c r="X36" s="84"/>
      <c r="Y36" s="84"/>
      <c r="Z36" s="84"/>
    </row>
    <row r="37" spans="1:26" ht="15.75" customHeight="1" x14ac:dyDescent="0.3">
      <c r="A37" s="84"/>
      <c r="B37" s="84"/>
      <c r="C37" s="84"/>
      <c r="D37" s="84"/>
      <c r="E37" s="84"/>
      <c r="F37" s="84"/>
      <c r="G37" s="84"/>
      <c r="H37" s="84"/>
      <c r="I37" s="84"/>
      <c r="J37" s="84"/>
      <c r="K37" s="84"/>
      <c r="L37" s="84"/>
      <c r="M37" s="84"/>
      <c r="N37" s="84"/>
      <c r="O37" s="84"/>
      <c r="P37" s="84"/>
      <c r="Q37" s="84"/>
      <c r="R37" s="84"/>
      <c r="S37" s="84"/>
      <c r="T37" s="84"/>
      <c r="U37" s="84"/>
      <c r="V37" s="84"/>
      <c r="W37" s="84"/>
      <c r="X37" s="84"/>
      <c r="Y37" s="84"/>
      <c r="Z37" s="84"/>
    </row>
    <row r="38" spans="1:26" ht="15.75" customHeight="1" x14ac:dyDescent="0.3">
      <c r="A38" s="84"/>
      <c r="B38" s="84"/>
      <c r="C38" s="84"/>
      <c r="D38" s="84"/>
      <c r="E38" s="84"/>
      <c r="F38" s="84"/>
      <c r="G38" s="84"/>
      <c r="H38" s="84"/>
      <c r="I38" s="84"/>
      <c r="J38" s="84"/>
      <c r="K38" s="84"/>
      <c r="L38" s="84"/>
      <c r="M38" s="84"/>
      <c r="N38" s="84"/>
      <c r="O38" s="84"/>
      <c r="P38" s="84"/>
      <c r="Q38" s="84"/>
      <c r="R38" s="84"/>
      <c r="S38" s="84"/>
      <c r="T38" s="84"/>
      <c r="U38" s="84"/>
      <c r="V38" s="84"/>
      <c r="W38" s="84"/>
      <c r="X38" s="84"/>
      <c r="Y38" s="84"/>
      <c r="Z38" s="84"/>
    </row>
    <row r="39" spans="1:26" ht="15.75" customHeight="1" x14ac:dyDescent="0.3">
      <c r="A39" s="84"/>
      <c r="B39" s="84"/>
      <c r="C39" s="84"/>
      <c r="D39" s="84"/>
      <c r="E39" s="84"/>
      <c r="F39" s="84"/>
      <c r="G39" s="84"/>
      <c r="H39" s="84"/>
      <c r="I39" s="84"/>
      <c r="J39" s="84"/>
      <c r="K39" s="84"/>
      <c r="L39" s="84"/>
      <c r="M39" s="84"/>
      <c r="N39" s="84"/>
      <c r="O39" s="84"/>
      <c r="P39" s="84"/>
      <c r="Q39" s="84"/>
      <c r="R39" s="84"/>
      <c r="S39" s="84"/>
      <c r="T39" s="84"/>
      <c r="U39" s="84"/>
      <c r="V39" s="84"/>
      <c r="W39" s="84"/>
      <c r="X39" s="84"/>
      <c r="Y39" s="84"/>
      <c r="Z39" s="84"/>
    </row>
    <row r="40" spans="1:26" ht="15.75" customHeight="1" x14ac:dyDescent="0.3">
      <c r="A40" s="84"/>
      <c r="B40" s="84"/>
      <c r="C40" s="84"/>
      <c r="D40" s="84"/>
      <c r="E40" s="84"/>
      <c r="F40" s="84"/>
      <c r="G40" s="84"/>
      <c r="H40" s="84"/>
      <c r="I40" s="84"/>
      <c r="J40" s="84"/>
      <c r="K40" s="84"/>
      <c r="L40" s="84"/>
      <c r="M40" s="84"/>
      <c r="N40" s="84"/>
      <c r="O40" s="84"/>
      <c r="P40" s="84"/>
      <c r="Q40" s="84"/>
      <c r="R40" s="84"/>
      <c r="S40" s="84"/>
      <c r="T40" s="84"/>
      <c r="U40" s="84"/>
      <c r="V40" s="84"/>
      <c r="W40" s="84"/>
      <c r="X40" s="84"/>
      <c r="Y40" s="84"/>
      <c r="Z40" s="84"/>
    </row>
    <row r="41" spans="1:26" ht="15.75" customHeight="1" x14ac:dyDescent="0.3">
      <c r="A41" s="84"/>
      <c r="B41" s="84"/>
      <c r="C41" s="84"/>
      <c r="D41" s="84"/>
      <c r="E41" s="84"/>
      <c r="F41" s="84"/>
      <c r="G41" s="84"/>
      <c r="H41" s="84"/>
      <c r="I41" s="84"/>
      <c r="J41" s="84"/>
      <c r="K41" s="84"/>
      <c r="L41" s="84"/>
      <c r="M41" s="84"/>
      <c r="N41" s="84"/>
      <c r="O41" s="84"/>
      <c r="P41" s="84"/>
      <c r="Q41" s="84"/>
      <c r="R41" s="84"/>
      <c r="S41" s="84"/>
      <c r="T41" s="84"/>
      <c r="U41" s="84"/>
      <c r="V41" s="84"/>
      <c r="W41" s="84"/>
      <c r="X41" s="84"/>
      <c r="Y41" s="84"/>
      <c r="Z41" s="84"/>
    </row>
    <row r="42" spans="1:26" ht="15.75" customHeight="1" x14ac:dyDescent="0.3">
      <c r="A42" s="84"/>
      <c r="B42" s="84"/>
      <c r="C42" s="84"/>
      <c r="D42" s="84"/>
      <c r="E42" s="84"/>
      <c r="F42" s="84"/>
      <c r="G42" s="84"/>
      <c r="H42" s="84"/>
      <c r="I42" s="84"/>
      <c r="J42" s="84"/>
      <c r="K42" s="84"/>
      <c r="L42" s="84"/>
      <c r="M42" s="84"/>
      <c r="N42" s="84"/>
      <c r="O42" s="84"/>
      <c r="P42" s="84"/>
      <c r="Q42" s="84"/>
      <c r="R42" s="84"/>
      <c r="S42" s="84"/>
      <c r="T42" s="84"/>
      <c r="U42" s="84"/>
      <c r="V42" s="84"/>
      <c r="W42" s="84"/>
      <c r="X42" s="84"/>
      <c r="Y42" s="84"/>
      <c r="Z42" s="84"/>
    </row>
    <row r="43" spans="1:26" ht="15.75" customHeight="1" x14ac:dyDescent="0.3">
      <c r="A43" s="84"/>
      <c r="B43" s="84"/>
      <c r="C43" s="84"/>
      <c r="D43" s="84"/>
      <c r="E43" s="84"/>
      <c r="F43" s="84"/>
      <c r="G43" s="84"/>
      <c r="H43" s="84"/>
      <c r="I43" s="84"/>
      <c r="J43" s="84"/>
      <c r="K43" s="84"/>
      <c r="L43" s="84"/>
      <c r="M43" s="84"/>
      <c r="N43" s="84"/>
      <c r="O43" s="84"/>
      <c r="P43" s="84"/>
      <c r="Q43" s="84"/>
      <c r="R43" s="84"/>
      <c r="S43" s="84"/>
      <c r="T43" s="84"/>
      <c r="U43" s="84"/>
      <c r="V43" s="84"/>
      <c r="W43" s="84"/>
      <c r="X43" s="84"/>
      <c r="Y43" s="84"/>
      <c r="Z43" s="84"/>
    </row>
    <row r="44" spans="1:26" ht="15.75" customHeight="1" x14ac:dyDescent="0.3">
      <c r="A44" s="84"/>
      <c r="B44" s="84"/>
      <c r="C44" s="84"/>
      <c r="D44" s="84"/>
      <c r="E44" s="84"/>
      <c r="F44" s="84"/>
      <c r="G44" s="84"/>
      <c r="H44" s="84"/>
      <c r="I44" s="84"/>
      <c r="J44" s="84"/>
      <c r="K44" s="84"/>
      <c r="L44" s="84"/>
      <c r="M44" s="84"/>
      <c r="N44" s="84"/>
      <c r="O44" s="84"/>
      <c r="P44" s="84"/>
      <c r="Q44" s="84"/>
      <c r="R44" s="84"/>
      <c r="S44" s="84"/>
      <c r="T44" s="84"/>
      <c r="U44" s="84"/>
      <c r="V44" s="84"/>
      <c r="W44" s="84"/>
      <c r="X44" s="84"/>
      <c r="Y44" s="84"/>
      <c r="Z44" s="84"/>
    </row>
    <row r="45" spans="1:26" ht="15.75" customHeight="1" x14ac:dyDescent="0.3">
      <c r="A45" s="84"/>
      <c r="B45" s="84"/>
      <c r="C45" s="84"/>
      <c r="D45" s="84"/>
      <c r="E45" s="84"/>
      <c r="F45" s="84"/>
      <c r="G45" s="84"/>
      <c r="H45" s="84"/>
      <c r="I45" s="84"/>
      <c r="J45" s="84"/>
      <c r="K45" s="84"/>
      <c r="L45" s="84"/>
      <c r="M45" s="84"/>
      <c r="N45" s="84"/>
      <c r="O45" s="84"/>
      <c r="P45" s="84"/>
      <c r="Q45" s="84"/>
      <c r="R45" s="84"/>
      <c r="S45" s="84"/>
      <c r="T45" s="84"/>
      <c r="U45" s="84"/>
      <c r="V45" s="84"/>
      <c r="W45" s="84"/>
      <c r="X45" s="84"/>
      <c r="Y45" s="84"/>
      <c r="Z45" s="84"/>
    </row>
    <row r="46" spans="1:26" ht="15.75" customHeight="1" x14ac:dyDescent="0.3">
      <c r="A46" s="84"/>
      <c r="B46" s="84"/>
      <c r="C46" s="84"/>
      <c r="D46" s="84"/>
      <c r="E46" s="84"/>
      <c r="F46" s="84"/>
      <c r="G46" s="84"/>
      <c r="H46" s="84"/>
      <c r="I46" s="84"/>
      <c r="J46" s="84"/>
      <c r="K46" s="84"/>
      <c r="L46" s="84"/>
      <c r="M46" s="84"/>
      <c r="N46" s="84"/>
      <c r="O46" s="84"/>
      <c r="P46" s="84"/>
      <c r="Q46" s="84"/>
      <c r="R46" s="84"/>
      <c r="S46" s="84"/>
      <c r="T46" s="84"/>
      <c r="U46" s="84"/>
      <c r="V46" s="84"/>
      <c r="W46" s="84"/>
      <c r="X46" s="84"/>
      <c r="Y46" s="84"/>
      <c r="Z46" s="84"/>
    </row>
    <row r="47" spans="1:26" ht="15.75" customHeight="1" x14ac:dyDescent="0.3">
      <c r="A47" s="84"/>
      <c r="B47" s="84"/>
      <c r="C47" s="84"/>
      <c r="D47" s="84"/>
      <c r="E47" s="84"/>
      <c r="F47" s="84"/>
      <c r="G47" s="84"/>
      <c r="H47" s="84"/>
      <c r="I47" s="84"/>
      <c r="J47" s="84"/>
      <c r="K47" s="84"/>
      <c r="L47" s="84"/>
      <c r="M47" s="84"/>
      <c r="N47" s="84"/>
      <c r="O47" s="84"/>
      <c r="P47" s="84"/>
      <c r="Q47" s="84"/>
      <c r="R47" s="84"/>
      <c r="S47" s="84"/>
      <c r="T47" s="84"/>
      <c r="U47" s="84"/>
      <c r="V47" s="84"/>
      <c r="W47" s="84"/>
      <c r="X47" s="84"/>
      <c r="Y47" s="84"/>
      <c r="Z47" s="84"/>
    </row>
    <row r="48" spans="1:26" ht="15.75" customHeight="1" x14ac:dyDescent="0.3">
      <c r="A48" s="84"/>
      <c r="B48" s="84"/>
      <c r="C48" s="84"/>
      <c r="D48" s="84"/>
      <c r="E48" s="84"/>
      <c r="F48" s="84"/>
      <c r="G48" s="84"/>
      <c r="H48" s="84"/>
      <c r="I48" s="84"/>
      <c r="J48" s="84"/>
      <c r="K48" s="84"/>
      <c r="L48" s="84"/>
      <c r="M48" s="84"/>
      <c r="N48" s="84"/>
      <c r="O48" s="84"/>
      <c r="P48" s="84"/>
      <c r="Q48" s="84"/>
      <c r="R48" s="84"/>
      <c r="S48" s="84"/>
      <c r="T48" s="84"/>
      <c r="U48" s="84"/>
      <c r="V48" s="84"/>
      <c r="W48" s="84"/>
      <c r="X48" s="84"/>
      <c r="Y48" s="84"/>
      <c r="Z48" s="84"/>
    </row>
    <row r="49" spans="1:26" ht="15.75" customHeight="1" x14ac:dyDescent="0.3">
      <c r="A49" s="84"/>
      <c r="B49" s="84"/>
      <c r="C49" s="84"/>
      <c r="D49" s="84"/>
      <c r="E49" s="84"/>
      <c r="F49" s="84"/>
      <c r="G49" s="84"/>
      <c r="H49" s="84"/>
      <c r="I49" s="84"/>
      <c r="J49" s="84"/>
      <c r="K49" s="84"/>
      <c r="L49" s="84"/>
      <c r="M49" s="84"/>
      <c r="N49" s="84"/>
      <c r="O49" s="84"/>
      <c r="P49" s="84"/>
      <c r="Q49" s="84"/>
      <c r="R49" s="84"/>
      <c r="S49" s="84"/>
      <c r="T49" s="84"/>
      <c r="U49" s="84"/>
      <c r="V49" s="84"/>
      <c r="W49" s="84"/>
      <c r="X49" s="84"/>
      <c r="Y49" s="84"/>
      <c r="Z49" s="84"/>
    </row>
    <row r="50" spans="1:26" ht="15.75" customHeight="1" x14ac:dyDescent="0.3">
      <c r="A50" s="84"/>
      <c r="B50" s="84"/>
      <c r="C50" s="84"/>
      <c r="D50" s="84"/>
      <c r="E50" s="84"/>
      <c r="F50" s="84"/>
      <c r="G50" s="84"/>
      <c r="H50" s="84"/>
      <c r="I50" s="84"/>
      <c r="J50" s="84"/>
      <c r="K50" s="84"/>
      <c r="L50" s="84"/>
      <c r="M50" s="84"/>
      <c r="N50" s="84"/>
      <c r="O50" s="84"/>
      <c r="P50" s="84"/>
      <c r="Q50" s="84"/>
      <c r="R50" s="84"/>
      <c r="S50" s="84"/>
      <c r="T50" s="84"/>
      <c r="U50" s="84"/>
      <c r="V50" s="84"/>
      <c r="W50" s="84"/>
      <c r="X50" s="84"/>
      <c r="Y50" s="84"/>
      <c r="Z50" s="84"/>
    </row>
    <row r="51" spans="1:26" ht="15.75" customHeight="1" x14ac:dyDescent="0.3">
      <c r="A51" s="84"/>
      <c r="B51" s="84"/>
      <c r="C51" s="84"/>
      <c r="D51" s="84"/>
      <c r="E51" s="84"/>
      <c r="F51" s="84"/>
      <c r="G51" s="84"/>
      <c r="H51" s="84"/>
      <c r="I51" s="84"/>
      <c r="J51" s="84"/>
      <c r="K51" s="84"/>
      <c r="L51" s="84"/>
      <c r="M51" s="84"/>
      <c r="N51" s="84"/>
      <c r="O51" s="84"/>
      <c r="P51" s="84"/>
      <c r="Q51" s="84"/>
      <c r="R51" s="84"/>
      <c r="S51" s="84"/>
      <c r="T51" s="84"/>
      <c r="U51" s="84"/>
      <c r="V51" s="84"/>
      <c r="W51" s="84"/>
      <c r="X51" s="84"/>
      <c r="Y51" s="84"/>
      <c r="Z51" s="84"/>
    </row>
    <row r="52" spans="1:26" ht="15.75" customHeight="1" x14ac:dyDescent="0.3">
      <c r="A52" s="84"/>
      <c r="B52" s="84"/>
      <c r="C52" s="84"/>
      <c r="D52" s="84"/>
      <c r="E52" s="84"/>
      <c r="F52" s="84"/>
      <c r="G52" s="84"/>
      <c r="H52" s="84"/>
      <c r="I52" s="84"/>
      <c r="J52" s="84"/>
      <c r="K52" s="84"/>
      <c r="L52" s="84"/>
      <c r="M52" s="84"/>
      <c r="N52" s="84"/>
      <c r="O52" s="84"/>
      <c r="P52" s="84"/>
      <c r="Q52" s="84"/>
      <c r="R52" s="84"/>
      <c r="S52" s="84"/>
      <c r="T52" s="84"/>
      <c r="U52" s="84"/>
      <c r="V52" s="84"/>
      <c r="W52" s="84"/>
      <c r="X52" s="84"/>
      <c r="Y52" s="84"/>
      <c r="Z52" s="84"/>
    </row>
    <row r="53" spans="1:26" ht="15.75" customHeight="1" x14ac:dyDescent="0.3">
      <c r="A53" s="84"/>
      <c r="B53" s="84"/>
      <c r="C53" s="84"/>
      <c r="D53" s="84"/>
      <c r="E53" s="84"/>
      <c r="F53" s="84"/>
      <c r="G53" s="84"/>
      <c r="H53" s="84"/>
      <c r="I53" s="84"/>
      <c r="J53" s="84"/>
      <c r="K53" s="84"/>
      <c r="L53" s="84"/>
      <c r="M53" s="84"/>
      <c r="N53" s="84"/>
      <c r="O53" s="84"/>
      <c r="P53" s="84"/>
      <c r="Q53" s="84"/>
      <c r="R53" s="84"/>
      <c r="S53" s="84"/>
      <c r="T53" s="84"/>
      <c r="U53" s="84"/>
      <c r="V53" s="84"/>
      <c r="W53" s="84"/>
      <c r="X53" s="84"/>
      <c r="Y53" s="84"/>
      <c r="Z53" s="84"/>
    </row>
    <row r="54" spans="1:26" ht="15.75" customHeight="1" x14ac:dyDescent="0.3">
      <c r="A54" s="84"/>
      <c r="B54" s="84"/>
      <c r="C54" s="84"/>
      <c r="D54" s="84"/>
      <c r="E54" s="84"/>
      <c r="F54" s="84"/>
      <c r="G54" s="84"/>
      <c r="H54" s="84"/>
      <c r="I54" s="84"/>
      <c r="J54" s="84"/>
      <c r="K54" s="84"/>
      <c r="L54" s="84"/>
      <c r="M54" s="84"/>
      <c r="N54" s="84"/>
      <c r="O54" s="84"/>
      <c r="P54" s="84"/>
      <c r="Q54" s="84"/>
      <c r="R54" s="84"/>
      <c r="S54" s="84"/>
      <c r="T54" s="84"/>
      <c r="U54" s="84"/>
      <c r="V54" s="84"/>
      <c r="W54" s="84"/>
      <c r="X54" s="84"/>
      <c r="Y54" s="84"/>
      <c r="Z54" s="84"/>
    </row>
    <row r="55" spans="1:26" ht="15.75" customHeight="1" x14ac:dyDescent="0.3">
      <c r="A55" s="84"/>
      <c r="B55" s="84"/>
      <c r="C55" s="84"/>
      <c r="D55" s="84"/>
      <c r="E55" s="84"/>
      <c r="F55" s="84"/>
      <c r="G55" s="84"/>
      <c r="H55" s="84"/>
      <c r="I55" s="84"/>
      <c r="J55" s="84"/>
      <c r="K55" s="84"/>
      <c r="L55" s="84"/>
      <c r="M55" s="84"/>
      <c r="N55" s="84"/>
      <c r="O55" s="84"/>
      <c r="P55" s="84"/>
      <c r="Q55" s="84"/>
      <c r="R55" s="84"/>
      <c r="S55" s="84"/>
      <c r="T55" s="84"/>
      <c r="U55" s="84"/>
      <c r="V55" s="84"/>
      <c r="W55" s="84"/>
      <c r="X55" s="84"/>
      <c r="Y55" s="84"/>
      <c r="Z55" s="84"/>
    </row>
    <row r="56" spans="1:26" ht="15.75" customHeight="1" x14ac:dyDescent="0.3">
      <c r="A56" s="84"/>
      <c r="B56" s="84"/>
      <c r="C56" s="84"/>
      <c r="D56" s="84"/>
      <c r="E56" s="84"/>
      <c r="F56" s="84"/>
      <c r="G56" s="84"/>
      <c r="H56" s="84"/>
      <c r="I56" s="84"/>
      <c r="J56" s="84"/>
      <c r="K56" s="84"/>
      <c r="L56" s="84"/>
      <c r="M56" s="84"/>
      <c r="N56" s="84"/>
      <c r="O56" s="84"/>
      <c r="P56" s="84"/>
      <c r="Q56" s="84"/>
      <c r="R56" s="84"/>
      <c r="S56" s="84"/>
      <c r="T56" s="84"/>
      <c r="U56" s="84"/>
      <c r="V56" s="84"/>
      <c r="W56" s="84"/>
      <c r="X56" s="84"/>
      <c r="Y56" s="84"/>
      <c r="Z56" s="84"/>
    </row>
    <row r="57" spans="1:26" ht="15.75" customHeight="1" x14ac:dyDescent="0.3">
      <c r="A57" s="84"/>
      <c r="B57" s="84"/>
      <c r="C57" s="84"/>
      <c r="D57" s="84"/>
      <c r="E57" s="84"/>
      <c r="F57" s="84"/>
      <c r="G57" s="84"/>
      <c r="H57" s="84"/>
      <c r="I57" s="84"/>
      <c r="J57" s="84"/>
      <c r="K57" s="84"/>
      <c r="L57" s="84"/>
      <c r="M57" s="84"/>
      <c r="N57" s="84"/>
      <c r="O57" s="84"/>
      <c r="P57" s="84"/>
      <c r="Q57" s="84"/>
      <c r="R57" s="84"/>
      <c r="S57" s="84"/>
      <c r="T57" s="84"/>
      <c r="U57" s="84"/>
      <c r="V57" s="84"/>
      <c r="W57" s="84"/>
      <c r="X57" s="84"/>
      <c r="Y57" s="84"/>
      <c r="Z57" s="84"/>
    </row>
    <row r="58" spans="1:26" ht="15.75" customHeight="1" x14ac:dyDescent="0.3">
      <c r="A58" s="84"/>
      <c r="B58" s="84"/>
      <c r="C58" s="84"/>
      <c r="D58" s="84"/>
      <c r="E58" s="84"/>
      <c r="F58" s="84"/>
      <c r="G58" s="84"/>
      <c r="H58" s="84"/>
      <c r="I58" s="84"/>
      <c r="J58" s="84"/>
      <c r="K58" s="84"/>
      <c r="L58" s="84"/>
      <c r="M58" s="84"/>
      <c r="N58" s="84"/>
      <c r="O58" s="84"/>
      <c r="P58" s="84"/>
      <c r="Q58" s="84"/>
      <c r="R58" s="84"/>
      <c r="S58" s="84"/>
      <c r="T58" s="84"/>
      <c r="U58" s="84"/>
      <c r="V58" s="84"/>
      <c r="W58" s="84"/>
      <c r="X58" s="84"/>
      <c r="Y58" s="84"/>
      <c r="Z58" s="84"/>
    </row>
    <row r="59" spans="1:26" ht="15.75" customHeight="1" x14ac:dyDescent="0.3">
      <c r="A59" s="84"/>
      <c r="B59" s="84"/>
      <c r="C59" s="84"/>
      <c r="D59" s="84"/>
      <c r="E59" s="84"/>
      <c r="F59" s="84"/>
      <c r="G59" s="84"/>
      <c r="H59" s="84"/>
      <c r="I59" s="84"/>
      <c r="J59" s="84"/>
      <c r="K59" s="84"/>
      <c r="L59" s="84"/>
      <c r="M59" s="84"/>
      <c r="N59" s="84"/>
      <c r="O59" s="84"/>
      <c r="P59" s="84"/>
      <c r="Q59" s="84"/>
      <c r="R59" s="84"/>
      <c r="S59" s="84"/>
      <c r="T59" s="84"/>
      <c r="U59" s="84"/>
      <c r="V59" s="84"/>
      <c r="W59" s="84"/>
      <c r="X59" s="84"/>
      <c r="Y59" s="84"/>
      <c r="Z59" s="84"/>
    </row>
    <row r="60" spans="1:26" ht="15.75" customHeight="1" x14ac:dyDescent="0.3">
      <c r="A60" s="84"/>
      <c r="B60" s="84"/>
      <c r="C60" s="84"/>
      <c r="D60" s="84"/>
      <c r="E60" s="84"/>
      <c r="F60" s="84"/>
      <c r="G60" s="84"/>
      <c r="H60" s="84"/>
      <c r="I60" s="84"/>
      <c r="J60" s="84"/>
      <c r="K60" s="84"/>
      <c r="L60" s="84"/>
      <c r="M60" s="84"/>
      <c r="N60" s="84"/>
      <c r="O60" s="84"/>
      <c r="P60" s="84"/>
      <c r="Q60" s="84"/>
      <c r="R60" s="84"/>
      <c r="S60" s="84"/>
      <c r="T60" s="84"/>
      <c r="U60" s="84"/>
      <c r="V60" s="84"/>
      <c r="W60" s="84"/>
      <c r="X60" s="84"/>
      <c r="Y60" s="84"/>
      <c r="Z60" s="84"/>
    </row>
    <row r="61" spans="1:26" ht="15.75" customHeight="1" x14ac:dyDescent="0.3">
      <c r="A61" s="84"/>
      <c r="B61" s="84"/>
      <c r="C61" s="84"/>
      <c r="D61" s="84"/>
      <c r="E61" s="84"/>
      <c r="F61" s="84"/>
      <c r="G61" s="84"/>
      <c r="H61" s="84"/>
      <c r="I61" s="84"/>
      <c r="J61" s="84"/>
      <c r="K61" s="84"/>
      <c r="L61" s="84"/>
      <c r="M61" s="84"/>
      <c r="N61" s="84"/>
      <c r="O61" s="84"/>
      <c r="P61" s="84"/>
      <c r="Q61" s="84"/>
      <c r="R61" s="84"/>
      <c r="S61" s="84"/>
      <c r="T61" s="84"/>
      <c r="U61" s="84"/>
      <c r="V61" s="84"/>
      <c r="W61" s="84"/>
      <c r="X61" s="84"/>
      <c r="Y61" s="84"/>
      <c r="Z61" s="84"/>
    </row>
    <row r="62" spans="1:26" ht="15.75" customHeight="1" x14ac:dyDescent="0.3">
      <c r="A62" s="84"/>
      <c r="B62" s="84"/>
      <c r="C62" s="84"/>
      <c r="D62" s="84"/>
      <c r="E62" s="84"/>
      <c r="F62" s="84"/>
      <c r="G62" s="84"/>
      <c r="H62" s="84"/>
      <c r="I62" s="84"/>
      <c r="J62" s="84"/>
      <c r="K62" s="84"/>
      <c r="L62" s="84"/>
      <c r="M62" s="84"/>
      <c r="N62" s="84"/>
      <c r="O62" s="84"/>
      <c r="P62" s="84"/>
      <c r="Q62" s="84"/>
      <c r="R62" s="84"/>
      <c r="S62" s="84"/>
      <c r="T62" s="84"/>
      <c r="U62" s="84"/>
      <c r="V62" s="84"/>
      <c r="W62" s="84"/>
      <c r="X62" s="84"/>
      <c r="Y62" s="84"/>
      <c r="Z62" s="84"/>
    </row>
    <row r="63" spans="1:26" ht="15.75" customHeight="1" x14ac:dyDescent="0.3">
      <c r="A63" s="84"/>
      <c r="B63" s="84"/>
      <c r="C63" s="84"/>
      <c r="D63" s="84"/>
      <c r="E63" s="84"/>
      <c r="F63" s="84"/>
      <c r="G63" s="84"/>
      <c r="H63" s="84"/>
      <c r="I63" s="84"/>
      <c r="J63" s="84"/>
      <c r="K63" s="84"/>
      <c r="L63" s="84"/>
      <c r="M63" s="84"/>
      <c r="N63" s="84"/>
      <c r="O63" s="84"/>
      <c r="P63" s="84"/>
      <c r="Q63" s="84"/>
      <c r="R63" s="84"/>
      <c r="S63" s="84"/>
      <c r="T63" s="84"/>
      <c r="U63" s="84"/>
      <c r="V63" s="84"/>
      <c r="W63" s="84"/>
      <c r="X63" s="84"/>
      <c r="Y63" s="84"/>
      <c r="Z63" s="84"/>
    </row>
    <row r="64" spans="1:26" ht="15.75" customHeight="1" x14ac:dyDescent="0.3">
      <c r="A64" s="84"/>
      <c r="B64" s="84"/>
      <c r="C64" s="84"/>
      <c r="D64" s="84"/>
      <c r="E64" s="84"/>
      <c r="F64" s="84"/>
      <c r="G64" s="84"/>
      <c r="H64" s="84"/>
      <c r="I64" s="84"/>
      <c r="J64" s="84"/>
      <c r="K64" s="84"/>
      <c r="L64" s="84"/>
      <c r="M64" s="84"/>
      <c r="N64" s="84"/>
      <c r="O64" s="84"/>
      <c r="P64" s="84"/>
      <c r="Q64" s="84"/>
      <c r="R64" s="84"/>
      <c r="S64" s="84"/>
      <c r="T64" s="84"/>
      <c r="U64" s="84"/>
      <c r="V64" s="84"/>
      <c r="W64" s="84"/>
      <c r="X64" s="84"/>
      <c r="Y64" s="84"/>
      <c r="Z64" s="84"/>
    </row>
    <row r="65" spans="1:26" ht="15.75" customHeight="1" x14ac:dyDescent="0.3">
      <c r="A65" s="84"/>
      <c r="B65" s="84"/>
      <c r="C65" s="84"/>
      <c r="D65" s="84"/>
      <c r="E65" s="84"/>
      <c r="F65" s="84"/>
      <c r="G65" s="84"/>
      <c r="H65" s="84"/>
      <c r="I65" s="84"/>
      <c r="J65" s="84"/>
      <c r="K65" s="84"/>
      <c r="L65" s="84"/>
      <c r="M65" s="84"/>
      <c r="N65" s="84"/>
      <c r="O65" s="84"/>
      <c r="P65" s="84"/>
      <c r="Q65" s="84"/>
      <c r="R65" s="84"/>
      <c r="S65" s="84"/>
      <c r="T65" s="84"/>
      <c r="U65" s="84"/>
      <c r="V65" s="84"/>
      <c r="W65" s="84"/>
      <c r="X65" s="84"/>
      <c r="Y65" s="84"/>
      <c r="Z65" s="84"/>
    </row>
    <row r="66" spans="1:26" ht="15.75" customHeight="1" x14ac:dyDescent="0.3">
      <c r="A66" s="84"/>
      <c r="B66" s="84"/>
      <c r="C66" s="84"/>
      <c r="D66" s="84"/>
      <c r="E66" s="84"/>
      <c r="F66" s="84"/>
      <c r="G66" s="84"/>
      <c r="H66" s="84"/>
      <c r="I66" s="84"/>
      <c r="J66" s="84"/>
      <c r="K66" s="84"/>
      <c r="L66" s="84"/>
      <c r="M66" s="84"/>
      <c r="N66" s="84"/>
      <c r="O66" s="84"/>
      <c r="P66" s="84"/>
      <c r="Q66" s="84"/>
      <c r="R66" s="84"/>
      <c r="S66" s="84"/>
      <c r="T66" s="84"/>
      <c r="U66" s="84"/>
      <c r="V66" s="84"/>
      <c r="W66" s="84"/>
      <c r="X66" s="84"/>
      <c r="Y66" s="84"/>
      <c r="Z66" s="84"/>
    </row>
    <row r="67" spans="1:26" ht="15.75" customHeight="1" x14ac:dyDescent="0.3">
      <c r="A67" s="84"/>
      <c r="B67" s="84"/>
      <c r="C67" s="84"/>
      <c r="D67" s="84"/>
      <c r="E67" s="84"/>
      <c r="F67" s="84"/>
      <c r="G67" s="84"/>
      <c r="H67" s="84"/>
      <c r="I67" s="84"/>
      <c r="J67" s="84"/>
      <c r="K67" s="84"/>
      <c r="L67" s="84"/>
      <c r="M67" s="84"/>
      <c r="N67" s="84"/>
      <c r="O67" s="84"/>
      <c r="P67" s="84"/>
      <c r="Q67" s="84"/>
      <c r="R67" s="84"/>
      <c r="S67" s="84"/>
      <c r="T67" s="84"/>
      <c r="U67" s="84"/>
      <c r="V67" s="84"/>
      <c r="W67" s="84"/>
      <c r="X67" s="84"/>
      <c r="Y67" s="84"/>
      <c r="Z67" s="84"/>
    </row>
    <row r="68" spans="1:26" ht="15.75" customHeight="1" x14ac:dyDescent="0.3">
      <c r="A68" s="84"/>
      <c r="B68" s="84"/>
      <c r="C68" s="84"/>
      <c r="D68" s="84"/>
      <c r="E68" s="84"/>
      <c r="F68" s="84"/>
      <c r="G68" s="84"/>
      <c r="H68" s="84"/>
      <c r="I68" s="84"/>
      <c r="J68" s="84"/>
      <c r="K68" s="84"/>
      <c r="L68" s="84"/>
      <c r="M68" s="84"/>
      <c r="N68" s="84"/>
      <c r="O68" s="84"/>
      <c r="P68" s="84"/>
      <c r="Q68" s="84"/>
      <c r="R68" s="84"/>
      <c r="S68" s="84"/>
      <c r="T68" s="84"/>
      <c r="U68" s="84"/>
      <c r="V68" s="84"/>
      <c r="W68" s="84"/>
      <c r="X68" s="84"/>
      <c r="Y68" s="84"/>
      <c r="Z68" s="84"/>
    </row>
    <row r="69" spans="1:26" ht="15.75" customHeight="1" x14ac:dyDescent="0.3">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row>
    <row r="70" spans="1:26" ht="15.75" customHeight="1" x14ac:dyDescent="0.3">
      <c r="A70" s="84"/>
      <c r="B70" s="84"/>
      <c r="C70" s="84"/>
      <c r="D70" s="84"/>
      <c r="E70" s="84"/>
      <c r="F70" s="84"/>
      <c r="G70" s="84"/>
      <c r="H70" s="84"/>
      <c r="I70" s="84"/>
      <c r="J70" s="84"/>
      <c r="K70" s="84"/>
      <c r="L70" s="84"/>
      <c r="M70" s="84"/>
      <c r="N70" s="84"/>
      <c r="O70" s="84"/>
      <c r="P70" s="84"/>
      <c r="Q70" s="84"/>
      <c r="R70" s="84"/>
      <c r="S70" s="84"/>
      <c r="T70" s="84"/>
      <c r="U70" s="84"/>
      <c r="V70" s="84"/>
      <c r="W70" s="84"/>
      <c r="X70" s="84"/>
      <c r="Y70" s="84"/>
      <c r="Z70" s="84"/>
    </row>
    <row r="71" spans="1:26" ht="15.75" customHeight="1" x14ac:dyDescent="0.3">
      <c r="A71" s="84"/>
      <c r="B71" s="84"/>
      <c r="C71" s="84"/>
      <c r="D71" s="84"/>
      <c r="E71" s="84"/>
      <c r="F71" s="84"/>
      <c r="G71" s="84"/>
      <c r="H71" s="84"/>
      <c r="I71" s="84"/>
      <c r="J71" s="84"/>
      <c r="K71" s="84"/>
      <c r="L71" s="84"/>
      <c r="M71" s="84"/>
      <c r="N71" s="84"/>
      <c r="O71" s="84"/>
      <c r="P71" s="84"/>
      <c r="Q71" s="84"/>
      <c r="R71" s="84"/>
      <c r="S71" s="84"/>
      <c r="T71" s="84"/>
      <c r="U71" s="84"/>
      <c r="V71" s="84"/>
      <c r="W71" s="84"/>
      <c r="X71" s="84"/>
      <c r="Y71" s="84"/>
      <c r="Z71" s="84"/>
    </row>
    <row r="72" spans="1:26" ht="15.75" customHeight="1" x14ac:dyDescent="0.3">
      <c r="A72" s="84"/>
      <c r="B72" s="84"/>
      <c r="C72" s="84"/>
      <c r="D72" s="84"/>
      <c r="E72" s="84"/>
      <c r="F72" s="84"/>
      <c r="G72" s="84"/>
      <c r="H72" s="84"/>
      <c r="I72" s="84"/>
      <c r="J72" s="84"/>
      <c r="K72" s="84"/>
      <c r="L72" s="84"/>
      <c r="M72" s="84"/>
      <c r="N72" s="84"/>
      <c r="O72" s="84"/>
      <c r="P72" s="84"/>
      <c r="Q72" s="84"/>
      <c r="R72" s="84"/>
      <c r="S72" s="84"/>
      <c r="T72" s="84"/>
      <c r="U72" s="84"/>
      <c r="V72" s="84"/>
      <c r="W72" s="84"/>
      <c r="X72" s="84"/>
      <c r="Y72" s="84"/>
      <c r="Z72" s="84"/>
    </row>
    <row r="73" spans="1:26" ht="15.75" customHeight="1" x14ac:dyDescent="0.3">
      <c r="A73" s="84"/>
      <c r="B73" s="84"/>
      <c r="C73" s="84"/>
      <c r="D73" s="84"/>
      <c r="E73" s="84"/>
      <c r="F73" s="84"/>
      <c r="G73" s="84"/>
      <c r="H73" s="84"/>
      <c r="I73" s="84"/>
      <c r="J73" s="84"/>
      <c r="K73" s="84"/>
      <c r="L73" s="84"/>
      <c r="M73" s="84"/>
      <c r="N73" s="84"/>
      <c r="O73" s="84"/>
      <c r="P73" s="84"/>
      <c r="Q73" s="84"/>
      <c r="R73" s="84"/>
      <c r="S73" s="84"/>
      <c r="T73" s="84"/>
      <c r="U73" s="84"/>
      <c r="V73" s="84"/>
      <c r="W73" s="84"/>
      <c r="X73" s="84"/>
      <c r="Y73" s="84"/>
      <c r="Z73" s="84"/>
    </row>
    <row r="74" spans="1:26" ht="15.75" customHeight="1" x14ac:dyDescent="0.3">
      <c r="A74" s="84"/>
      <c r="B74" s="84"/>
      <c r="C74" s="84"/>
      <c r="D74" s="84"/>
      <c r="E74" s="84"/>
      <c r="F74" s="84"/>
      <c r="G74" s="84"/>
      <c r="H74" s="84"/>
      <c r="I74" s="84"/>
      <c r="J74" s="84"/>
      <c r="K74" s="84"/>
      <c r="L74" s="84"/>
      <c r="M74" s="84"/>
      <c r="N74" s="84"/>
      <c r="O74" s="84"/>
      <c r="P74" s="84"/>
      <c r="Q74" s="84"/>
      <c r="R74" s="84"/>
      <c r="S74" s="84"/>
      <c r="T74" s="84"/>
      <c r="U74" s="84"/>
      <c r="V74" s="84"/>
      <c r="W74" s="84"/>
      <c r="X74" s="84"/>
      <c r="Y74" s="84"/>
      <c r="Z74" s="84"/>
    </row>
    <row r="75" spans="1:26" ht="15.75" customHeight="1" x14ac:dyDescent="0.3">
      <c r="A75" s="84"/>
      <c r="B75" s="84"/>
      <c r="C75" s="84"/>
      <c r="D75" s="84"/>
      <c r="E75" s="84"/>
      <c r="F75" s="84"/>
      <c r="G75" s="84"/>
      <c r="H75" s="84"/>
      <c r="I75" s="84"/>
      <c r="J75" s="84"/>
      <c r="K75" s="84"/>
      <c r="L75" s="84"/>
      <c r="M75" s="84"/>
      <c r="N75" s="84"/>
      <c r="O75" s="84"/>
      <c r="P75" s="84"/>
      <c r="Q75" s="84"/>
      <c r="R75" s="84"/>
      <c r="S75" s="84"/>
      <c r="T75" s="84"/>
      <c r="U75" s="84"/>
      <c r="V75" s="84"/>
      <c r="W75" s="84"/>
      <c r="X75" s="84"/>
      <c r="Y75" s="84"/>
      <c r="Z75" s="84"/>
    </row>
    <row r="76" spans="1:26" ht="15.75" customHeight="1" x14ac:dyDescent="0.3">
      <c r="A76" s="84"/>
      <c r="B76" s="84"/>
      <c r="C76" s="84"/>
      <c r="D76" s="84"/>
      <c r="E76" s="84"/>
      <c r="F76" s="84"/>
      <c r="G76" s="84"/>
      <c r="H76" s="84"/>
      <c r="I76" s="84"/>
      <c r="J76" s="84"/>
      <c r="K76" s="84"/>
      <c r="L76" s="84"/>
      <c r="M76" s="84"/>
      <c r="N76" s="84"/>
      <c r="O76" s="84"/>
      <c r="P76" s="84"/>
      <c r="Q76" s="84"/>
      <c r="R76" s="84"/>
      <c r="S76" s="84"/>
      <c r="T76" s="84"/>
      <c r="U76" s="84"/>
      <c r="V76" s="84"/>
      <c r="W76" s="84"/>
      <c r="X76" s="84"/>
      <c r="Y76" s="84"/>
      <c r="Z76" s="84"/>
    </row>
    <row r="77" spans="1:26" ht="15.75" customHeight="1" x14ac:dyDescent="0.3">
      <c r="A77" s="84"/>
      <c r="B77" s="84"/>
      <c r="C77" s="84"/>
      <c r="D77" s="84"/>
      <c r="E77" s="84"/>
      <c r="F77" s="84"/>
      <c r="G77" s="84"/>
      <c r="H77" s="84"/>
      <c r="I77" s="84"/>
      <c r="J77" s="84"/>
      <c r="K77" s="84"/>
      <c r="L77" s="84"/>
      <c r="M77" s="84"/>
      <c r="N77" s="84"/>
      <c r="O77" s="84"/>
      <c r="P77" s="84"/>
      <c r="Q77" s="84"/>
      <c r="R77" s="84"/>
      <c r="S77" s="84"/>
      <c r="T77" s="84"/>
      <c r="U77" s="84"/>
      <c r="V77" s="84"/>
      <c r="W77" s="84"/>
      <c r="X77" s="84"/>
      <c r="Y77" s="84"/>
      <c r="Z77" s="84"/>
    </row>
    <row r="78" spans="1:26" ht="15.75" customHeight="1" x14ac:dyDescent="0.3">
      <c r="A78" s="84"/>
      <c r="B78" s="84"/>
      <c r="C78" s="84"/>
      <c r="D78" s="84"/>
      <c r="E78" s="84"/>
      <c r="F78" s="84"/>
      <c r="G78" s="84"/>
      <c r="H78" s="84"/>
      <c r="I78" s="84"/>
      <c r="J78" s="84"/>
      <c r="K78" s="84"/>
      <c r="L78" s="84"/>
      <c r="M78" s="84"/>
      <c r="N78" s="84"/>
      <c r="O78" s="84"/>
      <c r="P78" s="84"/>
      <c r="Q78" s="84"/>
      <c r="R78" s="84"/>
      <c r="S78" s="84"/>
      <c r="T78" s="84"/>
      <c r="U78" s="84"/>
      <c r="V78" s="84"/>
      <c r="W78" s="84"/>
      <c r="X78" s="84"/>
      <c r="Y78" s="84"/>
      <c r="Z78" s="84"/>
    </row>
    <row r="79" spans="1:26" ht="15.75" customHeight="1" x14ac:dyDescent="0.3">
      <c r="A79" s="84"/>
      <c r="B79" s="84"/>
      <c r="C79" s="84"/>
      <c r="D79" s="84"/>
      <c r="E79" s="84"/>
      <c r="F79" s="84"/>
      <c r="G79" s="84"/>
      <c r="H79" s="84"/>
      <c r="I79" s="84"/>
      <c r="J79" s="84"/>
      <c r="K79" s="84"/>
      <c r="L79" s="84"/>
      <c r="M79" s="84"/>
      <c r="N79" s="84"/>
      <c r="O79" s="84"/>
      <c r="P79" s="84"/>
      <c r="Q79" s="84"/>
      <c r="R79" s="84"/>
      <c r="S79" s="84"/>
      <c r="T79" s="84"/>
      <c r="U79" s="84"/>
      <c r="V79" s="84"/>
      <c r="W79" s="84"/>
      <c r="X79" s="84"/>
      <c r="Y79" s="84"/>
      <c r="Z79" s="84"/>
    </row>
    <row r="80" spans="1:26" ht="15.75" customHeight="1" x14ac:dyDescent="0.3">
      <c r="A80" s="84"/>
      <c r="B80" s="84"/>
      <c r="C80" s="84"/>
      <c r="D80" s="84"/>
      <c r="E80" s="84"/>
      <c r="F80" s="84"/>
      <c r="G80" s="84"/>
      <c r="H80" s="84"/>
      <c r="I80" s="84"/>
      <c r="J80" s="84"/>
      <c r="K80" s="84"/>
      <c r="L80" s="84"/>
      <c r="M80" s="84"/>
      <c r="N80" s="84"/>
      <c r="O80" s="84"/>
      <c r="P80" s="84"/>
      <c r="Q80" s="84"/>
      <c r="R80" s="84"/>
      <c r="S80" s="84"/>
      <c r="T80" s="84"/>
      <c r="U80" s="84"/>
      <c r="V80" s="84"/>
      <c r="W80" s="84"/>
      <c r="X80" s="84"/>
      <c r="Y80" s="84"/>
      <c r="Z80" s="84"/>
    </row>
    <row r="81" spans="1:26" ht="15.75" customHeight="1" x14ac:dyDescent="0.3">
      <c r="A81" s="84"/>
      <c r="B81" s="84"/>
      <c r="C81" s="84"/>
      <c r="D81" s="84"/>
      <c r="E81" s="84"/>
      <c r="F81" s="84"/>
      <c r="G81" s="84"/>
      <c r="H81" s="84"/>
      <c r="I81" s="84"/>
      <c r="J81" s="84"/>
      <c r="K81" s="84"/>
      <c r="L81" s="84"/>
      <c r="M81" s="84"/>
      <c r="N81" s="84"/>
      <c r="O81" s="84"/>
      <c r="P81" s="84"/>
      <c r="Q81" s="84"/>
      <c r="R81" s="84"/>
      <c r="S81" s="84"/>
      <c r="T81" s="84"/>
      <c r="U81" s="84"/>
      <c r="V81" s="84"/>
      <c r="W81" s="84"/>
      <c r="X81" s="84"/>
      <c r="Y81" s="84"/>
      <c r="Z81" s="84"/>
    </row>
    <row r="82" spans="1:26" ht="15.75" customHeight="1" x14ac:dyDescent="0.3">
      <c r="A82" s="84"/>
      <c r="B82" s="84"/>
      <c r="C82" s="84"/>
      <c r="D82" s="84"/>
      <c r="E82" s="84"/>
      <c r="F82" s="84"/>
      <c r="G82" s="84"/>
      <c r="H82" s="84"/>
      <c r="I82" s="84"/>
      <c r="J82" s="84"/>
      <c r="K82" s="84"/>
      <c r="L82" s="84"/>
      <c r="M82" s="84"/>
      <c r="N82" s="84"/>
      <c r="O82" s="84"/>
      <c r="P82" s="84"/>
      <c r="Q82" s="84"/>
      <c r="R82" s="84"/>
      <c r="S82" s="84"/>
      <c r="T82" s="84"/>
      <c r="U82" s="84"/>
      <c r="V82" s="84"/>
      <c r="W82" s="84"/>
      <c r="X82" s="84"/>
      <c r="Y82" s="84"/>
      <c r="Z82" s="84"/>
    </row>
    <row r="83" spans="1:26" ht="15.75" customHeight="1" x14ac:dyDescent="0.3">
      <c r="A83" s="84"/>
      <c r="B83" s="84"/>
      <c r="C83" s="84"/>
      <c r="D83" s="84"/>
      <c r="E83" s="84"/>
      <c r="F83" s="84"/>
      <c r="G83" s="84"/>
      <c r="H83" s="84"/>
      <c r="I83" s="84"/>
      <c r="J83" s="84"/>
      <c r="K83" s="84"/>
      <c r="L83" s="84"/>
      <c r="M83" s="84"/>
      <c r="N83" s="84"/>
      <c r="O83" s="84"/>
      <c r="P83" s="84"/>
      <c r="Q83" s="84"/>
      <c r="R83" s="84"/>
      <c r="S83" s="84"/>
      <c r="T83" s="84"/>
      <c r="U83" s="84"/>
      <c r="V83" s="84"/>
      <c r="W83" s="84"/>
      <c r="X83" s="84"/>
      <c r="Y83" s="84"/>
      <c r="Z83" s="84"/>
    </row>
    <row r="84" spans="1:26" ht="15.75" customHeight="1" x14ac:dyDescent="0.3">
      <c r="A84" s="84"/>
      <c r="B84" s="84"/>
      <c r="C84" s="84"/>
      <c r="D84" s="84"/>
      <c r="E84" s="84"/>
      <c r="F84" s="84"/>
      <c r="G84" s="84"/>
      <c r="H84" s="84"/>
      <c r="I84" s="84"/>
      <c r="J84" s="84"/>
      <c r="K84" s="84"/>
      <c r="L84" s="84"/>
      <c r="M84" s="84"/>
      <c r="N84" s="84"/>
      <c r="O84" s="84"/>
      <c r="P84" s="84"/>
      <c r="Q84" s="84"/>
      <c r="R84" s="84"/>
      <c r="S84" s="84"/>
      <c r="T84" s="84"/>
      <c r="U84" s="84"/>
      <c r="V84" s="84"/>
      <c r="W84" s="84"/>
      <c r="X84" s="84"/>
      <c r="Y84" s="84"/>
      <c r="Z84" s="84"/>
    </row>
    <row r="85" spans="1:26" ht="15.75" customHeight="1" x14ac:dyDescent="0.3">
      <c r="A85" s="84"/>
      <c r="B85" s="84"/>
      <c r="C85" s="84"/>
      <c r="D85" s="84"/>
      <c r="E85" s="84"/>
      <c r="F85" s="84"/>
      <c r="G85" s="84"/>
      <c r="H85" s="84"/>
      <c r="I85" s="84"/>
      <c r="J85" s="84"/>
      <c r="K85" s="84"/>
      <c r="L85" s="84"/>
      <c r="M85" s="84"/>
      <c r="N85" s="84"/>
      <c r="O85" s="84"/>
      <c r="P85" s="84"/>
      <c r="Q85" s="84"/>
      <c r="R85" s="84"/>
      <c r="S85" s="84"/>
      <c r="T85" s="84"/>
      <c r="U85" s="84"/>
      <c r="V85" s="84"/>
      <c r="W85" s="84"/>
      <c r="X85" s="84"/>
      <c r="Y85" s="84"/>
      <c r="Z85" s="84"/>
    </row>
    <row r="86" spans="1:26" ht="15.75" customHeight="1" x14ac:dyDescent="0.3">
      <c r="A86" s="84"/>
      <c r="B86" s="84"/>
      <c r="C86" s="84"/>
      <c r="D86" s="84"/>
      <c r="E86" s="84"/>
      <c r="F86" s="84"/>
      <c r="G86" s="84"/>
      <c r="H86" s="84"/>
      <c r="I86" s="84"/>
      <c r="J86" s="84"/>
      <c r="K86" s="84"/>
      <c r="L86" s="84"/>
      <c r="M86" s="84"/>
      <c r="N86" s="84"/>
      <c r="O86" s="84"/>
      <c r="P86" s="84"/>
      <c r="Q86" s="84"/>
      <c r="R86" s="84"/>
      <c r="S86" s="84"/>
      <c r="T86" s="84"/>
      <c r="U86" s="84"/>
      <c r="V86" s="84"/>
      <c r="W86" s="84"/>
      <c r="X86" s="84"/>
      <c r="Y86" s="84"/>
      <c r="Z86" s="84"/>
    </row>
    <row r="87" spans="1:26" ht="15.75" customHeight="1" x14ac:dyDescent="0.3">
      <c r="A87" s="84"/>
      <c r="B87" s="84"/>
      <c r="C87" s="84"/>
      <c r="D87" s="84"/>
      <c r="E87" s="84"/>
      <c r="F87" s="84"/>
      <c r="G87" s="84"/>
      <c r="H87" s="84"/>
      <c r="I87" s="84"/>
      <c r="J87" s="84"/>
      <c r="K87" s="84"/>
      <c r="L87" s="84"/>
      <c r="M87" s="84"/>
      <c r="N87" s="84"/>
      <c r="O87" s="84"/>
      <c r="P87" s="84"/>
      <c r="Q87" s="84"/>
      <c r="R87" s="84"/>
      <c r="S87" s="84"/>
      <c r="T87" s="84"/>
      <c r="U87" s="84"/>
      <c r="V87" s="84"/>
      <c r="W87" s="84"/>
      <c r="X87" s="84"/>
      <c r="Y87" s="84"/>
      <c r="Z87" s="84"/>
    </row>
    <row r="88" spans="1:26" ht="15.75" customHeight="1" x14ac:dyDescent="0.3">
      <c r="A88" s="84"/>
      <c r="B88" s="84"/>
      <c r="C88" s="84"/>
      <c r="D88" s="84"/>
      <c r="E88" s="84"/>
      <c r="F88" s="84"/>
      <c r="G88" s="84"/>
      <c r="H88" s="84"/>
      <c r="I88" s="84"/>
      <c r="J88" s="84"/>
      <c r="K88" s="84"/>
      <c r="L88" s="84"/>
      <c r="M88" s="84"/>
      <c r="N88" s="84"/>
      <c r="O88" s="84"/>
      <c r="P88" s="84"/>
      <c r="Q88" s="84"/>
      <c r="R88" s="84"/>
      <c r="S88" s="84"/>
      <c r="T88" s="84"/>
      <c r="U88" s="84"/>
      <c r="V88" s="84"/>
      <c r="W88" s="84"/>
      <c r="X88" s="84"/>
      <c r="Y88" s="84"/>
      <c r="Z88" s="84"/>
    </row>
    <row r="89" spans="1:26" ht="15.75" customHeight="1" x14ac:dyDescent="0.3">
      <c r="A89" s="84"/>
      <c r="B89" s="84"/>
      <c r="C89" s="84"/>
      <c r="D89" s="84"/>
      <c r="E89" s="84"/>
      <c r="F89" s="84"/>
      <c r="G89" s="84"/>
      <c r="H89" s="84"/>
      <c r="I89" s="84"/>
      <c r="J89" s="84"/>
      <c r="K89" s="84"/>
      <c r="L89" s="84"/>
      <c r="M89" s="84"/>
      <c r="N89" s="84"/>
      <c r="O89" s="84"/>
      <c r="P89" s="84"/>
      <c r="Q89" s="84"/>
      <c r="R89" s="84"/>
      <c r="S89" s="84"/>
      <c r="T89" s="84"/>
      <c r="U89" s="84"/>
      <c r="V89" s="84"/>
      <c r="W89" s="84"/>
      <c r="X89" s="84"/>
      <c r="Y89" s="84"/>
      <c r="Z89" s="84"/>
    </row>
    <row r="90" spans="1:26" ht="15.75" customHeight="1" x14ac:dyDescent="0.3">
      <c r="A90" s="84"/>
      <c r="B90" s="84"/>
      <c r="C90" s="84"/>
      <c r="D90" s="84"/>
      <c r="E90" s="84"/>
      <c r="F90" s="84"/>
      <c r="G90" s="84"/>
      <c r="H90" s="84"/>
      <c r="I90" s="84"/>
      <c r="J90" s="84"/>
      <c r="K90" s="84"/>
      <c r="L90" s="84"/>
      <c r="M90" s="84"/>
      <c r="N90" s="84"/>
      <c r="O90" s="84"/>
      <c r="P90" s="84"/>
      <c r="Q90" s="84"/>
      <c r="R90" s="84"/>
      <c r="S90" s="84"/>
      <c r="T90" s="84"/>
      <c r="U90" s="84"/>
      <c r="V90" s="84"/>
      <c r="W90" s="84"/>
      <c r="X90" s="84"/>
      <c r="Y90" s="84"/>
      <c r="Z90" s="84"/>
    </row>
    <row r="91" spans="1:26" ht="15.75" customHeight="1" x14ac:dyDescent="0.3">
      <c r="A91" s="84"/>
      <c r="B91" s="84"/>
      <c r="C91" s="84"/>
      <c r="D91" s="84"/>
      <c r="E91" s="84"/>
      <c r="F91" s="84"/>
      <c r="G91" s="84"/>
      <c r="H91" s="84"/>
      <c r="I91" s="84"/>
      <c r="J91" s="84"/>
      <c r="K91" s="84"/>
      <c r="L91" s="84"/>
      <c r="M91" s="84"/>
      <c r="N91" s="84"/>
      <c r="O91" s="84"/>
      <c r="P91" s="84"/>
      <c r="Q91" s="84"/>
      <c r="R91" s="84"/>
      <c r="S91" s="84"/>
      <c r="T91" s="84"/>
      <c r="U91" s="84"/>
      <c r="V91" s="84"/>
      <c r="W91" s="84"/>
      <c r="X91" s="84"/>
      <c r="Y91" s="84"/>
      <c r="Z91" s="84"/>
    </row>
    <row r="92" spans="1:26" ht="15.75" customHeight="1" x14ac:dyDescent="0.3">
      <c r="A92" s="84"/>
      <c r="B92" s="84"/>
      <c r="C92" s="84"/>
      <c r="D92" s="84"/>
      <c r="E92" s="84"/>
      <c r="F92" s="84"/>
      <c r="G92" s="84"/>
      <c r="H92" s="84"/>
      <c r="I92" s="84"/>
      <c r="J92" s="84"/>
      <c r="K92" s="84"/>
      <c r="L92" s="84"/>
      <c r="M92" s="84"/>
      <c r="N92" s="84"/>
      <c r="O92" s="84"/>
      <c r="P92" s="84"/>
      <c r="Q92" s="84"/>
      <c r="R92" s="84"/>
      <c r="S92" s="84"/>
      <c r="T92" s="84"/>
      <c r="U92" s="84"/>
      <c r="V92" s="84"/>
      <c r="W92" s="84"/>
      <c r="X92" s="84"/>
      <c r="Y92" s="84"/>
      <c r="Z92" s="84"/>
    </row>
    <row r="93" spans="1:26" ht="15.75" customHeight="1" x14ac:dyDescent="0.3">
      <c r="A93" s="84"/>
      <c r="B93" s="84"/>
      <c r="C93" s="84"/>
      <c r="D93" s="84"/>
      <c r="E93" s="84"/>
      <c r="F93" s="84"/>
      <c r="G93" s="84"/>
      <c r="H93" s="84"/>
      <c r="I93" s="84"/>
      <c r="J93" s="84"/>
      <c r="K93" s="84"/>
      <c r="L93" s="84"/>
      <c r="M93" s="84"/>
      <c r="N93" s="84"/>
      <c r="O93" s="84"/>
      <c r="P93" s="84"/>
      <c r="Q93" s="84"/>
      <c r="R93" s="84"/>
      <c r="S93" s="84"/>
      <c r="T93" s="84"/>
      <c r="U93" s="84"/>
      <c r="V93" s="84"/>
      <c r="W93" s="84"/>
      <c r="X93" s="84"/>
      <c r="Y93" s="84"/>
      <c r="Z93" s="84"/>
    </row>
    <row r="94" spans="1:26" ht="15.75" customHeight="1" x14ac:dyDescent="0.3">
      <c r="A94" s="84"/>
      <c r="B94" s="84"/>
      <c r="C94" s="84"/>
      <c r="D94" s="84"/>
      <c r="E94" s="84"/>
      <c r="F94" s="84"/>
      <c r="G94" s="84"/>
      <c r="H94" s="84"/>
      <c r="I94" s="84"/>
      <c r="J94" s="84"/>
      <c r="K94" s="84"/>
      <c r="L94" s="84"/>
      <c r="M94" s="84"/>
      <c r="N94" s="84"/>
      <c r="O94" s="84"/>
      <c r="P94" s="84"/>
      <c r="Q94" s="84"/>
      <c r="R94" s="84"/>
      <c r="S94" s="84"/>
      <c r="T94" s="84"/>
      <c r="U94" s="84"/>
      <c r="V94" s="84"/>
      <c r="W94" s="84"/>
      <c r="X94" s="84"/>
      <c r="Y94" s="84"/>
      <c r="Z94" s="84"/>
    </row>
    <row r="95" spans="1:26" ht="15.75" customHeight="1" x14ac:dyDescent="0.3">
      <c r="A95" s="84"/>
      <c r="B95" s="84"/>
      <c r="C95" s="84"/>
      <c r="D95" s="84"/>
      <c r="E95" s="84"/>
      <c r="F95" s="84"/>
      <c r="G95" s="84"/>
      <c r="H95" s="84"/>
      <c r="I95" s="84"/>
      <c r="J95" s="84"/>
      <c r="K95" s="84"/>
      <c r="L95" s="84"/>
      <c r="M95" s="84"/>
      <c r="N95" s="84"/>
      <c r="O95" s="84"/>
      <c r="P95" s="84"/>
      <c r="Q95" s="84"/>
      <c r="R95" s="84"/>
      <c r="S95" s="84"/>
      <c r="T95" s="84"/>
      <c r="U95" s="84"/>
      <c r="V95" s="84"/>
      <c r="W95" s="84"/>
      <c r="X95" s="84"/>
      <c r="Y95" s="84"/>
      <c r="Z95" s="84"/>
    </row>
    <row r="96" spans="1:26" ht="15.75" customHeight="1" x14ac:dyDescent="0.3">
      <c r="A96" s="84"/>
      <c r="B96" s="84"/>
      <c r="C96" s="84"/>
      <c r="D96" s="84"/>
      <c r="E96" s="84"/>
      <c r="F96" s="84"/>
      <c r="G96" s="84"/>
      <c r="H96" s="84"/>
      <c r="I96" s="84"/>
      <c r="J96" s="84"/>
      <c r="K96" s="84"/>
      <c r="L96" s="84"/>
      <c r="M96" s="84"/>
      <c r="N96" s="84"/>
      <c r="O96" s="84"/>
      <c r="P96" s="84"/>
      <c r="Q96" s="84"/>
      <c r="R96" s="84"/>
      <c r="S96" s="84"/>
      <c r="T96" s="84"/>
      <c r="U96" s="84"/>
      <c r="V96" s="84"/>
      <c r="W96" s="84"/>
      <c r="X96" s="84"/>
      <c r="Y96" s="84"/>
      <c r="Z96" s="84"/>
    </row>
    <row r="97" spans="1:26" ht="15.75" customHeight="1" x14ac:dyDescent="0.3">
      <c r="A97" s="84"/>
      <c r="B97" s="84"/>
      <c r="C97" s="84"/>
      <c r="D97" s="84"/>
      <c r="E97" s="84"/>
      <c r="F97" s="84"/>
      <c r="G97" s="84"/>
      <c r="H97" s="84"/>
      <c r="I97" s="84"/>
      <c r="J97" s="84"/>
      <c r="K97" s="84"/>
      <c r="L97" s="84"/>
      <c r="M97" s="84"/>
      <c r="N97" s="84"/>
      <c r="O97" s="84"/>
      <c r="P97" s="84"/>
      <c r="Q97" s="84"/>
      <c r="R97" s="84"/>
      <c r="S97" s="84"/>
      <c r="T97" s="84"/>
      <c r="U97" s="84"/>
      <c r="V97" s="84"/>
      <c r="W97" s="84"/>
      <c r="X97" s="84"/>
      <c r="Y97" s="84"/>
      <c r="Z97" s="84"/>
    </row>
    <row r="98" spans="1:26" ht="15.75" customHeight="1" x14ac:dyDescent="0.3">
      <c r="A98" s="84"/>
      <c r="B98" s="84"/>
      <c r="C98" s="84"/>
      <c r="D98" s="84"/>
      <c r="E98" s="84"/>
      <c r="F98" s="84"/>
      <c r="G98" s="84"/>
      <c r="H98" s="84"/>
      <c r="I98" s="84"/>
      <c r="J98" s="84"/>
      <c r="K98" s="84"/>
      <c r="L98" s="84"/>
      <c r="M98" s="84"/>
      <c r="N98" s="84"/>
      <c r="O98" s="84"/>
      <c r="P98" s="84"/>
      <c r="Q98" s="84"/>
      <c r="R98" s="84"/>
      <c r="S98" s="84"/>
      <c r="T98" s="84"/>
      <c r="U98" s="84"/>
      <c r="V98" s="84"/>
      <c r="W98" s="84"/>
      <c r="X98" s="84"/>
      <c r="Y98" s="84"/>
      <c r="Z98" s="84"/>
    </row>
    <row r="99" spans="1:26" ht="15.75" customHeight="1" x14ac:dyDescent="0.3">
      <c r="A99" s="84"/>
      <c r="B99" s="84"/>
      <c r="C99" s="84"/>
      <c r="D99" s="84"/>
      <c r="E99" s="84"/>
      <c r="F99" s="84"/>
      <c r="G99" s="84"/>
      <c r="H99" s="84"/>
      <c r="I99" s="84"/>
      <c r="J99" s="84"/>
      <c r="K99" s="84"/>
      <c r="L99" s="84"/>
      <c r="M99" s="84"/>
      <c r="N99" s="84"/>
      <c r="O99" s="84"/>
      <c r="P99" s="84"/>
      <c r="Q99" s="84"/>
      <c r="R99" s="84"/>
      <c r="S99" s="84"/>
      <c r="T99" s="84"/>
      <c r="U99" s="84"/>
      <c r="V99" s="84"/>
      <c r="W99" s="84"/>
      <c r="X99" s="84"/>
      <c r="Y99" s="84"/>
      <c r="Z99" s="84"/>
    </row>
    <row r="100" spans="1:26" ht="15.75" customHeight="1" x14ac:dyDescent="0.3">
      <c r="A100" s="84"/>
      <c r="B100" s="84"/>
      <c r="C100" s="84"/>
      <c r="D100" s="84"/>
      <c r="E100" s="84"/>
      <c r="F100" s="84"/>
      <c r="G100" s="84"/>
      <c r="H100" s="84"/>
      <c r="I100" s="84"/>
      <c r="J100" s="84"/>
      <c r="K100" s="84"/>
      <c r="L100" s="84"/>
      <c r="M100" s="84"/>
      <c r="N100" s="84"/>
      <c r="O100" s="84"/>
      <c r="P100" s="84"/>
      <c r="Q100" s="84"/>
      <c r="R100" s="84"/>
      <c r="S100" s="84"/>
      <c r="T100" s="84"/>
      <c r="U100" s="84"/>
      <c r="V100" s="84"/>
      <c r="W100" s="84"/>
      <c r="X100" s="84"/>
      <c r="Y100" s="84"/>
      <c r="Z100" s="84"/>
    </row>
    <row r="101" spans="1:26" ht="15.75" customHeight="1" x14ac:dyDescent="0.3">
      <c r="A101" s="84"/>
      <c r="B101" s="84"/>
      <c r="C101" s="84"/>
      <c r="D101" s="84"/>
      <c r="E101" s="84"/>
      <c r="F101" s="84"/>
      <c r="G101" s="84"/>
      <c r="H101" s="84"/>
      <c r="I101" s="84"/>
      <c r="J101" s="84"/>
      <c r="K101" s="84"/>
      <c r="L101" s="84"/>
      <c r="M101" s="84"/>
      <c r="N101" s="84"/>
      <c r="O101" s="84"/>
      <c r="P101" s="84"/>
      <c r="Q101" s="84"/>
      <c r="R101" s="84"/>
      <c r="S101" s="84"/>
      <c r="T101" s="84"/>
      <c r="U101" s="84"/>
      <c r="V101" s="84"/>
      <c r="W101" s="84"/>
      <c r="X101" s="84"/>
      <c r="Y101" s="84"/>
      <c r="Z101" s="84"/>
    </row>
    <row r="102" spans="1:26" ht="15.75" customHeight="1" x14ac:dyDescent="0.3">
      <c r="A102" s="84"/>
      <c r="B102" s="84"/>
      <c r="C102" s="84"/>
      <c r="D102" s="84"/>
      <c r="E102" s="84"/>
      <c r="F102" s="84"/>
      <c r="G102" s="84"/>
      <c r="H102" s="84"/>
      <c r="I102" s="84"/>
      <c r="J102" s="84"/>
      <c r="K102" s="84"/>
      <c r="L102" s="84"/>
      <c r="M102" s="84"/>
      <c r="N102" s="84"/>
      <c r="O102" s="84"/>
      <c r="P102" s="84"/>
      <c r="Q102" s="84"/>
      <c r="R102" s="84"/>
      <c r="S102" s="84"/>
      <c r="T102" s="84"/>
      <c r="U102" s="84"/>
      <c r="V102" s="84"/>
      <c r="W102" s="84"/>
      <c r="X102" s="84"/>
      <c r="Y102" s="84"/>
      <c r="Z102" s="84"/>
    </row>
    <row r="103" spans="1:26" ht="15.75" customHeight="1" x14ac:dyDescent="0.3">
      <c r="A103" s="84"/>
      <c r="B103" s="84"/>
      <c r="C103" s="84"/>
      <c r="D103" s="84"/>
      <c r="E103" s="84"/>
      <c r="F103" s="84"/>
      <c r="G103" s="84"/>
      <c r="H103" s="84"/>
      <c r="I103" s="84"/>
      <c r="J103" s="84"/>
      <c r="K103" s="84"/>
      <c r="L103" s="84"/>
      <c r="M103" s="84"/>
      <c r="N103" s="84"/>
      <c r="O103" s="84"/>
      <c r="P103" s="84"/>
      <c r="Q103" s="84"/>
      <c r="R103" s="84"/>
      <c r="S103" s="84"/>
      <c r="T103" s="84"/>
      <c r="U103" s="84"/>
      <c r="V103" s="84"/>
      <c r="W103" s="84"/>
      <c r="X103" s="84"/>
      <c r="Y103" s="84"/>
      <c r="Z103" s="84"/>
    </row>
    <row r="104" spans="1:26" ht="15.75" customHeight="1" x14ac:dyDescent="0.3">
      <c r="A104" s="84"/>
      <c r="B104" s="84"/>
      <c r="C104" s="84"/>
      <c r="D104" s="84"/>
      <c r="E104" s="84"/>
      <c r="F104" s="84"/>
      <c r="G104" s="84"/>
      <c r="H104" s="84"/>
      <c r="I104" s="84"/>
      <c r="J104" s="84"/>
      <c r="K104" s="84"/>
      <c r="L104" s="84"/>
      <c r="M104" s="84"/>
      <c r="N104" s="84"/>
      <c r="O104" s="84"/>
      <c r="P104" s="84"/>
      <c r="Q104" s="84"/>
      <c r="R104" s="84"/>
      <c r="S104" s="84"/>
      <c r="T104" s="84"/>
      <c r="U104" s="84"/>
      <c r="V104" s="84"/>
      <c r="W104" s="84"/>
      <c r="X104" s="84"/>
      <c r="Y104" s="84"/>
      <c r="Z104" s="84"/>
    </row>
    <row r="105" spans="1:26" ht="15.75" customHeight="1" x14ac:dyDescent="0.3">
      <c r="A105" s="84"/>
      <c r="B105" s="84"/>
      <c r="C105" s="84"/>
      <c r="D105" s="84"/>
      <c r="E105" s="84"/>
      <c r="F105" s="84"/>
      <c r="G105" s="84"/>
      <c r="H105" s="84"/>
      <c r="I105" s="84"/>
      <c r="J105" s="84"/>
      <c r="K105" s="84"/>
      <c r="L105" s="84"/>
      <c r="M105" s="84"/>
      <c r="N105" s="84"/>
      <c r="O105" s="84"/>
      <c r="P105" s="84"/>
      <c r="Q105" s="84"/>
      <c r="R105" s="84"/>
      <c r="S105" s="84"/>
      <c r="T105" s="84"/>
      <c r="U105" s="84"/>
      <c r="V105" s="84"/>
      <c r="W105" s="84"/>
      <c r="X105" s="84"/>
      <c r="Y105" s="84"/>
      <c r="Z105" s="84"/>
    </row>
    <row r="106" spans="1:26" ht="15.75" customHeight="1" x14ac:dyDescent="0.3">
      <c r="A106" s="84"/>
      <c r="B106" s="84"/>
      <c r="C106" s="84"/>
      <c r="D106" s="84"/>
      <c r="E106" s="84"/>
      <c r="F106" s="84"/>
      <c r="G106" s="84"/>
      <c r="H106" s="84"/>
      <c r="I106" s="84"/>
      <c r="J106" s="84"/>
      <c r="K106" s="84"/>
      <c r="L106" s="84"/>
      <c r="M106" s="84"/>
      <c r="N106" s="84"/>
      <c r="O106" s="84"/>
      <c r="P106" s="84"/>
      <c r="Q106" s="84"/>
      <c r="R106" s="84"/>
      <c r="S106" s="84"/>
      <c r="T106" s="84"/>
      <c r="U106" s="84"/>
      <c r="V106" s="84"/>
      <c r="W106" s="84"/>
      <c r="X106" s="84"/>
      <c r="Y106" s="84"/>
      <c r="Z106" s="84"/>
    </row>
    <row r="107" spans="1:26" ht="15.75" customHeight="1" x14ac:dyDescent="0.3">
      <c r="A107" s="84"/>
      <c r="B107" s="84"/>
      <c r="C107" s="84"/>
      <c r="D107" s="84"/>
      <c r="E107" s="84"/>
      <c r="F107" s="84"/>
      <c r="G107" s="84"/>
      <c r="H107" s="84"/>
      <c r="I107" s="84"/>
      <c r="J107" s="84"/>
      <c r="K107" s="84"/>
      <c r="L107" s="84"/>
      <c r="M107" s="84"/>
      <c r="N107" s="84"/>
      <c r="O107" s="84"/>
      <c r="P107" s="84"/>
      <c r="Q107" s="84"/>
      <c r="R107" s="84"/>
      <c r="S107" s="84"/>
      <c r="T107" s="84"/>
      <c r="U107" s="84"/>
      <c r="V107" s="84"/>
      <c r="W107" s="84"/>
      <c r="X107" s="84"/>
      <c r="Y107" s="84"/>
      <c r="Z107" s="84"/>
    </row>
    <row r="108" spans="1:26" ht="15.75" customHeight="1" x14ac:dyDescent="0.3">
      <c r="A108" s="84"/>
      <c r="B108" s="84"/>
      <c r="C108" s="84"/>
      <c r="D108" s="84"/>
      <c r="E108" s="84"/>
      <c r="F108" s="84"/>
      <c r="G108" s="84"/>
      <c r="H108" s="84"/>
      <c r="I108" s="84"/>
      <c r="J108" s="84"/>
      <c r="K108" s="84"/>
      <c r="L108" s="84"/>
      <c r="M108" s="84"/>
      <c r="N108" s="84"/>
      <c r="O108" s="84"/>
      <c r="P108" s="84"/>
      <c r="Q108" s="84"/>
      <c r="R108" s="84"/>
      <c r="S108" s="84"/>
      <c r="T108" s="84"/>
      <c r="U108" s="84"/>
      <c r="V108" s="84"/>
      <c r="W108" s="84"/>
      <c r="X108" s="84"/>
      <c r="Y108" s="84"/>
      <c r="Z108" s="84"/>
    </row>
    <row r="109" spans="1:26" ht="15.75" customHeight="1" x14ac:dyDescent="0.3">
      <c r="A109" s="84"/>
      <c r="B109" s="84"/>
      <c r="C109" s="84"/>
      <c r="D109" s="84"/>
      <c r="E109" s="84"/>
      <c r="F109" s="84"/>
      <c r="G109" s="84"/>
      <c r="H109" s="84"/>
      <c r="I109" s="84"/>
      <c r="J109" s="84"/>
      <c r="K109" s="84"/>
      <c r="L109" s="84"/>
      <c r="M109" s="84"/>
      <c r="N109" s="84"/>
      <c r="O109" s="84"/>
      <c r="P109" s="84"/>
      <c r="Q109" s="84"/>
      <c r="R109" s="84"/>
      <c r="S109" s="84"/>
      <c r="T109" s="84"/>
      <c r="U109" s="84"/>
      <c r="V109" s="84"/>
      <c r="W109" s="84"/>
      <c r="X109" s="84"/>
      <c r="Y109" s="84"/>
      <c r="Z109" s="84"/>
    </row>
    <row r="110" spans="1:26" ht="15.75" customHeight="1" x14ac:dyDescent="0.3">
      <c r="A110" s="84"/>
      <c r="B110" s="84"/>
      <c r="C110" s="84"/>
      <c r="D110" s="84"/>
      <c r="E110" s="84"/>
      <c r="F110" s="84"/>
      <c r="G110" s="84"/>
      <c r="H110" s="84"/>
      <c r="I110" s="84"/>
      <c r="J110" s="84"/>
      <c r="K110" s="84"/>
      <c r="L110" s="84"/>
      <c r="M110" s="84"/>
      <c r="N110" s="84"/>
      <c r="O110" s="84"/>
      <c r="P110" s="84"/>
      <c r="Q110" s="84"/>
      <c r="R110" s="84"/>
      <c r="S110" s="84"/>
      <c r="T110" s="84"/>
      <c r="U110" s="84"/>
      <c r="V110" s="84"/>
      <c r="W110" s="84"/>
      <c r="X110" s="84"/>
      <c r="Y110" s="84"/>
      <c r="Z110" s="84"/>
    </row>
    <row r="111" spans="1:26" ht="15.75" customHeight="1" x14ac:dyDescent="0.3">
      <c r="A111" s="84"/>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row>
    <row r="112" spans="1:26" ht="15.75" customHeight="1" x14ac:dyDescent="0.3">
      <c r="A112" s="84"/>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row>
    <row r="113" spans="1:26" ht="15.75" customHeight="1" x14ac:dyDescent="0.3">
      <c r="A113" s="84"/>
      <c r="B113" s="84"/>
      <c r="C113" s="84"/>
      <c r="D113" s="84"/>
      <c r="E113" s="84"/>
      <c r="F113" s="84"/>
      <c r="G113" s="84"/>
      <c r="H113" s="84"/>
      <c r="I113" s="84"/>
      <c r="J113" s="84"/>
      <c r="K113" s="84"/>
      <c r="L113" s="84"/>
      <c r="M113" s="84"/>
      <c r="N113" s="84"/>
      <c r="O113" s="84"/>
      <c r="P113" s="84"/>
      <c r="Q113" s="84"/>
      <c r="R113" s="84"/>
      <c r="S113" s="84"/>
      <c r="T113" s="84"/>
      <c r="U113" s="84"/>
      <c r="V113" s="84"/>
      <c r="W113" s="84"/>
      <c r="X113" s="84"/>
      <c r="Y113" s="84"/>
      <c r="Z113" s="84"/>
    </row>
    <row r="114" spans="1:26" ht="15.75" customHeight="1" x14ac:dyDescent="0.3">
      <c r="A114" s="84"/>
      <c r="B114" s="84"/>
      <c r="C114" s="84"/>
      <c r="D114" s="84"/>
      <c r="E114" s="84"/>
      <c r="F114" s="84"/>
      <c r="G114" s="84"/>
      <c r="H114" s="84"/>
      <c r="I114" s="84"/>
      <c r="J114" s="84"/>
      <c r="K114" s="84"/>
      <c r="L114" s="84"/>
      <c r="M114" s="84"/>
      <c r="N114" s="84"/>
      <c r="O114" s="84"/>
      <c r="P114" s="84"/>
      <c r="Q114" s="84"/>
      <c r="R114" s="84"/>
      <c r="S114" s="84"/>
      <c r="T114" s="84"/>
      <c r="U114" s="84"/>
      <c r="V114" s="84"/>
      <c r="W114" s="84"/>
      <c r="X114" s="84"/>
      <c r="Y114" s="84"/>
      <c r="Z114" s="84"/>
    </row>
    <row r="115" spans="1:26" ht="15.75" customHeight="1" x14ac:dyDescent="0.3">
      <c r="A115" s="84"/>
      <c r="B115" s="84"/>
      <c r="C115" s="84"/>
      <c r="D115" s="84"/>
      <c r="E115" s="84"/>
      <c r="F115" s="84"/>
      <c r="G115" s="84"/>
      <c r="H115" s="84"/>
      <c r="I115" s="84"/>
      <c r="J115" s="84"/>
      <c r="K115" s="84"/>
      <c r="L115" s="84"/>
      <c r="M115" s="84"/>
      <c r="N115" s="84"/>
      <c r="O115" s="84"/>
      <c r="P115" s="84"/>
      <c r="Q115" s="84"/>
      <c r="R115" s="84"/>
      <c r="S115" s="84"/>
      <c r="T115" s="84"/>
      <c r="U115" s="84"/>
      <c r="V115" s="84"/>
      <c r="W115" s="84"/>
      <c r="X115" s="84"/>
      <c r="Y115" s="84"/>
      <c r="Z115" s="84"/>
    </row>
    <row r="116" spans="1:26" ht="15.75" customHeight="1" x14ac:dyDescent="0.3">
      <c r="A116" s="84"/>
      <c r="B116" s="84"/>
      <c r="C116" s="84"/>
      <c r="D116" s="84"/>
      <c r="E116" s="84"/>
      <c r="F116" s="84"/>
      <c r="G116" s="84"/>
      <c r="H116" s="84"/>
      <c r="I116" s="84"/>
      <c r="J116" s="84"/>
      <c r="K116" s="84"/>
      <c r="L116" s="84"/>
      <c r="M116" s="84"/>
      <c r="N116" s="84"/>
      <c r="O116" s="84"/>
      <c r="P116" s="84"/>
      <c r="Q116" s="84"/>
      <c r="R116" s="84"/>
      <c r="S116" s="84"/>
      <c r="T116" s="84"/>
      <c r="U116" s="84"/>
      <c r="V116" s="84"/>
      <c r="W116" s="84"/>
      <c r="X116" s="84"/>
      <c r="Y116" s="84"/>
      <c r="Z116" s="84"/>
    </row>
    <row r="117" spans="1:26" ht="15.75" customHeight="1" x14ac:dyDescent="0.3">
      <c r="A117" s="84"/>
      <c r="B117" s="84"/>
      <c r="C117" s="84"/>
      <c r="D117" s="84"/>
      <c r="E117" s="84"/>
      <c r="F117" s="84"/>
      <c r="G117" s="84"/>
      <c r="H117" s="84"/>
      <c r="I117" s="84"/>
      <c r="J117" s="84"/>
      <c r="K117" s="84"/>
      <c r="L117" s="84"/>
      <c r="M117" s="84"/>
      <c r="N117" s="84"/>
      <c r="O117" s="84"/>
      <c r="P117" s="84"/>
      <c r="Q117" s="84"/>
      <c r="R117" s="84"/>
      <c r="S117" s="84"/>
      <c r="T117" s="84"/>
      <c r="U117" s="84"/>
      <c r="V117" s="84"/>
      <c r="W117" s="84"/>
      <c r="X117" s="84"/>
      <c r="Y117" s="84"/>
      <c r="Z117" s="84"/>
    </row>
    <row r="118" spans="1:26" ht="15.75" customHeight="1" x14ac:dyDescent="0.3">
      <c r="A118" s="84"/>
      <c r="B118" s="84"/>
      <c r="C118" s="84"/>
      <c r="D118" s="84"/>
      <c r="E118" s="84"/>
      <c r="F118" s="84"/>
      <c r="G118" s="84"/>
      <c r="H118" s="84"/>
      <c r="I118" s="84"/>
      <c r="J118" s="84"/>
      <c r="K118" s="84"/>
      <c r="L118" s="84"/>
      <c r="M118" s="84"/>
      <c r="N118" s="84"/>
      <c r="O118" s="84"/>
      <c r="P118" s="84"/>
      <c r="Q118" s="84"/>
      <c r="R118" s="84"/>
      <c r="S118" s="84"/>
      <c r="T118" s="84"/>
      <c r="U118" s="84"/>
      <c r="V118" s="84"/>
      <c r="W118" s="84"/>
      <c r="X118" s="84"/>
      <c r="Y118" s="84"/>
      <c r="Z118" s="84"/>
    </row>
    <row r="119" spans="1:26" ht="15.75" customHeight="1" x14ac:dyDescent="0.3">
      <c r="A119" s="84"/>
      <c r="B119" s="84"/>
      <c r="C119" s="84"/>
      <c r="D119" s="84"/>
      <c r="E119" s="84"/>
      <c r="F119" s="84"/>
      <c r="G119" s="84"/>
      <c r="H119" s="84"/>
      <c r="I119" s="84"/>
      <c r="J119" s="84"/>
      <c r="K119" s="84"/>
      <c r="L119" s="84"/>
      <c r="M119" s="84"/>
      <c r="N119" s="84"/>
      <c r="O119" s="84"/>
      <c r="P119" s="84"/>
      <c r="Q119" s="84"/>
      <c r="R119" s="84"/>
      <c r="S119" s="84"/>
      <c r="T119" s="84"/>
      <c r="U119" s="84"/>
      <c r="V119" s="84"/>
      <c r="W119" s="84"/>
      <c r="X119" s="84"/>
      <c r="Y119" s="84"/>
      <c r="Z119" s="84"/>
    </row>
    <row r="120" spans="1:26" ht="15.75" customHeight="1" x14ac:dyDescent="0.3">
      <c r="A120" s="84"/>
      <c r="B120" s="84"/>
      <c r="C120" s="84"/>
      <c r="D120" s="84"/>
      <c r="E120" s="84"/>
      <c r="F120" s="84"/>
      <c r="G120" s="84"/>
      <c r="H120" s="84"/>
      <c r="I120" s="84"/>
      <c r="J120" s="84"/>
      <c r="K120" s="84"/>
      <c r="L120" s="84"/>
      <c r="M120" s="84"/>
      <c r="N120" s="84"/>
      <c r="O120" s="84"/>
      <c r="P120" s="84"/>
      <c r="Q120" s="84"/>
      <c r="R120" s="84"/>
      <c r="S120" s="84"/>
      <c r="T120" s="84"/>
      <c r="U120" s="84"/>
      <c r="V120" s="84"/>
      <c r="W120" s="84"/>
      <c r="X120" s="84"/>
      <c r="Y120" s="84"/>
      <c r="Z120" s="84"/>
    </row>
    <row r="121" spans="1:26" ht="15.75" customHeight="1" x14ac:dyDescent="0.3">
      <c r="A121" s="84"/>
      <c r="B121" s="84"/>
      <c r="C121" s="84"/>
      <c r="D121" s="84"/>
      <c r="E121" s="84"/>
      <c r="F121" s="84"/>
      <c r="G121" s="84"/>
      <c r="H121" s="84"/>
      <c r="I121" s="84"/>
      <c r="J121" s="84"/>
      <c r="K121" s="84"/>
      <c r="L121" s="84"/>
      <c r="M121" s="84"/>
      <c r="N121" s="84"/>
      <c r="O121" s="84"/>
      <c r="P121" s="84"/>
      <c r="Q121" s="84"/>
      <c r="R121" s="84"/>
      <c r="S121" s="84"/>
      <c r="T121" s="84"/>
      <c r="U121" s="84"/>
      <c r="V121" s="84"/>
      <c r="W121" s="84"/>
      <c r="X121" s="84"/>
      <c r="Y121" s="84"/>
      <c r="Z121" s="84"/>
    </row>
    <row r="122" spans="1:26" ht="15.75" customHeight="1" x14ac:dyDescent="0.3">
      <c r="A122" s="84"/>
      <c r="B122" s="84"/>
      <c r="C122" s="84"/>
      <c r="D122" s="84"/>
      <c r="E122" s="84"/>
      <c r="F122" s="84"/>
      <c r="G122" s="84"/>
      <c r="H122" s="84"/>
      <c r="I122" s="84"/>
      <c r="J122" s="84"/>
      <c r="K122" s="84"/>
      <c r="L122" s="84"/>
      <c r="M122" s="84"/>
      <c r="N122" s="84"/>
      <c r="O122" s="84"/>
      <c r="P122" s="84"/>
      <c r="Q122" s="84"/>
      <c r="R122" s="84"/>
      <c r="S122" s="84"/>
      <c r="T122" s="84"/>
      <c r="U122" s="84"/>
      <c r="V122" s="84"/>
      <c r="W122" s="84"/>
      <c r="X122" s="84"/>
      <c r="Y122" s="84"/>
      <c r="Z122" s="84"/>
    </row>
    <row r="123" spans="1:26" ht="15.75" customHeight="1" x14ac:dyDescent="0.3">
      <c r="A123" s="84"/>
      <c r="B123" s="84"/>
      <c r="C123" s="84"/>
      <c r="D123" s="84"/>
      <c r="E123" s="84"/>
      <c r="F123" s="84"/>
      <c r="G123" s="84"/>
      <c r="H123" s="84"/>
      <c r="I123" s="84"/>
      <c r="J123" s="84"/>
      <c r="K123" s="84"/>
      <c r="L123" s="84"/>
      <c r="M123" s="84"/>
      <c r="N123" s="84"/>
      <c r="O123" s="84"/>
      <c r="P123" s="84"/>
      <c r="Q123" s="84"/>
      <c r="R123" s="84"/>
      <c r="S123" s="84"/>
      <c r="T123" s="84"/>
      <c r="U123" s="84"/>
      <c r="V123" s="84"/>
      <c r="W123" s="84"/>
      <c r="X123" s="84"/>
      <c r="Y123" s="84"/>
      <c r="Z123" s="84"/>
    </row>
    <row r="124" spans="1:26" ht="15.75" customHeight="1" x14ac:dyDescent="0.3">
      <c r="A124" s="84"/>
      <c r="B124" s="84"/>
      <c r="C124" s="84"/>
      <c r="D124" s="84"/>
      <c r="E124" s="84"/>
      <c r="F124" s="84"/>
      <c r="G124" s="84"/>
      <c r="H124" s="84"/>
      <c r="I124" s="84"/>
      <c r="J124" s="84"/>
      <c r="K124" s="84"/>
      <c r="L124" s="84"/>
      <c r="M124" s="84"/>
      <c r="N124" s="84"/>
      <c r="O124" s="84"/>
      <c r="P124" s="84"/>
      <c r="Q124" s="84"/>
      <c r="R124" s="84"/>
      <c r="S124" s="84"/>
      <c r="T124" s="84"/>
      <c r="U124" s="84"/>
      <c r="V124" s="84"/>
      <c r="W124" s="84"/>
      <c r="X124" s="84"/>
      <c r="Y124" s="84"/>
      <c r="Z124" s="84"/>
    </row>
    <row r="125" spans="1:26" ht="15.75" customHeight="1" x14ac:dyDescent="0.3">
      <c r="A125" s="84"/>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c r="Z125" s="84"/>
    </row>
    <row r="126" spans="1:26" ht="15.75" customHeight="1" x14ac:dyDescent="0.3">
      <c r="A126" s="84"/>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c r="Z126" s="84"/>
    </row>
    <row r="127" spans="1:26" ht="15.75" customHeight="1" x14ac:dyDescent="0.3">
      <c r="A127" s="84"/>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c r="Z127" s="84"/>
    </row>
    <row r="128" spans="1:26" ht="15.75" customHeight="1" x14ac:dyDescent="0.3">
      <c r="A128" s="84"/>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c r="Z128" s="84"/>
    </row>
    <row r="129" spans="1:26" ht="15.75" customHeight="1" x14ac:dyDescent="0.3">
      <c r="A129" s="84"/>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row>
    <row r="130" spans="1:26" ht="15.75" customHeight="1" x14ac:dyDescent="0.3">
      <c r="A130" s="84"/>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c r="Z130" s="84"/>
    </row>
    <row r="131" spans="1:26" ht="15.75" customHeight="1" x14ac:dyDescent="0.3">
      <c r="A131" s="84"/>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c r="Z131" s="84"/>
    </row>
    <row r="132" spans="1:26" ht="15.75" customHeight="1" x14ac:dyDescent="0.3">
      <c r="A132" s="84"/>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c r="Z132" s="84"/>
    </row>
    <row r="133" spans="1:26" ht="15.75" customHeight="1" x14ac:dyDescent="0.3">
      <c r="A133" s="84"/>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c r="Z133" s="84"/>
    </row>
    <row r="134" spans="1:26" ht="15.75" customHeight="1" x14ac:dyDescent="0.3">
      <c r="A134" s="84"/>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c r="Z134" s="84"/>
    </row>
    <row r="135" spans="1:26" ht="15.75" customHeight="1" x14ac:dyDescent="0.3">
      <c r="A135" s="84"/>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c r="Z135" s="84"/>
    </row>
    <row r="136" spans="1:26" ht="15.75" customHeight="1" x14ac:dyDescent="0.3">
      <c r="A136" s="84"/>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c r="Z136" s="84"/>
    </row>
    <row r="137" spans="1:26" ht="15.75" customHeight="1" x14ac:dyDescent="0.3">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row>
    <row r="138" spans="1:26" ht="15.75" customHeight="1" x14ac:dyDescent="0.3">
      <c r="A138" s="84"/>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row>
    <row r="139" spans="1:26" ht="15.75" customHeight="1" x14ac:dyDescent="0.3">
      <c r="A139" s="84"/>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row>
    <row r="140" spans="1:26" ht="15.75" customHeight="1" x14ac:dyDescent="0.3">
      <c r="A140" s="84"/>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row>
    <row r="141" spans="1:26" ht="15.75" customHeight="1" x14ac:dyDescent="0.3">
      <c r="A141" s="84"/>
      <c r="B141" s="84"/>
      <c r="C141" s="84"/>
      <c r="D141" s="84"/>
      <c r="E141" s="84"/>
      <c r="F141" s="84"/>
      <c r="G141" s="84"/>
      <c r="H141" s="84"/>
      <c r="I141" s="84"/>
      <c r="J141" s="84"/>
      <c r="K141" s="84"/>
      <c r="L141" s="84"/>
      <c r="M141" s="84"/>
      <c r="N141" s="84"/>
      <c r="O141" s="84"/>
      <c r="P141" s="84"/>
      <c r="Q141" s="84"/>
      <c r="R141" s="84"/>
      <c r="S141" s="84"/>
      <c r="T141" s="84"/>
      <c r="U141" s="84"/>
      <c r="V141" s="84"/>
      <c r="W141" s="84"/>
      <c r="X141" s="84"/>
      <c r="Y141" s="84"/>
      <c r="Z141" s="84"/>
    </row>
    <row r="142" spans="1:26" ht="15.75" customHeight="1" x14ac:dyDescent="0.3">
      <c r="A142" s="84"/>
      <c r="B142" s="84"/>
      <c r="C142" s="84"/>
      <c r="D142" s="84"/>
      <c r="E142" s="84"/>
      <c r="F142" s="84"/>
      <c r="G142" s="84"/>
      <c r="H142" s="84"/>
      <c r="I142" s="84"/>
      <c r="J142" s="84"/>
      <c r="K142" s="84"/>
      <c r="L142" s="84"/>
      <c r="M142" s="84"/>
      <c r="N142" s="84"/>
      <c r="O142" s="84"/>
      <c r="P142" s="84"/>
      <c r="Q142" s="84"/>
      <c r="R142" s="84"/>
      <c r="S142" s="84"/>
      <c r="T142" s="84"/>
      <c r="U142" s="84"/>
      <c r="V142" s="84"/>
      <c r="W142" s="84"/>
      <c r="X142" s="84"/>
      <c r="Y142" s="84"/>
      <c r="Z142" s="84"/>
    </row>
    <row r="143" spans="1:26" ht="15.75" customHeight="1" x14ac:dyDescent="0.3">
      <c r="A143" s="84"/>
      <c r="B143" s="84"/>
      <c r="C143" s="84"/>
      <c r="D143" s="84"/>
      <c r="E143" s="84"/>
      <c r="F143" s="84"/>
      <c r="G143" s="84"/>
      <c r="H143" s="84"/>
      <c r="I143" s="84"/>
      <c r="J143" s="84"/>
      <c r="K143" s="84"/>
      <c r="L143" s="84"/>
      <c r="M143" s="84"/>
      <c r="N143" s="84"/>
      <c r="O143" s="84"/>
      <c r="P143" s="84"/>
      <c r="Q143" s="84"/>
      <c r="R143" s="84"/>
      <c r="S143" s="84"/>
      <c r="T143" s="84"/>
      <c r="U143" s="84"/>
      <c r="V143" s="84"/>
      <c r="W143" s="84"/>
      <c r="X143" s="84"/>
      <c r="Y143" s="84"/>
      <c r="Z143" s="84"/>
    </row>
    <row r="144" spans="1:26" ht="15.75" customHeight="1" x14ac:dyDescent="0.3">
      <c r="A144" s="84"/>
      <c r="B144" s="84"/>
      <c r="C144" s="84"/>
      <c r="D144" s="84"/>
      <c r="E144" s="84"/>
      <c r="F144" s="84"/>
      <c r="G144" s="84"/>
      <c r="H144" s="84"/>
      <c r="I144" s="84"/>
      <c r="J144" s="84"/>
      <c r="K144" s="84"/>
      <c r="L144" s="84"/>
      <c r="M144" s="84"/>
      <c r="N144" s="84"/>
      <c r="O144" s="84"/>
      <c r="P144" s="84"/>
      <c r="Q144" s="84"/>
      <c r="R144" s="84"/>
      <c r="S144" s="84"/>
      <c r="T144" s="84"/>
      <c r="U144" s="84"/>
      <c r="V144" s="84"/>
      <c r="W144" s="84"/>
      <c r="X144" s="84"/>
      <c r="Y144" s="84"/>
      <c r="Z144" s="84"/>
    </row>
    <row r="145" spans="1:26" ht="15.75" customHeight="1" x14ac:dyDescent="0.3">
      <c r="A145" s="84"/>
      <c r="B145" s="84"/>
      <c r="C145" s="84"/>
      <c r="D145" s="84"/>
      <c r="E145" s="84"/>
      <c r="F145" s="84"/>
      <c r="G145" s="84"/>
      <c r="H145" s="84"/>
      <c r="I145" s="84"/>
      <c r="J145" s="84"/>
      <c r="K145" s="84"/>
      <c r="L145" s="84"/>
      <c r="M145" s="84"/>
      <c r="N145" s="84"/>
      <c r="O145" s="84"/>
      <c r="P145" s="84"/>
      <c r="Q145" s="84"/>
      <c r="R145" s="84"/>
      <c r="S145" s="84"/>
      <c r="T145" s="84"/>
      <c r="U145" s="84"/>
      <c r="V145" s="84"/>
      <c r="W145" s="84"/>
      <c r="X145" s="84"/>
      <c r="Y145" s="84"/>
      <c r="Z145" s="84"/>
    </row>
    <row r="146" spans="1:26" ht="15.75" customHeight="1" x14ac:dyDescent="0.3">
      <c r="A146" s="84"/>
      <c r="B146" s="84"/>
      <c r="C146" s="84"/>
      <c r="D146" s="84"/>
      <c r="E146" s="84"/>
      <c r="F146" s="84"/>
      <c r="G146" s="84"/>
      <c r="H146" s="84"/>
      <c r="I146" s="84"/>
      <c r="J146" s="84"/>
      <c r="K146" s="84"/>
      <c r="L146" s="84"/>
      <c r="M146" s="84"/>
      <c r="N146" s="84"/>
      <c r="O146" s="84"/>
      <c r="P146" s="84"/>
      <c r="Q146" s="84"/>
      <c r="R146" s="84"/>
      <c r="S146" s="84"/>
      <c r="T146" s="84"/>
      <c r="U146" s="84"/>
      <c r="V146" s="84"/>
      <c r="W146" s="84"/>
      <c r="X146" s="84"/>
      <c r="Y146" s="84"/>
      <c r="Z146" s="84"/>
    </row>
    <row r="147" spans="1:26" ht="15.75" customHeight="1" x14ac:dyDescent="0.3">
      <c r="A147" s="84"/>
      <c r="B147" s="84"/>
      <c r="C147" s="84"/>
      <c r="D147" s="84"/>
      <c r="E147" s="84"/>
      <c r="F147" s="84"/>
      <c r="G147" s="84"/>
      <c r="H147" s="84"/>
      <c r="I147" s="84"/>
      <c r="J147" s="84"/>
      <c r="K147" s="84"/>
      <c r="L147" s="84"/>
      <c r="M147" s="84"/>
      <c r="N147" s="84"/>
      <c r="O147" s="84"/>
      <c r="P147" s="84"/>
      <c r="Q147" s="84"/>
      <c r="R147" s="84"/>
      <c r="S147" s="84"/>
      <c r="T147" s="84"/>
      <c r="U147" s="84"/>
      <c r="V147" s="84"/>
      <c r="W147" s="84"/>
      <c r="X147" s="84"/>
      <c r="Y147" s="84"/>
      <c r="Z147" s="84"/>
    </row>
    <row r="148" spans="1:26" ht="15.75" customHeight="1" x14ac:dyDescent="0.3">
      <c r="A148" s="84"/>
      <c r="B148" s="84"/>
      <c r="C148" s="84"/>
      <c r="D148" s="84"/>
      <c r="E148" s="84"/>
      <c r="F148" s="84"/>
      <c r="G148" s="84"/>
      <c r="H148" s="84"/>
      <c r="I148" s="84"/>
      <c r="J148" s="84"/>
      <c r="K148" s="84"/>
      <c r="L148" s="84"/>
      <c r="M148" s="84"/>
      <c r="N148" s="84"/>
      <c r="O148" s="84"/>
      <c r="P148" s="84"/>
      <c r="Q148" s="84"/>
      <c r="R148" s="84"/>
      <c r="S148" s="84"/>
      <c r="T148" s="84"/>
      <c r="U148" s="84"/>
      <c r="V148" s="84"/>
      <c r="W148" s="84"/>
      <c r="X148" s="84"/>
      <c r="Y148" s="84"/>
      <c r="Z148" s="84"/>
    </row>
    <row r="149" spans="1:26" ht="15.75" customHeight="1" x14ac:dyDescent="0.3">
      <c r="A149" s="84"/>
      <c r="B149" s="84"/>
      <c r="C149" s="84"/>
      <c r="D149" s="84"/>
      <c r="E149" s="84"/>
      <c r="F149" s="84"/>
      <c r="G149" s="84"/>
      <c r="H149" s="84"/>
      <c r="I149" s="84"/>
      <c r="J149" s="84"/>
      <c r="K149" s="84"/>
      <c r="L149" s="84"/>
      <c r="M149" s="84"/>
      <c r="N149" s="84"/>
      <c r="O149" s="84"/>
      <c r="P149" s="84"/>
      <c r="Q149" s="84"/>
      <c r="R149" s="84"/>
      <c r="S149" s="84"/>
      <c r="T149" s="84"/>
      <c r="U149" s="84"/>
      <c r="V149" s="84"/>
      <c r="W149" s="84"/>
      <c r="X149" s="84"/>
      <c r="Y149" s="84"/>
      <c r="Z149" s="84"/>
    </row>
    <row r="150" spans="1:26" ht="15.75" customHeight="1" x14ac:dyDescent="0.3">
      <c r="A150" s="84"/>
      <c r="B150" s="84"/>
      <c r="C150" s="84"/>
      <c r="D150" s="84"/>
      <c r="E150" s="84"/>
      <c r="F150" s="84"/>
      <c r="G150" s="84"/>
      <c r="H150" s="84"/>
      <c r="I150" s="84"/>
      <c r="J150" s="84"/>
      <c r="K150" s="84"/>
      <c r="L150" s="84"/>
      <c r="M150" s="84"/>
      <c r="N150" s="84"/>
      <c r="O150" s="84"/>
      <c r="P150" s="84"/>
      <c r="Q150" s="84"/>
      <c r="R150" s="84"/>
      <c r="S150" s="84"/>
      <c r="T150" s="84"/>
      <c r="U150" s="84"/>
      <c r="V150" s="84"/>
      <c r="W150" s="84"/>
      <c r="X150" s="84"/>
      <c r="Y150" s="84"/>
      <c r="Z150" s="84"/>
    </row>
    <row r="151" spans="1:26" ht="15.75" customHeight="1" x14ac:dyDescent="0.3">
      <c r="A151" s="84"/>
      <c r="B151" s="84"/>
      <c r="C151" s="84"/>
      <c r="D151" s="84"/>
      <c r="E151" s="84"/>
      <c r="F151" s="84"/>
      <c r="G151" s="84"/>
      <c r="H151" s="84"/>
      <c r="I151" s="84"/>
      <c r="J151" s="84"/>
      <c r="K151" s="84"/>
      <c r="L151" s="84"/>
      <c r="M151" s="84"/>
      <c r="N151" s="84"/>
      <c r="O151" s="84"/>
      <c r="P151" s="84"/>
      <c r="Q151" s="84"/>
      <c r="R151" s="84"/>
      <c r="S151" s="84"/>
      <c r="T151" s="84"/>
      <c r="U151" s="84"/>
      <c r="V151" s="84"/>
      <c r="W151" s="84"/>
      <c r="X151" s="84"/>
      <c r="Y151" s="84"/>
      <c r="Z151" s="84"/>
    </row>
    <row r="152" spans="1:26" ht="15.75" customHeight="1" x14ac:dyDescent="0.3">
      <c r="A152" s="84"/>
      <c r="B152" s="84"/>
      <c r="C152" s="84"/>
      <c r="D152" s="84"/>
      <c r="E152" s="84"/>
      <c r="F152" s="84"/>
      <c r="G152" s="84"/>
      <c r="H152" s="84"/>
      <c r="I152" s="84"/>
      <c r="J152" s="84"/>
      <c r="K152" s="84"/>
      <c r="L152" s="84"/>
      <c r="M152" s="84"/>
      <c r="N152" s="84"/>
      <c r="O152" s="84"/>
      <c r="P152" s="84"/>
      <c r="Q152" s="84"/>
      <c r="R152" s="84"/>
      <c r="S152" s="84"/>
      <c r="T152" s="84"/>
      <c r="U152" s="84"/>
      <c r="V152" s="84"/>
      <c r="W152" s="84"/>
      <c r="X152" s="84"/>
      <c r="Y152" s="84"/>
      <c r="Z152" s="84"/>
    </row>
    <row r="153" spans="1:26" ht="15.75" customHeight="1" x14ac:dyDescent="0.3">
      <c r="A153" s="84"/>
      <c r="B153" s="84"/>
      <c r="C153" s="84"/>
      <c r="D153" s="84"/>
      <c r="E153" s="84"/>
      <c r="F153" s="84"/>
      <c r="G153" s="84"/>
      <c r="H153" s="84"/>
      <c r="I153" s="84"/>
      <c r="J153" s="84"/>
      <c r="K153" s="84"/>
      <c r="L153" s="84"/>
      <c r="M153" s="84"/>
      <c r="N153" s="84"/>
      <c r="O153" s="84"/>
      <c r="P153" s="84"/>
      <c r="Q153" s="84"/>
      <c r="R153" s="84"/>
      <c r="S153" s="84"/>
      <c r="T153" s="84"/>
      <c r="U153" s="84"/>
      <c r="V153" s="84"/>
      <c r="W153" s="84"/>
      <c r="X153" s="84"/>
      <c r="Y153" s="84"/>
      <c r="Z153" s="84"/>
    </row>
    <row r="154" spans="1:26" ht="15.75" customHeight="1" x14ac:dyDescent="0.3">
      <c r="A154" s="84"/>
      <c r="B154" s="84"/>
      <c r="C154" s="84"/>
      <c r="D154" s="84"/>
      <c r="E154" s="84"/>
      <c r="F154" s="84"/>
      <c r="G154" s="84"/>
      <c r="H154" s="84"/>
      <c r="I154" s="84"/>
      <c r="J154" s="84"/>
      <c r="K154" s="84"/>
      <c r="L154" s="84"/>
      <c r="M154" s="84"/>
      <c r="N154" s="84"/>
      <c r="O154" s="84"/>
      <c r="P154" s="84"/>
      <c r="Q154" s="84"/>
      <c r="R154" s="84"/>
      <c r="S154" s="84"/>
      <c r="T154" s="84"/>
      <c r="U154" s="84"/>
      <c r="V154" s="84"/>
      <c r="W154" s="84"/>
      <c r="X154" s="84"/>
      <c r="Y154" s="84"/>
      <c r="Z154" s="84"/>
    </row>
    <row r="155" spans="1:26" ht="15.75" customHeight="1" x14ac:dyDescent="0.3">
      <c r="A155" s="84"/>
      <c r="B155" s="84"/>
      <c r="C155" s="84"/>
      <c r="D155" s="84"/>
      <c r="E155" s="84"/>
      <c r="F155" s="84"/>
      <c r="G155" s="84"/>
      <c r="H155" s="84"/>
      <c r="I155" s="84"/>
      <c r="J155" s="84"/>
      <c r="K155" s="84"/>
      <c r="L155" s="84"/>
      <c r="M155" s="84"/>
      <c r="N155" s="84"/>
      <c r="O155" s="84"/>
      <c r="P155" s="84"/>
      <c r="Q155" s="84"/>
      <c r="R155" s="84"/>
      <c r="S155" s="84"/>
      <c r="T155" s="84"/>
      <c r="U155" s="84"/>
      <c r="V155" s="84"/>
      <c r="W155" s="84"/>
      <c r="X155" s="84"/>
      <c r="Y155" s="84"/>
      <c r="Z155" s="84"/>
    </row>
    <row r="156" spans="1:26" ht="15.75" customHeight="1" x14ac:dyDescent="0.3">
      <c r="A156" s="84"/>
      <c r="B156" s="84"/>
      <c r="C156" s="84"/>
      <c r="D156" s="84"/>
      <c r="E156" s="84"/>
      <c r="F156" s="84"/>
      <c r="G156" s="84"/>
      <c r="H156" s="84"/>
      <c r="I156" s="84"/>
      <c r="J156" s="84"/>
      <c r="K156" s="84"/>
      <c r="L156" s="84"/>
      <c r="M156" s="84"/>
      <c r="N156" s="84"/>
      <c r="O156" s="84"/>
      <c r="P156" s="84"/>
      <c r="Q156" s="84"/>
      <c r="R156" s="84"/>
      <c r="S156" s="84"/>
      <c r="T156" s="84"/>
      <c r="U156" s="84"/>
      <c r="V156" s="84"/>
      <c r="W156" s="84"/>
      <c r="X156" s="84"/>
      <c r="Y156" s="84"/>
      <c r="Z156" s="84"/>
    </row>
    <row r="157" spans="1:26" ht="15.75" customHeight="1" x14ac:dyDescent="0.3">
      <c r="A157" s="84"/>
      <c r="B157" s="84"/>
      <c r="C157" s="84"/>
      <c r="D157" s="84"/>
      <c r="E157" s="84"/>
      <c r="F157" s="84"/>
      <c r="G157" s="84"/>
      <c r="H157" s="84"/>
      <c r="I157" s="84"/>
      <c r="J157" s="84"/>
      <c r="K157" s="84"/>
      <c r="L157" s="84"/>
      <c r="M157" s="84"/>
      <c r="N157" s="84"/>
      <c r="O157" s="84"/>
      <c r="P157" s="84"/>
      <c r="Q157" s="84"/>
      <c r="R157" s="84"/>
      <c r="S157" s="84"/>
      <c r="T157" s="84"/>
      <c r="U157" s="84"/>
      <c r="V157" s="84"/>
      <c r="W157" s="84"/>
      <c r="X157" s="84"/>
      <c r="Y157" s="84"/>
      <c r="Z157" s="84"/>
    </row>
    <row r="158" spans="1:26" ht="15.75" customHeight="1" x14ac:dyDescent="0.3">
      <c r="A158" s="84"/>
      <c r="B158" s="84"/>
      <c r="C158" s="84"/>
      <c r="D158" s="84"/>
      <c r="E158" s="84"/>
      <c r="F158" s="84"/>
      <c r="G158" s="84"/>
      <c r="H158" s="84"/>
      <c r="I158" s="84"/>
      <c r="J158" s="84"/>
      <c r="K158" s="84"/>
      <c r="L158" s="84"/>
      <c r="M158" s="84"/>
      <c r="N158" s="84"/>
      <c r="O158" s="84"/>
      <c r="P158" s="84"/>
      <c r="Q158" s="84"/>
      <c r="R158" s="84"/>
      <c r="S158" s="84"/>
      <c r="T158" s="84"/>
      <c r="U158" s="84"/>
      <c r="V158" s="84"/>
      <c r="W158" s="84"/>
      <c r="X158" s="84"/>
      <c r="Y158" s="84"/>
      <c r="Z158" s="84"/>
    </row>
    <row r="159" spans="1:26" ht="15.75" customHeight="1" x14ac:dyDescent="0.3">
      <c r="A159" s="84"/>
      <c r="B159" s="84"/>
      <c r="C159" s="84"/>
      <c r="D159" s="84"/>
      <c r="E159" s="84"/>
      <c r="F159" s="84"/>
      <c r="G159" s="84"/>
      <c r="H159" s="84"/>
      <c r="I159" s="84"/>
      <c r="J159" s="84"/>
      <c r="K159" s="84"/>
      <c r="L159" s="84"/>
      <c r="M159" s="84"/>
      <c r="N159" s="84"/>
      <c r="O159" s="84"/>
      <c r="P159" s="84"/>
      <c r="Q159" s="84"/>
      <c r="R159" s="84"/>
      <c r="S159" s="84"/>
      <c r="T159" s="84"/>
      <c r="U159" s="84"/>
      <c r="V159" s="84"/>
      <c r="W159" s="84"/>
      <c r="X159" s="84"/>
      <c r="Y159" s="84"/>
      <c r="Z159" s="84"/>
    </row>
    <row r="160" spans="1:26" ht="15.75" customHeight="1" x14ac:dyDescent="0.3">
      <c r="A160" s="84"/>
      <c r="B160" s="84"/>
      <c r="C160" s="84"/>
      <c r="D160" s="84"/>
      <c r="E160" s="84"/>
      <c r="F160" s="84"/>
      <c r="G160" s="84"/>
      <c r="H160" s="84"/>
      <c r="I160" s="84"/>
      <c r="J160" s="84"/>
      <c r="K160" s="84"/>
      <c r="L160" s="84"/>
      <c r="M160" s="84"/>
      <c r="N160" s="84"/>
      <c r="O160" s="84"/>
      <c r="P160" s="84"/>
      <c r="Q160" s="84"/>
      <c r="R160" s="84"/>
      <c r="S160" s="84"/>
      <c r="T160" s="84"/>
      <c r="U160" s="84"/>
      <c r="V160" s="84"/>
      <c r="W160" s="84"/>
      <c r="X160" s="84"/>
      <c r="Y160" s="84"/>
      <c r="Z160" s="84"/>
    </row>
    <row r="161" spans="1:26" ht="15.75" customHeight="1" x14ac:dyDescent="0.3">
      <c r="A161" s="84"/>
      <c r="B161" s="84"/>
      <c r="C161" s="84"/>
      <c r="D161" s="84"/>
      <c r="E161" s="84"/>
      <c r="F161" s="84"/>
      <c r="G161" s="84"/>
      <c r="H161" s="84"/>
      <c r="I161" s="84"/>
      <c r="J161" s="84"/>
      <c r="K161" s="84"/>
      <c r="L161" s="84"/>
      <c r="M161" s="84"/>
      <c r="N161" s="84"/>
      <c r="O161" s="84"/>
      <c r="P161" s="84"/>
      <c r="Q161" s="84"/>
      <c r="R161" s="84"/>
      <c r="S161" s="84"/>
      <c r="T161" s="84"/>
      <c r="U161" s="84"/>
      <c r="V161" s="84"/>
      <c r="W161" s="84"/>
      <c r="X161" s="84"/>
      <c r="Y161" s="84"/>
      <c r="Z161" s="84"/>
    </row>
    <row r="162" spans="1:26" ht="15.75" customHeight="1" x14ac:dyDescent="0.3">
      <c r="A162" s="84"/>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c r="Z162" s="84"/>
    </row>
    <row r="163" spans="1:26" ht="15.75" customHeight="1" x14ac:dyDescent="0.3">
      <c r="A163" s="84"/>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row>
    <row r="164" spans="1:26" ht="15.75" customHeight="1" x14ac:dyDescent="0.3">
      <c r="A164" s="84"/>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row>
    <row r="165" spans="1:26" ht="15.75" customHeight="1" x14ac:dyDescent="0.3">
      <c r="A165" s="84"/>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row>
    <row r="166" spans="1:26" ht="15.75" customHeight="1" x14ac:dyDescent="0.3">
      <c r="A166" s="84"/>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row>
    <row r="167" spans="1:26" ht="15.75" customHeight="1" x14ac:dyDescent="0.3">
      <c r="A167" s="84"/>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row>
    <row r="168" spans="1:26" ht="15.75" customHeight="1" x14ac:dyDescent="0.3">
      <c r="A168" s="84"/>
      <c r="B168" s="84"/>
      <c r="C168" s="84"/>
      <c r="D168" s="84"/>
      <c r="E168" s="84"/>
      <c r="F168" s="84"/>
      <c r="G168" s="84"/>
      <c r="H168" s="84"/>
      <c r="I168" s="84"/>
      <c r="J168" s="84"/>
      <c r="K168" s="84"/>
      <c r="L168" s="84"/>
      <c r="M168" s="84"/>
      <c r="N168" s="84"/>
      <c r="O168" s="84"/>
      <c r="P168" s="84"/>
      <c r="Q168" s="84"/>
      <c r="R168" s="84"/>
      <c r="S168" s="84"/>
      <c r="T168" s="84"/>
      <c r="U168" s="84"/>
      <c r="V168" s="84"/>
      <c r="W168" s="84"/>
      <c r="X168" s="84"/>
      <c r="Y168" s="84"/>
      <c r="Z168" s="84"/>
    </row>
    <row r="169" spans="1:26" ht="15.75" customHeight="1" x14ac:dyDescent="0.3">
      <c r="A169" s="84"/>
      <c r="B169" s="84"/>
      <c r="C169" s="84"/>
      <c r="D169" s="84"/>
      <c r="E169" s="84"/>
      <c r="F169" s="84"/>
      <c r="G169" s="84"/>
      <c r="H169" s="84"/>
      <c r="I169" s="84"/>
      <c r="J169" s="84"/>
      <c r="K169" s="84"/>
      <c r="L169" s="84"/>
      <c r="M169" s="84"/>
      <c r="N169" s="84"/>
      <c r="O169" s="84"/>
      <c r="P169" s="84"/>
      <c r="Q169" s="84"/>
      <c r="R169" s="84"/>
      <c r="S169" s="84"/>
      <c r="T169" s="84"/>
      <c r="U169" s="84"/>
      <c r="V169" s="84"/>
      <c r="W169" s="84"/>
      <c r="X169" s="84"/>
      <c r="Y169" s="84"/>
      <c r="Z169" s="84"/>
    </row>
    <row r="170" spans="1:26" ht="15.75" customHeight="1" x14ac:dyDescent="0.3">
      <c r="A170" s="84"/>
      <c r="B170" s="84"/>
      <c r="C170" s="84"/>
      <c r="D170" s="84"/>
      <c r="E170" s="84"/>
      <c r="F170" s="84"/>
      <c r="G170" s="84"/>
      <c r="H170" s="84"/>
      <c r="I170" s="84"/>
      <c r="J170" s="84"/>
      <c r="K170" s="84"/>
      <c r="L170" s="84"/>
      <c r="M170" s="84"/>
      <c r="N170" s="84"/>
      <c r="O170" s="84"/>
      <c r="P170" s="84"/>
      <c r="Q170" s="84"/>
      <c r="R170" s="84"/>
      <c r="S170" s="84"/>
      <c r="T170" s="84"/>
      <c r="U170" s="84"/>
      <c r="V170" s="84"/>
      <c r="W170" s="84"/>
      <c r="X170" s="84"/>
      <c r="Y170" s="84"/>
      <c r="Z170" s="84"/>
    </row>
    <row r="171" spans="1:26" ht="15.75" customHeight="1" x14ac:dyDescent="0.3">
      <c r="A171" s="84"/>
      <c r="B171" s="84"/>
      <c r="C171" s="84"/>
      <c r="D171" s="84"/>
      <c r="E171" s="84"/>
      <c r="F171" s="84"/>
      <c r="G171" s="84"/>
      <c r="H171" s="84"/>
      <c r="I171" s="84"/>
      <c r="J171" s="84"/>
      <c r="K171" s="84"/>
      <c r="L171" s="84"/>
      <c r="M171" s="84"/>
      <c r="N171" s="84"/>
      <c r="O171" s="84"/>
      <c r="P171" s="84"/>
      <c r="Q171" s="84"/>
      <c r="R171" s="84"/>
      <c r="S171" s="84"/>
      <c r="T171" s="84"/>
      <c r="U171" s="84"/>
      <c r="V171" s="84"/>
      <c r="W171" s="84"/>
      <c r="X171" s="84"/>
      <c r="Y171" s="84"/>
      <c r="Z171" s="84"/>
    </row>
    <row r="172" spans="1:26" ht="15.75" customHeight="1" x14ac:dyDescent="0.3">
      <c r="A172" s="84"/>
      <c r="B172" s="84"/>
      <c r="C172" s="84"/>
      <c r="D172" s="84"/>
      <c r="E172" s="84"/>
      <c r="F172" s="84"/>
      <c r="G172" s="84"/>
      <c r="H172" s="84"/>
      <c r="I172" s="84"/>
      <c r="J172" s="84"/>
      <c r="K172" s="84"/>
      <c r="L172" s="84"/>
      <c r="M172" s="84"/>
      <c r="N172" s="84"/>
      <c r="O172" s="84"/>
      <c r="P172" s="84"/>
      <c r="Q172" s="84"/>
      <c r="R172" s="84"/>
      <c r="S172" s="84"/>
      <c r="T172" s="84"/>
      <c r="U172" s="84"/>
      <c r="V172" s="84"/>
      <c r="W172" s="84"/>
      <c r="X172" s="84"/>
      <c r="Y172" s="84"/>
      <c r="Z172" s="84"/>
    </row>
    <row r="173" spans="1:26" ht="15.75" customHeight="1" x14ac:dyDescent="0.3">
      <c r="A173" s="84"/>
      <c r="B173" s="84"/>
      <c r="C173" s="84"/>
      <c r="D173" s="84"/>
      <c r="E173" s="84"/>
      <c r="F173" s="84"/>
      <c r="G173" s="84"/>
      <c r="H173" s="84"/>
      <c r="I173" s="84"/>
      <c r="J173" s="84"/>
      <c r="K173" s="84"/>
      <c r="L173" s="84"/>
      <c r="M173" s="84"/>
      <c r="N173" s="84"/>
      <c r="O173" s="84"/>
      <c r="P173" s="84"/>
      <c r="Q173" s="84"/>
      <c r="R173" s="84"/>
      <c r="S173" s="84"/>
      <c r="T173" s="84"/>
      <c r="U173" s="84"/>
      <c r="V173" s="84"/>
      <c r="W173" s="84"/>
      <c r="X173" s="84"/>
      <c r="Y173" s="84"/>
      <c r="Z173" s="84"/>
    </row>
    <row r="174" spans="1:26" ht="15.75" customHeight="1" x14ac:dyDescent="0.3">
      <c r="A174" s="84"/>
      <c r="B174" s="84"/>
      <c r="C174" s="84"/>
      <c r="D174" s="84"/>
      <c r="E174" s="84"/>
      <c r="F174" s="84"/>
      <c r="G174" s="84"/>
      <c r="H174" s="84"/>
      <c r="I174" s="84"/>
      <c r="J174" s="84"/>
      <c r="K174" s="84"/>
      <c r="L174" s="84"/>
      <c r="M174" s="84"/>
      <c r="N174" s="84"/>
      <c r="O174" s="84"/>
      <c r="P174" s="84"/>
      <c r="Q174" s="84"/>
      <c r="R174" s="84"/>
      <c r="S174" s="84"/>
      <c r="T174" s="84"/>
      <c r="U174" s="84"/>
      <c r="V174" s="84"/>
      <c r="W174" s="84"/>
      <c r="X174" s="84"/>
      <c r="Y174" s="84"/>
      <c r="Z174" s="84"/>
    </row>
    <row r="175" spans="1:26" ht="15.75" customHeight="1" x14ac:dyDescent="0.3">
      <c r="A175" s="84"/>
      <c r="B175" s="84"/>
      <c r="C175" s="84"/>
      <c r="D175" s="84"/>
      <c r="E175" s="84"/>
      <c r="F175" s="84"/>
      <c r="G175" s="84"/>
      <c r="H175" s="84"/>
      <c r="I175" s="84"/>
      <c r="J175" s="84"/>
      <c r="K175" s="84"/>
      <c r="L175" s="84"/>
      <c r="M175" s="84"/>
      <c r="N175" s="84"/>
      <c r="O175" s="84"/>
      <c r="P175" s="84"/>
      <c r="Q175" s="84"/>
      <c r="R175" s="84"/>
      <c r="S175" s="84"/>
      <c r="T175" s="84"/>
      <c r="U175" s="84"/>
      <c r="V175" s="84"/>
      <c r="W175" s="84"/>
      <c r="X175" s="84"/>
      <c r="Y175" s="84"/>
      <c r="Z175" s="84"/>
    </row>
    <row r="176" spans="1:26" ht="15.75" customHeight="1" x14ac:dyDescent="0.3">
      <c r="A176" s="84"/>
      <c r="B176" s="84"/>
      <c r="C176" s="84"/>
      <c r="D176" s="84"/>
      <c r="E176" s="84"/>
      <c r="F176" s="84"/>
      <c r="G176" s="84"/>
      <c r="H176" s="84"/>
      <c r="I176" s="84"/>
      <c r="J176" s="84"/>
      <c r="K176" s="84"/>
      <c r="L176" s="84"/>
      <c r="M176" s="84"/>
      <c r="N176" s="84"/>
      <c r="O176" s="84"/>
      <c r="P176" s="84"/>
      <c r="Q176" s="84"/>
      <c r="R176" s="84"/>
      <c r="S176" s="84"/>
      <c r="T176" s="84"/>
      <c r="U176" s="84"/>
      <c r="V176" s="84"/>
      <c r="W176" s="84"/>
      <c r="X176" s="84"/>
      <c r="Y176" s="84"/>
      <c r="Z176" s="84"/>
    </row>
    <row r="177" spans="1:26" ht="15.75" customHeight="1" x14ac:dyDescent="0.3">
      <c r="A177" s="84"/>
      <c r="B177" s="84"/>
      <c r="C177" s="84"/>
      <c r="D177" s="84"/>
      <c r="E177" s="84"/>
      <c r="F177" s="84"/>
      <c r="G177" s="84"/>
      <c r="H177" s="84"/>
      <c r="I177" s="84"/>
      <c r="J177" s="84"/>
      <c r="K177" s="84"/>
      <c r="L177" s="84"/>
      <c r="M177" s="84"/>
      <c r="N177" s="84"/>
      <c r="O177" s="84"/>
      <c r="P177" s="84"/>
      <c r="Q177" s="84"/>
      <c r="R177" s="84"/>
      <c r="S177" s="84"/>
      <c r="T177" s="84"/>
      <c r="U177" s="84"/>
      <c r="V177" s="84"/>
      <c r="W177" s="84"/>
      <c r="X177" s="84"/>
      <c r="Y177" s="84"/>
      <c r="Z177" s="84"/>
    </row>
    <row r="178" spans="1:26" ht="15.75" customHeight="1" x14ac:dyDescent="0.3">
      <c r="A178" s="84"/>
      <c r="B178" s="84"/>
      <c r="C178" s="84"/>
      <c r="D178" s="84"/>
      <c r="E178" s="84"/>
      <c r="F178" s="84"/>
      <c r="G178" s="84"/>
      <c r="H178" s="84"/>
      <c r="I178" s="84"/>
      <c r="J178" s="84"/>
      <c r="K178" s="84"/>
      <c r="L178" s="84"/>
      <c r="M178" s="84"/>
      <c r="N178" s="84"/>
      <c r="O178" s="84"/>
      <c r="P178" s="84"/>
      <c r="Q178" s="84"/>
      <c r="R178" s="84"/>
      <c r="S178" s="84"/>
      <c r="T178" s="84"/>
      <c r="U178" s="84"/>
      <c r="V178" s="84"/>
      <c r="W178" s="84"/>
      <c r="X178" s="84"/>
      <c r="Y178" s="84"/>
      <c r="Z178" s="84"/>
    </row>
    <row r="179" spans="1:26" ht="15.75" customHeight="1" x14ac:dyDescent="0.3">
      <c r="A179" s="84"/>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row>
    <row r="180" spans="1:26" ht="15.75" customHeight="1" x14ac:dyDescent="0.3">
      <c r="A180" s="84"/>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row>
    <row r="181" spans="1:26" ht="15.75" customHeight="1" x14ac:dyDescent="0.3">
      <c r="A181" s="84"/>
      <c r="B181" s="84"/>
      <c r="C181" s="84"/>
      <c r="D181" s="84"/>
      <c r="E181" s="84"/>
      <c r="F181" s="84"/>
      <c r="G181" s="84"/>
      <c r="H181" s="84"/>
      <c r="I181" s="84"/>
      <c r="J181" s="84"/>
      <c r="K181" s="84"/>
      <c r="L181" s="84"/>
      <c r="M181" s="84"/>
      <c r="N181" s="84"/>
      <c r="O181" s="84"/>
      <c r="P181" s="84"/>
      <c r="Q181" s="84"/>
      <c r="R181" s="84"/>
      <c r="S181" s="84"/>
      <c r="T181" s="84"/>
      <c r="U181" s="84"/>
      <c r="V181" s="84"/>
      <c r="W181" s="84"/>
      <c r="X181" s="84"/>
      <c r="Y181" s="84"/>
      <c r="Z181" s="84"/>
    </row>
    <row r="182" spans="1:26" ht="15.75" customHeight="1" x14ac:dyDescent="0.3">
      <c r="A182" s="84"/>
      <c r="B182" s="84"/>
      <c r="C182" s="84"/>
      <c r="D182" s="84"/>
      <c r="E182" s="84"/>
      <c r="F182" s="84"/>
      <c r="G182" s="84"/>
      <c r="H182" s="84"/>
      <c r="I182" s="84"/>
      <c r="J182" s="84"/>
      <c r="K182" s="84"/>
      <c r="L182" s="84"/>
      <c r="M182" s="84"/>
      <c r="N182" s="84"/>
      <c r="O182" s="84"/>
      <c r="P182" s="84"/>
      <c r="Q182" s="84"/>
      <c r="R182" s="84"/>
      <c r="S182" s="84"/>
      <c r="T182" s="84"/>
      <c r="U182" s="84"/>
      <c r="V182" s="84"/>
      <c r="W182" s="84"/>
      <c r="X182" s="84"/>
      <c r="Y182" s="84"/>
      <c r="Z182" s="84"/>
    </row>
    <row r="183" spans="1:26" ht="15.75" customHeight="1" x14ac:dyDescent="0.3">
      <c r="A183" s="84"/>
      <c r="B183" s="84"/>
      <c r="C183" s="84"/>
      <c r="D183" s="84"/>
      <c r="E183" s="84"/>
      <c r="F183" s="84"/>
      <c r="G183" s="84"/>
      <c r="H183" s="84"/>
      <c r="I183" s="84"/>
      <c r="J183" s="84"/>
      <c r="K183" s="84"/>
      <c r="L183" s="84"/>
      <c r="M183" s="84"/>
      <c r="N183" s="84"/>
      <c r="O183" s="84"/>
      <c r="P183" s="84"/>
      <c r="Q183" s="84"/>
      <c r="R183" s="84"/>
      <c r="S183" s="84"/>
      <c r="T183" s="84"/>
      <c r="U183" s="84"/>
      <c r="V183" s="84"/>
      <c r="W183" s="84"/>
      <c r="X183" s="84"/>
      <c r="Y183" s="84"/>
      <c r="Z183" s="84"/>
    </row>
    <row r="184" spans="1:26" ht="15.75" customHeight="1" x14ac:dyDescent="0.3">
      <c r="A184" s="84"/>
      <c r="B184" s="84"/>
      <c r="C184" s="84"/>
      <c r="D184" s="84"/>
      <c r="E184" s="84"/>
      <c r="F184" s="84"/>
      <c r="G184" s="84"/>
      <c r="H184" s="84"/>
      <c r="I184" s="84"/>
      <c r="J184" s="84"/>
      <c r="K184" s="84"/>
      <c r="L184" s="84"/>
      <c r="M184" s="84"/>
      <c r="N184" s="84"/>
      <c r="O184" s="84"/>
      <c r="P184" s="84"/>
      <c r="Q184" s="84"/>
      <c r="R184" s="84"/>
      <c r="S184" s="84"/>
      <c r="T184" s="84"/>
      <c r="U184" s="84"/>
      <c r="V184" s="84"/>
      <c r="W184" s="84"/>
      <c r="X184" s="84"/>
      <c r="Y184" s="84"/>
      <c r="Z184" s="84"/>
    </row>
    <row r="185" spans="1:26" ht="15.75" customHeight="1" x14ac:dyDescent="0.3">
      <c r="A185" s="84"/>
      <c r="B185" s="84"/>
      <c r="C185" s="84"/>
      <c r="D185" s="84"/>
      <c r="E185" s="84"/>
      <c r="F185" s="84"/>
      <c r="G185" s="84"/>
      <c r="H185" s="84"/>
      <c r="I185" s="84"/>
      <c r="J185" s="84"/>
      <c r="K185" s="84"/>
      <c r="L185" s="84"/>
      <c r="M185" s="84"/>
      <c r="N185" s="84"/>
      <c r="O185" s="84"/>
      <c r="P185" s="84"/>
      <c r="Q185" s="84"/>
      <c r="R185" s="84"/>
      <c r="S185" s="84"/>
      <c r="T185" s="84"/>
      <c r="U185" s="84"/>
      <c r="V185" s="84"/>
      <c r="W185" s="84"/>
      <c r="X185" s="84"/>
      <c r="Y185" s="84"/>
      <c r="Z185" s="84"/>
    </row>
    <row r="186" spans="1:26" ht="15.75" customHeight="1" x14ac:dyDescent="0.3">
      <c r="A186" s="84"/>
      <c r="B186" s="84"/>
      <c r="C186" s="84"/>
      <c r="D186" s="84"/>
      <c r="E186" s="84"/>
      <c r="F186" s="84"/>
      <c r="G186" s="84"/>
      <c r="H186" s="84"/>
      <c r="I186" s="84"/>
      <c r="J186" s="84"/>
      <c r="K186" s="84"/>
      <c r="L186" s="84"/>
      <c r="M186" s="84"/>
      <c r="N186" s="84"/>
      <c r="O186" s="84"/>
      <c r="P186" s="84"/>
      <c r="Q186" s="84"/>
      <c r="R186" s="84"/>
      <c r="S186" s="84"/>
      <c r="T186" s="84"/>
      <c r="U186" s="84"/>
      <c r="V186" s="84"/>
      <c r="W186" s="84"/>
      <c r="X186" s="84"/>
      <c r="Y186" s="84"/>
      <c r="Z186" s="84"/>
    </row>
    <row r="187" spans="1:26" ht="15.75" customHeight="1" x14ac:dyDescent="0.3">
      <c r="A187" s="84"/>
      <c r="B187" s="84"/>
      <c r="C187" s="84"/>
      <c r="D187" s="84"/>
      <c r="E187" s="84"/>
      <c r="F187" s="84"/>
      <c r="G187" s="84"/>
      <c r="H187" s="84"/>
      <c r="I187" s="84"/>
      <c r="J187" s="84"/>
      <c r="K187" s="84"/>
      <c r="L187" s="84"/>
      <c r="M187" s="84"/>
      <c r="N187" s="84"/>
      <c r="O187" s="84"/>
      <c r="P187" s="84"/>
      <c r="Q187" s="84"/>
      <c r="R187" s="84"/>
      <c r="S187" s="84"/>
      <c r="T187" s="84"/>
      <c r="U187" s="84"/>
      <c r="V187" s="84"/>
      <c r="W187" s="84"/>
      <c r="X187" s="84"/>
      <c r="Y187" s="84"/>
      <c r="Z187" s="84"/>
    </row>
    <row r="188" spans="1:26" ht="15.75" customHeight="1" x14ac:dyDescent="0.3">
      <c r="A188" s="84"/>
      <c r="B188" s="84"/>
      <c r="C188" s="84"/>
      <c r="D188" s="84"/>
      <c r="E188" s="84"/>
      <c r="F188" s="84"/>
      <c r="G188" s="84"/>
      <c r="H188" s="84"/>
      <c r="I188" s="84"/>
      <c r="J188" s="84"/>
      <c r="K188" s="84"/>
      <c r="L188" s="84"/>
      <c r="M188" s="84"/>
      <c r="N188" s="84"/>
      <c r="O188" s="84"/>
      <c r="P188" s="84"/>
      <c r="Q188" s="84"/>
      <c r="R188" s="84"/>
      <c r="S188" s="84"/>
      <c r="T188" s="84"/>
      <c r="U188" s="84"/>
      <c r="V188" s="84"/>
      <c r="W188" s="84"/>
      <c r="X188" s="84"/>
      <c r="Y188" s="84"/>
      <c r="Z188" s="84"/>
    </row>
    <row r="189" spans="1:26" ht="15.75" customHeight="1" x14ac:dyDescent="0.3">
      <c r="A189" s="84"/>
      <c r="B189" s="84"/>
      <c r="C189" s="84"/>
      <c r="D189" s="84"/>
      <c r="E189" s="84"/>
      <c r="F189" s="84"/>
      <c r="G189" s="84"/>
      <c r="H189" s="84"/>
      <c r="I189" s="84"/>
      <c r="J189" s="84"/>
      <c r="K189" s="84"/>
      <c r="L189" s="84"/>
      <c r="M189" s="84"/>
      <c r="N189" s="84"/>
      <c r="O189" s="84"/>
      <c r="P189" s="84"/>
      <c r="Q189" s="84"/>
      <c r="R189" s="84"/>
      <c r="S189" s="84"/>
      <c r="T189" s="84"/>
      <c r="U189" s="84"/>
      <c r="V189" s="84"/>
      <c r="W189" s="84"/>
      <c r="X189" s="84"/>
      <c r="Y189" s="84"/>
      <c r="Z189" s="84"/>
    </row>
    <row r="190" spans="1:26" ht="15.75" customHeight="1" x14ac:dyDescent="0.3">
      <c r="A190" s="84"/>
      <c r="B190" s="84"/>
      <c r="C190" s="84"/>
      <c r="D190" s="84"/>
      <c r="E190" s="84"/>
      <c r="F190" s="84"/>
      <c r="G190" s="84"/>
      <c r="H190" s="84"/>
      <c r="I190" s="84"/>
      <c r="J190" s="84"/>
      <c r="K190" s="84"/>
      <c r="L190" s="84"/>
      <c r="M190" s="84"/>
      <c r="N190" s="84"/>
      <c r="O190" s="84"/>
      <c r="P190" s="84"/>
      <c r="Q190" s="84"/>
      <c r="R190" s="84"/>
      <c r="S190" s="84"/>
      <c r="T190" s="84"/>
      <c r="U190" s="84"/>
      <c r="V190" s="84"/>
      <c r="W190" s="84"/>
      <c r="X190" s="84"/>
      <c r="Y190" s="84"/>
      <c r="Z190" s="84"/>
    </row>
    <row r="191" spans="1:26" ht="15.75" customHeight="1" x14ac:dyDescent="0.3">
      <c r="A191" s="84"/>
      <c r="B191" s="84"/>
      <c r="C191" s="84"/>
      <c r="D191" s="84"/>
      <c r="E191" s="84"/>
      <c r="F191" s="84"/>
      <c r="G191" s="84"/>
      <c r="H191" s="84"/>
      <c r="I191" s="84"/>
      <c r="J191" s="84"/>
      <c r="K191" s="84"/>
      <c r="L191" s="84"/>
      <c r="M191" s="84"/>
      <c r="N191" s="84"/>
      <c r="O191" s="84"/>
      <c r="P191" s="84"/>
      <c r="Q191" s="84"/>
      <c r="R191" s="84"/>
      <c r="S191" s="84"/>
      <c r="T191" s="84"/>
      <c r="U191" s="84"/>
      <c r="V191" s="84"/>
      <c r="W191" s="84"/>
      <c r="X191" s="84"/>
      <c r="Y191" s="84"/>
      <c r="Z191" s="84"/>
    </row>
    <row r="192" spans="1:26" ht="15.75" customHeight="1" x14ac:dyDescent="0.3">
      <c r="A192" s="84"/>
      <c r="B192" s="84"/>
      <c r="C192" s="84"/>
      <c r="D192" s="84"/>
      <c r="E192" s="84"/>
      <c r="F192" s="84"/>
      <c r="G192" s="84"/>
      <c r="H192" s="84"/>
      <c r="I192" s="84"/>
      <c r="J192" s="84"/>
      <c r="K192" s="84"/>
      <c r="L192" s="84"/>
      <c r="M192" s="84"/>
      <c r="N192" s="84"/>
      <c r="O192" s="84"/>
      <c r="P192" s="84"/>
      <c r="Q192" s="84"/>
      <c r="R192" s="84"/>
      <c r="S192" s="84"/>
      <c r="T192" s="84"/>
      <c r="U192" s="84"/>
      <c r="V192" s="84"/>
      <c r="W192" s="84"/>
      <c r="X192" s="84"/>
      <c r="Y192" s="84"/>
      <c r="Z192" s="84"/>
    </row>
    <row r="193" spans="1:26" ht="15.75" customHeight="1" x14ac:dyDescent="0.3">
      <c r="A193" s="84"/>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row>
    <row r="194" spans="1:26" ht="15.75" customHeight="1" x14ac:dyDescent="0.3">
      <c r="A194" s="84"/>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row>
    <row r="195" spans="1:26" ht="15.75" customHeight="1" x14ac:dyDescent="0.3">
      <c r="A195" s="84"/>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row>
    <row r="196" spans="1:26" ht="15.75" customHeight="1" x14ac:dyDescent="0.3">
      <c r="A196" s="84"/>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row>
    <row r="197" spans="1:26" ht="15.75" customHeight="1" x14ac:dyDescent="0.3">
      <c r="A197" s="84"/>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row>
    <row r="198" spans="1:26" ht="15.75" customHeight="1" x14ac:dyDescent="0.3">
      <c r="A198" s="84"/>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row>
    <row r="199" spans="1:26" ht="15.75" customHeight="1" x14ac:dyDescent="0.3">
      <c r="A199" s="84"/>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row>
    <row r="200" spans="1:26" ht="15.75" customHeight="1" x14ac:dyDescent="0.3">
      <c r="A200" s="84"/>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row>
    <row r="201" spans="1:26" ht="15.75" customHeight="1" x14ac:dyDescent="0.3">
      <c r="A201" s="84"/>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row>
    <row r="202" spans="1:26" ht="15.75" customHeight="1" x14ac:dyDescent="0.3">
      <c r="A202" s="84"/>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row>
    <row r="203" spans="1:26" ht="15.75" customHeight="1" x14ac:dyDescent="0.3">
      <c r="A203" s="84"/>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row>
    <row r="204" spans="1:26" ht="15.75" customHeight="1" x14ac:dyDescent="0.3">
      <c r="A204" s="84"/>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row>
    <row r="205" spans="1:26" ht="15.75" customHeight="1" x14ac:dyDescent="0.3">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row>
    <row r="206" spans="1:26" ht="15.75" customHeight="1" x14ac:dyDescent="0.3">
      <c r="A206" s="84"/>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row>
    <row r="207" spans="1:26" ht="15.75" customHeight="1" x14ac:dyDescent="0.3">
      <c r="A207" s="84"/>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row>
    <row r="208" spans="1:26" ht="15.75" customHeight="1" x14ac:dyDescent="0.3">
      <c r="A208" s="84"/>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row>
    <row r="209" spans="1:26" ht="15.75" customHeight="1" x14ac:dyDescent="0.3">
      <c r="A209" s="84"/>
      <c r="B209" s="84"/>
      <c r="C209" s="84"/>
      <c r="D209" s="84"/>
      <c r="E209" s="84"/>
      <c r="F209" s="84"/>
      <c r="G209" s="84"/>
      <c r="H209" s="84"/>
      <c r="I209" s="84"/>
      <c r="J209" s="84"/>
      <c r="K209" s="84"/>
      <c r="L209" s="84"/>
      <c r="M209" s="84"/>
      <c r="N209" s="84"/>
      <c r="O209" s="84"/>
      <c r="P209" s="84"/>
      <c r="Q209" s="84"/>
      <c r="R209" s="84"/>
      <c r="S209" s="84"/>
      <c r="T209" s="84"/>
      <c r="U209" s="84"/>
      <c r="V209" s="84"/>
      <c r="W209" s="84"/>
      <c r="X209" s="84"/>
      <c r="Y209" s="84"/>
      <c r="Z209" s="84"/>
    </row>
    <row r="210" spans="1:26" ht="15.75" customHeight="1" x14ac:dyDescent="0.3">
      <c r="A210" s="84"/>
      <c r="B210" s="84"/>
      <c r="C210" s="84"/>
      <c r="D210" s="84"/>
      <c r="E210" s="84"/>
      <c r="F210" s="84"/>
      <c r="G210" s="84"/>
      <c r="H210" s="84"/>
      <c r="I210" s="84"/>
      <c r="J210" s="84"/>
      <c r="K210" s="84"/>
      <c r="L210" s="84"/>
      <c r="M210" s="84"/>
      <c r="N210" s="84"/>
      <c r="O210" s="84"/>
      <c r="P210" s="84"/>
      <c r="Q210" s="84"/>
      <c r="R210" s="84"/>
      <c r="S210" s="84"/>
      <c r="T210" s="84"/>
      <c r="U210" s="84"/>
      <c r="V210" s="84"/>
      <c r="W210" s="84"/>
      <c r="X210" s="84"/>
      <c r="Y210" s="84"/>
      <c r="Z210" s="84"/>
    </row>
    <row r="211" spans="1:26" ht="15.75" customHeight="1" x14ac:dyDescent="0.3">
      <c r="A211" s="84"/>
      <c r="B211" s="84"/>
      <c r="C211" s="84"/>
      <c r="D211" s="84"/>
      <c r="E211" s="84"/>
      <c r="F211" s="84"/>
      <c r="G211" s="84"/>
      <c r="H211" s="84"/>
      <c r="I211" s="84"/>
      <c r="J211" s="84"/>
      <c r="K211" s="84"/>
      <c r="L211" s="84"/>
      <c r="M211" s="84"/>
      <c r="N211" s="84"/>
      <c r="O211" s="84"/>
      <c r="P211" s="84"/>
      <c r="Q211" s="84"/>
      <c r="R211" s="84"/>
      <c r="S211" s="84"/>
      <c r="T211" s="84"/>
      <c r="U211" s="84"/>
      <c r="V211" s="84"/>
      <c r="W211" s="84"/>
      <c r="X211" s="84"/>
      <c r="Y211" s="84"/>
      <c r="Z211" s="84"/>
    </row>
    <row r="212" spans="1:26" ht="15.75" customHeight="1" x14ac:dyDescent="0.3">
      <c r="A212" s="84"/>
      <c r="B212" s="84"/>
      <c r="C212" s="84"/>
      <c r="D212" s="84"/>
      <c r="E212" s="84"/>
      <c r="F212" s="84"/>
      <c r="G212" s="84"/>
      <c r="H212" s="84"/>
      <c r="I212" s="84"/>
      <c r="J212" s="84"/>
      <c r="K212" s="84"/>
      <c r="L212" s="84"/>
      <c r="M212" s="84"/>
      <c r="N212" s="84"/>
      <c r="O212" s="84"/>
      <c r="P212" s="84"/>
      <c r="Q212" s="84"/>
      <c r="R212" s="84"/>
      <c r="S212" s="84"/>
      <c r="T212" s="84"/>
      <c r="U212" s="84"/>
      <c r="V212" s="84"/>
      <c r="W212" s="84"/>
      <c r="X212" s="84"/>
      <c r="Y212" s="84"/>
      <c r="Z212" s="84"/>
    </row>
    <row r="213" spans="1:26" ht="15.75" customHeight="1" x14ac:dyDescent="0.3">
      <c r="A213" s="84"/>
      <c r="B213" s="84"/>
      <c r="C213" s="84"/>
      <c r="D213" s="84"/>
      <c r="E213" s="84"/>
      <c r="F213" s="84"/>
      <c r="G213" s="84"/>
      <c r="H213" s="84"/>
      <c r="I213" s="84"/>
      <c r="J213" s="84"/>
      <c r="K213" s="84"/>
      <c r="L213" s="84"/>
      <c r="M213" s="84"/>
      <c r="N213" s="84"/>
      <c r="O213" s="84"/>
      <c r="P213" s="84"/>
      <c r="Q213" s="84"/>
      <c r="R213" s="84"/>
      <c r="S213" s="84"/>
      <c r="T213" s="84"/>
      <c r="U213" s="84"/>
      <c r="V213" s="84"/>
      <c r="W213" s="84"/>
      <c r="X213" s="84"/>
      <c r="Y213" s="84"/>
      <c r="Z213" s="84"/>
    </row>
    <row r="214" spans="1:26" ht="15.75" customHeight="1" x14ac:dyDescent="0.3">
      <c r="A214" s="84"/>
      <c r="B214" s="84"/>
      <c r="C214" s="84"/>
      <c r="D214" s="84"/>
      <c r="E214" s="84"/>
      <c r="F214" s="84"/>
      <c r="G214" s="84"/>
      <c r="H214" s="84"/>
      <c r="I214" s="84"/>
      <c r="J214" s="84"/>
      <c r="K214" s="84"/>
      <c r="L214" s="84"/>
      <c r="M214" s="84"/>
      <c r="N214" s="84"/>
      <c r="O214" s="84"/>
      <c r="P214" s="84"/>
      <c r="Q214" s="84"/>
      <c r="R214" s="84"/>
      <c r="S214" s="84"/>
      <c r="T214" s="84"/>
      <c r="U214" s="84"/>
      <c r="V214" s="84"/>
      <c r="W214" s="84"/>
      <c r="X214" s="84"/>
      <c r="Y214" s="84"/>
      <c r="Z214" s="84"/>
    </row>
    <row r="215" spans="1:26" ht="15.75" customHeight="1" x14ac:dyDescent="0.3">
      <c r="A215" s="84"/>
      <c r="B215" s="84"/>
      <c r="C215" s="84"/>
      <c r="D215" s="84"/>
      <c r="E215" s="84"/>
      <c r="F215" s="84"/>
      <c r="G215" s="84"/>
      <c r="H215" s="84"/>
      <c r="I215" s="84"/>
      <c r="J215" s="84"/>
      <c r="K215" s="84"/>
      <c r="L215" s="84"/>
      <c r="M215" s="84"/>
      <c r="N215" s="84"/>
      <c r="O215" s="84"/>
      <c r="P215" s="84"/>
      <c r="Q215" s="84"/>
      <c r="R215" s="84"/>
      <c r="S215" s="84"/>
      <c r="T215" s="84"/>
      <c r="U215" s="84"/>
      <c r="V215" s="84"/>
      <c r="W215" s="84"/>
      <c r="X215" s="84"/>
      <c r="Y215" s="84"/>
      <c r="Z215" s="84"/>
    </row>
    <row r="216" spans="1:26" ht="15.75" customHeight="1" x14ac:dyDescent="0.3">
      <c r="A216" s="84"/>
      <c r="B216" s="84"/>
      <c r="C216" s="84"/>
      <c r="D216" s="84"/>
      <c r="E216" s="84"/>
      <c r="F216" s="84"/>
      <c r="G216" s="84"/>
      <c r="H216" s="84"/>
      <c r="I216" s="84"/>
      <c r="J216" s="84"/>
      <c r="K216" s="84"/>
      <c r="L216" s="84"/>
      <c r="M216" s="84"/>
      <c r="N216" s="84"/>
      <c r="O216" s="84"/>
      <c r="P216" s="84"/>
      <c r="Q216" s="84"/>
      <c r="R216" s="84"/>
      <c r="S216" s="84"/>
      <c r="T216" s="84"/>
      <c r="U216" s="84"/>
      <c r="V216" s="84"/>
      <c r="W216" s="84"/>
      <c r="X216" s="84"/>
      <c r="Y216" s="84"/>
      <c r="Z216" s="84"/>
    </row>
    <row r="217" spans="1:26" ht="15.75" customHeight="1" x14ac:dyDescent="0.3">
      <c r="A217" s="84"/>
      <c r="B217" s="84"/>
      <c r="C217" s="84"/>
      <c r="D217" s="84"/>
      <c r="E217" s="84"/>
      <c r="F217" s="84"/>
      <c r="G217" s="84"/>
      <c r="H217" s="84"/>
      <c r="I217" s="84"/>
      <c r="J217" s="84"/>
      <c r="K217" s="84"/>
      <c r="L217" s="84"/>
      <c r="M217" s="84"/>
      <c r="N217" s="84"/>
      <c r="O217" s="84"/>
      <c r="P217" s="84"/>
      <c r="Q217" s="84"/>
      <c r="R217" s="84"/>
      <c r="S217" s="84"/>
      <c r="T217" s="84"/>
      <c r="U217" s="84"/>
      <c r="V217" s="84"/>
      <c r="W217" s="84"/>
      <c r="X217" s="84"/>
      <c r="Y217" s="84"/>
      <c r="Z217" s="84"/>
    </row>
    <row r="218" spans="1:26" ht="15.75" customHeight="1" x14ac:dyDescent="0.3">
      <c r="A218" s="84"/>
      <c r="B218" s="84"/>
      <c r="C218" s="84"/>
      <c r="D218" s="84"/>
      <c r="E218" s="84"/>
      <c r="F218" s="84"/>
      <c r="G218" s="84"/>
      <c r="H218" s="84"/>
      <c r="I218" s="84"/>
      <c r="J218" s="84"/>
      <c r="K218" s="84"/>
      <c r="L218" s="84"/>
      <c r="M218" s="84"/>
      <c r="N218" s="84"/>
      <c r="O218" s="84"/>
      <c r="P218" s="84"/>
      <c r="Q218" s="84"/>
      <c r="R218" s="84"/>
      <c r="S218" s="84"/>
      <c r="T218" s="84"/>
      <c r="U218" s="84"/>
      <c r="V218" s="84"/>
      <c r="W218" s="84"/>
      <c r="X218" s="84"/>
      <c r="Y218" s="84"/>
      <c r="Z218" s="84"/>
    </row>
    <row r="219" spans="1:26" ht="15.75" customHeight="1" x14ac:dyDescent="0.3">
      <c r="A219" s="84"/>
      <c r="B219" s="84"/>
      <c r="C219" s="84"/>
      <c r="D219" s="84"/>
      <c r="E219" s="84"/>
      <c r="F219" s="84"/>
      <c r="G219" s="84"/>
      <c r="H219" s="84"/>
      <c r="I219" s="84"/>
      <c r="J219" s="84"/>
      <c r="K219" s="84"/>
      <c r="L219" s="84"/>
      <c r="M219" s="84"/>
      <c r="N219" s="84"/>
      <c r="O219" s="84"/>
      <c r="P219" s="84"/>
      <c r="Q219" s="84"/>
      <c r="R219" s="84"/>
      <c r="S219" s="84"/>
      <c r="T219" s="84"/>
      <c r="U219" s="84"/>
      <c r="V219" s="84"/>
      <c r="W219" s="84"/>
      <c r="X219" s="84"/>
      <c r="Y219" s="84"/>
      <c r="Z219" s="84"/>
    </row>
    <row r="220" spans="1:26" ht="15.75" customHeight="1" x14ac:dyDescent="0.3">
      <c r="A220" s="84"/>
      <c r="B220" s="84"/>
      <c r="C220" s="84"/>
      <c r="D220" s="84"/>
      <c r="E220" s="84"/>
      <c r="F220" s="84"/>
      <c r="G220" s="84"/>
      <c r="H220" s="84"/>
      <c r="I220" s="84"/>
      <c r="J220" s="84"/>
      <c r="K220" s="84"/>
      <c r="L220" s="84"/>
      <c r="M220" s="84"/>
      <c r="N220" s="84"/>
      <c r="O220" s="84"/>
      <c r="P220" s="84"/>
      <c r="Q220" s="84"/>
      <c r="R220" s="84"/>
      <c r="S220" s="84"/>
      <c r="T220" s="84"/>
      <c r="U220" s="84"/>
      <c r="V220" s="84"/>
      <c r="W220" s="84"/>
      <c r="X220" s="84"/>
      <c r="Y220" s="84"/>
      <c r="Z220" s="84"/>
    </row>
    <row r="221" spans="1:26" ht="15.75" customHeight="1" x14ac:dyDescent="0.3">
      <c r="A221" s="84"/>
      <c r="B221" s="84"/>
      <c r="C221" s="84"/>
      <c r="D221" s="84"/>
      <c r="E221" s="84"/>
      <c r="F221" s="84"/>
      <c r="G221" s="84"/>
      <c r="H221" s="84"/>
      <c r="I221" s="84"/>
      <c r="J221" s="84"/>
      <c r="K221" s="84"/>
      <c r="L221" s="84"/>
      <c r="M221" s="84"/>
      <c r="N221" s="84"/>
      <c r="O221" s="84"/>
      <c r="P221" s="84"/>
      <c r="Q221" s="84"/>
      <c r="R221" s="84"/>
      <c r="S221" s="84"/>
      <c r="T221" s="84"/>
      <c r="U221" s="84"/>
      <c r="V221" s="84"/>
      <c r="W221" s="84"/>
      <c r="X221" s="84"/>
      <c r="Y221" s="84"/>
      <c r="Z221" s="84"/>
    </row>
    <row r="222" spans="1:26" ht="15.75" customHeight="1" x14ac:dyDescent="0.3">
      <c r="A222" s="84"/>
      <c r="B222" s="84"/>
      <c r="C222" s="84"/>
      <c r="D222" s="84"/>
      <c r="E222" s="84"/>
      <c r="F222" s="84"/>
      <c r="G222" s="84"/>
      <c r="H222" s="84"/>
      <c r="I222" s="84"/>
      <c r="J222" s="84"/>
      <c r="K222" s="84"/>
      <c r="L222" s="84"/>
      <c r="M222" s="84"/>
      <c r="N222" s="84"/>
      <c r="O222" s="84"/>
      <c r="P222" s="84"/>
      <c r="Q222" s="84"/>
      <c r="R222" s="84"/>
      <c r="S222" s="84"/>
      <c r="T222" s="84"/>
      <c r="U222" s="84"/>
      <c r="V222" s="84"/>
      <c r="W222" s="84"/>
      <c r="X222" s="84"/>
      <c r="Y222" s="84"/>
      <c r="Z222" s="84"/>
    </row>
    <row r="223" spans="1:26" ht="15.75" customHeight="1" x14ac:dyDescent="0.3">
      <c r="A223" s="84"/>
      <c r="B223" s="84"/>
      <c r="C223" s="84"/>
      <c r="D223" s="84"/>
      <c r="E223" s="84"/>
      <c r="F223" s="84"/>
      <c r="G223" s="84"/>
      <c r="H223" s="84"/>
      <c r="I223" s="84"/>
      <c r="J223" s="84"/>
      <c r="K223" s="84"/>
      <c r="L223" s="84"/>
      <c r="M223" s="84"/>
      <c r="N223" s="84"/>
      <c r="O223" s="84"/>
      <c r="P223" s="84"/>
      <c r="Q223" s="84"/>
      <c r="R223" s="84"/>
      <c r="S223" s="84"/>
      <c r="T223" s="84"/>
      <c r="U223" s="84"/>
      <c r="V223" s="84"/>
      <c r="W223" s="84"/>
      <c r="X223" s="84"/>
      <c r="Y223" s="84"/>
      <c r="Z223" s="84"/>
    </row>
    <row r="224" spans="1:26" ht="15.75" customHeight="1" x14ac:dyDescent="0.3">
      <c r="A224" s="84"/>
      <c r="B224" s="84"/>
      <c r="C224" s="84"/>
      <c r="D224" s="84"/>
      <c r="E224" s="84"/>
      <c r="F224" s="84"/>
      <c r="G224" s="84"/>
      <c r="H224" s="84"/>
      <c r="I224" s="84"/>
      <c r="J224" s="84"/>
      <c r="K224" s="84"/>
      <c r="L224" s="84"/>
      <c r="M224" s="84"/>
      <c r="N224" s="84"/>
      <c r="O224" s="84"/>
      <c r="P224" s="84"/>
      <c r="Q224" s="84"/>
      <c r="R224" s="84"/>
      <c r="S224" s="84"/>
      <c r="T224" s="84"/>
      <c r="U224" s="84"/>
      <c r="V224" s="84"/>
      <c r="W224" s="84"/>
      <c r="X224" s="84"/>
      <c r="Y224" s="84"/>
      <c r="Z224" s="84"/>
    </row>
    <row r="225" spans="1:26" ht="15.75" customHeight="1" x14ac:dyDescent="0.3">
      <c r="A225" s="84"/>
      <c r="B225" s="84"/>
      <c r="C225" s="84"/>
      <c r="D225" s="84"/>
      <c r="E225" s="84"/>
      <c r="F225" s="84"/>
      <c r="G225" s="84"/>
      <c r="H225" s="84"/>
      <c r="I225" s="84"/>
      <c r="J225" s="84"/>
      <c r="K225" s="84"/>
      <c r="L225" s="84"/>
      <c r="M225" s="84"/>
      <c r="N225" s="84"/>
      <c r="O225" s="84"/>
      <c r="P225" s="84"/>
      <c r="Q225" s="84"/>
      <c r="R225" s="84"/>
      <c r="S225" s="84"/>
      <c r="T225" s="84"/>
      <c r="U225" s="84"/>
      <c r="V225" s="84"/>
      <c r="W225" s="84"/>
      <c r="X225" s="84"/>
      <c r="Y225" s="84"/>
      <c r="Z225" s="84"/>
    </row>
    <row r="226" spans="1:26" ht="15.75" customHeight="1" x14ac:dyDescent="0.3"/>
    <row r="227" spans="1:26" ht="15.75" customHeight="1" x14ac:dyDescent="0.3"/>
    <row r="228" spans="1:26" ht="15.75" customHeight="1" x14ac:dyDescent="0.3"/>
    <row r="229" spans="1:26" ht="15.75" customHeight="1" x14ac:dyDescent="0.3"/>
    <row r="230" spans="1:26" ht="15.75" customHeight="1" x14ac:dyDescent="0.3"/>
    <row r="231" spans="1:26" ht="15.75" customHeight="1" x14ac:dyDescent="0.3"/>
    <row r="232" spans="1:26" ht="15.75" customHeight="1" x14ac:dyDescent="0.3"/>
    <row r="233" spans="1:26" ht="15.75" customHeight="1" x14ac:dyDescent="0.3"/>
    <row r="234" spans="1:26" ht="15.75" customHeight="1" x14ac:dyDescent="0.3"/>
    <row r="235" spans="1:26" ht="15.75" customHeight="1" x14ac:dyDescent="0.3"/>
    <row r="236" spans="1:26" ht="15.75" customHeight="1" x14ac:dyDescent="0.3"/>
    <row r="237" spans="1:26" ht="15.75" customHeight="1" x14ac:dyDescent="0.3"/>
    <row r="238" spans="1:26" ht="15.75" customHeight="1" x14ac:dyDescent="0.3"/>
    <row r="239" spans="1:26" ht="15.75" customHeight="1" x14ac:dyDescent="0.3"/>
    <row r="240" spans="1:26"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3">
    <mergeCell ref="C5:H5"/>
    <mergeCell ref="C6:H6"/>
    <mergeCell ref="C15:H16"/>
  </mergeCells>
  <pageMargins left="0.7" right="0.7" top="0.75" bottom="0.75" header="0" footer="0"/>
  <pageSetup paperSize="9" scale="86" orientation="landscape"/>
  <drawing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outlinePr summaryBelow="0" summaryRight="0"/>
  </sheetPr>
  <dimension ref="A1:E1000"/>
  <sheetViews>
    <sheetView workbookViewId="0"/>
  </sheetViews>
  <sheetFormatPr defaultColWidth="14.44140625" defaultRowHeight="15" customHeight="1" x14ac:dyDescent="0.3"/>
  <cols>
    <col min="1" max="1" width="5.6640625" customWidth="1"/>
    <col min="2" max="2" width="28.44140625" customWidth="1"/>
    <col min="3" max="3" width="30.44140625" customWidth="1"/>
    <col min="4" max="4" width="24.44140625" customWidth="1"/>
    <col min="5" max="5" width="24.109375" customWidth="1"/>
    <col min="6" max="6" width="14.44140625" customWidth="1"/>
  </cols>
  <sheetData>
    <row r="1" spans="1:5" ht="14.4" x14ac:dyDescent="0.3">
      <c r="A1" s="344" t="s">
        <v>1245</v>
      </c>
      <c r="B1" s="345"/>
      <c r="C1" s="345"/>
      <c r="D1" s="345"/>
      <c r="E1" s="345"/>
    </row>
    <row r="2" spans="1:5" ht="15" customHeight="1" x14ac:dyDescent="0.3">
      <c r="A2" s="345"/>
      <c r="B2" s="281"/>
      <c r="C2" s="281"/>
      <c r="D2" s="281"/>
      <c r="E2" s="345"/>
    </row>
    <row r="3" spans="1:5" ht="15" customHeight="1" x14ac:dyDescent="0.3">
      <c r="A3" s="345"/>
      <c r="B3" s="345"/>
      <c r="C3" s="345"/>
      <c r="D3" s="345"/>
      <c r="E3" s="345"/>
    </row>
    <row r="4" spans="1:5" ht="21.75" customHeight="1" x14ac:dyDescent="0.3">
      <c r="A4" s="143" t="s">
        <v>278</v>
      </c>
      <c r="B4" s="143" t="s">
        <v>1246</v>
      </c>
      <c r="C4" s="144" t="s">
        <v>1247</v>
      </c>
      <c r="D4" s="143" t="s">
        <v>1248</v>
      </c>
      <c r="E4" s="143" t="s">
        <v>59</v>
      </c>
    </row>
    <row r="5" spans="1:5" ht="21.75" customHeight="1" x14ac:dyDescent="0.3">
      <c r="A5" s="30">
        <v>1</v>
      </c>
      <c r="B5" s="145" t="s">
        <v>200</v>
      </c>
      <c r="C5" s="35" t="s">
        <v>328</v>
      </c>
      <c r="D5" s="31"/>
      <c r="E5" s="146"/>
    </row>
    <row r="6" spans="1:5" ht="21.75" customHeight="1" x14ac:dyDescent="0.3">
      <c r="A6" s="30">
        <v>2</v>
      </c>
      <c r="B6" s="271" t="s">
        <v>204</v>
      </c>
      <c r="C6" s="35" t="s">
        <v>328</v>
      </c>
      <c r="D6" s="31"/>
      <c r="E6" s="146"/>
    </row>
    <row r="7" spans="1:5" ht="21.75" customHeight="1" x14ac:dyDescent="0.3">
      <c r="A7" s="30">
        <v>3</v>
      </c>
      <c r="B7" s="271" t="s">
        <v>332</v>
      </c>
      <c r="C7" s="35" t="s">
        <v>328</v>
      </c>
      <c r="D7" s="31"/>
      <c r="E7" s="147"/>
    </row>
    <row r="8" spans="1:5" ht="21.75" customHeight="1" x14ac:dyDescent="0.3">
      <c r="A8" s="30">
        <v>4</v>
      </c>
      <c r="B8" s="271" t="s">
        <v>338</v>
      </c>
      <c r="C8" s="35" t="s">
        <v>328</v>
      </c>
      <c r="D8" s="31"/>
      <c r="E8" s="147"/>
    </row>
    <row r="9" spans="1:5" ht="21.75" customHeight="1" x14ac:dyDescent="0.3">
      <c r="A9" s="30">
        <v>5</v>
      </c>
      <c r="B9" s="271" t="s">
        <v>343</v>
      </c>
      <c r="C9" s="35" t="s">
        <v>328</v>
      </c>
      <c r="D9" s="31"/>
      <c r="E9" s="148"/>
    </row>
    <row r="10" spans="1:5" ht="21.75" customHeight="1" x14ac:dyDescent="0.3">
      <c r="A10" s="30">
        <v>6</v>
      </c>
      <c r="B10" s="271" t="s">
        <v>347</v>
      </c>
      <c r="C10" s="35" t="s">
        <v>352</v>
      </c>
      <c r="D10" s="31"/>
      <c r="E10" s="148"/>
    </row>
    <row r="11" spans="1:5" ht="21.75" customHeight="1" x14ac:dyDescent="0.3">
      <c r="A11" s="30">
        <v>7</v>
      </c>
      <c r="B11" s="271" t="s">
        <v>353</v>
      </c>
      <c r="C11" s="35" t="s">
        <v>357</v>
      </c>
      <c r="D11" s="31"/>
      <c r="E11" s="148"/>
    </row>
    <row r="12" spans="1:5" ht="21.75" customHeight="1" x14ac:dyDescent="0.3">
      <c r="A12" s="30">
        <v>8</v>
      </c>
      <c r="B12" s="271" t="s">
        <v>358</v>
      </c>
      <c r="C12" s="35" t="s">
        <v>357</v>
      </c>
      <c r="D12" s="31"/>
      <c r="E12" s="148"/>
    </row>
    <row r="13" spans="1:5" ht="21.75" customHeight="1" x14ac:dyDescent="0.3">
      <c r="A13" s="30">
        <v>9</v>
      </c>
      <c r="B13" s="271" t="s">
        <v>362</v>
      </c>
      <c r="C13" s="35" t="s">
        <v>357</v>
      </c>
      <c r="D13" s="31"/>
      <c r="E13" s="148"/>
    </row>
    <row r="14" spans="1:5" ht="21.75" customHeight="1" x14ac:dyDescent="0.3">
      <c r="A14" s="30">
        <v>10</v>
      </c>
      <c r="B14" s="271" t="s">
        <v>368</v>
      </c>
      <c r="C14" s="35" t="s">
        <v>328</v>
      </c>
      <c r="D14" s="31"/>
      <c r="E14" s="147"/>
    </row>
    <row r="15" spans="1:5" ht="21.75" customHeight="1" x14ac:dyDescent="0.3">
      <c r="A15" s="30">
        <v>11</v>
      </c>
      <c r="B15" s="271" t="s">
        <v>373</v>
      </c>
      <c r="C15" s="35" t="s">
        <v>328</v>
      </c>
      <c r="D15" s="31"/>
      <c r="E15" s="148"/>
    </row>
    <row r="16" spans="1:5" ht="21.75" customHeight="1" x14ac:dyDescent="0.3">
      <c r="A16" s="30">
        <v>12</v>
      </c>
      <c r="B16" s="271" t="s">
        <v>377</v>
      </c>
      <c r="C16" s="35" t="s">
        <v>383</v>
      </c>
      <c r="D16" s="31"/>
      <c r="E16" s="147"/>
    </row>
    <row r="17" spans="1:5" ht="21.75" customHeight="1" x14ac:dyDescent="0.3">
      <c r="A17" s="30">
        <v>13</v>
      </c>
      <c r="B17" s="149" t="s">
        <v>384</v>
      </c>
      <c r="C17" s="35" t="s">
        <v>389</v>
      </c>
      <c r="D17" s="31"/>
      <c r="E17" s="148"/>
    </row>
    <row r="18" spans="1:5" ht="21.75" customHeight="1" x14ac:dyDescent="0.3">
      <c r="A18" s="30">
        <v>14</v>
      </c>
      <c r="B18" s="145" t="s">
        <v>390</v>
      </c>
      <c r="C18" s="35" t="s">
        <v>357</v>
      </c>
      <c r="D18" s="31"/>
      <c r="E18" s="148"/>
    </row>
    <row r="19" spans="1:5" ht="21.75" customHeight="1" x14ac:dyDescent="0.3">
      <c r="A19" s="30">
        <v>15</v>
      </c>
      <c r="B19" s="271" t="s">
        <v>395</v>
      </c>
      <c r="C19" s="35" t="s">
        <v>357</v>
      </c>
      <c r="D19" s="31"/>
      <c r="E19" s="148"/>
    </row>
    <row r="20" spans="1:5" ht="21.75" customHeight="1" x14ac:dyDescent="0.3">
      <c r="A20" s="30">
        <v>16</v>
      </c>
      <c r="B20" s="271" t="s">
        <v>399</v>
      </c>
      <c r="C20" s="35" t="s">
        <v>357</v>
      </c>
      <c r="D20" s="31"/>
      <c r="E20" s="148"/>
    </row>
    <row r="21" spans="1:5" ht="21.75" customHeight="1" x14ac:dyDescent="0.3">
      <c r="A21" s="30">
        <v>17</v>
      </c>
      <c r="B21" s="271" t="s">
        <v>404</v>
      </c>
      <c r="C21" s="35" t="s">
        <v>409</v>
      </c>
      <c r="D21" s="31"/>
      <c r="E21" s="148"/>
    </row>
    <row r="22" spans="1:5" ht="21.75" customHeight="1" x14ac:dyDescent="0.3">
      <c r="A22" s="30">
        <v>18</v>
      </c>
      <c r="B22" s="271" t="s">
        <v>410</v>
      </c>
      <c r="C22" s="35" t="s">
        <v>352</v>
      </c>
      <c r="D22" s="31"/>
      <c r="E22" s="148"/>
    </row>
    <row r="23" spans="1:5" ht="21.75" customHeight="1" x14ac:dyDescent="0.3">
      <c r="A23" s="30">
        <v>19</v>
      </c>
      <c r="B23" s="271" t="s">
        <v>415</v>
      </c>
      <c r="C23" s="35" t="s">
        <v>357</v>
      </c>
      <c r="D23" s="31"/>
      <c r="E23" s="148"/>
    </row>
    <row r="24" spans="1:5" ht="21.75" customHeight="1" x14ac:dyDescent="0.3">
      <c r="A24" s="30">
        <v>20</v>
      </c>
      <c r="B24" s="272" t="s">
        <v>420</v>
      </c>
      <c r="C24" s="41" t="s">
        <v>328</v>
      </c>
      <c r="D24" s="31"/>
      <c r="E24" s="148"/>
    </row>
    <row r="25" spans="1:5" ht="21.75" customHeight="1" x14ac:dyDescent="0.3">
      <c r="A25" s="30">
        <v>21</v>
      </c>
      <c r="B25" s="271" t="s">
        <v>425</v>
      </c>
      <c r="C25" s="35" t="s">
        <v>357</v>
      </c>
      <c r="D25" s="31"/>
      <c r="E25" s="148"/>
    </row>
    <row r="26" spans="1:5" ht="21.75" customHeight="1" x14ac:dyDescent="0.3">
      <c r="A26" s="30">
        <v>22</v>
      </c>
      <c r="B26" s="271" t="s">
        <v>430</v>
      </c>
      <c r="C26" s="35" t="s">
        <v>357</v>
      </c>
      <c r="D26" s="31"/>
      <c r="E26" s="148"/>
    </row>
    <row r="27" spans="1:5" ht="21.75" customHeight="1" x14ac:dyDescent="0.3">
      <c r="A27" s="30">
        <v>23</v>
      </c>
      <c r="B27" s="271" t="s">
        <v>434</v>
      </c>
      <c r="C27" s="35" t="s">
        <v>328</v>
      </c>
      <c r="D27" s="31"/>
      <c r="E27" s="148"/>
    </row>
    <row r="28" spans="1:5" ht="21.75" customHeight="1" x14ac:dyDescent="0.3">
      <c r="A28" s="30">
        <v>24</v>
      </c>
      <c r="B28" s="271" t="s">
        <v>439</v>
      </c>
      <c r="C28" s="35" t="s">
        <v>357</v>
      </c>
      <c r="D28" s="31"/>
      <c r="E28" s="148"/>
    </row>
    <row r="29" spans="1:5" ht="21.75" customHeight="1" x14ac:dyDescent="0.3">
      <c r="A29" s="30">
        <v>25</v>
      </c>
      <c r="B29" s="271" t="s">
        <v>443</v>
      </c>
      <c r="C29" s="35" t="s">
        <v>383</v>
      </c>
      <c r="D29" s="31"/>
      <c r="E29" s="148"/>
    </row>
    <row r="30" spans="1:5" ht="21.75" customHeight="1" x14ac:dyDescent="0.3">
      <c r="A30" s="30">
        <v>26</v>
      </c>
      <c r="B30" s="271" t="s">
        <v>448</v>
      </c>
      <c r="C30" s="35" t="s">
        <v>383</v>
      </c>
      <c r="D30" s="31"/>
      <c r="E30" s="148"/>
    </row>
    <row r="31" spans="1:5" ht="21.75" customHeight="1" x14ac:dyDescent="0.3">
      <c r="A31" s="30">
        <v>27</v>
      </c>
      <c r="B31" s="271" t="s">
        <v>452</v>
      </c>
      <c r="C31" s="35" t="s">
        <v>383</v>
      </c>
      <c r="D31" s="31"/>
      <c r="E31" s="148"/>
    </row>
    <row r="32" spans="1:5" ht="21.75" customHeight="1" x14ac:dyDescent="0.3">
      <c r="A32" s="30">
        <v>28</v>
      </c>
      <c r="B32" s="271" t="s">
        <v>456</v>
      </c>
      <c r="C32" s="35" t="s">
        <v>328</v>
      </c>
      <c r="D32" s="31"/>
      <c r="E32" s="148"/>
    </row>
    <row r="33" spans="1:5" ht="21.75" customHeight="1" x14ac:dyDescent="0.3">
      <c r="A33" s="30">
        <v>29</v>
      </c>
      <c r="B33" s="271" t="s">
        <v>461</v>
      </c>
      <c r="C33" s="35" t="s">
        <v>328</v>
      </c>
      <c r="D33" s="31"/>
      <c r="E33" s="146"/>
    </row>
    <row r="34" spans="1:5" ht="21.75" customHeight="1" x14ac:dyDescent="0.3">
      <c r="A34" s="30">
        <v>30</v>
      </c>
      <c r="B34" s="271" t="s">
        <v>465</v>
      </c>
      <c r="C34" s="35" t="s">
        <v>328</v>
      </c>
      <c r="D34" s="31"/>
      <c r="E34" s="146"/>
    </row>
    <row r="35" spans="1:5" ht="15.75" customHeight="1" x14ac:dyDescent="0.3">
      <c r="A35" s="30">
        <v>31</v>
      </c>
      <c r="B35" s="271" t="s">
        <v>470</v>
      </c>
      <c r="C35" s="35" t="s">
        <v>357</v>
      </c>
      <c r="D35" s="31"/>
      <c r="E35" s="146"/>
    </row>
    <row r="36" spans="1:5" ht="15.75" customHeight="1" x14ac:dyDescent="0.3">
      <c r="A36" s="30">
        <v>32</v>
      </c>
      <c r="B36" s="271" t="s">
        <v>475</v>
      </c>
      <c r="C36" s="35" t="s">
        <v>357</v>
      </c>
      <c r="D36" s="273"/>
      <c r="E36" s="273"/>
    </row>
    <row r="37" spans="1:5" ht="15.75" customHeight="1" x14ac:dyDescent="0.3">
      <c r="A37" s="30">
        <v>33</v>
      </c>
      <c r="B37" s="271" t="s">
        <v>480</v>
      </c>
      <c r="C37" s="35" t="s">
        <v>357</v>
      </c>
      <c r="D37" s="273"/>
      <c r="E37" s="273"/>
    </row>
    <row r="38" spans="1:5" ht="15.75" customHeight="1" x14ac:dyDescent="0.3">
      <c r="A38" s="30">
        <v>34</v>
      </c>
      <c r="B38" s="271" t="s">
        <v>484</v>
      </c>
      <c r="C38" s="35" t="s">
        <v>328</v>
      </c>
      <c r="D38" s="273"/>
      <c r="E38" s="273"/>
    </row>
    <row r="39" spans="1:5" ht="15.75" customHeight="1" x14ac:dyDescent="0.3">
      <c r="A39" s="30">
        <v>35</v>
      </c>
      <c r="B39" s="271" t="s">
        <v>489</v>
      </c>
      <c r="C39" s="35" t="s">
        <v>357</v>
      </c>
      <c r="D39" s="273"/>
      <c r="E39" s="273"/>
    </row>
    <row r="40" spans="1:5" ht="15.75" customHeight="1" x14ac:dyDescent="0.3">
      <c r="A40" s="30">
        <v>36</v>
      </c>
      <c r="B40" s="271" t="s">
        <v>494</v>
      </c>
      <c r="C40" s="35" t="s">
        <v>357</v>
      </c>
      <c r="D40" s="273"/>
      <c r="E40" s="273"/>
    </row>
    <row r="41" spans="1:5" ht="15.75" customHeight="1" x14ac:dyDescent="0.3">
      <c r="A41" s="30">
        <v>37</v>
      </c>
      <c r="B41" s="271" t="s">
        <v>498</v>
      </c>
      <c r="C41" s="35" t="s">
        <v>357</v>
      </c>
      <c r="D41" s="273"/>
      <c r="E41" s="273"/>
    </row>
    <row r="42" spans="1:5" ht="15.75" customHeight="1" x14ac:dyDescent="0.3">
      <c r="A42" s="30">
        <v>38</v>
      </c>
      <c r="B42" s="271" t="s">
        <v>502</v>
      </c>
      <c r="C42" s="35" t="s">
        <v>357</v>
      </c>
      <c r="D42" s="273"/>
      <c r="E42" s="273"/>
    </row>
    <row r="43" spans="1:5" ht="15.75" customHeight="1" x14ac:dyDescent="0.3">
      <c r="A43" s="30">
        <v>39</v>
      </c>
      <c r="B43" s="271" t="s">
        <v>507</v>
      </c>
      <c r="C43" s="35" t="s">
        <v>328</v>
      </c>
      <c r="D43" s="273"/>
      <c r="E43" s="273"/>
    </row>
    <row r="44" spans="1:5" ht="15.75" customHeight="1" x14ac:dyDescent="0.3">
      <c r="A44" s="30">
        <v>40</v>
      </c>
      <c r="B44" s="271" t="s">
        <v>511</v>
      </c>
      <c r="C44" s="35" t="s">
        <v>328</v>
      </c>
      <c r="D44" s="273"/>
      <c r="E44" s="273"/>
    </row>
    <row r="45" spans="1:5" ht="15.75" customHeight="1" x14ac:dyDescent="0.3">
      <c r="A45" s="30">
        <v>41</v>
      </c>
      <c r="B45" s="271" t="s">
        <v>516</v>
      </c>
      <c r="C45" s="35" t="s">
        <v>328</v>
      </c>
      <c r="D45" s="273"/>
      <c r="E45" s="273"/>
    </row>
    <row r="46" spans="1:5" ht="15.75" customHeight="1" x14ac:dyDescent="0.3">
      <c r="A46" s="30">
        <v>42</v>
      </c>
      <c r="B46" s="271" t="s">
        <v>520</v>
      </c>
      <c r="C46" s="35" t="s">
        <v>525</v>
      </c>
      <c r="D46" s="273"/>
      <c r="E46" s="273"/>
    </row>
    <row r="47" spans="1:5" ht="15.75" customHeight="1" x14ac:dyDescent="0.3">
      <c r="A47" s="30">
        <v>43</v>
      </c>
      <c r="B47" s="271" t="s">
        <v>527</v>
      </c>
      <c r="C47" s="35" t="s">
        <v>357</v>
      </c>
      <c r="D47" s="273"/>
      <c r="E47" s="273"/>
    </row>
    <row r="48" spans="1:5" ht="15.75" customHeight="1" x14ac:dyDescent="0.3">
      <c r="A48" s="30">
        <v>44</v>
      </c>
      <c r="B48" s="271" t="s">
        <v>532</v>
      </c>
      <c r="C48" s="35" t="s">
        <v>357</v>
      </c>
      <c r="D48" s="273"/>
      <c r="E48" s="273"/>
    </row>
    <row r="49" spans="1:5" ht="15.75" customHeight="1" x14ac:dyDescent="0.3">
      <c r="A49" s="30">
        <v>45</v>
      </c>
      <c r="B49" s="271" t="s">
        <v>537</v>
      </c>
      <c r="C49" s="35" t="s">
        <v>357</v>
      </c>
      <c r="D49" s="273"/>
      <c r="E49" s="273"/>
    </row>
    <row r="50" spans="1:5" ht="15.75" customHeight="1" x14ac:dyDescent="0.3">
      <c r="A50" s="30">
        <v>46</v>
      </c>
      <c r="B50" s="271" t="s">
        <v>542</v>
      </c>
      <c r="C50" s="35" t="s">
        <v>357</v>
      </c>
      <c r="D50" s="273"/>
      <c r="E50" s="273"/>
    </row>
    <row r="51" spans="1:5" ht="15.75" customHeight="1" x14ac:dyDescent="0.3">
      <c r="A51" s="30">
        <v>47</v>
      </c>
      <c r="B51" s="271" t="s">
        <v>547</v>
      </c>
      <c r="C51" s="35" t="s">
        <v>357</v>
      </c>
      <c r="D51" s="273"/>
      <c r="E51" s="273"/>
    </row>
    <row r="52" spans="1:5" ht="15.75" customHeight="1" x14ac:dyDescent="0.3">
      <c r="A52" s="30">
        <v>48</v>
      </c>
      <c r="B52" s="271" t="s">
        <v>552</v>
      </c>
      <c r="C52" s="35" t="s">
        <v>357</v>
      </c>
      <c r="D52" s="273"/>
      <c r="E52" s="273"/>
    </row>
    <row r="53" spans="1:5" ht="15.75" customHeight="1" x14ac:dyDescent="0.3">
      <c r="A53" s="30">
        <v>49</v>
      </c>
      <c r="B53" s="271" t="s">
        <v>557</v>
      </c>
      <c r="C53" s="35" t="s">
        <v>328</v>
      </c>
      <c r="D53" s="273"/>
      <c r="E53" s="273"/>
    </row>
    <row r="54" spans="1:5" ht="15.75" customHeight="1" x14ac:dyDescent="0.3">
      <c r="A54" s="30">
        <v>50</v>
      </c>
      <c r="B54" s="271" t="s">
        <v>562</v>
      </c>
      <c r="C54" s="35" t="s">
        <v>357</v>
      </c>
      <c r="D54" s="273"/>
      <c r="E54" s="273"/>
    </row>
    <row r="55" spans="1:5" ht="15.75" customHeight="1" x14ac:dyDescent="0.3">
      <c r="A55" s="30">
        <v>51</v>
      </c>
      <c r="B55" s="271" t="s">
        <v>61</v>
      </c>
      <c r="C55" s="35" t="s">
        <v>328</v>
      </c>
      <c r="D55" s="273"/>
      <c r="E55" s="273"/>
    </row>
    <row r="56" spans="1:5" ht="15.75" customHeight="1" x14ac:dyDescent="0.3">
      <c r="A56" s="30">
        <v>52</v>
      </c>
      <c r="B56" s="271" t="s">
        <v>69</v>
      </c>
      <c r="C56" s="35" t="s">
        <v>328</v>
      </c>
      <c r="D56" s="273"/>
      <c r="E56" s="273"/>
    </row>
    <row r="57" spans="1:5" ht="15.75" customHeight="1" x14ac:dyDescent="0.3">
      <c r="A57" s="30">
        <v>53</v>
      </c>
      <c r="B57" s="271" t="s">
        <v>576</v>
      </c>
      <c r="C57" s="35" t="s">
        <v>328</v>
      </c>
      <c r="D57" s="273"/>
      <c r="E57" s="273"/>
    </row>
    <row r="58" spans="1:5" ht="15.75" customHeight="1" x14ac:dyDescent="0.3">
      <c r="A58" s="30">
        <v>54</v>
      </c>
      <c r="B58" s="271" t="s">
        <v>581</v>
      </c>
      <c r="C58" s="35" t="s">
        <v>357</v>
      </c>
      <c r="D58" s="273"/>
      <c r="E58" s="273"/>
    </row>
    <row r="59" spans="1:5" ht="15.75" customHeight="1" x14ac:dyDescent="0.3">
      <c r="A59" s="30">
        <v>55</v>
      </c>
      <c r="B59" s="271" t="s">
        <v>586</v>
      </c>
      <c r="C59" s="35" t="s">
        <v>357</v>
      </c>
      <c r="D59" s="273"/>
      <c r="E59" s="273"/>
    </row>
    <row r="60" spans="1:5" ht="15.75" customHeight="1" x14ac:dyDescent="0.3">
      <c r="A60" s="30">
        <v>56</v>
      </c>
      <c r="B60" s="271" t="s">
        <v>591</v>
      </c>
      <c r="C60" s="35" t="s">
        <v>328</v>
      </c>
      <c r="D60" s="273"/>
      <c r="E60" s="273"/>
    </row>
    <row r="61" spans="1:5" ht="15.75" customHeight="1" x14ac:dyDescent="0.3">
      <c r="A61" s="30">
        <v>57</v>
      </c>
      <c r="B61" s="271" t="s">
        <v>596</v>
      </c>
      <c r="C61" s="35" t="s">
        <v>357</v>
      </c>
      <c r="D61" s="273"/>
      <c r="E61" s="273"/>
    </row>
    <row r="62" spans="1:5" ht="15.75" customHeight="1" x14ac:dyDescent="0.3">
      <c r="A62" s="30">
        <v>58</v>
      </c>
      <c r="B62" s="271" t="s">
        <v>601</v>
      </c>
      <c r="C62" s="35" t="s">
        <v>606</v>
      </c>
      <c r="D62" s="273"/>
      <c r="E62" s="273"/>
    </row>
    <row r="63" spans="1:5" ht="15.75" customHeight="1" x14ac:dyDescent="0.3">
      <c r="A63" s="30">
        <v>59</v>
      </c>
      <c r="B63" s="271" t="s">
        <v>607</v>
      </c>
      <c r="C63" s="35" t="s">
        <v>606</v>
      </c>
      <c r="D63" s="273"/>
      <c r="E63" s="273"/>
    </row>
    <row r="64" spans="1:5" ht="15.75" customHeight="1" x14ac:dyDescent="0.3">
      <c r="A64" s="30">
        <v>60</v>
      </c>
      <c r="B64" s="271" t="s">
        <v>612</v>
      </c>
      <c r="C64" s="35" t="s">
        <v>606</v>
      </c>
      <c r="D64" s="273"/>
      <c r="E64" s="273"/>
    </row>
    <row r="65" spans="1:5" ht="15.75" customHeight="1" x14ac:dyDescent="0.3">
      <c r="A65" s="30">
        <v>61</v>
      </c>
      <c r="B65" s="271" t="s">
        <v>617</v>
      </c>
      <c r="C65" s="35" t="s">
        <v>328</v>
      </c>
      <c r="D65" s="273"/>
      <c r="E65" s="273"/>
    </row>
    <row r="66" spans="1:5" ht="15.75" customHeight="1" x14ac:dyDescent="0.3">
      <c r="A66" s="30">
        <v>62</v>
      </c>
      <c r="B66" s="271" t="s">
        <v>622</v>
      </c>
      <c r="C66" s="35" t="s">
        <v>627</v>
      </c>
      <c r="D66" s="273"/>
      <c r="E66" s="273"/>
    </row>
    <row r="67" spans="1:5" ht="15.75" customHeight="1" x14ac:dyDescent="0.3">
      <c r="A67" s="30">
        <v>63</v>
      </c>
      <c r="B67" s="271" t="s">
        <v>628</v>
      </c>
      <c r="C67" s="35" t="s">
        <v>633</v>
      </c>
      <c r="D67" s="273"/>
      <c r="E67" s="273"/>
    </row>
    <row r="68" spans="1:5" ht="15.75" customHeight="1" x14ac:dyDescent="0.3">
      <c r="A68" s="30">
        <v>64</v>
      </c>
      <c r="B68" s="271" t="s">
        <v>634</v>
      </c>
      <c r="C68" s="35" t="s">
        <v>328</v>
      </c>
      <c r="D68" s="273"/>
      <c r="E68" s="273"/>
    </row>
    <row r="69" spans="1:5" ht="15.75" customHeight="1" x14ac:dyDescent="0.3">
      <c r="A69" s="30">
        <v>65</v>
      </c>
      <c r="B69" s="271" t="s">
        <v>639</v>
      </c>
      <c r="C69" s="35" t="s">
        <v>328</v>
      </c>
      <c r="D69" s="273"/>
      <c r="E69" s="273"/>
    </row>
    <row r="70" spans="1:5" ht="15.75" customHeight="1" x14ac:dyDescent="0.3">
      <c r="A70" s="30">
        <v>66</v>
      </c>
      <c r="B70" s="271" t="s">
        <v>644</v>
      </c>
      <c r="C70" s="35" t="s">
        <v>328</v>
      </c>
      <c r="D70" s="273"/>
      <c r="E70" s="273"/>
    </row>
    <row r="71" spans="1:5" ht="15.75" customHeight="1" x14ac:dyDescent="0.3">
      <c r="A71" s="30">
        <v>67</v>
      </c>
      <c r="B71" s="271" t="s">
        <v>649</v>
      </c>
      <c r="C71" s="35" t="s">
        <v>654</v>
      </c>
      <c r="D71" s="273"/>
      <c r="E71" s="273"/>
    </row>
    <row r="72" spans="1:5" ht="15.75" customHeight="1" x14ac:dyDescent="0.3">
      <c r="A72" s="30">
        <v>68</v>
      </c>
      <c r="B72" s="271" t="s">
        <v>655</v>
      </c>
      <c r="C72" s="35" t="s">
        <v>654</v>
      </c>
      <c r="D72" s="273"/>
      <c r="E72" s="273"/>
    </row>
    <row r="73" spans="1:5" ht="15.75" customHeight="1" x14ac:dyDescent="0.3">
      <c r="A73" s="30">
        <v>69</v>
      </c>
      <c r="B73" s="271" t="s">
        <v>660</v>
      </c>
      <c r="C73" s="35" t="s">
        <v>654</v>
      </c>
      <c r="D73" s="273"/>
      <c r="E73" s="273"/>
    </row>
    <row r="74" spans="1:5" ht="15.75" customHeight="1" x14ac:dyDescent="0.3">
      <c r="A74" s="30">
        <v>70</v>
      </c>
      <c r="B74" s="271" t="s">
        <v>666</v>
      </c>
      <c r="C74" s="35" t="s">
        <v>357</v>
      </c>
      <c r="D74" s="273"/>
      <c r="E74" s="273"/>
    </row>
    <row r="75" spans="1:5" ht="15.75" customHeight="1" x14ac:dyDescent="0.3">
      <c r="A75" s="30">
        <v>71</v>
      </c>
      <c r="B75" s="271" t="s">
        <v>85</v>
      </c>
      <c r="C75" s="35" t="s">
        <v>357</v>
      </c>
      <c r="D75" s="273"/>
      <c r="E75" s="273"/>
    </row>
    <row r="76" spans="1:5" ht="15.75" customHeight="1" x14ac:dyDescent="0.3">
      <c r="A76" s="30">
        <v>72</v>
      </c>
      <c r="B76" s="271" t="s">
        <v>89</v>
      </c>
      <c r="C76" s="35" t="s">
        <v>328</v>
      </c>
      <c r="D76" s="273"/>
      <c r="E76" s="273"/>
    </row>
    <row r="77" spans="1:5" ht="15.75" customHeight="1" x14ac:dyDescent="0.3">
      <c r="A77" s="30">
        <v>73</v>
      </c>
      <c r="B77" s="271" t="s">
        <v>678</v>
      </c>
      <c r="C77" s="35" t="s">
        <v>357</v>
      </c>
      <c r="D77" s="273"/>
      <c r="E77" s="273"/>
    </row>
    <row r="78" spans="1:5" ht="15.75" customHeight="1" x14ac:dyDescent="0.3">
      <c r="A78" s="30">
        <v>74</v>
      </c>
      <c r="B78" s="271" t="s">
        <v>683</v>
      </c>
      <c r="C78" s="35" t="s">
        <v>357</v>
      </c>
      <c r="D78" s="273"/>
      <c r="E78" s="273"/>
    </row>
    <row r="79" spans="1:5" ht="15.75" customHeight="1" x14ac:dyDescent="0.3">
      <c r="A79" s="30">
        <v>75</v>
      </c>
      <c r="B79" s="271" t="s">
        <v>688</v>
      </c>
      <c r="C79" s="35" t="s">
        <v>357</v>
      </c>
      <c r="D79" s="273"/>
      <c r="E79" s="273"/>
    </row>
    <row r="80" spans="1:5" ht="15.75" customHeight="1" x14ac:dyDescent="0.3">
      <c r="A80" s="30">
        <v>76</v>
      </c>
      <c r="B80" s="271" t="s">
        <v>693</v>
      </c>
      <c r="C80" s="35" t="s">
        <v>357</v>
      </c>
      <c r="D80" s="273"/>
      <c r="E80" s="273"/>
    </row>
    <row r="81" spans="1:5" ht="15.75" customHeight="1" x14ac:dyDescent="0.3">
      <c r="A81" s="30">
        <v>77</v>
      </c>
      <c r="B81" s="271" t="s">
        <v>698</v>
      </c>
      <c r="C81" s="35" t="s">
        <v>357</v>
      </c>
      <c r="D81" s="273"/>
      <c r="E81" s="273"/>
    </row>
    <row r="82" spans="1:5" ht="15.75" customHeight="1" x14ac:dyDescent="0.3">
      <c r="A82" s="30">
        <v>78</v>
      </c>
      <c r="B82" s="271" t="s">
        <v>703</v>
      </c>
      <c r="C82" s="35" t="s">
        <v>606</v>
      </c>
      <c r="D82" s="273"/>
      <c r="E82" s="273"/>
    </row>
    <row r="83" spans="1:5" ht="15.75" customHeight="1" x14ac:dyDescent="0.3">
      <c r="A83" s="30">
        <v>79</v>
      </c>
      <c r="B83" s="271" t="s">
        <v>708</v>
      </c>
      <c r="C83" s="35" t="s">
        <v>357</v>
      </c>
      <c r="D83" s="273"/>
      <c r="E83" s="273"/>
    </row>
    <row r="84" spans="1:5" ht="15.75" customHeight="1" x14ac:dyDescent="0.3">
      <c r="A84" s="30">
        <v>80</v>
      </c>
      <c r="B84" s="271" t="s">
        <v>713</v>
      </c>
      <c r="C84" s="35" t="s">
        <v>357</v>
      </c>
      <c r="D84" s="273"/>
      <c r="E84" s="273"/>
    </row>
    <row r="85" spans="1:5" ht="15.75" customHeight="1" x14ac:dyDescent="0.3">
      <c r="A85" s="30">
        <v>81</v>
      </c>
      <c r="B85" s="271" t="s">
        <v>718</v>
      </c>
      <c r="C85" s="35" t="s">
        <v>723</v>
      </c>
      <c r="D85" s="273"/>
      <c r="E85" s="273"/>
    </row>
    <row r="86" spans="1:5" ht="15.75" customHeight="1" x14ac:dyDescent="0.3">
      <c r="A86" s="30">
        <v>82</v>
      </c>
      <c r="B86" s="271" t="s">
        <v>724</v>
      </c>
      <c r="C86" s="35" t="s">
        <v>357</v>
      </c>
      <c r="D86" s="273"/>
      <c r="E86" s="273"/>
    </row>
    <row r="87" spans="1:5" ht="15.75" customHeight="1" x14ac:dyDescent="0.3">
      <c r="A87" s="30">
        <v>83</v>
      </c>
      <c r="B87" s="271" t="s">
        <v>729</v>
      </c>
      <c r="C87" s="35" t="s">
        <v>357</v>
      </c>
      <c r="D87" s="273"/>
      <c r="E87" s="273"/>
    </row>
    <row r="88" spans="1:5" ht="15.75" customHeight="1" x14ac:dyDescent="0.3">
      <c r="A88" s="30">
        <v>84</v>
      </c>
      <c r="B88" s="271" t="s">
        <v>734</v>
      </c>
      <c r="C88" s="35" t="s">
        <v>357</v>
      </c>
      <c r="D88" s="273"/>
      <c r="E88" s="273"/>
    </row>
    <row r="89" spans="1:5" ht="15.75" customHeight="1" x14ac:dyDescent="0.3">
      <c r="A89" s="30">
        <v>85</v>
      </c>
      <c r="B89" s="271" t="s">
        <v>739</v>
      </c>
      <c r="C89" s="35" t="s">
        <v>357</v>
      </c>
      <c r="D89" s="273"/>
      <c r="E89" s="273"/>
    </row>
    <row r="90" spans="1:5" ht="15.75" customHeight="1" x14ac:dyDescent="0.3">
      <c r="A90" s="30">
        <v>86</v>
      </c>
      <c r="B90" s="271" t="s">
        <v>744</v>
      </c>
      <c r="C90" s="35" t="s">
        <v>749</v>
      </c>
      <c r="D90" s="273"/>
      <c r="E90" s="273"/>
    </row>
    <row r="91" spans="1:5" ht="15.75" customHeight="1" x14ac:dyDescent="0.3">
      <c r="A91" s="30">
        <v>87</v>
      </c>
      <c r="B91" s="271" t="s">
        <v>750</v>
      </c>
      <c r="C91" s="35" t="s">
        <v>357</v>
      </c>
      <c r="D91" s="273"/>
      <c r="E91" s="273"/>
    </row>
    <row r="92" spans="1:5" ht="15.75" customHeight="1" x14ac:dyDescent="0.3">
      <c r="A92" s="30">
        <v>88</v>
      </c>
      <c r="B92" s="274" t="s">
        <v>755</v>
      </c>
      <c r="C92" s="48" t="s">
        <v>606</v>
      </c>
      <c r="D92" s="273"/>
      <c r="E92" s="273"/>
    </row>
    <row r="93" spans="1:5" ht="15.75" customHeight="1" x14ac:dyDescent="0.3">
      <c r="A93" s="30">
        <v>89</v>
      </c>
      <c r="B93" s="271" t="s">
        <v>759</v>
      </c>
      <c r="C93" s="35" t="s">
        <v>606</v>
      </c>
      <c r="D93" s="273"/>
      <c r="E93" s="273"/>
    </row>
    <row r="94" spans="1:5" ht="15.75" customHeight="1" x14ac:dyDescent="0.3">
      <c r="A94" s="30">
        <v>90</v>
      </c>
      <c r="B94" s="271" t="s">
        <v>97</v>
      </c>
      <c r="C94" s="35" t="s">
        <v>357</v>
      </c>
      <c r="D94" s="273"/>
      <c r="E94" s="273"/>
    </row>
    <row r="95" spans="1:5" ht="15.75" customHeight="1" x14ac:dyDescent="0.3">
      <c r="A95" s="30">
        <v>91</v>
      </c>
      <c r="B95" s="271" t="s">
        <v>769</v>
      </c>
      <c r="C95" s="35" t="s">
        <v>357</v>
      </c>
      <c r="D95" s="273"/>
      <c r="E95" s="273"/>
    </row>
    <row r="96" spans="1:5" ht="15.75" customHeight="1" x14ac:dyDescent="0.3">
      <c r="A96" s="30">
        <v>92</v>
      </c>
      <c r="B96" s="271" t="s">
        <v>108</v>
      </c>
      <c r="C96" s="35" t="s">
        <v>778</v>
      </c>
      <c r="D96" s="273"/>
      <c r="E96" s="273"/>
    </row>
    <row r="97" spans="1:5" ht="15.75" customHeight="1" x14ac:dyDescent="0.3">
      <c r="A97" s="30">
        <v>93</v>
      </c>
      <c r="B97" s="271" t="s">
        <v>114</v>
      </c>
      <c r="C97" s="35" t="s">
        <v>782</v>
      </c>
      <c r="D97" s="273"/>
      <c r="E97" s="273"/>
    </row>
    <row r="98" spans="1:5" ht="15.75" customHeight="1" x14ac:dyDescent="0.3">
      <c r="A98" s="30">
        <v>94</v>
      </c>
      <c r="B98" s="271" t="s">
        <v>119</v>
      </c>
      <c r="C98" s="35" t="s">
        <v>606</v>
      </c>
      <c r="D98" s="273"/>
      <c r="E98" s="273"/>
    </row>
    <row r="99" spans="1:5" ht="15.75" customHeight="1" x14ac:dyDescent="0.3">
      <c r="A99" s="30">
        <v>95</v>
      </c>
      <c r="B99" s="271" t="s">
        <v>124</v>
      </c>
      <c r="C99" s="35" t="s">
        <v>26</v>
      </c>
      <c r="D99" s="273"/>
      <c r="E99" s="273"/>
    </row>
    <row r="100" spans="1:5" ht="15.75" customHeight="1" x14ac:dyDescent="0.3">
      <c r="A100" s="30">
        <v>96</v>
      </c>
      <c r="B100" s="271" t="s">
        <v>130</v>
      </c>
      <c r="C100" s="35" t="s">
        <v>606</v>
      </c>
      <c r="D100" s="273"/>
      <c r="E100" s="273"/>
    </row>
    <row r="101" spans="1:5" ht="15.75" customHeight="1" x14ac:dyDescent="0.3">
      <c r="A101" s="30">
        <v>97</v>
      </c>
      <c r="B101" s="271" t="s">
        <v>141</v>
      </c>
      <c r="C101" s="35" t="s">
        <v>357</v>
      </c>
      <c r="D101" s="273"/>
      <c r="E101" s="273"/>
    </row>
    <row r="102" spans="1:5" ht="15.75" customHeight="1" x14ac:dyDescent="0.3">
      <c r="A102" s="30">
        <v>98</v>
      </c>
      <c r="B102" s="271" t="s">
        <v>147</v>
      </c>
      <c r="C102" s="35" t="s">
        <v>357</v>
      </c>
      <c r="D102" s="273"/>
      <c r="E102" s="273"/>
    </row>
    <row r="103" spans="1:5" ht="15.75" customHeight="1" x14ac:dyDescent="0.3">
      <c r="A103" s="30">
        <v>99</v>
      </c>
      <c r="B103" s="271" t="s">
        <v>803</v>
      </c>
      <c r="C103" s="35" t="s">
        <v>606</v>
      </c>
      <c r="D103" s="273"/>
      <c r="E103" s="273"/>
    </row>
    <row r="104" spans="1:5" ht="15.75" customHeight="1" x14ac:dyDescent="0.3">
      <c r="A104" s="30">
        <v>100</v>
      </c>
      <c r="B104" s="271" t="s">
        <v>161</v>
      </c>
      <c r="C104" s="35" t="s">
        <v>357</v>
      </c>
      <c r="D104" s="273"/>
      <c r="E104" s="273"/>
    </row>
    <row r="105" spans="1:5" ht="15.75" customHeight="1" x14ac:dyDescent="0.3">
      <c r="A105" s="30">
        <v>101</v>
      </c>
      <c r="B105" s="150" t="s">
        <v>166</v>
      </c>
      <c r="C105" s="151" t="s">
        <v>606</v>
      </c>
      <c r="D105" s="273"/>
      <c r="E105" s="273"/>
    </row>
    <row r="106" spans="1:5" ht="15.75" customHeight="1" x14ac:dyDescent="0.3">
      <c r="A106" s="30">
        <v>102</v>
      </c>
      <c r="B106" s="271" t="s">
        <v>170</v>
      </c>
      <c r="C106" s="35" t="s">
        <v>606</v>
      </c>
      <c r="D106" s="273"/>
      <c r="E106" s="273"/>
    </row>
    <row r="107" spans="1:5" ht="15.75" customHeight="1" x14ac:dyDescent="0.3">
      <c r="A107" s="30">
        <v>103</v>
      </c>
      <c r="B107" s="271" t="s">
        <v>174</v>
      </c>
      <c r="C107" s="35" t="s">
        <v>606</v>
      </c>
      <c r="D107" s="273"/>
      <c r="E107" s="273"/>
    </row>
    <row r="108" spans="1:5" ht="15.75" customHeight="1" x14ac:dyDescent="0.3">
      <c r="A108" s="30">
        <v>104</v>
      </c>
      <c r="B108" s="271" t="s">
        <v>178</v>
      </c>
      <c r="C108" s="35" t="s">
        <v>606</v>
      </c>
      <c r="D108" s="273"/>
      <c r="E108" s="273"/>
    </row>
    <row r="109" spans="1:5" ht="15.75" customHeight="1" x14ac:dyDescent="0.3">
      <c r="A109" s="30">
        <v>105</v>
      </c>
      <c r="B109" s="271" t="s">
        <v>183</v>
      </c>
      <c r="C109" s="35" t="s">
        <v>357</v>
      </c>
      <c r="D109" s="273"/>
      <c r="E109" s="273"/>
    </row>
    <row r="110" spans="1:5" ht="15.75" customHeight="1" x14ac:dyDescent="0.3">
      <c r="A110" s="30">
        <v>106</v>
      </c>
      <c r="B110" s="271" t="s">
        <v>187</v>
      </c>
      <c r="C110" s="35" t="s">
        <v>357</v>
      </c>
      <c r="D110" s="273"/>
      <c r="E110" s="273"/>
    </row>
    <row r="111" spans="1:5" ht="15.75" customHeight="1" x14ac:dyDescent="0.3">
      <c r="A111" s="30">
        <v>107</v>
      </c>
      <c r="B111" s="149" t="s">
        <v>190</v>
      </c>
      <c r="C111" s="35" t="s">
        <v>840</v>
      </c>
      <c r="D111" s="273"/>
      <c r="E111" s="273"/>
    </row>
    <row r="112" spans="1:5" ht="15.75" customHeight="1" x14ac:dyDescent="0.3">
      <c r="A112" s="30">
        <v>108</v>
      </c>
      <c r="B112" s="145" t="s">
        <v>251</v>
      </c>
      <c r="C112" s="35" t="s">
        <v>606</v>
      </c>
      <c r="D112" s="273"/>
      <c r="E112" s="273"/>
    </row>
    <row r="113" spans="1:5" ht="15.75" customHeight="1" x14ac:dyDescent="0.3">
      <c r="A113" s="30">
        <v>109</v>
      </c>
      <c r="B113" s="149" t="s">
        <v>253</v>
      </c>
      <c r="C113" s="35" t="s">
        <v>606</v>
      </c>
      <c r="D113" s="273"/>
      <c r="E113" s="273"/>
    </row>
    <row r="114" spans="1:5" ht="15.75" customHeight="1" x14ac:dyDescent="0.3">
      <c r="A114" s="30">
        <v>110</v>
      </c>
      <c r="B114" s="145" t="s">
        <v>194</v>
      </c>
      <c r="C114" s="35" t="s">
        <v>854</v>
      </c>
      <c r="D114" s="273"/>
      <c r="E114" s="273"/>
    </row>
    <row r="115" spans="1:5" ht="15.75" customHeight="1" x14ac:dyDescent="0.3">
      <c r="A115" s="30">
        <v>111</v>
      </c>
      <c r="B115" s="145" t="s">
        <v>855</v>
      </c>
      <c r="C115" s="35" t="s">
        <v>357</v>
      </c>
      <c r="D115" s="273"/>
      <c r="E115" s="273"/>
    </row>
    <row r="116" spans="1:5" ht="15.75" customHeight="1" x14ac:dyDescent="0.3">
      <c r="A116" s="30">
        <v>112</v>
      </c>
      <c r="B116" s="145" t="s">
        <v>860</v>
      </c>
      <c r="C116" s="35" t="s">
        <v>352</v>
      </c>
      <c r="D116" s="273"/>
      <c r="E116" s="273"/>
    </row>
    <row r="117" spans="1:5" ht="15.75" customHeight="1" x14ac:dyDescent="0.3">
      <c r="A117" s="30">
        <v>113</v>
      </c>
      <c r="B117" s="145" t="s">
        <v>865</v>
      </c>
      <c r="C117" s="35" t="s">
        <v>870</v>
      </c>
      <c r="D117" s="273"/>
      <c r="E117" s="273"/>
    </row>
    <row r="118" spans="1:5" ht="15.75" customHeight="1" x14ac:dyDescent="0.3">
      <c r="A118" s="30">
        <v>114</v>
      </c>
      <c r="B118" s="145" t="s">
        <v>871</v>
      </c>
      <c r="C118" s="35" t="s">
        <v>870</v>
      </c>
      <c r="D118" s="273"/>
      <c r="E118" s="273"/>
    </row>
    <row r="119" spans="1:5" ht="15.75" customHeight="1" x14ac:dyDescent="0.3">
      <c r="A119" s="30">
        <v>115</v>
      </c>
      <c r="B119" s="145" t="s">
        <v>876</v>
      </c>
      <c r="C119" s="35" t="s">
        <v>870</v>
      </c>
      <c r="D119" s="273"/>
      <c r="E119" s="273"/>
    </row>
    <row r="120" spans="1:5" ht="15.75" customHeight="1" x14ac:dyDescent="0.3">
      <c r="A120" s="30">
        <v>116</v>
      </c>
      <c r="B120" s="145" t="s">
        <v>881</v>
      </c>
      <c r="C120" s="35" t="s">
        <v>357</v>
      </c>
      <c r="D120" s="273"/>
      <c r="E120" s="273"/>
    </row>
    <row r="121" spans="1:5" ht="15.75" customHeight="1" x14ac:dyDescent="0.3">
      <c r="A121" s="30">
        <v>117</v>
      </c>
      <c r="B121" s="145" t="s">
        <v>886</v>
      </c>
      <c r="C121" s="35" t="s">
        <v>357</v>
      </c>
      <c r="D121" s="273"/>
      <c r="E121" s="273"/>
    </row>
    <row r="122" spans="1:5" ht="15.75" customHeight="1" x14ac:dyDescent="0.3">
      <c r="A122" s="30">
        <v>118</v>
      </c>
      <c r="B122" s="145" t="s">
        <v>891</v>
      </c>
      <c r="C122" s="35" t="s">
        <v>896</v>
      </c>
      <c r="D122" s="273"/>
      <c r="E122" s="273"/>
    </row>
    <row r="123" spans="1:5" ht="15.75" customHeight="1" x14ac:dyDescent="0.3">
      <c r="A123" s="30">
        <v>119</v>
      </c>
      <c r="B123" s="145" t="s">
        <v>897</v>
      </c>
      <c r="C123" s="35" t="s">
        <v>896</v>
      </c>
      <c r="D123" s="273"/>
      <c r="E123" s="273"/>
    </row>
    <row r="124" spans="1:5" ht="15.75" customHeight="1" x14ac:dyDescent="0.3">
      <c r="A124" s="30">
        <v>120</v>
      </c>
      <c r="B124" s="145" t="s">
        <v>902</v>
      </c>
      <c r="C124" s="35" t="s">
        <v>357</v>
      </c>
      <c r="D124" s="273"/>
      <c r="E124" s="273"/>
    </row>
    <row r="125" spans="1:5" ht="15.75" customHeight="1" x14ac:dyDescent="0.3">
      <c r="A125" s="30">
        <v>121</v>
      </c>
      <c r="B125" s="145" t="s">
        <v>907</v>
      </c>
      <c r="C125" s="35" t="s">
        <v>854</v>
      </c>
      <c r="D125" s="273"/>
      <c r="E125" s="273"/>
    </row>
    <row r="126" spans="1:5" ht="15.75" customHeight="1" x14ac:dyDescent="0.3">
      <c r="A126" s="30">
        <v>122</v>
      </c>
      <c r="B126" s="145" t="s">
        <v>912</v>
      </c>
      <c r="C126" s="35" t="s">
        <v>854</v>
      </c>
      <c r="D126" s="273"/>
      <c r="E126" s="273"/>
    </row>
    <row r="127" spans="1:5" ht="15.75" customHeight="1" x14ac:dyDescent="0.3">
      <c r="A127" s="30">
        <v>123</v>
      </c>
      <c r="B127" s="145" t="s">
        <v>917</v>
      </c>
      <c r="C127" s="35" t="s">
        <v>357</v>
      </c>
      <c r="D127" s="273"/>
      <c r="E127" s="273"/>
    </row>
    <row r="128" spans="1:5" ht="15.75" customHeight="1" x14ac:dyDescent="0.3">
      <c r="A128" s="30">
        <v>124</v>
      </c>
      <c r="B128" s="145" t="s">
        <v>923</v>
      </c>
      <c r="C128" s="35" t="s">
        <v>357</v>
      </c>
      <c r="D128" s="273"/>
      <c r="E128" s="273"/>
    </row>
    <row r="129" spans="1:5" ht="15.75" customHeight="1" x14ac:dyDescent="0.3">
      <c r="A129" s="30">
        <v>125</v>
      </c>
      <c r="B129" s="145" t="s">
        <v>928</v>
      </c>
      <c r="C129" s="35" t="s">
        <v>357</v>
      </c>
      <c r="D129" s="273"/>
      <c r="E129" s="273"/>
    </row>
    <row r="130" spans="1:5" ht="15.75" customHeight="1" x14ac:dyDescent="0.3">
      <c r="A130" s="30">
        <v>126</v>
      </c>
      <c r="B130" s="145" t="s">
        <v>933</v>
      </c>
      <c r="C130" s="35" t="s">
        <v>357</v>
      </c>
      <c r="D130" s="273"/>
      <c r="E130" s="273"/>
    </row>
    <row r="131" spans="1:5" ht="15.75" customHeight="1" x14ac:dyDescent="0.3">
      <c r="A131" s="30">
        <v>127</v>
      </c>
      <c r="B131" s="145" t="s">
        <v>938</v>
      </c>
      <c r="C131" s="35" t="s">
        <v>943</v>
      </c>
      <c r="D131" s="273"/>
      <c r="E131" s="273"/>
    </row>
    <row r="132" spans="1:5" ht="15.75" customHeight="1" x14ac:dyDescent="0.3">
      <c r="A132" s="30">
        <v>128</v>
      </c>
      <c r="B132" s="145" t="s">
        <v>944</v>
      </c>
      <c r="C132" s="35" t="s">
        <v>949</v>
      </c>
      <c r="D132" s="273"/>
      <c r="E132" s="273"/>
    </row>
    <row r="133" spans="1:5" ht="15.75" customHeight="1" x14ac:dyDescent="0.3">
      <c r="A133" s="30">
        <v>129</v>
      </c>
      <c r="B133" s="145" t="s">
        <v>950</v>
      </c>
      <c r="C133" s="35" t="s">
        <v>328</v>
      </c>
      <c r="D133" s="273"/>
      <c r="E133" s="273"/>
    </row>
    <row r="134" spans="1:5" ht="15.75" customHeight="1" x14ac:dyDescent="0.3">
      <c r="A134" s="30">
        <v>130</v>
      </c>
      <c r="B134" s="145" t="s">
        <v>955</v>
      </c>
      <c r="C134" s="35" t="s">
        <v>328</v>
      </c>
      <c r="D134" s="273"/>
      <c r="E134" s="273"/>
    </row>
    <row r="135" spans="1:5" ht="15.75" customHeight="1" x14ac:dyDescent="0.3">
      <c r="A135" s="30">
        <v>131</v>
      </c>
      <c r="B135" s="145" t="s">
        <v>960</v>
      </c>
      <c r="C135" s="35" t="s">
        <v>328</v>
      </c>
      <c r="D135" s="273"/>
      <c r="E135" s="273"/>
    </row>
    <row r="136" spans="1:5" ht="15.75" customHeight="1" x14ac:dyDescent="0.3">
      <c r="A136" s="30">
        <v>132</v>
      </c>
      <c r="B136" s="145" t="s">
        <v>965</v>
      </c>
      <c r="C136" s="35" t="s">
        <v>328</v>
      </c>
      <c r="D136" s="273"/>
      <c r="E136" s="273"/>
    </row>
    <row r="137" spans="1:5" ht="15.75" customHeight="1" x14ac:dyDescent="0.3">
      <c r="A137" s="30">
        <v>133</v>
      </c>
      <c r="B137" s="145" t="s">
        <v>970</v>
      </c>
      <c r="C137" s="35" t="s">
        <v>328</v>
      </c>
      <c r="D137" s="273"/>
      <c r="E137" s="273"/>
    </row>
    <row r="138" spans="1:5" ht="15.75" customHeight="1" x14ac:dyDescent="0.3">
      <c r="A138" s="30">
        <v>134</v>
      </c>
      <c r="B138" s="145" t="s">
        <v>975</v>
      </c>
      <c r="C138" s="35" t="s">
        <v>328</v>
      </c>
      <c r="D138" s="273"/>
      <c r="E138" s="273"/>
    </row>
    <row r="139" spans="1:5" ht="15.75" customHeight="1" x14ac:dyDescent="0.3"/>
    <row r="140" spans="1:5" ht="15.75" customHeight="1" x14ac:dyDescent="0.3"/>
    <row r="141" spans="1:5" ht="15.75" customHeight="1" x14ac:dyDescent="0.3"/>
    <row r="142" spans="1:5" ht="15.75" customHeight="1" x14ac:dyDescent="0.3"/>
    <row r="143" spans="1:5" ht="15.75" customHeight="1" x14ac:dyDescent="0.3"/>
    <row r="144" spans="1:5"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1">
    <mergeCell ref="A1:E3"/>
  </mergeCells>
  <pageMargins left="0.7" right="0.7" top="0.75" bottom="0.75" header="0" footer="0"/>
  <pageSetup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outlinePr summaryBelow="0" summaryRight="0"/>
  </sheetPr>
  <dimension ref="A1:D1000"/>
  <sheetViews>
    <sheetView workbookViewId="0"/>
  </sheetViews>
  <sheetFormatPr defaultColWidth="14.44140625" defaultRowHeight="15" customHeight="1" x14ac:dyDescent="0.3"/>
  <cols>
    <col min="1" max="1" width="5.6640625" customWidth="1"/>
    <col min="2" max="2" width="30.44140625" customWidth="1"/>
    <col min="3" max="3" width="24.44140625" customWidth="1"/>
    <col min="4" max="4" width="24.109375" customWidth="1"/>
    <col min="5" max="5" width="14.44140625" customWidth="1"/>
  </cols>
  <sheetData>
    <row r="1" spans="1:4" ht="14.4" x14ac:dyDescent="0.3">
      <c r="A1" s="346" t="s">
        <v>1249</v>
      </c>
      <c r="B1" s="345"/>
      <c r="C1" s="345"/>
      <c r="D1" s="345"/>
    </row>
    <row r="2" spans="1:4" ht="15" customHeight="1" x14ac:dyDescent="0.3">
      <c r="A2" s="345"/>
      <c r="B2" s="281"/>
      <c r="C2" s="281"/>
      <c r="D2" s="345"/>
    </row>
    <row r="3" spans="1:4" ht="15" customHeight="1" x14ac:dyDescent="0.3">
      <c r="A3" s="345"/>
      <c r="B3" s="345"/>
      <c r="C3" s="345"/>
      <c r="D3" s="345"/>
    </row>
    <row r="4" spans="1:4" ht="21.75" customHeight="1" x14ac:dyDescent="0.3">
      <c r="A4" s="143" t="s">
        <v>278</v>
      </c>
      <c r="B4" s="144" t="s">
        <v>1247</v>
      </c>
      <c r="C4" s="143" t="s">
        <v>1248</v>
      </c>
      <c r="D4" s="143" t="s">
        <v>59</v>
      </c>
    </row>
    <row r="5" spans="1:4" ht="21.75" customHeight="1" x14ac:dyDescent="0.3">
      <c r="A5" s="30">
        <v>1</v>
      </c>
      <c r="B5" s="35" t="s">
        <v>328</v>
      </c>
      <c r="C5" s="31" t="s">
        <v>1250</v>
      </c>
      <c r="D5" s="146"/>
    </row>
    <row r="6" spans="1:4" ht="21.75" customHeight="1" x14ac:dyDescent="0.3">
      <c r="A6" s="30">
        <v>2</v>
      </c>
      <c r="B6" s="35" t="s">
        <v>328</v>
      </c>
      <c r="C6" s="31"/>
      <c r="D6" s="146"/>
    </row>
    <row r="7" spans="1:4" ht="21.75" customHeight="1" x14ac:dyDescent="0.3">
      <c r="A7" s="30">
        <v>3</v>
      </c>
      <c r="B7" s="35" t="s">
        <v>328</v>
      </c>
      <c r="C7" s="31"/>
      <c r="D7" s="147"/>
    </row>
    <row r="8" spans="1:4" ht="21.75" customHeight="1" x14ac:dyDescent="0.3">
      <c r="A8" s="30">
        <v>4</v>
      </c>
      <c r="B8" s="35" t="s">
        <v>328</v>
      </c>
      <c r="C8" s="31"/>
      <c r="D8" s="147"/>
    </row>
    <row r="9" spans="1:4" ht="21.75" customHeight="1" x14ac:dyDescent="0.3">
      <c r="A9" s="30">
        <v>5</v>
      </c>
      <c r="B9" s="35" t="s">
        <v>328</v>
      </c>
      <c r="C9" s="31"/>
      <c r="D9" s="148"/>
    </row>
    <row r="10" spans="1:4" ht="21.75" customHeight="1" x14ac:dyDescent="0.3">
      <c r="A10" s="30">
        <v>6</v>
      </c>
      <c r="B10" s="35" t="s">
        <v>352</v>
      </c>
      <c r="C10" s="31"/>
      <c r="D10" s="148"/>
    </row>
    <row r="11" spans="1:4" ht="21.75" customHeight="1" x14ac:dyDescent="0.3">
      <c r="A11" s="30">
        <v>7</v>
      </c>
      <c r="B11" s="35" t="s">
        <v>357</v>
      </c>
      <c r="C11" s="31"/>
      <c r="D11" s="148"/>
    </row>
    <row r="12" spans="1:4" ht="21.75" customHeight="1" x14ac:dyDescent="0.3">
      <c r="A12" s="30">
        <v>8</v>
      </c>
      <c r="B12" s="35" t="s">
        <v>357</v>
      </c>
      <c r="C12" s="31"/>
      <c r="D12" s="148"/>
    </row>
    <row r="13" spans="1:4" ht="21.75" customHeight="1" x14ac:dyDescent="0.3">
      <c r="A13" s="30">
        <v>9</v>
      </c>
      <c r="B13" s="35" t="s">
        <v>357</v>
      </c>
      <c r="C13" s="31"/>
      <c r="D13" s="148"/>
    </row>
    <row r="14" spans="1:4" ht="21.75" customHeight="1" x14ac:dyDescent="0.3">
      <c r="A14" s="30">
        <v>10</v>
      </c>
      <c r="B14" s="35" t="s">
        <v>328</v>
      </c>
      <c r="C14" s="31"/>
      <c r="D14" s="147"/>
    </row>
    <row r="15" spans="1:4" ht="21.75" customHeight="1" x14ac:dyDescent="0.3">
      <c r="A15" s="30">
        <v>11</v>
      </c>
      <c r="B15" s="35" t="s">
        <v>328</v>
      </c>
      <c r="C15" s="31"/>
      <c r="D15" s="148"/>
    </row>
    <row r="16" spans="1:4" ht="21.75" customHeight="1" x14ac:dyDescent="0.3">
      <c r="A16" s="30">
        <v>12</v>
      </c>
      <c r="B16" s="35" t="s">
        <v>383</v>
      </c>
      <c r="C16" s="31" t="s">
        <v>1251</v>
      </c>
      <c r="D16" s="147"/>
    </row>
    <row r="17" spans="1:4" ht="21.75" customHeight="1" x14ac:dyDescent="0.3">
      <c r="A17" s="30">
        <v>13</v>
      </c>
      <c r="B17" s="35" t="s">
        <v>389</v>
      </c>
      <c r="C17" s="31"/>
      <c r="D17" s="148"/>
    </row>
    <row r="18" spans="1:4" ht="21.75" customHeight="1" x14ac:dyDescent="0.3">
      <c r="A18" s="30">
        <v>14</v>
      </c>
      <c r="B18" s="35" t="s">
        <v>357</v>
      </c>
      <c r="C18" s="31"/>
      <c r="D18" s="148"/>
    </row>
    <row r="19" spans="1:4" ht="21.75" customHeight="1" x14ac:dyDescent="0.3">
      <c r="A19" s="30">
        <v>15</v>
      </c>
      <c r="B19" s="35" t="s">
        <v>357</v>
      </c>
      <c r="C19" s="31"/>
      <c r="D19" s="148"/>
    </row>
    <row r="20" spans="1:4" ht="21.75" customHeight="1" x14ac:dyDescent="0.3">
      <c r="A20" s="30">
        <v>16</v>
      </c>
      <c r="B20" s="35" t="s">
        <v>357</v>
      </c>
      <c r="C20" s="31"/>
      <c r="D20" s="148"/>
    </row>
    <row r="21" spans="1:4" ht="21.75" customHeight="1" x14ac:dyDescent="0.3">
      <c r="A21" s="30">
        <v>17</v>
      </c>
      <c r="B21" s="35" t="s">
        <v>409</v>
      </c>
      <c r="C21" s="31"/>
      <c r="D21" s="148"/>
    </row>
    <row r="22" spans="1:4" ht="21.75" customHeight="1" x14ac:dyDescent="0.3">
      <c r="A22" s="30">
        <v>18</v>
      </c>
      <c r="B22" s="35" t="s">
        <v>352</v>
      </c>
      <c r="C22" s="31"/>
      <c r="D22" s="148"/>
    </row>
    <row r="23" spans="1:4" ht="21.75" customHeight="1" x14ac:dyDescent="0.3">
      <c r="A23" s="30">
        <v>19</v>
      </c>
      <c r="B23" s="35" t="s">
        <v>357</v>
      </c>
      <c r="C23" s="31"/>
      <c r="D23" s="148"/>
    </row>
    <row r="24" spans="1:4" ht="21.75" customHeight="1" x14ac:dyDescent="0.3">
      <c r="A24" s="30">
        <v>20</v>
      </c>
      <c r="B24" s="41" t="s">
        <v>328</v>
      </c>
      <c r="C24" s="31"/>
      <c r="D24" s="148"/>
    </row>
    <row r="25" spans="1:4" ht="21.75" customHeight="1" x14ac:dyDescent="0.3">
      <c r="A25" s="30">
        <v>21</v>
      </c>
      <c r="B25" s="35" t="s">
        <v>357</v>
      </c>
      <c r="C25" s="31"/>
      <c r="D25" s="148"/>
    </row>
    <row r="26" spans="1:4" ht="21.75" customHeight="1" x14ac:dyDescent="0.3">
      <c r="A26" s="30">
        <v>22</v>
      </c>
      <c r="B26" s="35" t="s">
        <v>357</v>
      </c>
      <c r="C26" s="31"/>
      <c r="D26" s="148"/>
    </row>
    <row r="27" spans="1:4" ht="21.75" customHeight="1" x14ac:dyDescent="0.3">
      <c r="A27" s="30">
        <v>23</v>
      </c>
      <c r="B27" s="35" t="s">
        <v>328</v>
      </c>
      <c r="C27" s="31"/>
      <c r="D27" s="148"/>
    </row>
    <row r="28" spans="1:4" ht="21.75" customHeight="1" x14ac:dyDescent="0.3">
      <c r="A28" s="30">
        <v>24</v>
      </c>
      <c r="B28" s="35" t="s">
        <v>357</v>
      </c>
      <c r="C28" s="31"/>
      <c r="D28" s="148"/>
    </row>
    <row r="29" spans="1:4" ht="21.75" customHeight="1" x14ac:dyDescent="0.3">
      <c r="A29" s="30">
        <v>25</v>
      </c>
      <c r="B29" s="35" t="s">
        <v>383</v>
      </c>
      <c r="C29" s="31"/>
      <c r="D29" s="148"/>
    </row>
    <row r="30" spans="1:4" ht="21.75" customHeight="1" x14ac:dyDescent="0.3">
      <c r="A30" s="30">
        <v>26</v>
      </c>
      <c r="B30" s="35" t="s">
        <v>383</v>
      </c>
      <c r="C30" s="31"/>
      <c r="D30" s="148"/>
    </row>
    <row r="31" spans="1:4" ht="21.75" customHeight="1" x14ac:dyDescent="0.3">
      <c r="A31" s="30">
        <v>27</v>
      </c>
      <c r="B31" s="35" t="s">
        <v>383</v>
      </c>
      <c r="C31" s="31"/>
      <c r="D31" s="148"/>
    </row>
    <row r="32" spans="1:4" ht="21.75" customHeight="1" x14ac:dyDescent="0.3">
      <c r="A32" s="30">
        <v>28</v>
      </c>
      <c r="B32" s="35" t="s">
        <v>328</v>
      </c>
      <c r="C32" s="31"/>
      <c r="D32" s="148"/>
    </row>
    <row r="33" spans="1:4" ht="21.75" customHeight="1" x14ac:dyDescent="0.3">
      <c r="A33" s="30">
        <v>29</v>
      </c>
      <c r="B33" s="35" t="s">
        <v>328</v>
      </c>
      <c r="C33" s="31"/>
      <c r="D33" s="146"/>
    </row>
    <row r="34" spans="1:4" ht="21.75" customHeight="1" x14ac:dyDescent="0.3">
      <c r="A34" s="30">
        <v>30</v>
      </c>
      <c r="B34" s="35" t="s">
        <v>328</v>
      </c>
      <c r="C34" s="31"/>
      <c r="D34" s="146"/>
    </row>
    <row r="35" spans="1:4" ht="15.75" customHeight="1" x14ac:dyDescent="0.3">
      <c r="A35" s="30">
        <v>31</v>
      </c>
      <c r="B35" s="35" t="s">
        <v>357</v>
      </c>
      <c r="C35" s="31"/>
      <c r="D35" s="146"/>
    </row>
    <row r="36" spans="1:4" ht="15.75" customHeight="1" x14ac:dyDescent="0.3">
      <c r="A36" s="30">
        <v>32</v>
      </c>
      <c r="B36" s="35" t="s">
        <v>357</v>
      </c>
      <c r="C36" s="273"/>
      <c r="D36" s="273"/>
    </row>
    <row r="37" spans="1:4" ht="15.75" customHeight="1" x14ac:dyDescent="0.3">
      <c r="A37" s="30">
        <v>33</v>
      </c>
      <c r="B37" s="35" t="s">
        <v>357</v>
      </c>
      <c r="C37" s="273"/>
      <c r="D37" s="273"/>
    </row>
    <row r="38" spans="1:4" ht="15.75" customHeight="1" x14ac:dyDescent="0.3">
      <c r="A38" s="30">
        <v>34</v>
      </c>
      <c r="B38" s="35" t="s">
        <v>328</v>
      </c>
      <c r="C38" s="273"/>
      <c r="D38" s="273"/>
    </row>
    <row r="39" spans="1:4" ht="15.75" customHeight="1" x14ac:dyDescent="0.3">
      <c r="A39" s="30">
        <v>35</v>
      </c>
      <c r="B39" s="35" t="s">
        <v>357</v>
      </c>
      <c r="C39" s="273"/>
      <c r="D39" s="273"/>
    </row>
    <row r="40" spans="1:4" ht="15.75" customHeight="1" x14ac:dyDescent="0.3">
      <c r="A40" s="30">
        <v>36</v>
      </c>
      <c r="B40" s="35" t="s">
        <v>357</v>
      </c>
      <c r="C40" s="273"/>
      <c r="D40" s="273"/>
    </row>
    <row r="41" spans="1:4" ht="15.75" customHeight="1" x14ac:dyDescent="0.3">
      <c r="A41" s="30">
        <v>37</v>
      </c>
      <c r="B41" s="35" t="s">
        <v>357</v>
      </c>
      <c r="C41" s="273"/>
      <c r="D41" s="273"/>
    </row>
    <row r="42" spans="1:4" ht="15.75" customHeight="1" x14ac:dyDescent="0.3">
      <c r="A42" s="30">
        <v>38</v>
      </c>
      <c r="B42" s="35" t="s">
        <v>357</v>
      </c>
      <c r="C42" s="273"/>
      <c r="D42" s="273"/>
    </row>
    <row r="43" spans="1:4" ht="15.75" customHeight="1" x14ac:dyDescent="0.3">
      <c r="A43" s="30">
        <v>39</v>
      </c>
      <c r="B43" s="35" t="s">
        <v>328</v>
      </c>
      <c r="C43" s="273"/>
      <c r="D43" s="273"/>
    </row>
    <row r="44" spans="1:4" ht="15.75" customHeight="1" x14ac:dyDescent="0.3">
      <c r="A44" s="30">
        <v>40</v>
      </c>
      <c r="B44" s="35" t="s">
        <v>328</v>
      </c>
      <c r="C44" s="273"/>
      <c r="D44" s="273"/>
    </row>
    <row r="45" spans="1:4" ht="15.75" customHeight="1" x14ac:dyDescent="0.3">
      <c r="A45" s="30">
        <v>41</v>
      </c>
      <c r="B45" s="35" t="s">
        <v>328</v>
      </c>
      <c r="C45" s="273"/>
      <c r="D45" s="273"/>
    </row>
    <row r="46" spans="1:4" ht="15.75" customHeight="1" x14ac:dyDescent="0.3">
      <c r="A46" s="30">
        <v>42</v>
      </c>
      <c r="B46" s="35" t="s">
        <v>525</v>
      </c>
      <c r="C46" s="273"/>
      <c r="D46" s="273"/>
    </row>
    <row r="47" spans="1:4" ht="15.75" customHeight="1" x14ac:dyDescent="0.3">
      <c r="A47" s="30">
        <v>43</v>
      </c>
      <c r="B47" s="35" t="s">
        <v>357</v>
      </c>
      <c r="C47" s="273"/>
      <c r="D47" s="273"/>
    </row>
    <row r="48" spans="1:4" ht="15.75" customHeight="1" x14ac:dyDescent="0.3">
      <c r="A48" s="30">
        <v>44</v>
      </c>
      <c r="B48" s="35" t="s">
        <v>357</v>
      </c>
      <c r="C48" s="273"/>
      <c r="D48" s="273"/>
    </row>
    <row r="49" spans="1:4" ht="15.75" customHeight="1" x14ac:dyDescent="0.3">
      <c r="A49" s="30">
        <v>45</v>
      </c>
      <c r="B49" s="35" t="s">
        <v>357</v>
      </c>
      <c r="C49" s="273"/>
      <c r="D49" s="273"/>
    </row>
    <row r="50" spans="1:4" ht="15.75" customHeight="1" x14ac:dyDescent="0.3">
      <c r="A50" s="30">
        <v>46</v>
      </c>
      <c r="B50" s="35" t="s">
        <v>357</v>
      </c>
      <c r="C50" s="273"/>
      <c r="D50" s="273"/>
    </row>
    <row r="51" spans="1:4" ht="15.75" customHeight="1" x14ac:dyDescent="0.3">
      <c r="A51" s="30">
        <v>47</v>
      </c>
      <c r="B51" s="35" t="s">
        <v>357</v>
      </c>
      <c r="C51" s="273"/>
      <c r="D51" s="273"/>
    </row>
    <row r="52" spans="1:4" ht="15.75" customHeight="1" x14ac:dyDescent="0.3">
      <c r="A52" s="30">
        <v>48</v>
      </c>
      <c r="B52" s="35" t="s">
        <v>357</v>
      </c>
      <c r="C52" s="273"/>
      <c r="D52" s="273"/>
    </row>
    <row r="53" spans="1:4" ht="15.75" customHeight="1" x14ac:dyDescent="0.3">
      <c r="A53" s="30">
        <v>49</v>
      </c>
      <c r="B53" s="35" t="s">
        <v>328</v>
      </c>
      <c r="C53" s="273"/>
      <c r="D53" s="273"/>
    </row>
    <row r="54" spans="1:4" ht="15.75" customHeight="1" x14ac:dyDescent="0.3">
      <c r="A54" s="30">
        <v>50</v>
      </c>
      <c r="B54" s="35" t="s">
        <v>357</v>
      </c>
      <c r="C54" s="273"/>
      <c r="D54" s="273"/>
    </row>
    <row r="55" spans="1:4" ht="15.75" customHeight="1" x14ac:dyDescent="0.3">
      <c r="A55" s="30">
        <v>51</v>
      </c>
      <c r="B55" s="35" t="s">
        <v>328</v>
      </c>
      <c r="C55" s="273"/>
      <c r="D55" s="273"/>
    </row>
    <row r="56" spans="1:4" ht="15.75" customHeight="1" x14ac:dyDescent="0.3">
      <c r="A56" s="30">
        <v>52</v>
      </c>
      <c r="B56" s="35" t="s">
        <v>328</v>
      </c>
      <c r="C56" s="273"/>
      <c r="D56" s="273"/>
    </row>
    <row r="57" spans="1:4" ht="15.75" customHeight="1" x14ac:dyDescent="0.3">
      <c r="A57" s="30">
        <v>53</v>
      </c>
      <c r="B57" s="35" t="s">
        <v>328</v>
      </c>
      <c r="C57" s="273"/>
      <c r="D57" s="273"/>
    </row>
    <row r="58" spans="1:4" ht="15.75" customHeight="1" x14ac:dyDescent="0.3">
      <c r="A58" s="30">
        <v>54</v>
      </c>
      <c r="B58" s="35" t="s">
        <v>357</v>
      </c>
      <c r="C58" s="273"/>
      <c r="D58" s="273"/>
    </row>
    <row r="59" spans="1:4" ht="15.75" customHeight="1" x14ac:dyDescent="0.3">
      <c r="A59" s="30">
        <v>55</v>
      </c>
      <c r="B59" s="35" t="s">
        <v>357</v>
      </c>
      <c r="C59" s="273"/>
      <c r="D59" s="273"/>
    </row>
    <row r="60" spans="1:4" ht="15.75" customHeight="1" x14ac:dyDescent="0.3">
      <c r="A60" s="30">
        <v>56</v>
      </c>
      <c r="B60" s="35" t="s">
        <v>328</v>
      </c>
      <c r="C60" s="273"/>
      <c r="D60" s="273"/>
    </row>
    <row r="61" spans="1:4" ht="15.75" customHeight="1" x14ac:dyDescent="0.3">
      <c r="A61" s="30">
        <v>57</v>
      </c>
      <c r="B61" s="35" t="s">
        <v>357</v>
      </c>
      <c r="C61" s="273"/>
      <c r="D61" s="273"/>
    </row>
    <row r="62" spans="1:4" ht="15.75" customHeight="1" x14ac:dyDescent="0.3">
      <c r="A62" s="30">
        <v>58</v>
      </c>
      <c r="B62" s="35" t="s">
        <v>606</v>
      </c>
      <c r="C62" s="273"/>
      <c r="D62" s="273"/>
    </row>
    <row r="63" spans="1:4" ht="15.75" customHeight="1" x14ac:dyDescent="0.3">
      <c r="A63" s="30">
        <v>59</v>
      </c>
      <c r="B63" s="35" t="s">
        <v>606</v>
      </c>
      <c r="C63" s="273"/>
      <c r="D63" s="273"/>
    </row>
    <row r="64" spans="1:4" ht="15.75" customHeight="1" x14ac:dyDescent="0.3">
      <c r="A64" s="30">
        <v>60</v>
      </c>
      <c r="B64" s="35" t="s">
        <v>606</v>
      </c>
      <c r="C64" s="273"/>
      <c r="D64" s="273"/>
    </row>
    <row r="65" spans="1:4" ht="15.75" customHeight="1" x14ac:dyDescent="0.3">
      <c r="A65" s="30">
        <v>61</v>
      </c>
      <c r="B65" s="35" t="s">
        <v>328</v>
      </c>
      <c r="C65" s="273"/>
      <c r="D65" s="273"/>
    </row>
    <row r="66" spans="1:4" ht="15.75" customHeight="1" x14ac:dyDescent="0.3">
      <c r="A66" s="30">
        <v>62</v>
      </c>
      <c r="B66" s="35" t="s">
        <v>627</v>
      </c>
      <c r="C66" s="273"/>
      <c r="D66" s="273"/>
    </row>
    <row r="67" spans="1:4" ht="15.75" customHeight="1" x14ac:dyDescent="0.3">
      <c r="A67" s="30">
        <v>63</v>
      </c>
      <c r="B67" s="35" t="s">
        <v>633</v>
      </c>
      <c r="C67" s="273"/>
      <c r="D67" s="273"/>
    </row>
    <row r="68" spans="1:4" ht="15.75" customHeight="1" x14ac:dyDescent="0.3">
      <c r="A68" s="30">
        <v>64</v>
      </c>
      <c r="B68" s="35" t="s">
        <v>328</v>
      </c>
      <c r="C68" s="273"/>
      <c r="D68" s="273"/>
    </row>
    <row r="69" spans="1:4" ht="15.75" customHeight="1" x14ac:dyDescent="0.3">
      <c r="A69" s="30">
        <v>65</v>
      </c>
      <c r="B69" s="35" t="s">
        <v>328</v>
      </c>
      <c r="C69" s="273"/>
      <c r="D69" s="273"/>
    </row>
    <row r="70" spans="1:4" ht="15.75" customHeight="1" x14ac:dyDescent="0.3">
      <c r="A70" s="30">
        <v>66</v>
      </c>
      <c r="B70" s="35" t="s">
        <v>328</v>
      </c>
      <c r="C70" s="273"/>
      <c r="D70" s="273"/>
    </row>
    <row r="71" spans="1:4" ht="15.75" customHeight="1" x14ac:dyDescent="0.3">
      <c r="A71" s="30">
        <v>67</v>
      </c>
      <c r="B71" s="35" t="s">
        <v>654</v>
      </c>
      <c r="C71" s="273"/>
      <c r="D71" s="273"/>
    </row>
    <row r="72" spans="1:4" ht="15.75" customHeight="1" x14ac:dyDescent="0.3">
      <c r="A72" s="30">
        <v>68</v>
      </c>
      <c r="B72" s="35" t="s">
        <v>654</v>
      </c>
      <c r="C72" s="273"/>
      <c r="D72" s="273"/>
    </row>
    <row r="73" spans="1:4" ht="15.75" customHeight="1" x14ac:dyDescent="0.3">
      <c r="A73" s="30">
        <v>69</v>
      </c>
      <c r="B73" s="35" t="s">
        <v>654</v>
      </c>
      <c r="C73" s="273"/>
      <c r="D73" s="273"/>
    </row>
    <row r="74" spans="1:4" ht="15.75" customHeight="1" x14ac:dyDescent="0.3">
      <c r="A74" s="30">
        <v>70</v>
      </c>
      <c r="B74" s="35" t="s">
        <v>357</v>
      </c>
      <c r="C74" s="273"/>
      <c r="D74" s="273"/>
    </row>
    <row r="75" spans="1:4" ht="15.75" customHeight="1" x14ac:dyDescent="0.3">
      <c r="A75" s="30">
        <v>71</v>
      </c>
      <c r="B75" s="35" t="s">
        <v>357</v>
      </c>
      <c r="C75" s="273"/>
      <c r="D75" s="273"/>
    </row>
    <row r="76" spans="1:4" ht="15.75" customHeight="1" x14ac:dyDescent="0.3">
      <c r="A76" s="30">
        <v>72</v>
      </c>
      <c r="B76" s="35" t="s">
        <v>328</v>
      </c>
      <c r="C76" s="273"/>
      <c r="D76" s="273"/>
    </row>
    <row r="77" spans="1:4" ht="15.75" customHeight="1" x14ac:dyDescent="0.3">
      <c r="A77" s="30">
        <v>73</v>
      </c>
      <c r="B77" s="35" t="s">
        <v>357</v>
      </c>
      <c r="C77" s="273"/>
      <c r="D77" s="273"/>
    </row>
    <row r="78" spans="1:4" ht="15.75" customHeight="1" x14ac:dyDescent="0.3">
      <c r="A78" s="30">
        <v>74</v>
      </c>
      <c r="B78" s="35" t="s">
        <v>357</v>
      </c>
      <c r="C78" s="273"/>
      <c r="D78" s="273"/>
    </row>
    <row r="79" spans="1:4" ht="15.75" customHeight="1" x14ac:dyDescent="0.3">
      <c r="A79" s="30">
        <v>75</v>
      </c>
      <c r="B79" s="35" t="s">
        <v>357</v>
      </c>
      <c r="C79" s="273"/>
      <c r="D79" s="273"/>
    </row>
    <row r="80" spans="1:4" ht="15.75" customHeight="1" x14ac:dyDescent="0.3">
      <c r="A80" s="30">
        <v>76</v>
      </c>
      <c r="B80" s="35" t="s">
        <v>357</v>
      </c>
      <c r="C80" s="273"/>
      <c r="D80" s="273"/>
    </row>
    <row r="81" spans="1:4" ht="15.75" customHeight="1" x14ac:dyDescent="0.3">
      <c r="A81" s="30">
        <v>77</v>
      </c>
      <c r="B81" s="35" t="s">
        <v>357</v>
      </c>
      <c r="C81" s="273"/>
      <c r="D81" s="273"/>
    </row>
    <row r="82" spans="1:4" ht="15.75" customHeight="1" x14ac:dyDescent="0.3">
      <c r="A82" s="30">
        <v>78</v>
      </c>
      <c r="B82" s="35" t="s">
        <v>606</v>
      </c>
      <c r="C82" s="273"/>
      <c r="D82" s="273"/>
    </row>
    <row r="83" spans="1:4" ht="15.75" customHeight="1" x14ac:dyDescent="0.3">
      <c r="A83" s="30">
        <v>79</v>
      </c>
      <c r="B83" s="35" t="s">
        <v>357</v>
      </c>
      <c r="C83" s="273"/>
      <c r="D83" s="273"/>
    </row>
    <row r="84" spans="1:4" ht="15.75" customHeight="1" x14ac:dyDescent="0.3">
      <c r="A84" s="30">
        <v>80</v>
      </c>
      <c r="B84" s="35" t="s">
        <v>357</v>
      </c>
      <c r="C84" s="273"/>
      <c r="D84" s="273"/>
    </row>
    <row r="85" spans="1:4" ht="15.75" customHeight="1" x14ac:dyDescent="0.3">
      <c r="A85" s="30">
        <v>81</v>
      </c>
      <c r="B85" s="35" t="s">
        <v>723</v>
      </c>
      <c r="C85" s="273"/>
      <c r="D85" s="273"/>
    </row>
    <row r="86" spans="1:4" ht="15.75" customHeight="1" x14ac:dyDescent="0.3">
      <c r="A86" s="30">
        <v>82</v>
      </c>
      <c r="B86" s="35" t="s">
        <v>357</v>
      </c>
      <c r="C86" s="273"/>
      <c r="D86" s="273"/>
    </row>
    <row r="87" spans="1:4" ht="15.75" customHeight="1" x14ac:dyDescent="0.3">
      <c r="A87" s="30">
        <v>83</v>
      </c>
      <c r="B87" s="35" t="s">
        <v>357</v>
      </c>
      <c r="C87" s="273"/>
      <c r="D87" s="273"/>
    </row>
    <row r="88" spans="1:4" ht="15.75" customHeight="1" x14ac:dyDescent="0.3">
      <c r="A88" s="30">
        <v>84</v>
      </c>
      <c r="B88" s="35" t="s">
        <v>357</v>
      </c>
      <c r="C88" s="273"/>
      <c r="D88" s="273"/>
    </row>
    <row r="89" spans="1:4" ht="15.75" customHeight="1" x14ac:dyDescent="0.3">
      <c r="A89" s="30">
        <v>85</v>
      </c>
      <c r="B89" s="35" t="s">
        <v>357</v>
      </c>
      <c r="C89" s="273"/>
      <c r="D89" s="273"/>
    </row>
    <row r="90" spans="1:4" ht="15.75" customHeight="1" x14ac:dyDescent="0.3">
      <c r="A90" s="30">
        <v>86</v>
      </c>
      <c r="B90" s="35" t="s">
        <v>749</v>
      </c>
      <c r="C90" s="273"/>
      <c r="D90" s="273"/>
    </row>
    <row r="91" spans="1:4" ht="15.75" customHeight="1" x14ac:dyDescent="0.3">
      <c r="A91" s="30">
        <v>87</v>
      </c>
      <c r="B91" s="35" t="s">
        <v>357</v>
      </c>
      <c r="C91" s="273"/>
      <c r="D91" s="273"/>
    </row>
    <row r="92" spans="1:4" ht="15.75" customHeight="1" x14ac:dyDescent="0.3">
      <c r="A92" s="30">
        <v>88</v>
      </c>
      <c r="B92" s="48" t="s">
        <v>606</v>
      </c>
      <c r="C92" s="273"/>
      <c r="D92" s="273"/>
    </row>
    <row r="93" spans="1:4" ht="15.75" customHeight="1" x14ac:dyDescent="0.3">
      <c r="A93" s="30">
        <v>89</v>
      </c>
      <c r="B93" s="35" t="s">
        <v>606</v>
      </c>
      <c r="C93" s="273"/>
      <c r="D93" s="273"/>
    </row>
    <row r="94" spans="1:4" ht="15.75" customHeight="1" x14ac:dyDescent="0.3">
      <c r="A94" s="30">
        <v>90</v>
      </c>
      <c r="B94" s="35" t="s">
        <v>357</v>
      </c>
      <c r="C94" s="273"/>
      <c r="D94" s="273"/>
    </row>
    <row r="95" spans="1:4" ht="15.75" customHeight="1" x14ac:dyDescent="0.3">
      <c r="A95" s="30">
        <v>91</v>
      </c>
      <c r="B95" s="35" t="s">
        <v>357</v>
      </c>
      <c r="C95" s="273"/>
      <c r="D95" s="273"/>
    </row>
    <row r="96" spans="1:4" ht="15.75" customHeight="1" x14ac:dyDescent="0.3">
      <c r="A96" s="30">
        <v>92</v>
      </c>
      <c r="B96" s="35" t="s">
        <v>778</v>
      </c>
      <c r="C96" s="273"/>
      <c r="D96" s="273"/>
    </row>
    <row r="97" spans="1:4" ht="15.75" customHeight="1" x14ac:dyDescent="0.3">
      <c r="A97" s="30">
        <v>93</v>
      </c>
      <c r="B97" s="35" t="s">
        <v>782</v>
      </c>
      <c r="C97" s="273"/>
      <c r="D97" s="273"/>
    </row>
    <row r="98" spans="1:4" ht="15.75" customHeight="1" x14ac:dyDescent="0.3">
      <c r="A98" s="30">
        <v>94</v>
      </c>
      <c r="B98" s="35" t="s">
        <v>606</v>
      </c>
      <c r="C98" s="273"/>
      <c r="D98" s="273"/>
    </row>
    <row r="99" spans="1:4" ht="15.75" customHeight="1" x14ac:dyDescent="0.3">
      <c r="A99" s="30">
        <v>95</v>
      </c>
      <c r="B99" s="35" t="s">
        <v>26</v>
      </c>
      <c r="C99" s="273"/>
      <c r="D99" s="273"/>
    </row>
    <row r="100" spans="1:4" ht="15.75" customHeight="1" x14ac:dyDescent="0.3">
      <c r="A100" s="30">
        <v>96</v>
      </c>
      <c r="B100" s="35" t="s">
        <v>606</v>
      </c>
      <c r="C100" s="273"/>
      <c r="D100" s="273"/>
    </row>
    <row r="101" spans="1:4" ht="15.75" customHeight="1" x14ac:dyDescent="0.3">
      <c r="A101" s="30">
        <v>97</v>
      </c>
      <c r="B101" s="35" t="s">
        <v>357</v>
      </c>
      <c r="C101" s="273"/>
      <c r="D101" s="273"/>
    </row>
    <row r="102" spans="1:4" ht="15.75" customHeight="1" x14ac:dyDescent="0.3">
      <c r="A102" s="30">
        <v>98</v>
      </c>
      <c r="B102" s="35" t="s">
        <v>357</v>
      </c>
      <c r="C102" s="273"/>
      <c r="D102" s="273"/>
    </row>
    <row r="103" spans="1:4" ht="15.75" customHeight="1" x14ac:dyDescent="0.3">
      <c r="A103" s="30">
        <v>99</v>
      </c>
      <c r="B103" s="35" t="s">
        <v>606</v>
      </c>
      <c r="C103" s="273"/>
      <c r="D103" s="273"/>
    </row>
    <row r="104" spans="1:4" ht="15.75" customHeight="1" x14ac:dyDescent="0.3">
      <c r="A104" s="30">
        <v>100</v>
      </c>
      <c r="B104" s="35" t="s">
        <v>357</v>
      </c>
      <c r="C104" s="273"/>
      <c r="D104" s="273"/>
    </row>
    <row r="105" spans="1:4" ht="15.75" customHeight="1" x14ac:dyDescent="0.3">
      <c r="A105" s="30">
        <v>101</v>
      </c>
      <c r="B105" s="151" t="s">
        <v>606</v>
      </c>
      <c r="C105" s="273"/>
      <c r="D105" s="273"/>
    </row>
    <row r="106" spans="1:4" ht="15.75" customHeight="1" x14ac:dyDescent="0.3">
      <c r="A106" s="30">
        <v>102</v>
      </c>
      <c r="B106" s="35" t="s">
        <v>606</v>
      </c>
      <c r="C106" s="273"/>
      <c r="D106" s="273"/>
    </row>
    <row r="107" spans="1:4" ht="15.75" customHeight="1" x14ac:dyDescent="0.3">
      <c r="A107" s="30">
        <v>103</v>
      </c>
      <c r="B107" s="35" t="s">
        <v>606</v>
      </c>
      <c r="C107" s="273"/>
      <c r="D107" s="273"/>
    </row>
    <row r="108" spans="1:4" ht="15.75" customHeight="1" x14ac:dyDescent="0.3">
      <c r="A108" s="30">
        <v>104</v>
      </c>
      <c r="B108" s="35" t="s">
        <v>606</v>
      </c>
      <c r="C108" s="273"/>
      <c r="D108" s="273"/>
    </row>
    <row r="109" spans="1:4" ht="15.75" customHeight="1" x14ac:dyDescent="0.3">
      <c r="A109" s="30">
        <v>105</v>
      </c>
      <c r="B109" s="35" t="s">
        <v>357</v>
      </c>
      <c r="C109" s="273"/>
      <c r="D109" s="273"/>
    </row>
    <row r="110" spans="1:4" ht="15.75" customHeight="1" x14ac:dyDescent="0.3">
      <c r="A110" s="30">
        <v>106</v>
      </c>
      <c r="B110" s="35" t="s">
        <v>357</v>
      </c>
      <c r="C110" s="273"/>
      <c r="D110" s="273"/>
    </row>
    <row r="111" spans="1:4" ht="15.75" customHeight="1" x14ac:dyDescent="0.3">
      <c r="A111" s="30">
        <v>107</v>
      </c>
      <c r="B111" s="35" t="s">
        <v>840</v>
      </c>
      <c r="C111" s="273"/>
      <c r="D111" s="273"/>
    </row>
    <row r="112" spans="1:4" ht="15.75" customHeight="1" x14ac:dyDescent="0.3">
      <c r="A112" s="30">
        <v>108</v>
      </c>
      <c r="B112" s="35" t="s">
        <v>606</v>
      </c>
      <c r="C112" s="273"/>
      <c r="D112" s="273"/>
    </row>
    <row r="113" spans="1:4" ht="15.75" customHeight="1" x14ac:dyDescent="0.3">
      <c r="A113" s="30">
        <v>109</v>
      </c>
      <c r="B113" s="35" t="s">
        <v>606</v>
      </c>
      <c r="C113" s="273"/>
      <c r="D113" s="273"/>
    </row>
    <row r="114" spans="1:4" ht="15.75" customHeight="1" x14ac:dyDescent="0.3">
      <c r="A114" s="30">
        <v>110</v>
      </c>
      <c r="B114" s="35" t="s">
        <v>854</v>
      </c>
      <c r="C114" s="273"/>
      <c r="D114" s="273"/>
    </row>
    <row r="115" spans="1:4" ht="15.75" customHeight="1" x14ac:dyDescent="0.3">
      <c r="A115" s="30">
        <v>111</v>
      </c>
      <c r="B115" s="35" t="s">
        <v>357</v>
      </c>
      <c r="C115" s="273"/>
      <c r="D115" s="273"/>
    </row>
    <row r="116" spans="1:4" ht="15.75" customHeight="1" x14ac:dyDescent="0.3">
      <c r="A116" s="30">
        <v>112</v>
      </c>
      <c r="B116" s="35" t="s">
        <v>352</v>
      </c>
      <c r="C116" s="273"/>
      <c r="D116" s="273"/>
    </row>
    <row r="117" spans="1:4" ht="15.75" customHeight="1" x14ac:dyDescent="0.3">
      <c r="A117" s="30">
        <v>113</v>
      </c>
      <c r="B117" s="35" t="s">
        <v>870</v>
      </c>
      <c r="C117" s="273"/>
      <c r="D117" s="273"/>
    </row>
    <row r="118" spans="1:4" ht="15.75" customHeight="1" x14ac:dyDescent="0.3">
      <c r="A118" s="30">
        <v>114</v>
      </c>
      <c r="B118" s="35" t="s">
        <v>870</v>
      </c>
      <c r="C118" s="273"/>
      <c r="D118" s="273"/>
    </row>
    <row r="119" spans="1:4" ht="15.75" customHeight="1" x14ac:dyDescent="0.3">
      <c r="A119" s="30">
        <v>115</v>
      </c>
      <c r="B119" s="35" t="s">
        <v>870</v>
      </c>
      <c r="C119" s="273"/>
      <c r="D119" s="273"/>
    </row>
    <row r="120" spans="1:4" ht="15.75" customHeight="1" x14ac:dyDescent="0.3">
      <c r="A120" s="30">
        <v>116</v>
      </c>
      <c r="B120" s="35" t="s">
        <v>357</v>
      </c>
      <c r="C120" s="273"/>
      <c r="D120" s="273"/>
    </row>
    <row r="121" spans="1:4" ht="15.75" customHeight="1" x14ac:dyDescent="0.3">
      <c r="A121" s="30">
        <v>117</v>
      </c>
      <c r="B121" s="35" t="s">
        <v>357</v>
      </c>
      <c r="C121" s="273"/>
      <c r="D121" s="273"/>
    </row>
    <row r="122" spans="1:4" ht="15.75" customHeight="1" x14ac:dyDescent="0.3">
      <c r="A122" s="30">
        <v>118</v>
      </c>
      <c r="B122" s="35" t="s">
        <v>896</v>
      </c>
      <c r="C122" s="273"/>
      <c r="D122" s="273"/>
    </row>
    <row r="123" spans="1:4" ht="15.75" customHeight="1" x14ac:dyDescent="0.3">
      <c r="A123" s="30">
        <v>119</v>
      </c>
      <c r="B123" s="35" t="s">
        <v>896</v>
      </c>
      <c r="C123" s="273"/>
      <c r="D123" s="273"/>
    </row>
    <row r="124" spans="1:4" ht="15.75" customHeight="1" x14ac:dyDescent="0.3">
      <c r="A124" s="30">
        <v>120</v>
      </c>
      <c r="B124" s="35" t="s">
        <v>357</v>
      </c>
      <c r="C124" s="273"/>
      <c r="D124" s="273"/>
    </row>
    <row r="125" spans="1:4" ht="15.75" customHeight="1" x14ac:dyDescent="0.3">
      <c r="A125" s="30">
        <v>121</v>
      </c>
      <c r="B125" s="35" t="s">
        <v>854</v>
      </c>
      <c r="C125" s="273"/>
      <c r="D125" s="273"/>
    </row>
    <row r="126" spans="1:4" ht="15.75" customHeight="1" x14ac:dyDescent="0.3">
      <c r="A126" s="30">
        <v>122</v>
      </c>
      <c r="B126" s="35" t="s">
        <v>854</v>
      </c>
      <c r="C126" s="273"/>
      <c r="D126" s="273"/>
    </row>
    <row r="127" spans="1:4" ht="15.75" customHeight="1" x14ac:dyDescent="0.3">
      <c r="A127" s="30">
        <v>123</v>
      </c>
      <c r="B127" s="35" t="s">
        <v>357</v>
      </c>
      <c r="C127" s="273"/>
      <c r="D127" s="273"/>
    </row>
    <row r="128" spans="1:4" ht="15.75" customHeight="1" x14ac:dyDescent="0.3">
      <c r="A128" s="30">
        <v>124</v>
      </c>
      <c r="B128" s="35" t="s">
        <v>357</v>
      </c>
      <c r="C128" s="273"/>
      <c r="D128" s="273"/>
    </row>
    <row r="129" spans="1:4" ht="15.75" customHeight="1" x14ac:dyDescent="0.3">
      <c r="A129" s="30">
        <v>125</v>
      </c>
      <c r="B129" s="35" t="s">
        <v>357</v>
      </c>
      <c r="C129" s="273"/>
      <c r="D129" s="273"/>
    </row>
    <row r="130" spans="1:4" ht="15.75" customHeight="1" x14ac:dyDescent="0.3">
      <c r="A130" s="30">
        <v>126</v>
      </c>
      <c r="B130" s="35" t="s">
        <v>357</v>
      </c>
      <c r="C130" s="273"/>
      <c r="D130" s="273"/>
    </row>
    <row r="131" spans="1:4" ht="15.75" customHeight="1" x14ac:dyDescent="0.3">
      <c r="A131" s="30">
        <v>127</v>
      </c>
      <c r="B131" s="35" t="s">
        <v>943</v>
      </c>
      <c r="C131" s="273"/>
      <c r="D131" s="273"/>
    </row>
    <row r="132" spans="1:4" ht="15.75" customHeight="1" x14ac:dyDescent="0.3">
      <c r="A132" s="30">
        <v>128</v>
      </c>
      <c r="B132" s="35" t="s">
        <v>949</v>
      </c>
      <c r="C132" s="273"/>
      <c r="D132" s="273"/>
    </row>
    <row r="133" spans="1:4" ht="15.75" customHeight="1" x14ac:dyDescent="0.3">
      <c r="A133" s="30">
        <v>129</v>
      </c>
      <c r="B133" s="35" t="s">
        <v>328</v>
      </c>
      <c r="C133" s="273"/>
      <c r="D133" s="273"/>
    </row>
    <row r="134" spans="1:4" ht="15.75" customHeight="1" x14ac:dyDescent="0.3">
      <c r="A134" s="30">
        <v>130</v>
      </c>
      <c r="B134" s="35" t="s">
        <v>328</v>
      </c>
      <c r="C134" s="273"/>
      <c r="D134" s="273"/>
    </row>
    <row r="135" spans="1:4" ht="15.75" customHeight="1" x14ac:dyDescent="0.3">
      <c r="A135" s="30">
        <v>131</v>
      </c>
      <c r="B135" s="35" t="s">
        <v>328</v>
      </c>
      <c r="C135" s="273"/>
      <c r="D135" s="273"/>
    </row>
    <row r="136" spans="1:4" ht="15.75" customHeight="1" x14ac:dyDescent="0.3">
      <c r="A136" s="30">
        <v>132</v>
      </c>
      <c r="B136" s="35" t="s">
        <v>328</v>
      </c>
      <c r="C136" s="273"/>
      <c r="D136" s="273"/>
    </row>
    <row r="137" spans="1:4" ht="15.75" customHeight="1" x14ac:dyDescent="0.3">
      <c r="A137" s="30">
        <v>133</v>
      </c>
      <c r="B137" s="35" t="s">
        <v>328</v>
      </c>
      <c r="C137" s="273"/>
      <c r="D137" s="273"/>
    </row>
    <row r="138" spans="1:4" ht="15.75" customHeight="1" x14ac:dyDescent="0.3">
      <c r="A138" s="30">
        <v>134</v>
      </c>
      <c r="B138" s="35" t="s">
        <v>328</v>
      </c>
      <c r="C138" s="273"/>
      <c r="D138" s="273"/>
    </row>
    <row r="139" spans="1:4" ht="15.75" customHeight="1" x14ac:dyDescent="0.3"/>
    <row r="140" spans="1:4" ht="15.75" customHeight="1" x14ac:dyDescent="0.3"/>
    <row r="141" spans="1:4" ht="15.75" customHeight="1" x14ac:dyDescent="0.3"/>
    <row r="142" spans="1:4" ht="15.75" customHeight="1" x14ac:dyDescent="0.3"/>
    <row r="143" spans="1:4" ht="15.75" customHeight="1" x14ac:dyDescent="0.3"/>
    <row r="144" spans="1: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1">
    <mergeCell ref="A1:D3"/>
  </mergeCells>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C3:D1000"/>
  <sheetViews>
    <sheetView workbookViewId="0"/>
  </sheetViews>
  <sheetFormatPr defaultColWidth="14.44140625" defaultRowHeight="15" customHeight="1" x14ac:dyDescent="0.3"/>
  <cols>
    <col min="1" max="2" width="8.6640625" customWidth="1"/>
    <col min="3" max="3" width="11.44140625" customWidth="1"/>
    <col min="4" max="4" width="64" customWidth="1"/>
    <col min="5" max="6" width="8.6640625" customWidth="1"/>
  </cols>
  <sheetData>
    <row r="3" spans="3:4" ht="14.4" x14ac:dyDescent="0.3">
      <c r="C3" s="152" t="s">
        <v>1008</v>
      </c>
      <c r="D3" s="152" t="s">
        <v>59</v>
      </c>
    </row>
    <row r="4" spans="3:4" ht="28.8" x14ac:dyDescent="0.3">
      <c r="C4" s="31">
        <v>0</v>
      </c>
      <c r="D4" s="33" t="s">
        <v>1252</v>
      </c>
    </row>
    <row r="5" spans="3:4" ht="43.2" x14ac:dyDescent="0.3">
      <c r="C5" s="31">
        <v>25</v>
      </c>
      <c r="D5" s="33" t="s">
        <v>1253</v>
      </c>
    </row>
    <row r="6" spans="3:4" ht="28.8" x14ac:dyDescent="0.3">
      <c r="C6" s="31">
        <v>50</v>
      </c>
      <c r="D6" s="33" t="s">
        <v>1254</v>
      </c>
    </row>
    <row r="7" spans="3:4" ht="43.2" x14ac:dyDescent="0.3">
      <c r="C7" s="31">
        <v>75</v>
      </c>
      <c r="D7" s="33" t="s">
        <v>1255</v>
      </c>
    </row>
    <row r="8" spans="3:4" ht="43.2" x14ac:dyDescent="0.3">
      <c r="C8" s="31">
        <v>100</v>
      </c>
      <c r="D8" s="33" t="s">
        <v>1256</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94ED56-4D03-4DC5-B0B6-DC3A111E803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vt:i4>
      </vt:variant>
    </vt:vector>
  </HeadingPairs>
  <TitlesOfParts>
    <vt:vector size="19" baseType="lpstr">
      <vt:lpstr>Dashboard</vt:lpstr>
      <vt:lpstr>Dashboard_PSAIMS</vt:lpstr>
      <vt:lpstr>Pivot</vt:lpstr>
      <vt:lpstr>PSAIMS</vt:lpstr>
      <vt:lpstr>PSAIMS-AFT Juanda</vt:lpstr>
      <vt:lpstr>PSAIMS-IT Panjang</vt:lpstr>
      <vt:lpstr>Dropdown</vt:lpstr>
      <vt:lpstr>SBT (2)</vt:lpstr>
      <vt:lpstr>SPT (2)</vt:lpstr>
      <vt:lpstr>Template</vt:lpstr>
      <vt:lpstr>SPT</vt:lpstr>
      <vt:lpstr>SBT</vt:lpstr>
      <vt:lpstr>BA FU</vt:lpstr>
      <vt:lpstr>FORMAT KET BA-NON RELV</vt:lpstr>
      <vt:lpstr>Champion</vt:lpstr>
      <vt:lpstr>Copy of Champion</vt:lpstr>
      <vt:lpstr>Kriteria Realisasi</vt:lpstr>
      <vt:lpstr>'SPT (2)'!Print_Area</vt:lpstr>
      <vt:lpstr>'SBT (2)'!Print_Titles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Ilham Dwi</dc:creator>
  <cp:keywords/>
  <dc:description/>
  <cp:lastModifiedBy>Indira Aisyah Rifdha Kirana</cp:lastModifiedBy>
  <cp:revision/>
  <dcterms:created xsi:type="dcterms:W3CDTF">2026-04-15T07:30:46Z</dcterms:created>
  <dcterms:modified xsi:type="dcterms:W3CDTF">2026-05-29T09:02:46Z</dcterms:modified>
  <cp:category/>
  <cp:contentStatus/>
</cp:coreProperties>
</file>