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3040" windowHeight="9195"/>
  </bookViews>
  <sheets>
    <sheet name="Рабочий_P50" sheetId="2" r:id="rId1"/>
    <sheet name="Рабочий_P10" sheetId="8" r:id="rId2"/>
    <sheet name="Расчет исходов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91" i="8" l="1"/>
  <c r="AB91" i="8"/>
  <c r="AA91" i="8"/>
  <c r="AC90" i="8"/>
  <c r="AB90" i="8"/>
  <c r="AA90" i="8"/>
  <c r="AC89" i="8"/>
  <c r="AB89" i="8"/>
  <c r="AA89" i="8"/>
  <c r="AC88" i="8"/>
  <c r="AB88" i="8"/>
  <c r="AA88" i="8"/>
  <c r="AC87" i="8"/>
  <c r="AB87" i="8"/>
  <c r="AA87" i="8"/>
  <c r="AC86" i="8"/>
  <c r="AB86" i="8"/>
  <c r="AA86" i="8"/>
  <c r="AA85" i="8"/>
  <c r="AA84" i="8"/>
  <c r="AA83" i="8"/>
  <c r="AA82" i="8"/>
  <c r="AA81" i="8"/>
  <c r="AA80" i="8"/>
  <c r="AA79" i="8"/>
  <c r="AA78" i="8"/>
  <c r="AA77" i="8"/>
  <c r="AA76" i="8"/>
  <c r="AA75" i="8"/>
  <c r="AA74" i="8"/>
  <c r="AA73" i="8"/>
  <c r="AA72" i="8"/>
  <c r="AA71" i="8"/>
  <c r="AA70" i="8"/>
  <c r="AA69" i="8"/>
  <c r="AA68" i="8"/>
  <c r="BJ56" i="8"/>
  <c r="BI56" i="8"/>
  <c r="BH56" i="8"/>
  <c r="BG56" i="8"/>
  <c r="BF56" i="8"/>
  <c r="BR56" i="8" s="1"/>
  <c r="BE56" i="8"/>
  <c r="BQ56" i="8" s="1"/>
  <c r="BD56" i="8"/>
  <c r="BP56" i="8" s="1"/>
  <c r="BC56" i="8"/>
  <c r="BB56" i="8"/>
  <c r="BA56" i="8"/>
  <c r="AZ56" i="8"/>
  <c r="AY56" i="8"/>
  <c r="AX56" i="8"/>
  <c r="BO56" i="8" s="1"/>
  <c r="AO56" i="8"/>
  <c r="AO91" i="8" s="1"/>
  <c r="AN56" i="8"/>
  <c r="AN91" i="8" s="1"/>
  <c r="AA56" i="8"/>
  <c r="BJ55" i="8"/>
  <c r="BI55" i="8"/>
  <c r="BH55" i="8"/>
  <c r="BG55" i="8"/>
  <c r="BF55" i="8"/>
  <c r="BR55" i="8" s="1"/>
  <c r="BE55" i="8"/>
  <c r="BQ55" i="8" s="1"/>
  <c r="BD55" i="8"/>
  <c r="BP55" i="8" s="1"/>
  <c r="BC55" i="8"/>
  <c r="BB55" i="8"/>
  <c r="BA55" i="8"/>
  <c r="AZ55" i="8"/>
  <c r="AY55" i="8"/>
  <c r="AX55" i="8"/>
  <c r="BO55" i="8" s="1"/>
  <c r="AO55" i="8"/>
  <c r="AO90" i="8" s="1"/>
  <c r="AN55" i="8"/>
  <c r="AN90" i="8" s="1"/>
  <c r="AA55" i="8"/>
  <c r="BJ54" i="8"/>
  <c r="BI54" i="8"/>
  <c r="BH54" i="8"/>
  <c r="BG54" i="8"/>
  <c r="BF54" i="8"/>
  <c r="BR54" i="8" s="1"/>
  <c r="BE54" i="8"/>
  <c r="BQ54" i="8" s="1"/>
  <c r="BD54" i="8"/>
  <c r="BP54" i="8" s="1"/>
  <c r="BC54" i="8"/>
  <c r="BB54" i="8"/>
  <c r="BA54" i="8"/>
  <c r="AZ54" i="8"/>
  <c r="AY54" i="8"/>
  <c r="AX54" i="8"/>
  <c r="BO54" i="8" s="1"/>
  <c r="AO54" i="8"/>
  <c r="AO89" i="8" s="1"/>
  <c r="AN54" i="8"/>
  <c r="AN89" i="8" s="1"/>
  <c r="AA54" i="8"/>
  <c r="BJ53" i="8"/>
  <c r="BI53" i="8"/>
  <c r="BH53" i="8"/>
  <c r="BG53" i="8"/>
  <c r="BF53" i="8"/>
  <c r="BR53" i="8" s="1"/>
  <c r="BE53" i="8"/>
  <c r="BQ53" i="8" s="1"/>
  <c r="BD53" i="8"/>
  <c r="BP53" i="8" s="1"/>
  <c r="BC53" i="8"/>
  <c r="BB53" i="8"/>
  <c r="BA53" i="8"/>
  <c r="AZ53" i="8"/>
  <c r="AY53" i="8"/>
  <c r="AX53" i="8"/>
  <c r="BO53" i="8" s="1"/>
  <c r="AO53" i="8"/>
  <c r="AO88" i="8" s="1"/>
  <c r="AN53" i="8"/>
  <c r="AN88" i="8" s="1"/>
  <c r="AA53" i="8"/>
  <c r="BJ52" i="8"/>
  <c r="BI52" i="8"/>
  <c r="BH52" i="8"/>
  <c r="BG52" i="8"/>
  <c r="BF52" i="8"/>
  <c r="BR52" i="8" s="1"/>
  <c r="BE52" i="8"/>
  <c r="BQ52" i="8" s="1"/>
  <c r="BD52" i="8"/>
  <c r="BP52" i="8" s="1"/>
  <c r="BC52" i="8"/>
  <c r="BB52" i="8"/>
  <c r="BA52" i="8"/>
  <c r="AZ52" i="8"/>
  <c r="AY52" i="8"/>
  <c r="AX52" i="8"/>
  <c r="BO52" i="8" s="1"/>
  <c r="AO52" i="8"/>
  <c r="AO87" i="8" s="1"/>
  <c r="AN52" i="8"/>
  <c r="AN87" i="8" s="1"/>
  <c r="AA52" i="8"/>
  <c r="BJ51" i="8"/>
  <c r="BI51" i="8"/>
  <c r="BH51" i="8"/>
  <c r="BG51" i="8"/>
  <c r="BF51" i="8"/>
  <c r="BR51" i="8" s="1"/>
  <c r="BE51" i="8"/>
  <c r="BQ51" i="8" s="1"/>
  <c r="BD51" i="8"/>
  <c r="BP51" i="8" s="1"/>
  <c r="BC51" i="8"/>
  <c r="BB51" i="8"/>
  <c r="BA51" i="8"/>
  <c r="AZ51" i="8"/>
  <c r="AY51" i="8"/>
  <c r="AX51" i="8"/>
  <c r="BO51" i="8" s="1"/>
  <c r="AO51" i="8"/>
  <c r="AO86" i="8" s="1"/>
  <c r="AN51" i="8"/>
  <c r="AN85" i="8" s="1"/>
  <c r="AA51" i="8"/>
  <c r="BJ50" i="8"/>
  <c r="BI50" i="8"/>
  <c r="BH50" i="8"/>
  <c r="BG50" i="8"/>
  <c r="BF50" i="8"/>
  <c r="BR50" i="8" s="1"/>
  <c r="BE50" i="8"/>
  <c r="BQ50" i="8" s="1"/>
  <c r="BD50" i="8"/>
  <c r="BP50" i="8" s="1"/>
  <c r="BC50" i="8"/>
  <c r="BB50" i="8"/>
  <c r="BA50" i="8"/>
  <c r="AZ50" i="8"/>
  <c r="AY50" i="8"/>
  <c r="AX50" i="8"/>
  <c r="BO50" i="8" s="1"/>
  <c r="BJ49" i="8"/>
  <c r="BI49" i="8"/>
  <c r="BH49" i="8"/>
  <c r="BG49" i="8"/>
  <c r="BF49" i="8"/>
  <c r="BR49" i="8" s="1"/>
  <c r="BE49" i="8"/>
  <c r="BQ49" i="8" s="1"/>
  <c r="BD49" i="8"/>
  <c r="BP49" i="8" s="1"/>
  <c r="BC49" i="8"/>
  <c r="BB49" i="8"/>
  <c r="BA49" i="8"/>
  <c r="AZ49" i="8"/>
  <c r="AY49" i="8"/>
  <c r="AX49" i="8"/>
  <c r="BO49" i="8" s="1"/>
  <c r="BJ48" i="8"/>
  <c r="BI48" i="8"/>
  <c r="BH48" i="8"/>
  <c r="BG48" i="8"/>
  <c r="BF48" i="8"/>
  <c r="BR48" i="8" s="1"/>
  <c r="BE48" i="8"/>
  <c r="BQ48" i="8" s="1"/>
  <c r="BD48" i="8"/>
  <c r="BP48" i="8" s="1"/>
  <c r="BC48" i="8"/>
  <c r="BB48" i="8"/>
  <c r="BA48" i="8"/>
  <c r="AZ48" i="8"/>
  <c r="AY48" i="8"/>
  <c r="AX48" i="8"/>
  <c r="BO48" i="8" s="1"/>
  <c r="BJ47" i="8"/>
  <c r="BI47" i="8"/>
  <c r="BH47" i="8"/>
  <c r="BG47" i="8"/>
  <c r="BF47" i="8"/>
  <c r="BR47" i="8" s="1"/>
  <c r="BE47" i="8"/>
  <c r="BQ47" i="8" s="1"/>
  <c r="BD47" i="8"/>
  <c r="BP47" i="8" s="1"/>
  <c r="BC47" i="8"/>
  <c r="BB47" i="8"/>
  <c r="BA47" i="8"/>
  <c r="AZ47" i="8"/>
  <c r="AY47" i="8"/>
  <c r="AX47" i="8"/>
  <c r="BO47" i="8" s="1"/>
  <c r="BJ46" i="8"/>
  <c r="BI46" i="8"/>
  <c r="BH46" i="8"/>
  <c r="BG46" i="8"/>
  <c r="BF46" i="8"/>
  <c r="BR46" i="8" s="1"/>
  <c r="BE46" i="8"/>
  <c r="BQ46" i="8" s="1"/>
  <c r="BD46" i="8"/>
  <c r="BP46" i="8" s="1"/>
  <c r="BC46" i="8"/>
  <c r="BB46" i="8"/>
  <c r="BA46" i="8"/>
  <c r="AZ46" i="8"/>
  <c r="AY46" i="8"/>
  <c r="AX46" i="8"/>
  <c r="BO46" i="8" s="1"/>
  <c r="BJ45" i="8"/>
  <c r="BI45" i="8"/>
  <c r="BH45" i="8"/>
  <c r="BG45" i="8"/>
  <c r="BF45" i="8"/>
  <c r="BR45" i="8" s="1"/>
  <c r="BE45" i="8"/>
  <c r="BQ45" i="8" s="1"/>
  <c r="BD45" i="8"/>
  <c r="BP45" i="8" s="1"/>
  <c r="BC45" i="8"/>
  <c r="BB45" i="8"/>
  <c r="BA45" i="8"/>
  <c r="AZ45" i="8"/>
  <c r="AY45" i="8"/>
  <c r="AX45" i="8"/>
  <c r="BO45" i="8" s="1"/>
  <c r="S45" i="8"/>
  <c r="R45" i="8"/>
  <c r="Q45" i="8"/>
  <c r="P45" i="8"/>
  <c r="O45" i="8"/>
  <c r="N45" i="8"/>
  <c r="M45" i="8"/>
  <c r="L45" i="8"/>
  <c r="K45" i="8"/>
  <c r="J45" i="8"/>
  <c r="I45" i="8"/>
  <c r="H45" i="8"/>
  <c r="BJ44" i="8"/>
  <c r="BI44" i="8"/>
  <c r="BH44" i="8"/>
  <c r="BG44" i="8"/>
  <c r="BF44" i="8"/>
  <c r="BR44" i="8" s="1"/>
  <c r="BE44" i="8"/>
  <c r="BQ44" i="8" s="1"/>
  <c r="BD44" i="8"/>
  <c r="BP44" i="8" s="1"/>
  <c r="BC44" i="8"/>
  <c r="BB44" i="8"/>
  <c r="BA44" i="8"/>
  <c r="AZ44" i="8"/>
  <c r="AY44" i="8"/>
  <c r="AX44" i="8"/>
  <c r="BO44" i="8" s="1"/>
  <c r="S44" i="8"/>
  <c r="R44" i="8"/>
  <c r="Q44" i="8"/>
  <c r="P44" i="8"/>
  <c r="O44" i="8"/>
  <c r="N44" i="8"/>
  <c r="M44" i="8"/>
  <c r="L44" i="8"/>
  <c r="K44" i="8"/>
  <c r="J44" i="8"/>
  <c r="I44" i="8"/>
  <c r="H44" i="8"/>
  <c r="BJ43" i="8"/>
  <c r="BI43" i="8"/>
  <c r="BH43" i="8"/>
  <c r="BG43" i="8"/>
  <c r="BF43" i="8"/>
  <c r="BR43" i="8" s="1"/>
  <c r="BE43" i="8"/>
  <c r="BQ43" i="8" s="1"/>
  <c r="BD43" i="8"/>
  <c r="BP43" i="8" s="1"/>
  <c r="BC43" i="8"/>
  <c r="BB43" i="8"/>
  <c r="BA43" i="8"/>
  <c r="AZ43" i="8"/>
  <c r="AY43" i="8"/>
  <c r="AX43" i="8"/>
  <c r="BO43" i="8" s="1"/>
  <c r="S43" i="8"/>
  <c r="R43" i="8"/>
  <c r="Q43" i="8"/>
  <c r="P43" i="8"/>
  <c r="O43" i="8"/>
  <c r="N43" i="8"/>
  <c r="M43" i="8"/>
  <c r="L43" i="8"/>
  <c r="K43" i="8"/>
  <c r="J43" i="8"/>
  <c r="I43" i="8"/>
  <c r="H43" i="8"/>
  <c r="BJ42" i="8"/>
  <c r="BI42" i="8"/>
  <c r="BH42" i="8"/>
  <c r="BG42" i="8"/>
  <c r="BF42" i="8"/>
  <c r="BR42" i="8" s="1"/>
  <c r="BE42" i="8"/>
  <c r="BQ42" i="8" s="1"/>
  <c r="BD42" i="8"/>
  <c r="BP42" i="8" s="1"/>
  <c r="BC42" i="8"/>
  <c r="BB42" i="8"/>
  <c r="BA42" i="8"/>
  <c r="AZ42" i="8"/>
  <c r="AY42" i="8"/>
  <c r="AX42" i="8"/>
  <c r="BO42" i="8" s="1"/>
  <c r="BJ41" i="8"/>
  <c r="BI41" i="8"/>
  <c r="BH41" i="8"/>
  <c r="BG41" i="8"/>
  <c r="BF41" i="8"/>
  <c r="BR41" i="8" s="1"/>
  <c r="BE41" i="8"/>
  <c r="BQ41" i="8" s="1"/>
  <c r="BD41" i="8"/>
  <c r="BP41" i="8" s="1"/>
  <c r="BC41" i="8"/>
  <c r="BB41" i="8"/>
  <c r="BA41" i="8"/>
  <c r="AZ41" i="8"/>
  <c r="AY41" i="8"/>
  <c r="AX41" i="8"/>
  <c r="BO41" i="8" s="1"/>
  <c r="BJ40" i="8"/>
  <c r="BI40" i="8"/>
  <c r="BH40" i="8"/>
  <c r="BG40" i="8"/>
  <c r="BF40" i="8"/>
  <c r="BR40" i="8" s="1"/>
  <c r="BE40" i="8"/>
  <c r="BQ40" i="8" s="1"/>
  <c r="BD40" i="8"/>
  <c r="BP40" i="8" s="1"/>
  <c r="BC40" i="8"/>
  <c r="BB40" i="8"/>
  <c r="BA40" i="8"/>
  <c r="AZ40" i="8"/>
  <c r="AY40" i="8"/>
  <c r="AX40" i="8"/>
  <c r="BO40" i="8" s="1"/>
  <c r="BJ39" i="8"/>
  <c r="BI39" i="8"/>
  <c r="BH39" i="8"/>
  <c r="BG39" i="8"/>
  <c r="BF39" i="8"/>
  <c r="BR39" i="8" s="1"/>
  <c r="BE39" i="8"/>
  <c r="BQ39" i="8" s="1"/>
  <c r="BD39" i="8"/>
  <c r="BP39" i="8" s="1"/>
  <c r="BC39" i="8"/>
  <c r="BB39" i="8"/>
  <c r="BA39" i="8"/>
  <c r="AZ39" i="8"/>
  <c r="AY39" i="8"/>
  <c r="AX39" i="8"/>
  <c r="BO39" i="8" s="1"/>
  <c r="AB39" i="8"/>
  <c r="AA39" i="8"/>
  <c r="Z39" i="8"/>
  <c r="Y39" i="8"/>
  <c r="X39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N36" i="8"/>
  <c r="AN39" i="8" s="1"/>
  <c r="AE56" i="8" s="1"/>
  <c r="AE91" i="8" s="1"/>
  <c r="AM36" i="8"/>
  <c r="AM39" i="8" s="1"/>
  <c r="AL36" i="8"/>
  <c r="AL39" i="8" s="1"/>
  <c r="AD56" i="8" s="1"/>
  <c r="AD91" i="8" s="1"/>
  <c r="AK36" i="8"/>
  <c r="AK39" i="8" s="1"/>
  <c r="AM56" i="8" s="1"/>
  <c r="AM91" i="8" s="1"/>
  <c r="AJ36" i="8"/>
  <c r="AJ39" i="8" s="1"/>
  <c r="AI36" i="8"/>
  <c r="AI39" i="8" s="1"/>
  <c r="AL56" i="8" s="1"/>
  <c r="AL91" i="8" s="1"/>
  <c r="AH36" i="8"/>
  <c r="AH39" i="8" s="1"/>
  <c r="AK56" i="8" s="1"/>
  <c r="AK91" i="8" s="1"/>
  <c r="AG36" i="8"/>
  <c r="AG39" i="8" s="1"/>
  <c r="AF36" i="8"/>
  <c r="AF39" i="8" s="1"/>
  <c r="AJ56" i="8" s="1"/>
  <c r="AJ91" i="8" s="1"/>
  <c r="AE36" i="8"/>
  <c r="AE39" i="8" s="1"/>
  <c r="AG56" i="8" s="1"/>
  <c r="AD36" i="8"/>
  <c r="AD39" i="8" s="1"/>
  <c r="AC36" i="8"/>
  <c r="AC39" i="8" s="1"/>
  <c r="AF56" i="8" s="1"/>
  <c r="AB34" i="8"/>
  <c r="AA34" i="8"/>
  <c r="Z34" i="8"/>
  <c r="Y34" i="8"/>
  <c r="X34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T31" i="8"/>
  <c r="AN31" i="8"/>
  <c r="AN34" i="8" s="1"/>
  <c r="AE55" i="8" s="1"/>
  <c r="AE90" i="8" s="1"/>
  <c r="AM31" i="8"/>
  <c r="AM34" i="8" s="1"/>
  <c r="AL31" i="8"/>
  <c r="AL34" i="8" s="1"/>
  <c r="AD55" i="8" s="1"/>
  <c r="AD90" i="8" s="1"/>
  <c r="AK31" i="8"/>
  <c r="AK34" i="8" s="1"/>
  <c r="AM55" i="8" s="1"/>
  <c r="AM90" i="8" s="1"/>
  <c r="AJ31" i="8"/>
  <c r="AJ34" i="8" s="1"/>
  <c r="AI31" i="8"/>
  <c r="AI34" i="8" s="1"/>
  <c r="AL55" i="8" s="1"/>
  <c r="AL90" i="8" s="1"/>
  <c r="AH31" i="8"/>
  <c r="AH34" i="8" s="1"/>
  <c r="AK55" i="8" s="1"/>
  <c r="AK90" i="8" s="1"/>
  <c r="AG31" i="8"/>
  <c r="AG34" i="8" s="1"/>
  <c r="AF31" i="8"/>
  <c r="AF34" i="8" s="1"/>
  <c r="AJ55" i="8" s="1"/>
  <c r="AJ90" i="8" s="1"/>
  <c r="AE31" i="8"/>
  <c r="AE34" i="8" s="1"/>
  <c r="AG55" i="8" s="1"/>
  <c r="AD31" i="8"/>
  <c r="AD34" i="8" s="1"/>
  <c r="AC31" i="8"/>
  <c r="AC34" i="8" s="1"/>
  <c r="AF55" i="8" s="1"/>
  <c r="AT30" i="8"/>
  <c r="AT29" i="8"/>
  <c r="AB29" i="8"/>
  <c r="AA29" i="8"/>
  <c r="Z29" i="8"/>
  <c r="Y29" i="8"/>
  <c r="X29" i="8"/>
  <c r="AT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T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T26" i="8"/>
  <c r="AN26" i="8"/>
  <c r="AN29" i="8" s="1"/>
  <c r="AM26" i="8"/>
  <c r="AM29" i="8" s="1"/>
  <c r="AL26" i="8"/>
  <c r="AL29" i="8" s="1"/>
  <c r="AD54" i="8" s="1"/>
  <c r="AD89" i="8" s="1"/>
  <c r="AK26" i="8"/>
  <c r="AK29" i="8" s="1"/>
  <c r="AM54" i="8" s="1"/>
  <c r="AM89" i="8" s="1"/>
  <c r="AJ26" i="8"/>
  <c r="AJ29" i="8" s="1"/>
  <c r="AI26" i="8"/>
  <c r="AI29" i="8" s="1"/>
  <c r="AL54" i="8" s="1"/>
  <c r="AL89" i="8" s="1"/>
  <c r="AH26" i="8"/>
  <c r="AH29" i="8" s="1"/>
  <c r="AK54" i="8" s="1"/>
  <c r="AK89" i="8" s="1"/>
  <c r="AG26" i="8"/>
  <c r="AG29" i="8" s="1"/>
  <c r="AF26" i="8"/>
  <c r="AF29" i="8" s="1"/>
  <c r="AJ54" i="8" s="1"/>
  <c r="AJ89" i="8" s="1"/>
  <c r="AE26" i="8"/>
  <c r="AE29" i="8" s="1"/>
  <c r="AG54" i="8" s="1"/>
  <c r="AD26" i="8"/>
  <c r="AD29" i="8" s="1"/>
  <c r="AC26" i="8"/>
  <c r="AC29" i="8" s="1"/>
  <c r="AF54" i="8" s="1"/>
  <c r="AT25" i="8"/>
  <c r="AT24" i="8"/>
  <c r="AB24" i="8"/>
  <c r="AA24" i="8"/>
  <c r="Z24" i="8"/>
  <c r="Y24" i="8"/>
  <c r="X24" i="8"/>
  <c r="AT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T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T21" i="8"/>
  <c r="AN21" i="8"/>
  <c r="AN24" i="8" s="1"/>
  <c r="AM21" i="8"/>
  <c r="AM24" i="8" s="1"/>
  <c r="AL21" i="8"/>
  <c r="AL24" i="8" s="1"/>
  <c r="AD53" i="8" s="1"/>
  <c r="AD88" i="8" s="1"/>
  <c r="AK21" i="8"/>
  <c r="AK24" i="8" s="1"/>
  <c r="AM53" i="8" s="1"/>
  <c r="AM88" i="8" s="1"/>
  <c r="AJ21" i="8"/>
  <c r="AJ24" i="8" s="1"/>
  <c r="AI21" i="8"/>
  <c r="AI24" i="8" s="1"/>
  <c r="AL53" i="8" s="1"/>
  <c r="AL88" i="8" s="1"/>
  <c r="AH21" i="8"/>
  <c r="AH24" i="8" s="1"/>
  <c r="AK53" i="8" s="1"/>
  <c r="AK88" i="8" s="1"/>
  <c r="AG21" i="8"/>
  <c r="AG24" i="8" s="1"/>
  <c r="AF21" i="8"/>
  <c r="AF24" i="8" s="1"/>
  <c r="AJ53" i="8" s="1"/>
  <c r="AJ88" i="8" s="1"/>
  <c r="AE21" i="8"/>
  <c r="AE24" i="8" s="1"/>
  <c r="AG53" i="8" s="1"/>
  <c r="AD21" i="8"/>
  <c r="AD24" i="8" s="1"/>
  <c r="AC21" i="8"/>
  <c r="AC24" i="8" s="1"/>
  <c r="AF53" i="8" s="1"/>
  <c r="AT20" i="8"/>
  <c r="AT19" i="8"/>
  <c r="AB19" i="8"/>
  <c r="AA19" i="8"/>
  <c r="Z19" i="8"/>
  <c r="Y19" i="8"/>
  <c r="X19" i="8"/>
  <c r="AT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T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T16" i="8"/>
  <c r="AN16" i="8"/>
  <c r="AN19" i="8" s="1"/>
  <c r="AE52" i="8" s="1"/>
  <c r="AE87" i="8" s="1"/>
  <c r="AM16" i="8"/>
  <c r="AM19" i="8" s="1"/>
  <c r="AL16" i="8"/>
  <c r="AL19" i="8" s="1"/>
  <c r="AD52" i="8" s="1"/>
  <c r="AD87" i="8" s="1"/>
  <c r="AK16" i="8"/>
  <c r="AK19" i="8" s="1"/>
  <c r="AM52" i="8" s="1"/>
  <c r="AM87" i="8" s="1"/>
  <c r="AJ16" i="8"/>
  <c r="AJ19" i="8" s="1"/>
  <c r="AI16" i="8"/>
  <c r="AI19" i="8" s="1"/>
  <c r="AL52" i="8" s="1"/>
  <c r="AL87" i="8" s="1"/>
  <c r="AH16" i="8"/>
  <c r="AH19" i="8" s="1"/>
  <c r="AK52" i="8" s="1"/>
  <c r="AK87" i="8" s="1"/>
  <c r="AG16" i="8"/>
  <c r="AG19" i="8" s="1"/>
  <c r="AF16" i="8"/>
  <c r="AF19" i="8" s="1"/>
  <c r="AJ52" i="8" s="1"/>
  <c r="AJ87" i="8" s="1"/>
  <c r="AE16" i="8"/>
  <c r="AE19" i="8" s="1"/>
  <c r="AG52" i="8" s="1"/>
  <c r="AD16" i="8"/>
  <c r="AD19" i="8" s="1"/>
  <c r="AC16" i="8"/>
  <c r="AC19" i="8" s="1"/>
  <c r="AF52" i="8" s="1"/>
  <c r="AT15" i="8"/>
  <c r="AT14" i="8"/>
  <c r="AB14" i="8"/>
  <c r="AA14" i="8"/>
  <c r="Z14" i="8"/>
  <c r="Y14" i="8"/>
  <c r="X14" i="8"/>
  <c r="AT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T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T11" i="8"/>
  <c r="AN11" i="8"/>
  <c r="AN14" i="8" s="1"/>
  <c r="AE51" i="8" s="1"/>
  <c r="AE86" i="8" s="1"/>
  <c r="AM11" i="8"/>
  <c r="AM14" i="8" s="1"/>
  <c r="AL11" i="8"/>
  <c r="AL14" i="8" s="1"/>
  <c r="AD51" i="8" s="1"/>
  <c r="AD86" i="8" s="1"/>
  <c r="AK11" i="8"/>
  <c r="AK14" i="8" s="1"/>
  <c r="AM51" i="8" s="1"/>
  <c r="AM86" i="8" s="1"/>
  <c r="AJ11" i="8"/>
  <c r="AJ14" i="8" s="1"/>
  <c r="AI11" i="8"/>
  <c r="AI14" i="8" s="1"/>
  <c r="AL51" i="8" s="1"/>
  <c r="AL86" i="8" s="1"/>
  <c r="AH11" i="8"/>
  <c r="AH14" i="8" s="1"/>
  <c r="AK51" i="8" s="1"/>
  <c r="AK86" i="8" s="1"/>
  <c r="AG11" i="8"/>
  <c r="AG14" i="8" s="1"/>
  <c r="AF11" i="8"/>
  <c r="AF14" i="8" s="1"/>
  <c r="AJ51" i="8" s="1"/>
  <c r="AJ86" i="8" s="1"/>
  <c r="AE11" i="8"/>
  <c r="AE14" i="8" s="1"/>
  <c r="AG51" i="8" s="1"/>
  <c r="AD11" i="8"/>
  <c r="AD14" i="8" s="1"/>
  <c r="AC11" i="8"/>
  <c r="AC14" i="8" s="1"/>
  <c r="AF51" i="8" s="1"/>
  <c r="AT10" i="8"/>
  <c r="AT9" i="8"/>
  <c r="AB9" i="8"/>
  <c r="AA9" i="8"/>
  <c r="Z9" i="8"/>
  <c r="Y9" i="8"/>
  <c r="X9" i="8"/>
  <c r="AT8" i="8"/>
  <c r="AN8" i="8"/>
  <c r="AM8" i="8"/>
  <c r="AL8" i="8"/>
  <c r="AK8" i="8"/>
  <c r="AJ8" i="8"/>
  <c r="AI8" i="8"/>
  <c r="AH8" i="8"/>
  <c r="AG8" i="8"/>
  <c r="AF8" i="8"/>
  <c r="AE8" i="8"/>
  <c r="AD8" i="8"/>
  <c r="AC8" i="8"/>
  <c r="AN7" i="8"/>
  <c r="AM7" i="8"/>
  <c r="AL7" i="8"/>
  <c r="AK7" i="8"/>
  <c r="AJ7" i="8"/>
  <c r="AI7" i="8"/>
  <c r="AH7" i="8"/>
  <c r="AG7" i="8"/>
  <c r="AF7" i="8"/>
  <c r="AE7" i="8"/>
  <c r="AD7" i="8"/>
  <c r="AC7" i="8"/>
  <c r="AN6" i="8"/>
  <c r="AN9" i="8" s="1"/>
  <c r="AM6" i="8"/>
  <c r="AM9" i="8" s="1"/>
  <c r="AL6" i="8"/>
  <c r="AL9" i="8" s="1"/>
  <c r="AK6" i="8"/>
  <c r="AK9" i="8" s="1"/>
  <c r="AJ6" i="8"/>
  <c r="AJ9" i="8" s="1"/>
  <c r="AI6" i="8"/>
  <c r="AI9" i="8" s="1"/>
  <c r="AH6" i="8"/>
  <c r="AH9" i="8" s="1"/>
  <c r="AG6" i="8"/>
  <c r="AG9" i="8" s="1"/>
  <c r="AF6" i="8"/>
  <c r="AF9" i="8" s="1"/>
  <c r="AE6" i="8"/>
  <c r="AE9" i="8" s="1"/>
  <c r="AD6" i="8"/>
  <c r="AD9" i="8" s="1"/>
  <c r="AC6" i="8"/>
  <c r="AC9" i="8" s="1"/>
  <c r="AF86" i="8" l="1"/>
  <c r="AH51" i="8"/>
  <c r="AH86" i="8" s="1"/>
  <c r="AI52" i="8"/>
  <c r="AI87" i="8" s="1"/>
  <c r="AG87" i="8"/>
  <c r="AF88" i="8"/>
  <c r="AH53" i="8"/>
  <c r="AH88" i="8" s="1"/>
  <c r="AI54" i="8"/>
  <c r="AI89" i="8" s="1"/>
  <c r="AG89" i="8"/>
  <c r="AF90" i="8"/>
  <c r="AH55" i="8"/>
  <c r="AH90" i="8" s="1"/>
  <c r="AI56" i="8"/>
  <c r="AI91" i="8" s="1"/>
  <c r="AG91" i="8"/>
  <c r="AE54" i="8"/>
  <c r="AE89" i="8" s="1"/>
  <c r="AE53" i="8"/>
  <c r="AE88" i="8" s="1"/>
  <c r="AG86" i="8"/>
  <c r="AI51" i="8"/>
  <c r="AI86" i="8" s="1"/>
  <c r="AH52" i="8"/>
  <c r="AH87" i="8" s="1"/>
  <c r="AF87" i="8"/>
  <c r="AG88" i="8"/>
  <c r="AI53" i="8"/>
  <c r="AI88" i="8" s="1"/>
  <c r="AF89" i="8"/>
  <c r="AH54" i="8"/>
  <c r="AH89" i="8" s="1"/>
  <c r="AG90" i="8"/>
  <c r="AI55" i="8"/>
  <c r="AI90" i="8" s="1"/>
  <c r="AH56" i="8"/>
  <c r="AH91" i="8" s="1"/>
  <c r="AF91" i="8"/>
  <c r="AO69" i="8"/>
  <c r="AN70" i="8"/>
  <c r="AO73" i="8"/>
  <c r="AN74" i="8"/>
  <c r="AO77" i="8"/>
  <c r="AN78" i="8"/>
  <c r="AO81" i="8"/>
  <c r="AN82" i="8"/>
  <c r="AO85" i="8"/>
  <c r="AO70" i="8"/>
  <c r="AN71" i="8"/>
  <c r="AO74" i="8"/>
  <c r="AN75" i="8"/>
  <c r="AO78" i="8"/>
  <c r="AN79" i="8"/>
  <c r="AO82" i="8"/>
  <c r="AN83" i="8"/>
  <c r="AN68" i="8"/>
  <c r="AO71" i="8"/>
  <c r="AN72" i="8"/>
  <c r="AO75" i="8"/>
  <c r="AN76" i="8"/>
  <c r="AO79" i="8"/>
  <c r="AN80" i="8"/>
  <c r="AO83" i="8"/>
  <c r="AN84" i="8"/>
  <c r="AN86" i="8"/>
  <c r="AO68" i="8"/>
  <c r="AN69" i="8"/>
  <c r="AO72" i="8"/>
  <c r="AN73" i="8"/>
  <c r="AO76" i="8"/>
  <c r="AN77" i="8"/>
  <c r="AO80" i="8"/>
  <c r="AN81" i="8"/>
  <c r="AO84" i="8"/>
  <c r="C9" i="7"/>
  <c r="C8" i="7"/>
  <c r="H43" i="2" l="1"/>
  <c r="BD39" i="2" l="1"/>
  <c r="I43" i="2" l="1"/>
  <c r="J43" i="2"/>
  <c r="K43" i="2"/>
  <c r="L43" i="2"/>
  <c r="M43" i="2"/>
  <c r="N43" i="2"/>
  <c r="O43" i="2"/>
  <c r="P43" i="2"/>
  <c r="Q43" i="2"/>
  <c r="R43" i="2"/>
  <c r="S43" i="2"/>
  <c r="I44" i="2"/>
  <c r="J44" i="2"/>
  <c r="K44" i="2"/>
  <c r="L44" i="2"/>
  <c r="M44" i="2"/>
  <c r="N44" i="2"/>
  <c r="O44" i="2"/>
  <c r="P44" i="2"/>
  <c r="Q44" i="2"/>
  <c r="R44" i="2"/>
  <c r="S44" i="2"/>
  <c r="I45" i="2"/>
  <c r="J45" i="2"/>
  <c r="K45" i="2"/>
  <c r="L45" i="2"/>
  <c r="M45" i="2"/>
  <c r="N45" i="2"/>
  <c r="O45" i="2"/>
  <c r="P45" i="2"/>
  <c r="Q45" i="2"/>
  <c r="R45" i="2"/>
  <c r="S45" i="2"/>
  <c r="H44" i="2"/>
  <c r="H45" i="2"/>
  <c r="BC39" i="2" l="1"/>
  <c r="AY39" i="2"/>
  <c r="AX52" i="2" l="1"/>
  <c r="BO52" i="2" s="1"/>
  <c r="AX53" i="2"/>
  <c r="BO53" i="2" s="1"/>
  <c r="AX54" i="2"/>
  <c r="BO54" i="2" s="1"/>
  <c r="AX55" i="2"/>
  <c r="BO55" i="2" s="1"/>
  <c r="AX56" i="2"/>
  <c r="BO56" i="2" s="1"/>
  <c r="AX51" i="2"/>
  <c r="BO51" i="2" s="1"/>
  <c r="BF53" i="2"/>
  <c r="BR53" i="2" s="1"/>
  <c r="R2" i="7"/>
  <c r="R3" i="7"/>
  <c r="Y39" i="2" l="1"/>
  <c r="Z39" i="2"/>
  <c r="AA39" i="2"/>
  <c r="AB39" i="2"/>
  <c r="X39" i="2"/>
  <c r="Y24" i="2"/>
  <c r="Z24" i="2"/>
  <c r="AA24" i="2"/>
  <c r="AB24" i="2"/>
  <c r="X24" i="2"/>
  <c r="AL37" i="2"/>
  <c r="AM37" i="2"/>
  <c r="AN37" i="2"/>
  <c r="AL38" i="2"/>
  <c r="AM38" i="2"/>
  <c r="AN38" i="2"/>
  <c r="AN36" i="2"/>
  <c r="AM36" i="2"/>
  <c r="AL36" i="2"/>
  <c r="AI37" i="2"/>
  <c r="AJ37" i="2"/>
  <c r="AK37" i="2"/>
  <c r="AI38" i="2"/>
  <c r="AJ38" i="2"/>
  <c r="AK38" i="2"/>
  <c r="AK36" i="2"/>
  <c r="AJ36" i="2"/>
  <c r="AI36" i="2"/>
  <c r="AF37" i="2"/>
  <c r="AG37" i="2"/>
  <c r="AH37" i="2"/>
  <c r="AF38" i="2"/>
  <c r="AG38" i="2"/>
  <c r="AH38" i="2"/>
  <c r="AH36" i="2"/>
  <c r="AG36" i="2"/>
  <c r="AF36" i="2"/>
  <c r="AC37" i="2"/>
  <c r="AD37" i="2"/>
  <c r="AE37" i="2"/>
  <c r="AC38" i="2"/>
  <c r="AD38" i="2"/>
  <c r="AE38" i="2"/>
  <c r="AE36" i="2"/>
  <c r="AD36" i="2"/>
  <c r="AC36" i="2"/>
  <c r="AL22" i="2"/>
  <c r="AM22" i="2"/>
  <c r="AN22" i="2"/>
  <c r="AL23" i="2"/>
  <c r="AM23" i="2"/>
  <c r="AN23" i="2"/>
  <c r="AN21" i="2"/>
  <c r="AM21" i="2"/>
  <c r="AL21" i="2"/>
  <c r="AI22" i="2"/>
  <c r="AJ22" i="2"/>
  <c r="AK22" i="2"/>
  <c r="AI23" i="2"/>
  <c r="AJ23" i="2"/>
  <c r="AK23" i="2"/>
  <c r="AK21" i="2"/>
  <c r="AJ21" i="2"/>
  <c r="AI21" i="2"/>
  <c r="AF22" i="2"/>
  <c r="AG22" i="2"/>
  <c r="AH22" i="2"/>
  <c r="AF23" i="2"/>
  <c r="AG23" i="2"/>
  <c r="AH23" i="2"/>
  <c r="AH21" i="2"/>
  <c r="AG21" i="2"/>
  <c r="AF21" i="2"/>
  <c r="AE23" i="2"/>
  <c r="AD23" i="2"/>
  <c r="AC23" i="2"/>
  <c r="AE22" i="2"/>
  <c r="AD22" i="2"/>
  <c r="AC22" i="2"/>
  <c r="AE21" i="2"/>
  <c r="AD21" i="2"/>
  <c r="AC21" i="2"/>
  <c r="AC33" i="2"/>
  <c r="AI39" i="2" l="1"/>
  <c r="AN24" i="2"/>
  <c r="AF39" i="2"/>
  <c r="AJ56" i="2" s="1"/>
  <c r="AJ91" i="2" s="1"/>
  <c r="AE39" i="2"/>
  <c r="AJ39" i="2"/>
  <c r="AL39" i="2"/>
  <c r="AD56" i="2" s="1"/>
  <c r="CE86" i="7" s="1"/>
  <c r="AC24" i="2"/>
  <c r="AF53" i="2" s="1"/>
  <c r="AK39" i="2"/>
  <c r="AM56" i="2" s="1"/>
  <c r="CE61" i="7" s="1"/>
  <c r="AM39" i="2"/>
  <c r="AE24" i="2"/>
  <c r="AG53" i="2" s="1"/>
  <c r="AF24" i="2"/>
  <c r="AJ53" i="2" s="1"/>
  <c r="AJ88" i="2" s="1"/>
  <c r="AK24" i="2"/>
  <c r="AD39" i="2"/>
  <c r="AD24" i="2"/>
  <c r="AI24" i="2"/>
  <c r="AL53" i="2" s="1"/>
  <c r="AL88" i="2" s="1"/>
  <c r="AH24" i="2"/>
  <c r="AK53" i="2" s="1"/>
  <c r="AW35" i="7" s="1"/>
  <c r="AY47" i="7" s="1"/>
  <c r="AK82" i="8" s="1"/>
  <c r="AG24" i="2"/>
  <c r="AM24" i="2"/>
  <c r="AJ24" i="2"/>
  <c r="AL24" i="2"/>
  <c r="AD53" i="2" s="1"/>
  <c r="AC39" i="2"/>
  <c r="AF56" i="2" s="1"/>
  <c r="AF91" i="2" s="1"/>
  <c r="AN39" i="2"/>
  <c r="AE56" i="2" s="1"/>
  <c r="AG39" i="2"/>
  <c r="AH39" i="2"/>
  <c r="AK56" i="2" s="1"/>
  <c r="AK91" i="2" s="1"/>
  <c r="CG82" i="7"/>
  <c r="CG81" i="7"/>
  <c r="BZ82" i="7"/>
  <c r="BZ81" i="7"/>
  <c r="BS82" i="7"/>
  <c r="BS81" i="7"/>
  <c r="CG55" i="7"/>
  <c r="CG54" i="7"/>
  <c r="BZ55" i="7"/>
  <c r="BZ54" i="7"/>
  <c r="BS55" i="7"/>
  <c r="BS54" i="7"/>
  <c r="CG28" i="7"/>
  <c r="CG27" i="7"/>
  <c r="BZ28" i="7"/>
  <c r="BZ27" i="7"/>
  <c r="BS28" i="7"/>
  <c r="BS27" i="7"/>
  <c r="CG3" i="7"/>
  <c r="CG2" i="7"/>
  <c r="BZ3" i="7"/>
  <c r="BZ2" i="7"/>
  <c r="BS3" i="7"/>
  <c r="BS2" i="7"/>
  <c r="BM83" i="7"/>
  <c r="BM82" i="7"/>
  <c r="BF83" i="7"/>
  <c r="BF82" i="7"/>
  <c r="BM56" i="7"/>
  <c r="BM55" i="7"/>
  <c r="BF56" i="7"/>
  <c r="BF55" i="7"/>
  <c r="BM29" i="7"/>
  <c r="BM28" i="7"/>
  <c r="BF29" i="7"/>
  <c r="BF28" i="7"/>
  <c r="BM3" i="7"/>
  <c r="BM2" i="7"/>
  <c r="BF3" i="7"/>
  <c r="BF2" i="7"/>
  <c r="AS3" i="7"/>
  <c r="AS2" i="7"/>
  <c r="AL3" i="7"/>
  <c r="AL2" i="7"/>
  <c r="AS29" i="7"/>
  <c r="AS28" i="7"/>
  <c r="AL29" i="7"/>
  <c r="AL28" i="7"/>
  <c r="AS56" i="7"/>
  <c r="AS55" i="7"/>
  <c r="AL56" i="7"/>
  <c r="AL55" i="7"/>
  <c r="AS83" i="7"/>
  <c r="AS82" i="7"/>
  <c r="AL83" i="7"/>
  <c r="AL82" i="7"/>
  <c r="Y83" i="7"/>
  <c r="Y82" i="7"/>
  <c r="R83" i="7"/>
  <c r="R82" i="7"/>
  <c r="Y56" i="7"/>
  <c r="Y55" i="7"/>
  <c r="R56" i="7"/>
  <c r="R55" i="7"/>
  <c r="Y29" i="7"/>
  <c r="Y28" i="7"/>
  <c r="R29" i="7"/>
  <c r="R28" i="7"/>
  <c r="Y3" i="7"/>
  <c r="Y2" i="7"/>
  <c r="AY83" i="7"/>
  <c r="AY82" i="7"/>
  <c r="AY56" i="7"/>
  <c r="AY55" i="7"/>
  <c r="AY29" i="7"/>
  <c r="AY28" i="7"/>
  <c r="AY3" i="7"/>
  <c r="AY2" i="7"/>
  <c r="AE3" i="7"/>
  <c r="AE2" i="7"/>
  <c r="AE29" i="7"/>
  <c r="AE28" i="7"/>
  <c r="AE56" i="7"/>
  <c r="AE55" i="7"/>
  <c r="AE83" i="7"/>
  <c r="AE82" i="7"/>
  <c r="K83" i="7"/>
  <c r="K82" i="7"/>
  <c r="K56" i="7"/>
  <c r="K55" i="7"/>
  <c r="K29" i="7"/>
  <c r="K28" i="7"/>
  <c r="K3" i="7"/>
  <c r="K2" i="7"/>
  <c r="AY51" i="2"/>
  <c r="AZ51" i="2"/>
  <c r="BA51" i="2"/>
  <c r="BB51" i="2"/>
  <c r="BC51" i="2"/>
  <c r="BD55" i="2"/>
  <c r="BP55" i="2" s="1"/>
  <c r="BE55" i="2"/>
  <c r="BQ55" i="2" s="1"/>
  <c r="BF55" i="2"/>
  <c r="BR55" i="2" s="1"/>
  <c r="BG51" i="2"/>
  <c r="BH51" i="2"/>
  <c r="BI51" i="2"/>
  <c r="BJ51" i="2"/>
  <c r="AY52" i="2"/>
  <c r="AZ52" i="2"/>
  <c r="BA52" i="2"/>
  <c r="BB52" i="2"/>
  <c r="BC52" i="2"/>
  <c r="BD56" i="2"/>
  <c r="BP56" i="2" s="1"/>
  <c r="BE56" i="2"/>
  <c r="BQ56" i="2" s="1"/>
  <c r="BF56" i="2"/>
  <c r="BR56" i="2" s="1"/>
  <c r="BG52" i="2"/>
  <c r="BH52" i="2"/>
  <c r="BI52" i="2"/>
  <c r="BJ52" i="2"/>
  <c r="AY53" i="2"/>
  <c r="AZ53" i="2"/>
  <c r="BA53" i="2"/>
  <c r="BB53" i="2"/>
  <c r="BC53" i="2"/>
  <c r="BD51" i="2"/>
  <c r="BP51" i="2" s="1"/>
  <c r="BE51" i="2"/>
  <c r="BQ51" i="2" s="1"/>
  <c r="BF51" i="2"/>
  <c r="BR51" i="2" s="1"/>
  <c r="BG53" i="2"/>
  <c r="BH53" i="2"/>
  <c r="BI53" i="2"/>
  <c r="BJ53" i="2"/>
  <c r="AY54" i="2"/>
  <c r="AZ54" i="2"/>
  <c r="BA54" i="2"/>
  <c r="BB54" i="2"/>
  <c r="BC54" i="2"/>
  <c r="BD52" i="2"/>
  <c r="BP52" i="2" s="1"/>
  <c r="BE52" i="2"/>
  <c r="BQ52" i="2" s="1"/>
  <c r="BF52" i="2"/>
  <c r="BR52" i="2" s="1"/>
  <c r="BG54" i="2"/>
  <c r="BH54" i="2"/>
  <c r="BI54" i="2"/>
  <c r="BJ54" i="2"/>
  <c r="AY55" i="2"/>
  <c r="AZ55" i="2"/>
  <c r="BA55" i="2"/>
  <c r="BB55" i="2"/>
  <c r="BC55" i="2"/>
  <c r="BD53" i="2"/>
  <c r="BP53" i="2" s="1"/>
  <c r="BE53" i="2"/>
  <c r="BQ53" i="2" s="1"/>
  <c r="BG55" i="2"/>
  <c r="BH55" i="2"/>
  <c r="BI55" i="2"/>
  <c r="BJ55" i="2"/>
  <c r="AY56" i="2"/>
  <c r="AZ56" i="2"/>
  <c r="BA56" i="2"/>
  <c r="BB56" i="2"/>
  <c r="BC56" i="2"/>
  <c r="BD54" i="2"/>
  <c r="BP54" i="2" s="1"/>
  <c r="BE54" i="2"/>
  <c r="BQ54" i="2" s="1"/>
  <c r="BF54" i="2"/>
  <c r="BR54" i="2" s="1"/>
  <c r="BG56" i="2"/>
  <c r="BH56" i="2"/>
  <c r="BI56" i="2"/>
  <c r="BJ56" i="2"/>
  <c r="AB87" i="2"/>
  <c r="AC87" i="2"/>
  <c r="AB88" i="2"/>
  <c r="AC88" i="2"/>
  <c r="AB89" i="2"/>
  <c r="AC89" i="2"/>
  <c r="AB90" i="2"/>
  <c r="AC90" i="2"/>
  <c r="AB91" i="2"/>
  <c r="AC91" i="2"/>
  <c r="AA90" i="2"/>
  <c r="AT30" i="2" s="1"/>
  <c r="AA91" i="2"/>
  <c r="AT31" i="2" s="1"/>
  <c r="AL56" i="2"/>
  <c r="CE59" i="7" s="1"/>
  <c r="BI85" i="7"/>
  <c r="BB85" i="7"/>
  <c r="AV85" i="7"/>
  <c r="BI58" i="7"/>
  <c r="BB58" i="7"/>
  <c r="AV58" i="7"/>
  <c r="BI31" i="7"/>
  <c r="BB31" i="7"/>
  <c r="AV31" i="7"/>
  <c r="AA82" i="2"/>
  <c r="AA83" i="2"/>
  <c r="AA84" i="2"/>
  <c r="AT24" i="2" s="1"/>
  <c r="AA85" i="2"/>
  <c r="AA76" i="2"/>
  <c r="AT16" i="2" s="1"/>
  <c r="AA77" i="2"/>
  <c r="AX48" i="2" s="1"/>
  <c r="BO48" i="2" s="1"/>
  <c r="AA78" i="2"/>
  <c r="AA79" i="2"/>
  <c r="AT19" i="2" s="1"/>
  <c r="AA80" i="2"/>
  <c r="AA81" i="2"/>
  <c r="AG56" i="2"/>
  <c r="AG91" i="2" s="1"/>
  <c r="AN56" i="2"/>
  <c r="AN91" i="2" s="1"/>
  <c r="AO56" i="2"/>
  <c r="AO91" i="2" s="1"/>
  <c r="AN53" i="2"/>
  <c r="AN88" i="2" s="1"/>
  <c r="AO53" i="2"/>
  <c r="AO88" i="2" s="1"/>
  <c r="AM53" i="2"/>
  <c r="AM88" i="2" s="1"/>
  <c r="AA53" i="2"/>
  <c r="AA56" i="2"/>
  <c r="AK82" i="2" l="1"/>
  <c r="AH53" i="2"/>
  <c r="AH88" i="2" s="1"/>
  <c r="AW7" i="7"/>
  <c r="AX24" i="7" s="1"/>
  <c r="AF85" i="8" s="1"/>
  <c r="AH85" i="8" s="1"/>
  <c r="AI53" i="2"/>
  <c r="AI88" i="2" s="1"/>
  <c r="AW9" i="7"/>
  <c r="AX8" i="7" s="1"/>
  <c r="AD88" i="2"/>
  <c r="AW87" i="7"/>
  <c r="AX86" i="7" s="1"/>
  <c r="AT22" i="2"/>
  <c r="CE88" i="7"/>
  <c r="CE90" i="7" s="1"/>
  <c r="CE91" i="7" s="1"/>
  <c r="AX50" i="2"/>
  <c r="BO50" i="2" s="1"/>
  <c r="AX47" i="2"/>
  <c r="BO47" i="2" s="1"/>
  <c r="AT23" i="2"/>
  <c r="AT21" i="2"/>
  <c r="AT20" i="2"/>
  <c r="AT18" i="2"/>
  <c r="AT25" i="2"/>
  <c r="AT17" i="2"/>
  <c r="AX49" i="2"/>
  <c r="BO49" i="2" s="1"/>
  <c r="AL91" i="2"/>
  <c r="CE32" i="7"/>
  <c r="CF47" i="7" s="1"/>
  <c r="AJ81" i="8" s="1"/>
  <c r="AW33" i="7"/>
  <c r="AF88" i="2"/>
  <c r="AE91" i="2"/>
  <c r="CE7" i="7"/>
  <c r="CF22" i="7" s="1"/>
  <c r="AF81" i="8" s="1"/>
  <c r="AH81" i="8" s="1"/>
  <c r="AM91" i="2"/>
  <c r="AH56" i="2"/>
  <c r="AH91" i="2" s="1"/>
  <c r="CE34" i="7"/>
  <c r="CG46" i="7" s="1"/>
  <c r="AK80" i="8" s="1"/>
  <c r="CE9" i="7"/>
  <c r="CG21" i="7" s="1"/>
  <c r="AG80" i="8" s="1"/>
  <c r="AI80" i="8" s="1"/>
  <c r="AK88" i="2"/>
  <c r="AD91" i="2"/>
  <c r="AI56" i="2"/>
  <c r="AI91" i="2" s="1"/>
  <c r="AG88" i="2"/>
  <c r="AW60" i="7"/>
  <c r="AX59" i="7" s="1"/>
  <c r="AW62" i="7"/>
  <c r="CE63" i="7"/>
  <c r="CE64" i="7" s="1"/>
  <c r="CG73" i="7"/>
  <c r="AM80" i="8" s="1"/>
  <c r="CE62" i="7"/>
  <c r="CF58" i="7"/>
  <c r="CF85" i="7"/>
  <c r="CF74" i="7"/>
  <c r="AL81" i="8" s="1"/>
  <c r="CF101" i="7"/>
  <c r="AD81" i="8" s="1"/>
  <c r="BC35" i="7"/>
  <c r="BD34" i="7" s="1"/>
  <c r="AX34" i="7"/>
  <c r="AF11" i="2"/>
  <c r="AE6" i="2"/>
  <c r="AD6" i="2"/>
  <c r="AC6" i="2"/>
  <c r="AL32" i="2"/>
  <c r="AM32" i="2"/>
  <c r="AN32" i="2"/>
  <c r="AL33" i="2"/>
  <c r="AM33" i="2"/>
  <c r="AN33" i="2"/>
  <c r="AN31" i="2"/>
  <c r="AM31" i="2"/>
  <c r="AL31" i="2"/>
  <c r="AL27" i="2"/>
  <c r="AM27" i="2"/>
  <c r="AN27" i="2"/>
  <c r="AL28" i="2"/>
  <c r="AM28" i="2"/>
  <c r="AN28" i="2"/>
  <c r="AN26" i="2"/>
  <c r="AM26" i="2"/>
  <c r="AL26" i="2"/>
  <c r="AL17" i="2"/>
  <c r="AM17" i="2"/>
  <c r="AN17" i="2"/>
  <c r="AL18" i="2"/>
  <c r="AM18" i="2"/>
  <c r="AN18" i="2"/>
  <c r="AN16" i="2"/>
  <c r="AM16" i="2"/>
  <c r="AL16" i="2"/>
  <c r="AL12" i="2"/>
  <c r="AM12" i="2"/>
  <c r="AN12" i="2"/>
  <c r="AL13" i="2"/>
  <c r="AM13" i="2"/>
  <c r="AN13" i="2"/>
  <c r="AN11" i="2"/>
  <c r="AM11" i="2"/>
  <c r="AL11" i="2"/>
  <c r="AL7" i="2"/>
  <c r="AM7" i="2"/>
  <c r="AN7" i="2"/>
  <c r="AL8" i="2"/>
  <c r="AM8" i="2"/>
  <c r="AN8" i="2"/>
  <c r="AN6" i="2"/>
  <c r="AM6" i="2"/>
  <c r="AL6" i="2"/>
  <c r="AI32" i="2"/>
  <c r="AJ32" i="2"/>
  <c r="AK32" i="2"/>
  <c r="AI33" i="2"/>
  <c r="AJ33" i="2"/>
  <c r="AK33" i="2"/>
  <c r="AK31" i="2"/>
  <c r="AJ31" i="2"/>
  <c r="AI31" i="2"/>
  <c r="AI27" i="2"/>
  <c r="AJ27" i="2"/>
  <c r="AK27" i="2"/>
  <c r="AI28" i="2"/>
  <c r="AJ28" i="2"/>
  <c r="AK28" i="2"/>
  <c r="AK26" i="2"/>
  <c r="AJ26" i="2"/>
  <c r="AI26" i="2"/>
  <c r="AI17" i="2"/>
  <c r="AJ17" i="2"/>
  <c r="AK17" i="2"/>
  <c r="AI18" i="2"/>
  <c r="AJ18" i="2"/>
  <c r="AK18" i="2"/>
  <c r="AK16" i="2"/>
  <c r="AJ16" i="2"/>
  <c r="AI16" i="2"/>
  <c r="AI12" i="2"/>
  <c r="AJ12" i="2"/>
  <c r="AK12" i="2"/>
  <c r="AI13" i="2"/>
  <c r="AJ13" i="2"/>
  <c r="AK13" i="2"/>
  <c r="AK11" i="2"/>
  <c r="AJ11" i="2"/>
  <c r="AI11" i="2"/>
  <c r="AI7" i="2"/>
  <c r="AJ7" i="2"/>
  <c r="AK7" i="2"/>
  <c r="AI8" i="2"/>
  <c r="AJ8" i="2"/>
  <c r="AK8" i="2"/>
  <c r="AK6" i="2"/>
  <c r="AJ6" i="2"/>
  <c r="AI6" i="2"/>
  <c r="AF32" i="2"/>
  <c r="AG32" i="2"/>
  <c r="AH32" i="2"/>
  <c r="AF33" i="2"/>
  <c r="AG33" i="2"/>
  <c r="AH33" i="2"/>
  <c r="AH31" i="2"/>
  <c r="AG31" i="2"/>
  <c r="AF31" i="2"/>
  <c r="AF27" i="2"/>
  <c r="AG27" i="2"/>
  <c r="AH27" i="2"/>
  <c r="AF28" i="2"/>
  <c r="AG28" i="2"/>
  <c r="AH28" i="2"/>
  <c r="AH26" i="2"/>
  <c r="AG26" i="2"/>
  <c r="AF26" i="2"/>
  <c r="AF17" i="2"/>
  <c r="AG17" i="2"/>
  <c r="AH17" i="2"/>
  <c r="AF18" i="2"/>
  <c r="AG18" i="2"/>
  <c r="AH18" i="2"/>
  <c r="AH16" i="2"/>
  <c r="AG16" i="2"/>
  <c r="AF16" i="2"/>
  <c r="AF12" i="2"/>
  <c r="AG12" i="2"/>
  <c r="AH12" i="2"/>
  <c r="AF13" i="2"/>
  <c r="AG13" i="2"/>
  <c r="AH13" i="2"/>
  <c r="AH11" i="2"/>
  <c r="AG11" i="2"/>
  <c r="AF7" i="2"/>
  <c r="AG7" i="2"/>
  <c r="AH7" i="2"/>
  <c r="AF8" i="2"/>
  <c r="AG8" i="2"/>
  <c r="AH8" i="2"/>
  <c r="AH6" i="2"/>
  <c r="AG6" i="2"/>
  <c r="AF6" i="2"/>
  <c r="AC32" i="2"/>
  <c r="AD32" i="2"/>
  <c r="AE32" i="2"/>
  <c r="AD33" i="2"/>
  <c r="AE33" i="2"/>
  <c r="AE31" i="2"/>
  <c r="AD31" i="2"/>
  <c r="AC31" i="2"/>
  <c r="AC27" i="2"/>
  <c r="AD27" i="2"/>
  <c r="AE27" i="2"/>
  <c r="AC28" i="2"/>
  <c r="AD28" i="2"/>
  <c r="AE28" i="2"/>
  <c r="AE26" i="2"/>
  <c r="AD26" i="2"/>
  <c r="AC26" i="2"/>
  <c r="AC17" i="2"/>
  <c r="AD17" i="2"/>
  <c r="AE17" i="2"/>
  <c r="AC18" i="2"/>
  <c r="AD18" i="2"/>
  <c r="AE18" i="2"/>
  <c r="AE16" i="2"/>
  <c r="AD16" i="2"/>
  <c r="AC16" i="2"/>
  <c r="AC12" i="2"/>
  <c r="AD12" i="2"/>
  <c r="AE12" i="2"/>
  <c r="AC13" i="2"/>
  <c r="AD13" i="2"/>
  <c r="AE13" i="2"/>
  <c r="AD11" i="2"/>
  <c r="AC11" i="2"/>
  <c r="AE11" i="2"/>
  <c r="AC7" i="2"/>
  <c r="AD7" i="2"/>
  <c r="AE7" i="2"/>
  <c r="AC8" i="2"/>
  <c r="AD8" i="2"/>
  <c r="AE8" i="2"/>
  <c r="AM80" i="2" l="1"/>
  <c r="AJ81" i="2"/>
  <c r="AK80" i="2"/>
  <c r="AD81" i="2"/>
  <c r="AG80" i="2"/>
  <c r="AI80" i="2" s="1"/>
  <c r="AL81" i="2"/>
  <c r="AF81" i="2"/>
  <c r="AH81" i="2" s="1"/>
  <c r="AF85" i="2"/>
  <c r="AH85" i="2" s="1"/>
  <c r="AX50" i="7"/>
  <c r="AJ85" i="8" s="1"/>
  <c r="AW36" i="7"/>
  <c r="AL19" i="2"/>
  <c r="CF87" i="7"/>
  <c r="CF90" i="7" s="1"/>
  <c r="CE89" i="7"/>
  <c r="CH81" i="7" s="1"/>
  <c r="CF100" i="7" s="1"/>
  <c r="AD80" i="8" s="1"/>
  <c r="CG100" i="7"/>
  <c r="AE80" i="8" s="1"/>
  <c r="AW37" i="7"/>
  <c r="AW38" i="7" s="1"/>
  <c r="CF31" i="7"/>
  <c r="BJ33" i="7"/>
  <c r="BK32" i="7" s="1"/>
  <c r="AW64" i="7"/>
  <c r="AW65" i="7" s="1"/>
  <c r="AX6" i="7"/>
  <c r="AX10" i="7" s="1"/>
  <c r="AX32" i="7"/>
  <c r="AX36" i="7" s="1"/>
  <c r="AX61" i="7"/>
  <c r="AX64" i="7" s="1"/>
  <c r="CE36" i="7"/>
  <c r="CE37" i="7" s="1"/>
  <c r="CE35" i="7"/>
  <c r="BJ87" i="7"/>
  <c r="BK86" i="7" s="1"/>
  <c r="CF8" i="7"/>
  <c r="AW10" i="7"/>
  <c r="CF33" i="7"/>
  <c r="AW63" i="7"/>
  <c r="BC62" i="7"/>
  <c r="BD61" i="7" s="1"/>
  <c r="BJ60" i="7"/>
  <c r="BK59" i="7" s="1"/>
  <c r="AY74" i="7"/>
  <c r="AM82" i="8" s="1"/>
  <c r="AX77" i="7"/>
  <c r="AL85" i="8" s="1"/>
  <c r="BJ7" i="7"/>
  <c r="BK6" i="7" s="1"/>
  <c r="CE10" i="7"/>
  <c r="CE11" i="7"/>
  <c r="CE12" i="7" s="1"/>
  <c r="BC9" i="7"/>
  <c r="BD8" i="7" s="1"/>
  <c r="AX104" i="7"/>
  <c r="AD85" i="8" s="1"/>
  <c r="CF6" i="7"/>
  <c r="AY21" i="7"/>
  <c r="AG82" i="8" s="1"/>
  <c r="AI82" i="8" s="1"/>
  <c r="AW11" i="7"/>
  <c r="AW12" i="7" s="1"/>
  <c r="CH54" i="7"/>
  <c r="CF60" i="7"/>
  <c r="CF63" i="7" s="1"/>
  <c r="AC86" i="2"/>
  <c r="AB86" i="2"/>
  <c r="AA89" i="2"/>
  <c r="AT29" i="2" s="1"/>
  <c r="AA88" i="2"/>
  <c r="AT28" i="2" s="1"/>
  <c r="AA87" i="2"/>
  <c r="AT27" i="2" s="1"/>
  <c r="AA86" i="2"/>
  <c r="AT26" i="2" s="1"/>
  <c r="CF89" i="7" l="1"/>
  <c r="AE80" i="2"/>
  <c r="AD80" i="2"/>
  <c r="AJ85" i="2"/>
  <c r="AG82" i="2"/>
  <c r="AI82" i="2" s="1"/>
  <c r="AM82" i="2"/>
  <c r="AD85" i="2"/>
  <c r="AL85" i="2"/>
  <c r="AZ2" i="7"/>
  <c r="AZ28" i="7"/>
  <c r="BC33" i="7" s="1"/>
  <c r="BC37" i="7" s="1"/>
  <c r="BC38" i="7" s="1"/>
  <c r="CF36" i="7"/>
  <c r="CF35" i="7"/>
  <c r="AZ55" i="7"/>
  <c r="BJ62" i="7" s="1"/>
  <c r="BK61" i="7" s="1"/>
  <c r="CH27" i="7"/>
  <c r="CF46" i="7" s="1"/>
  <c r="AJ80" i="8" s="1"/>
  <c r="CF11" i="7"/>
  <c r="AX11" i="7"/>
  <c r="AX37" i="7"/>
  <c r="AX63" i="7"/>
  <c r="CH2" i="7"/>
  <c r="CF21" i="7" s="1"/>
  <c r="AF80" i="8" s="1"/>
  <c r="AH80" i="8" s="1"/>
  <c r="CF10" i="7"/>
  <c r="CG101" i="7"/>
  <c r="AE81" i="8" s="1"/>
  <c r="CF62" i="7"/>
  <c r="CG74" i="7"/>
  <c r="AM81" i="8" s="1"/>
  <c r="CF73" i="7"/>
  <c r="AL80" i="8" s="1"/>
  <c r="AN52" i="2"/>
  <c r="AN87" i="2" s="1"/>
  <c r="AO52" i="2"/>
  <c r="AO87" i="2" s="1"/>
  <c r="AN54" i="2"/>
  <c r="AN89" i="2" s="1"/>
  <c r="AO54" i="2"/>
  <c r="AO89" i="2" s="1"/>
  <c r="AN55" i="2"/>
  <c r="AN90" i="2" s="1"/>
  <c r="AO55" i="2"/>
  <c r="AO90" i="2" s="1"/>
  <c r="AO51" i="2"/>
  <c r="AN51" i="2"/>
  <c r="AE81" i="2" l="1"/>
  <c r="AL80" i="2"/>
  <c r="AM81" i="2"/>
  <c r="CG47" i="7"/>
  <c r="AK81" i="8" s="1"/>
  <c r="CG22" i="7"/>
  <c r="AG81" i="8" s="1"/>
  <c r="AI81" i="8" s="1"/>
  <c r="BJ35" i="7"/>
  <c r="BH36" i="7" s="1"/>
  <c r="BJ36" i="7" s="1"/>
  <c r="AX48" i="7"/>
  <c r="AJ83" i="8" s="1"/>
  <c r="BH64" i="7"/>
  <c r="BJ64" i="7" s="1"/>
  <c r="BJ65" i="7" s="1"/>
  <c r="AY49" i="7"/>
  <c r="AK84" i="8" s="1"/>
  <c r="BC36" i="7"/>
  <c r="BG28" i="7" s="1"/>
  <c r="AX47" i="7" s="1"/>
  <c r="AJ82" i="8" s="1"/>
  <c r="BD32" i="7"/>
  <c r="BD36" i="7" s="1"/>
  <c r="BH63" i="7"/>
  <c r="BJ63" i="7" s="1"/>
  <c r="AX75" i="7"/>
  <c r="AL83" i="8" s="1"/>
  <c r="AJ80" i="2"/>
  <c r="AY76" i="7"/>
  <c r="AM84" i="8" s="1"/>
  <c r="BC60" i="7"/>
  <c r="BD59" i="7" s="1"/>
  <c r="BD63" i="7" s="1"/>
  <c r="AF80" i="2"/>
  <c r="AN85" i="2"/>
  <c r="AN79" i="2"/>
  <c r="AN78" i="2"/>
  <c r="AN82" i="2"/>
  <c r="AN76" i="2"/>
  <c r="AN80" i="2"/>
  <c r="AN77" i="2"/>
  <c r="AN81" i="2"/>
  <c r="AN83" i="2"/>
  <c r="AN84" i="2"/>
  <c r="AO84" i="2"/>
  <c r="AO78" i="2"/>
  <c r="AO85" i="2"/>
  <c r="AO79" i="2"/>
  <c r="AO80" i="2"/>
  <c r="AO83" i="2"/>
  <c r="AO82" i="2"/>
  <c r="AO76" i="2"/>
  <c r="AO77" i="2"/>
  <c r="AO81" i="2"/>
  <c r="BK64" i="7"/>
  <c r="BK63" i="7"/>
  <c r="AO69" i="2"/>
  <c r="AO86" i="2"/>
  <c r="AN69" i="2"/>
  <c r="AN86" i="2"/>
  <c r="AO75" i="2"/>
  <c r="AO74" i="2"/>
  <c r="AO72" i="2"/>
  <c r="AO71" i="2"/>
  <c r="AO70" i="2"/>
  <c r="AN68" i="2"/>
  <c r="AO68" i="2"/>
  <c r="AN72" i="2"/>
  <c r="AN75" i="2"/>
  <c r="AN71" i="2"/>
  <c r="AN74" i="2"/>
  <c r="AN70" i="2"/>
  <c r="AO73" i="2"/>
  <c r="AN73" i="2"/>
  <c r="AA69" i="2"/>
  <c r="AA70" i="2"/>
  <c r="AA71" i="2"/>
  <c r="AA72" i="2"/>
  <c r="AA73" i="2"/>
  <c r="AA74" i="2"/>
  <c r="AA75" i="2"/>
  <c r="AA68" i="2"/>
  <c r="AA52" i="2"/>
  <c r="AA54" i="2"/>
  <c r="AA55" i="2"/>
  <c r="AA51" i="2"/>
  <c r="AC14" i="2"/>
  <c r="AF51" i="2" s="1"/>
  <c r="AC9" i="2"/>
  <c r="AC34" i="2"/>
  <c r="AD34" i="2"/>
  <c r="AE34" i="2"/>
  <c r="AG55" i="2" s="1"/>
  <c r="AG90" i="2" s="1"/>
  <c r="AF34" i="2"/>
  <c r="AG34" i="2"/>
  <c r="AH34" i="2"/>
  <c r="AI34" i="2"/>
  <c r="AJ34" i="2"/>
  <c r="AK34" i="2"/>
  <c r="AL34" i="2"/>
  <c r="AM34" i="2"/>
  <c r="AN34" i="2"/>
  <c r="AC29" i="2"/>
  <c r="AD29" i="2"/>
  <c r="AE29" i="2"/>
  <c r="AF29" i="2"/>
  <c r="AG29" i="2"/>
  <c r="AH29" i="2"/>
  <c r="AI29" i="2"/>
  <c r="AJ29" i="2"/>
  <c r="AK29" i="2"/>
  <c r="AL29" i="2"/>
  <c r="AD54" i="2" s="1"/>
  <c r="AM29" i="2"/>
  <c r="AN29" i="2"/>
  <c r="AE53" i="2" s="1"/>
  <c r="AW89" i="7" s="1"/>
  <c r="AC19" i="2"/>
  <c r="AD19" i="2"/>
  <c r="AE19" i="2"/>
  <c r="AF19" i="2"/>
  <c r="AG19" i="2"/>
  <c r="AH19" i="2"/>
  <c r="AI19" i="2"/>
  <c r="AL52" i="2" s="1"/>
  <c r="AL87" i="2" s="1"/>
  <c r="AJ19" i="2"/>
  <c r="AK19" i="2"/>
  <c r="AM19" i="2"/>
  <c r="AN19" i="2"/>
  <c r="AD14" i="2"/>
  <c r="AE14" i="2"/>
  <c r="AG51" i="2" s="1"/>
  <c r="AF14" i="2"/>
  <c r="AG14" i="2"/>
  <c r="AH14" i="2"/>
  <c r="AI14" i="2"/>
  <c r="AJ14" i="2"/>
  <c r="AK14" i="2"/>
  <c r="AL14" i="2"/>
  <c r="AD51" i="2" s="1"/>
  <c r="AM14" i="2"/>
  <c r="AN14" i="2"/>
  <c r="AD9" i="2"/>
  <c r="AE9" i="2"/>
  <c r="AF9" i="2"/>
  <c r="AG9" i="2"/>
  <c r="AH9" i="2"/>
  <c r="AI9" i="2"/>
  <c r="AJ9" i="2"/>
  <c r="AK9" i="2"/>
  <c r="AL9" i="2"/>
  <c r="AM9" i="2"/>
  <c r="AN9" i="2"/>
  <c r="AB34" i="2"/>
  <c r="AA34" i="2"/>
  <c r="Z34" i="2"/>
  <c r="Y34" i="2"/>
  <c r="X34" i="2"/>
  <c r="AB29" i="2"/>
  <c r="AA29" i="2"/>
  <c r="Z29" i="2"/>
  <c r="Y29" i="2"/>
  <c r="X29" i="2"/>
  <c r="AB19" i="2"/>
  <c r="AA19" i="2"/>
  <c r="Z19" i="2"/>
  <c r="Y19" i="2"/>
  <c r="X19" i="2"/>
  <c r="AB14" i="2"/>
  <c r="AA14" i="2"/>
  <c r="Z14" i="2"/>
  <c r="Y14" i="2"/>
  <c r="X14" i="2"/>
  <c r="AB9" i="2"/>
  <c r="AA9" i="2"/>
  <c r="Z9" i="2"/>
  <c r="Y9" i="2"/>
  <c r="X9" i="2"/>
  <c r="AK81" i="2" l="1"/>
  <c r="AG81" i="2"/>
  <c r="AI81" i="2" s="1"/>
  <c r="AK84" i="2"/>
  <c r="AJ83" i="2"/>
  <c r="AM84" i="2"/>
  <c r="AL83" i="2"/>
  <c r="BN55" i="7"/>
  <c r="AY77" i="7" s="1"/>
  <c r="AM85" i="8" s="1"/>
  <c r="BK34" i="7"/>
  <c r="BK37" i="7" s="1"/>
  <c r="BH37" i="7"/>
  <c r="BJ37" i="7" s="1"/>
  <c r="BJ38" i="7" s="1"/>
  <c r="BD37" i="7"/>
  <c r="AD86" i="2"/>
  <c r="I87" i="7"/>
  <c r="AD89" i="2"/>
  <c r="BQ86" i="7"/>
  <c r="AH80" i="2"/>
  <c r="BD64" i="7"/>
  <c r="BC63" i="7"/>
  <c r="BC64" i="7"/>
  <c r="BC65" i="7" s="1"/>
  <c r="AX45" i="2"/>
  <c r="BO45" i="2" s="1"/>
  <c r="AT14" i="2"/>
  <c r="AX44" i="2"/>
  <c r="BO44" i="2" s="1"/>
  <c r="AT13" i="2"/>
  <c r="AX46" i="2"/>
  <c r="BO46" i="2" s="1"/>
  <c r="AT15" i="2"/>
  <c r="AX43" i="2"/>
  <c r="BO43" i="2" s="1"/>
  <c r="AT12" i="2"/>
  <c r="AX42" i="2"/>
  <c r="BO42" i="2" s="1"/>
  <c r="AT11" i="2"/>
  <c r="AX41" i="2"/>
  <c r="BO41" i="2" s="1"/>
  <c r="AT10" i="2"/>
  <c r="AX40" i="2"/>
  <c r="BO40" i="2" s="1"/>
  <c r="AT9" i="2"/>
  <c r="AX39" i="2"/>
  <c r="BO39" i="2" s="1"/>
  <c r="AE88" i="2"/>
  <c r="AY48" i="7"/>
  <c r="AK83" i="8" s="1"/>
  <c r="AJ82" i="2"/>
  <c r="AT8" i="2"/>
  <c r="BN28" i="7" l="1"/>
  <c r="AY50" i="7" s="1"/>
  <c r="AK83" i="2"/>
  <c r="AM85" i="2"/>
  <c r="AX76" i="7"/>
  <c r="AL84" i="8" s="1"/>
  <c r="BK36" i="7"/>
  <c r="BG55" i="7"/>
  <c r="AX74" i="7" s="1"/>
  <c r="AL82" i="8" s="1"/>
  <c r="BC89" i="7"/>
  <c r="AW90" i="7"/>
  <c r="AX88" i="7"/>
  <c r="AW91" i="7"/>
  <c r="AW92" i="7" s="1"/>
  <c r="AY101" i="7"/>
  <c r="AE82" i="8" s="1"/>
  <c r="BI40" i="2"/>
  <c r="AK85" i="2" l="1"/>
  <c r="AK85" i="8"/>
  <c r="AX49" i="7"/>
  <c r="AE82" i="2"/>
  <c r="AL84" i="2"/>
  <c r="AY75" i="7"/>
  <c r="AM83" i="8" s="1"/>
  <c r="AL82" i="2"/>
  <c r="AZ82" i="7"/>
  <c r="BC87" i="7" s="1"/>
  <c r="BC91" i="7" s="1"/>
  <c r="BC92" i="7" s="1"/>
  <c r="AX90" i="7"/>
  <c r="AX91" i="7"/>
  <c r="BD88" i="7"/>
  <c r="BA44" i="2"/>
  <c r="AK51" i="2"/>
  <c r="AJ84" i="2" l="1"/>
  <c r="AJ84" i="8"/>
  <c r="AM83" i="2"/>
  <c r="BJ89" i="7"/>
  <c r="BH90" i="7" s="1"/>
  <c r="BJ90" i="7" s="1"/>
  <c r="AX102" i="7"/>
  <c r="AD83" i="8" s="1"/>
  <c r="AY103" i="7"/>
  <c r="AE84" i="8" s="1"/>
  <c r="BD86" i="7"/>
  <c r="BD90" i="7" s="1"/>
  <c r="BC90" i="7"/>
  <c r="BG82" i="7" s="1"/>
  <c r="AX101" i="7" s="1"/>
  <c r="AD82" i="8" s="1"/>
  <c r="I35" i="7"/>
  <c r="AK86" i="2"/>
  <c r="AG52" i="2"/>
  <c r="AG87" i="2" s="1"/>
  <c r="AD82" i="2" l="1"/>
  <c r="AE84" i="2"/>
  <c r="AD83" i="2"/>
  <c r="BH91" i="7"/>
  <c r="BJ91" i="7" s="1"/>
  <c r="BJ92" i="7" s="1"/>
  <c r="BK88" i="7"/>
  <c r="BK91" i="7" s="1"/>
  <c r="AY102" i="7"/>
  <c r="AE83" i="8" s="1"/>
  <c r="BD91" i="7"/>
  <c r="BJ40" i="2"/>
  <c r="BJ41" i="2"/>
  <c r="BJ42" i="2"/>
  <c r="BJ43" i="2"/>
  <c r="BJ44" i="2"/>
  <c r="BJ45" i="2"/>
  <c r="BJ46" i="2"/>
  <c r="BJ47" i="2"/>
  <c r="BJ48" i="2"/>
  <c r="BJ49" i="2"/>
  <c r="BJ50" i="2"/>
  <c r="BI41" i="2"/>
  <c r="BI42" i="2"/>
  <c r="BI43" i="2"/>
  <c r="BI44" i="2"/>
  <c r="BI45" i="2"/>
  <c r="BI46" i="2"/>
  <c r="BI47" i="2"/>
  <c r="BI48" i="2"/>
  <c r="BI49" i="2"/>
  <c r="BI50" i="2"/>
  <c r="BH40" i="2"/>
  <c r="BH41" i="2"/>
  <c r="BH42" i="2"/>
  <c r="BH43" i="2"/>
  <c r="BH44" i="2"/>
  <c r="BH45" i="2"/>
  <c r="BH46" i="2"/>
  <c r="BH47" i="2"/>
  <c r="BH48" i="2"/>
  <c r="BH49" i="2"/>
  <c r="BH50" i="2"/>
  <c r="BG40" i="2"/>
  <c r="BG41" i="2"/>
  <c r="BG42" i="2"/>
  <c r="BG43" i="2"/>
  <c r="BG44" i="2"/>
  <c r="BG45" i="2"/>
  <c r="BG46" i="2"/>
  <c r="BG47" i="2"/>
  <c r="BG48" i="2"/>
  <c r="BG49" i="2"/>
  <c r="BG50" i="2"/>
  <c r="BF40" i="2"/>
  <c r="BR40" i="2" s="1"/>
  <c r="BF41" i="2"/>
  <c r="BR41" i="2" s="1"/>
  <c r="BF42" i="2"/>
  <c r="BR42" i="2" s="1"/>
  <c r="BF43" i="2"/>
  <c r="BR43" i="2" s="1"/>
  <c r="BF44" i="2"/>
  <c r="BR44" i="2" s="1"/>
  <c r="BF45" i="2"/>
  <c r="BR45" i="2" s="1"/>
  <c r="BF46" i="2"/>
  <c r="BR46" i="2" s="1"/>
  <c r="BF47" i="2"/>
  <c r="BR47" i="2" s="1"/>
  <c r="BF48" i="2"/>
  <c r="BR48" i="2" s="1"/>
  <c r="BF49" i="2"/>
  <c r="BR49" i="2" s="1"/>
  <c r="BF50" i="2"/>
  <c r="BR50" i="2" s="1"/>
  <c r="BE40" i="2"/>
  <c r="BQ40" i="2" s="1"/>
  <c r="BE41" i="2"/>
  <c r="BQ41" i="2" s="1"/>
  <c r="BE42" i="2"/>
  <c r="BQ42" i="2" s="1"/>
  <c r="BE43" i="2"/>
  <c r="BQ43" i="2" s="1"/>
  <c r="BE44" i="2"/>
  <c r="BQ44" i="2" s="1"/>
  <c r="BE45" i="2"/>
  <c r="BQ45" i="2" s="1"/>
  <c r="BE46" i="2"/>
  <c r="BQ46" i="2" s="1"/>
  <c r="BE47" i="2"/>
  <c r="BQ47" i="2" s="1"/>
  <c r="BE48" i="2"/>
  <c r="BQ48" i="2" s="1"/>
  <c r="BE49" i="2"/>
  <c r="BQ49" i="2" s="1"/>
  <c r="BE50" i="2"/>
  <c r="BQ50" i="2" s="1"/>
  <c r="BD40" i="2"/>
  <c r="BP40" i="2" s="1"/>
  <c r="BD41" i="2"/>
  <c r="BP41" i="2" s="1"/>
  <c r="BD42" i="2"/>
  <c r="BP42" i="2" s="1"/>
  <c r="BD43" i="2"/>
  <c r="BP43" i="2" s="1"/>
  <c r="BD44" i="2"/>
  <c r="BP44" i="2" s="1"/>
  <c r="BD45" i="2"/>
  <c r="BP45" i="2" s="1"/>
  <c r="BD46" i="2"/>
  <c r="BP46" i="2" s="1"/>
  <c r="BD47" i="2"/>
  <c r="BP47" i="2" s="1"/>
  <c r="BD48" i="2"/>
  <c r="BP48" i="2" s="1"/>
  <c r="BD49" i="2"/>
  <c r="BP49" i="2" s="1"/>
  <c r="BD50" i="2"/>
  <c r="BP50" i="2" s="1"/>
  <c r="BC40" i="2"/>
  <c r="BC41" i="2"/>
  <c r="BC42" i="2"/>
  <c r="BC43" i="2"/>
  <c r="BC44" i="2"/>
  <c r="BC45" i="2"/>
  <c r="BC46" i="2"/>
  <c r="BC47" i="2"/>
  <c r="BC48" i="2"/>
  <c r="BC49" i="2"/>
  <c r="BC50" i="2"/>
  <c r="BB50" i="2"/>
  <c r="BA50" i="2"/>
  <c r="AZ50" i="2"/>
  <c r="AY50" i="2"/>
  <c r="BB49" i="2"/>
  <c r="BA49" i="2"/>
  <c r="AZ49" i="2"/>
  <c r="AY49" i="2"/>
  <c r="BB48" i="2"/>
  <c r="BA48" i="2"/>
  <c r="AZ48" i="2"/>
  <c r="AY48" i="2"/>
  <c r="BB47" i="2"/>
  <c r="BA47" i="2"/>
  <c r="AZ47" i="2"/>
  <c r="AY47" i="2"/>
  <c r="AY40" i="2"/>
  <c r="AZ40" i="2"/>
  <c r="BA40" i="2"/>
  <c r="BB40" i="2"/>
  <c r="AY41" i="2"/>
  <c r="AZ41" i="2"/>
  <c r="BA41" i="2"/>
  <c r="BB41" i="2"/>
  <c r="AY42" i="2"/>
  <c r="AZ42" i="2"/>
  <c r="BA42" i="2"/>
  <c r="BB42" i="2"/>
  <c r="AY43" i="2"/>
  <c r="AZ43" i="2"/>
  <c r="BA43" i="2"/>
  <c r="BB43" i="2"/>
  <c r="AY44" i="2"/>
  <c r="AZ44" i="2"/>
  <c r="BB44" i="2"/>
  <c r="AY45" i="2"/>
  <c r="AZ45" i="2"/>
  <c r="BA45" i="2"/>
  <c r="BB45" i="2"/>
  <c r="AY46" i="2"/>
  <c r="AZ46" i="2"/>
  <c r="BA46" i="2"/>
  <c r="BB46" i="2"/>
  <c r="AZ39" i="2"/>
  <c r="BA39" i="2"/>
  <c r="BB39" i="2"/>
  <c r="BJ39" i="2"/>
  <c r="BI39" i="2"/>
  <c r="BH39" i="2"/>
  <c r="BG39" i="2"/>
  <c r="BF39" i="2"/>
  <c r="BR39" i="2" s="1"/>
  <c r="BE39" i="2"/>
  <c r="BQ39" i="2" s="1"/>
  <c r="BP39" i="2"/>
  <c r="AE83" i="2" l="1"/>
  <c r="BK90" i="7"/>
  <c r="BN82" i="7"/>
  <c r="AX103" i="7" s="1"/>
  <c r="AD84" i="8" s="1"/>
  <c r="AC9" i="7"/>
  <c r="AO85" i="7"/>
  <c r="AH85" i="7"/>
  <c r="AB85" i="7"/>
  <c r="AO58" i="7"/>
  <c r="AH58" i="7"/>
  <c r="AB58" i="7"/>
  <c r="AO31" i="7"/>
  <c r="AH31" i="7"/>
  <c r="AB31" i="7"/>
  <c r="J104" i="7"/>
  <c r="AD71" i="8" s="1"/>
  <c r="V87" i="7"/>
  <c r="W86" i="7" s="1"/>
  <c r="J86" i="7"/>
  <c r="U85" i="7"/>
  <c r="N85" i="7"/>
  <c r="H85" i="7"/>
  <c r="U58" i="7"/>
  <c r="N58" i="7"/>
  <c r="H58" i="7"/>
  <c r="O35" i="7"/>
  <c r="P34" i="7" s="1"/>
  <c r="U31" i="7"/>
  <c r="N31" i="7"/>
  <c r="H31" i="7"/>
  <c r="K47" i="7"/>
  <c r="AK68" i="8" s="1"/>
  <c r="J34" i="7"/>
  <c r="AD84" i="2" l="1"/>
  <c r="AD71" i="2"/>
  <c r="AK68" i="2"/>
  <c r="AY104" i="7"/>
  <c r="AE85" i="8" s="1"/>
  <c r="AE21" i="7"/>
  <c r="AG72" i="8" s="1"/>
  <c r="AI72" i="8" s="1"/>
  <c r="AI9" i="7"/>
  <c r="AJ8" i="7" s="1"/>
  <c r="AD8" i="7"/>
  <c r="AE85" i="2" l="1"/>
  <c r="AG72" i="2"/>
  <c r="AI72" i="2" s="1"/>
  <c r="AM55" i="2" l="1"/>
  <c r="AM90" i="2" s="1"/>
  <c r="AL55" i="2"/>
  <c r="AL90" i="2" s="1"/>
  <c r="AM54" i="2"/>
  <c r="AM89" i="2" s="1"/>
  <c r="AL54" i="2"/>
  <c r="AL89" i="2" s="1"/>
  <c r="AM52" i="2"/>
  <c r="AM87" i="2" s="1"/>
  <c r="AC60" i="7"/>
  <c r="AM51" i="2"/>
  <c r="AL51" i="2"/>
  <c r="AK55" i="2"/>
  <c r="AK90" i="2" s="1"/>
  <c r="AJ55" i="2"/>
  <c r="AJ90" i="2" s="1"/>
  <c r="AK54" i="2"/>
  <c r="AK89" i="2" s="1"/>
  <c r="AJ54" i="2"/>
  <c r="AJ89" i="2" s="1"/>
  <c r="AK52" i="2"/>
  <c r="AK87" i="2" s="1"/>
  <c r="AJ52" i="2"/>
  <c r="AJ87" i="2" s="1"/>
  <c r="AJ51" i="2"/>
  <c r="AI52" i="2"/>
  <c r="AI87" i="2" s="1"/>
  <c r="AG54" i="2"/>
  <c r="AG89" i="2" s="1"/>
  <c r="AG86" i="2"/>
  <c r="AF55" i="2"/>
  <c r="AF90" i="2" s="1"/>
  <c r="AF54" i="2"/>
  <c r="AF89" i="2" s="1"/>
  <c r="AF52" i="2"/>
  <c r="AF87" i="2" s="1"/>
  <c r="AF86" i="2"/>
  <c r="AE55" i="2"/>
  <c r="AE54" i="2"/>
  <c r="AE52" i="2"/>
  <c r="AE51" i="2"/>
  <c r="I89" i="7" s="1"/>
  <c r="AD55" i="2"/>
  <c r="AD52" i="2"/>
  <c r="AE89" i="2" l="1"/>
  <c r="BQ88" i="7"/>
  <c r="BS100" i="7" s="1"/>
  <c r="AE76" i="8" s="1"/>
  <c r="AD87" i="2"/>
  <c r="AC87" i="7"/>
  <c r="AE87" i="2"/>
  <c r="AC89" i="7"/>
  <c r="AE101" i="7" s="1"/>
  <c r="AE72" i="8" s="1"/>
  <c r="AD90" i="2"/>
  <c r="BX86" i="7"/>
  <c r="BY101" i="7" s="1"/>
  <c r="AD79" i="8" s="1"/>
  <c r="AE90" i="2"/>
  <c r="BX88" i="7"/>
  <c r="BY87" i="7" s="1"/>
  <c r="I60" i="7"/>
  <c r="V60" i="7" s="1"/>
  <c r="W59" i="7" s="1"/>
  <c r="AL86" i="2"/>
  <c r="AC7" i="7"/>
  <c r="AD6" i="7" s="1"/>
  <c r="BQ32" i="7"/>
  <c r="BR31" i="7" s="1"/>
  <c r="I62" i="7"/>
  <c r="O62" i="7" s="1"/>
  <c r="AM86" i="2"/>
  <c r="BQ7" i="7"/>
  <c r="BR6" i="7" s="1"/>
  <c r="I33" i="7"/>
  <c r="V33" i="7" s="1"/>
  <c r="AJ86" i="2"/>
  <c r="AC33" i="7"/>
  <c r="AD50" i="7" s="1"/>
  <c r="AJ75" i="8" s="1"/>
  <c r="AC35" i="7"/>
  <c r="AE47" i="7" s="1"/>
  <c r="AK72" i="8" s="1"/>
  <c r="O89" i="7"/>
  <c r="AE86" i="2"/>
  <c r="BQ34" i="7"/>
  <c r="BQ9" i="7"/>
  <c r="BR8" i="7" s="1"/>
  <c r="BX32" i="7"/>
  <c r="BY47" i="7" s="1"/>
  <c r="AJ79" i="8" s="1"/>
  <c r="BX59" i="7"/>
  <c r="BY58" i="7" s="1"/>
  <c r="BR85" i="7"/>
  <c r="AC62" i="7"/>
  <c r="AE74" i="7" s="1"/>
  <c r="AM72" i="8" s="1"/>
  <c r="BX7" i="7"/>
  <c r="BY22" i="7" s="1"/>
  <c r="AF79" i="8" s="1"/>
  <c r="AH79" i="8" s="1"/>
  <c r="BQ59" i="7"/>
  <c r="BR58" i="7" s="1"/>
  <c r="BQ61" i="7"/>
  <c r="BR60" i="7" s="1"/>
  <c r="BX9" i="7"/>
  <c r="BX34" i="7"/>
  <c r="BY33" i="7" s="1"/>
  <c r="BX61" i="7"/>
  <c r="BZ73" i="7" s="1"/>
  <c r="AM78" i="8" s="1"/>
  <c r="AH55" i="2"/>
  <c r="AH90" i="2" s="1"/>
  <c r="AI54" i="2"/>
  <c r="AI89" i="2" s="1"/>
  <c r="AH51" i="2"/>
  <c r="AH86" i="2" s="1"/>
  <c r="I7" i="7"/>
  <c r="AI51" i="2"/>
  <c r="AI86" i="2" s="1"/>
  <c r="I9" i="7"/>
  <c r="AD77" i="7"/>
  <c r="AL75" i="8" s="1"/>
  <c r="AP60" i="7"/>
  <c r="AD59" i="7"/>
  <c r="AH52" i="2"/>
  <c r="AH87" i="2" s="1"/>
  <c r="AH54" i="2"/>
  <c r="AH89" i="2" s="1"/>
  <c r="AI55" i="2"/>
  <c r="AI90" i="2" s="1"/>
  <c r="AD79" i="2" l="1"/>
  <c r="AF79" i="2"/>
  <c r="AM78" i="2"/>
  <c r="AJ79" i="2"/>
  <c r="AE76" i="2"/>
  <c r="AE72" i="2"/>
  <c r="AM72" i="2"/>
  <c r="AK72" i="2"/>
  <c r="AJ75" i="2"/>
  <c r="AL75" i="2"/>
  <c r="J77" i="7"/>
  <c r="AL71" i="8" s="1"/>
  <c r="BR22" i="7"/>
  <c r="AF77" i="8" s="1"/>
  <c r="AH77" i="8" s="1"/>
  <c r="AC64" i="7"/>
  <c r="AC65" i="7" s="1"/>
  <c r="AI89" i="7"/>
  <c r="AJ88" i="7" s="1"/>
  <c r="BS21" i="7"/>
  <c r="AG76" i="8" s="1"/>
  <c r="AI76" i="8" s="1"/>
  <c r="AD61" i="7"/>
  <c r="AD63" i="7" s="1"/>
  <c r="BY74" i="7"/>
  <c r="AL79" i="8" s="1"/>
  <c r="BX62" i="7"/>
  <c r="BY31" i="7"/>
  <c r="BY35" i="7" s="1"/>
  <c r="BZ100" i="7"/>
  <c r="AE78" i="8" s="1"/>
  <c r="BX89" i="7"/>
  <c r="BY85" i="7"/>
  <c r="BY90" i="7" s="1"/>
  <c r="BQ90" i="7"/>
  <c r="BQ91" i="7" s="1"/>
  <c r="BQ89" i="7"/>
  <c r="AD88" i="7"/>
  <c r="I90" i="7"/>
  <c r="J88" i="7"/>
  <c r="J90" i="7" s="1"/>
  <c r="BY6" i="7"/>
  <c r="BQ10" i="7"/>
  <c r="AP7" i="7"/>
  <c r="AQ6" i="7" s="1"/>
  <c r="AC11" i="7"/>
  <c r="AC12" i="7" s="1"/>
  <c r="BX90" i="7"/>
  <c r="BX91" i="7" s="1"/>
  <c r="BR87" i="7"/>
  <c r="BR90" i="7" s="1"/>
  <c r="BQ11" i="7"/>
  <c r="BQ12" i="7" s="1"/>
  <c r="BX63" i="7"/>
  <c r="BX64" i="7" s="1"/>
  <c r="I91" i="7"/>
  <c r="I92" i="7" s="1"/>
  <c r="AC10" i="7"/>
  <c r="BS73" i="7"/>
  <c r="AM76" i="8" s="1"/>
  <c r="BX11" i="7"/>
  <c r="BX12" i="7" s="1"/>
  <c r="AC90" i="7"/>
  <c r="K101" i="7"/>
  <c r="AE68" i="8" s="1"/>
  <c r="AD24" i="7"/>
  <c r="AF75" i="8" s="1"/>
  <c r="AH75" i="8" s="1"/>
  <c r="AI62" i="7"/>
  <c r="AJ61" i="7" s="1"/>
  <c r="K74" i="7"/>
  <c r="AM68" i="8" s="1"/>
  <c r="BR11" i="7"/>
  <c r="AD34" i="7"/>
  <c r="I64" i="7"/>
  <c r="I65" i="7" s="1"/>
  <c r="BX36" i="7"/>
  <c r="BX37" i="7" s="1"/>
  <c r="AI35" i="7"/>
  <c r="AJ34" i="7" s="1"/>
  <c r="J61" i="7"/>
  <c r="BR101" i="7"/>
  <c r="AD77" i="8" s="1"/>
  <c r="BZ46" i="7"/>
  <c r="AK78" i="8" s="1"/>
  <c r="BX35" i="7"/>
  <c r="AC63" i="7"/>
  <c r="I63" i="7"/>
  <c r="BQ36" i="7"/>
  <c r="BQ37" i="7" s="1"/>
  <c r="BR47" i="7"/>
  <c r="AJ77" i="8" s="1"/>
  <c r="AC37" i="7"/>
  <c r="AC38" i="7" s="1"/>
  <c r="BQ35" i="7"/>
  <c r="J59" i="7"/>
  <c r="BY8" i="7"/>
  <c r="I36" i="7"/>
  <c r="BS46" i="7"/>
  <c r="AK76" i="8" s="1"/>
  <c r="BR33" i="7"/>
  <c r="BR35" i="7" s="1"/>
  <c r="AD86" i="7"/>
  <c r="BR74" i="7"/>
  <c r="AL77" i="8" s="1"/>
  <c r="AD104" i="7"/>
  <c r="AD75" i="8" s="1"/>
  <c r="AC91" i="7"/>
  <c r="AC92" i="7" s="1"/>
  <c r="AP87" i="7"/>
  <c r="AQ86" i="7" s="1"/>
  <c r="BQ62" i="7"/>
  <c r="BX10" i="7"/>
  <c r="BZ21" i="7"/>
  <c r="AG78" i="8" s="1"/>
  <c r="AI78" i="8" s="1"/>
  <c r="AD32" i="7"/>
  <c r="AP33" i="7"/>
  <c r="AQ32" i="7" s="1"/>
  <c r="J50" i="7"/>
  <c r="AJ71" i="8" s="1"/>
  <c r="I37" i="7"/>
  <c r="I38" i="7" s="1"/>
  <c r="BQ63" i="7"/>
  <c r="BQ64" i="7" s="1"/>
  <c r="J32" i="7"/>
  <c r="J37" i="7" s="1"/>
  <c r="AC36" i="7"/>
  <c r="BY60" i="7"/>
  <c r="BY62" i="7" s="1"/>
  <c r="I10" i="7"/>
  <c r="J24" i="7"/>
  <c r="AF71" i="8" s="1"/>
  <c r="AH71" i="8" s="1"/>
  <c r="V7" i="7"/>
  <c r="J6" i="7"/>
  <c r="W32" i="7"/>
  <c r="AH79" i="2"/>
  <c r="O9" i="7"/>
  <c r="I11" i="7"/>
  <c r="I12" i="7" s="1"/>
  <c r="K21" i="7"/>
  <c r="AG68" i="8" s="1"/>
  <c r="AI68" i="8" s="1"/>
  <c r="J8" i="7"/>
  <c r="P61" i="7"/>
  <c r="P88" i="7"/>
  <c r="BR62" i="7"/>
  <c r="BR63" i="7"/>
  <c r="BR10" i="7"/>
  <c r="AD64" i="7"/>
  <c r="AQ59" i="7"/>
  <c r="AD10" i="7"/>
  <c r="AD11" i="7"/>
  <c r="AG78" i="2" l="1"/>
  <c r="AI78" i="2" s="1"/>
  <c r="AK78" i="2"/>
  <c r="AE78" i="2"/>
  <c r="AL79" i="2"/>
  <c r="AM76" i="2"/>
  <c r="AF77" i="2"/>
  <c r="AH77" i="2" s="1"/>
  <c r="AD77" i="2"/>
  <c r="AL77" i="2"/>
  <c r="AJ77" i="2"/>
  <c r="AK76" i="2"/>
  <c r="AG76" i="2"/>
  <c r="AI76" i="2" s="1"/>
  <c r="AD75" i="2"/>
  <c r="AF75" i="2"/>
  <c r="AH75" i="2" s="1"/>
  <c r="AF2" i="7"/>
  <c r="AD22" i="7" s="1"/>
  <c r="AF73" i="8" s="1"/>
  <c r="AH73" i="8" s="1"/>
  <c r="AF71" i="2"/>
  <c r="AH71" i="2" s="1"/>
  <c r="AG68" i="2"/>
  <c r="AI68" i="2" s="1"/>
  <c r="AE68" i="2"/>
  <c r="AM68" i="2"/>
  <c r="AJ71" i="2"/>
  <c r="AL71" i="2"/>
  <c r="BT2" i="7"/>
  <c r="BR21" i="7" s="1"/>
  <c r="AF76" i="8" s="1"/>
  <c r="AH76" i="8" s="1"/>
  <c r="AD91" i="7"/>
  <c r="BR89" i="7"/>
  <c r="CA54" i="7"/>
  <c r="BY73" i="7" s="1"/>
  <c r="AL78" i="8" s="1"/>
  <c r="CE96" i="7"/>
  <c r="CE67" i="7"/>
  <c r="CE42" i="7"/>
  <c r="CE15" i="7"/>
  <c r="CE93" i="7"/>
  <c r="CE95" i="7"/>
  <c r="CE66" i="7"/>
  <c r="CE41" i="7"/>
  <c r="CE14" i="7"/>
  <c r="CE68" i="7"/>
  <c r="CE16" i="7"/>
  <c r="CE94" i="7"/>
  <c r="CE69" i="7"/>
  <c r="CE40" i="7"/>
  <c r="CE17" i="7"/>
  <c r="CE39" i="7"/>
  <c r="AW95" i="7"/>
  <c r="AW68" i="7"/>
  <c r="AW43" i="7"/>
  <c r="AW69" i="7"/>
  <c r="AW40" i="7"/>
  <c r="AW41" i="7"/>
  <c r="AW14" i="7"/>
  <c r="AW96" i="7"/>
  <c r="AW15" i="7"/>
  <c r="AW97" i="7"/>
  <c r="AW70" i="7"/>
  <c r="AW16" i="7"/>
  <c r="AW94" i="7"/>
  <c r="AW67" i="7"/>
  <c r="AW42" i="7"/>
  <c r="AW17" i="7"/>
  <c r="J91" i="7"/>
  <c r="AF55" i="7"/>
  <c r="AP62" i="7" s="1"/>
  <c r="BY36" i="7"/>
  <c r="AD37" i="7"/>
  <c r="BY10" i="7"/>
  <c r="BY11" i="7"/>
  <c r="BY89" i="7"/>
  <c r="AF82" i="7"/>
  <c r="AI87" i="7" s="1"/>
  <c r="AI91" i="7" s="1"/>
  <c r="AI92" i="7" s="1"/>
  <c r="J64" i="7"/>
  <c r="CA81" i="7"/>
  <c r="BY100" i="7" s="1"/>
  <c r="AD78" i="8" s="1"/>
  <c r="BT81" i="7"/>
  <c r="BR100" i="7" s="1"/>
  <c r="AD76" i="8" s="1"/>
  <c r="AD90" i="7"/>
  <c r="L82" i="7"/>
  <c r="V89" i="7" s="1"/>
  <c r="W88" i="7" s="1"/>
  <c r="J63" i="7"/>
  <c r="L55" i="7"/>
  <c r="V62" i="7" s="1"/>
  <c r="BT27" i="7"/>
  <c r="BR46" i="7" s="1"/>
  <c r="AJ76" i="8" s="1"/>
  <c r="BR36" i="7"/>
  <c r="L28" i="7"/>
  <c r="V35" i="7" s="1"/>
  <c r="CA2" i="7"/>
  <c r="BY21" i="7" s="1"/>
  <c r="AF78" i="8" s="1"/>
  <c r="AH78" i="8" s="1"/>
  <c r="CA27" i="7"/>
  <c r="BY46" i="7" s="1"/>
  <c r="AJ78" i="8" s="1"/>
  <c r="BY63" i="7"/>
  <c r="AF28" i="7"/>
  <c r="AP35" i="7" s="1"/>
  <c r="AD36" i="7"/>
  <c r="J36" i="7"/>
  <c r="BT54" i="7"/>
  <c r="BR73" i="7" s="1"/>
  <c r="AL76" i="8" s="1"/>
  <c r="J10" i="7"/>
  <c r="P8" i="7"/>
  <c r="W6" i="7"/>
  <c r="J11" i="7"/>
  <c r="L2" i="7"/>
  <c r="BQ93" i="7"/>
  <c r="BQ68" i="7"/>
  <c r="BQ42" i="7"/>
  <c r="BX96" i="7"/>
  <c r="BX69" i="7"/>
  <c r="BQ67" i="7"/>
  <c r="BQ41" i="7"/>
  <c r="BX95" i="7"/>
  <c r="BX68" i="7"/>
  <c r="BQ66" i="7"/>
  <c r="BQ40" i="7"/>
  <c r="BX94" i="7"/>
  <c r="BX67" i="7"/>
  <c r="BQ39" i="7"/>
  <c r="BX93" i="7"/>
  <c r="BX66" i="7"/>
  <c r="BX42" i="7"/>
  <c r="BX17" i="7"/>
  <c r="BQ96" i="7"/>
  <c r="BX41" i="7"/>
  <c r="BX16" i="7"/>
  <c r="BQ95" i="7"/>
  <c r="BX40" i="7"/>
  <c r="BX15" i="7"/>
  <c r="BQ94" i="7"/>
  <c r="BQ69" i="7"/>
  <c r="BX39" i="7"/>
  <c r="BX14" i="7"/>
  <c r="AC16" i="7"/>
  <c r="AC96" i="7"/>
  <c r="AC42" i="7"/>
  <c r="AC97" i="7"/>
  <c r="BQ17" i="7"/>
  <c r="AC17" i="7"/>
  <c r="AC14" i="7"/>
  <c r="AC94" i="7"/>
  <c r="AC70" i="7"/>
  <c r="I43" i="7"/>
  <c r="I40" i="7"/>
  <c r="I97" i="7"/>
  <c r="AC15" i="7"/>
  <c r="AC68" i="7"/>
  <c r="I96" i="7"/>
  <c r="AC69" i="7"/>
  <c r="BQ15" i="7"/>
  <c r="I67" i="7"/>
  <c r="I42" i="7"/>
  <c r="I94" i="7"/>
  <c r="AC67" i="7"/>
  <c r="I41" i="7"/>
  <c r="AC95" i="7"/>
  <c r="I68" i="7"/>
  <c r="BQ16" i="7"/>
  <c r="I69" i="7"/>
  <c r="I70" i="7"/>
  <c r="AC40" i="7"/>
  <c r="I95" i="7"/>
  <c r="AC43" i="7"/>
  <c r="AC41" i="7"/>
  <c r="BQ14" i="7"/>
  <c r="I17" i="7"/>
  <c r="I14" i="7"/>
  <c r="I16" i="7"/>
  <c r="I15" i="7"/>
  <c r="BZ47" i="7" l="1"/>
  <c r="AK79" i="8" s="1"/>
  <c r="AF78" i="2"/>
  <c r="AL78" i="2"/>
  <c r="AF76" i="2"/>
  <c r="AH76" i="2" s="1"/>
  <c r="BS74" i="7"/>
  <c r="AM77" i="8" s="1"/>
  <c r="AJ76" i="2"/>
  <c r="AF73" i="2"/>
  <c r="AH73" i="2" s="1"/>
  <c r="BZ101" i="7"/>
  <c r="AE79" i="8" s="1"/>
  <c r="AD78" i="2"/>
  <c r="BS101" i="7"/>
  <c r="AE77" i="8" s="1"/>
  <c r="AD76" i="2"/>
  <c r="CF32" i="7"/>
  <c r="AX60" i="7"/>
  <c r="CF59" i="7"/>
  <c r="AX22" i="7"/>
  <c r="AF83" i="8" s="1"/>
  <c r="AH83" i="8" s="1"/>
  <c r="BJ9" i="7"/>
  <c r="BH10" i="7" s="1"/>
  <c r="BJ10" i="7" s="1"/>
  <c r="BC7" i="7"/>
  <c r="BD6" i="7" s="1"/>
  <c r="CF9" i="7"/>
  <c r="AY23" i="7"/>
  <c r="AG84" i="8" s="1"/>
  <c r="AI84" i="8" s="1"/>
  <c r="CF61" i="7"/>
  <c r="CF86" i="7"/>
  <c r="AX33" i="7"/>
  <c r="CG96" i="7"/>
  <c r="CG67" i="7"/>
  <c r="CG42" i="7"/>
  <c r="CG15" i="7"/>
  <c r="CG41" i="7"/>
  <c r="CG14" i="7"/>
  <c r="CG94" i="7"/>
  <c r="CG66" i="7"/>
  <c r="CG40" i="7"/>
  <c r="CG95" i="7"/>
  <c r="CG69" i="7"/>
  <c r="CG17" i="7"/>
  <c r="CG93" i="7"/>
  <c r="CG68" i="7"/>
  <c r="CG39" i="7"/>
  <c r="CG16" i="7"/>
  <c r="CF34" i="7"/>
  <c r="CF7" i="7"/>
  <c r="CF88" i="7"/>
  <c r="AX9" i="7"/>
  <c r="AX7" i="7"/>
  <c r="AX89" i="7"/>
  <c r="AX87" i="7"/>
  <c r="AX35" i="7"/>
  <c r="AX62" i="7"/>
  <c r="AY14" i="7"/>
  <c r="AY15" i="7"/>
  <c r="AY96" i="7"/>
  <c r="AY69" i="7"/>
  <c r="AY40" i="7"/>
  <c r="AY97" i="7"/>
  <c r="AY70" i="7"/>
  <c r="AY41" i="7"/>
  <c r="AY16" i="7"/>
  <c r="AY94" i="7"/>
  <c r="AY67" i="7"/>
  <c r="AY42" i="7"/>
  <c r="AY17" i="7"/>
  <c r="AY95" i="7"/>
  <c r="AY68" i="7"/>
  <c r="AY43" i="7"/>
  <c r="AD75" i="7"/>
  <c r="AL73" i="8" s="1"/>
  <c r="AI90" i="7"/>
  <c r="AM82" i="7" s="1"/>
  <c r="AD101" i="7" s="1"/>
  <c r="AD72" i="8" s="1"/>
  <c r="AI60" i="7"/>
  <c r="AI64" i="7" s="1"/>
  <c r="AI65" i="7" s="1"/>
  <c r="AE76" i="7"/>
  <c r="AM74" i="8" s="1"/>
  <c r="AJ86" i="7"/>
  <c r="AJ90" i="7" s="1"/>
  <c r="AE23" i="7"/>
  <c r="AG74" i="8" s="1"/>
  <c r="AI74" i="8" s="1"/>
  <c r="AP9" i="7"/>
  <c r="AN10" i="7" s="1"/>
  <c r="AP10" i="7" s="1"/>
  <c r="AI7" i="7"/>
  <c r="AJ6" i="7" s="1"/>
  <c r="BS47" i="7"/>
  <c r="AK77" i="8" s="1"/>
  <c r="AE103" i="7"/>
  <c r="AE74" i="8" s="1"/>
  <c r="AP89" i="7"/>
  <c r="AN90" i="7" s="1"/>
  <c r="AP90" i="7" s="1"/>
  <c r="T91" i="7"/>
  <c r="V91" i="7" s="1"/>
  <c r="V92" i="7" s="1"/>
  <c r="AD102" i="7"/>
  <c r="AD73" i="8" s="1"/>
  <c r="T90" i="7"/>
  <c r="V90" i="7" s="1"/>
  <c r="O87" i="7"/>
  <c r="O91" i="7" s="1"/>
  <c r="O92" i="7" s="1"/>
  <c r="BS22" i="7"/>
  <c r="AG77" i="8" s="1"/>
  <c r="AI77" i="8" s="1"/>
  <c r="K103" i="7"/>
  <c r="AE70" i="8" s="1"/>
  <c r="J102" i="7"/>
  <c r="AD69" i="8" s="1"/>
  <c r="BZ74" i="7"/>
  <c r="AM79" i="8" s="1"/>
  <c r="AL76" i="2"/>
  <c r="O60" i="7"/>
  <c r="P59" i="7" s="1"/>
  <c r="K76" i="7"/>
  <c r="AM70" i="8" s="1"/>
  <c r="J75" i="7"/>
  <c r="AL69" i="8" s="1"/>
  <c r="AJ78" i="2"/>
  <c r="AI33" i="7"/>
  <c r="AI37" i="7" s="1"/>
  <c r="AI38" i="7" s="1"/>
  <c r="AE49" i="7"/>
  <c r="AK74" i="8" s="1"/>
  <c r="AD48" i="7"/>
  <c r="AJ73" i="8" s="1"/>
  <c r="O33" i="7"/>
  <c r="O37" i="7" s="1"/>
  <c r="O38" i="7" s="1"/>
  <c r="K49" i="7"/>
  <c r="AK70" i="8" s="1"/>
  <c r="J48" i="7"/>
  <c r="AJ69" i="8" s="1"/>
  <c r="BZ22" i="7"/>
  <c r="AG79" i="8" s="1"/>
  <c r="AI79" i="8" s="1"/>
  <c r="K15" i="7"/>
  <c r="BS16" i="7"/>
  <c r="BZ15" i="7"/>
  <c r="AD60" i="7"/>
  <c r="AD62" i="7"/>
  <c r="BR86" i="7"/>
  <c r="BR88" i="7"/>
  <c r="K96" i="7"/>
  <c r="BS66" i="7"/>
  <c r="BS41" i="7"/>
  <c r="AE16" i="7"/>
  <c r="K43" i="7"/>
  <c r="BS15" i="7"/>
  <c r="AE95" i="7"/>
  <c r="AE41" i="7"/>
  <c r="BY59" i="7"/>
  <c r="BY61" i="7"/>
  <c r="J22" i="7"/>
  <c r="AF69" i="8" s="1"/>
  <c r="AH69" i="8" s="1"/>
  <c r="V9" i="7"/>
  <c r="O7" i="7"/>
  <c r="K23" i="7"/>
  <c r="AG70" i="8" s="1"/>
  <c r="AI70" i="8" s="1"/>
  <c r="BZ67" i="7"/>
  <c r="BS39" i="7"/>
  <c r="K70" i="7"/>
  <c r="BS17" i="7"/>
  <c r="AE43" i="7"/>
  <c r="K41" i="7"/>
  <c r="AQ34" i="7"/>
  <c r="AN37" i="7"/>
  <c r="AP37" i="7" s="1"/>
  <c r="AP38" i="7" s="1"/>
  <c r="AN36" i="7"/>
  <c r="AP36" i="7" s="1"/>
  <c r="J33" i="7"/>
  <c r="J35" i="7"/>
  <c r="BY86" i="7"/>
  <c r="BY88" i="7"/>
  <c r="K68" i="7"/>
  <c r="BS93" i="7"/>
  <c r="K17" i="7"/>
  <c r="BS68" i="7"/>
  <c r="BZ93" i="7"/>
  <c r="K94" i="7"/>
  <c r="AE68" i="7"/>
  <c r="AE15" i="7"/>
  <c r="AH78" i="2"/>
  <c r="AD35" i="7"/>
  <c r="AD33" i="7"/>
  <c r="BR32" i="7"/>
  <c r="BR34" i="7"/>
  <c r="BZ66" i="7"/>
  <c r="BS69" i="7"/>
  <c r="K67" i="7"/>
  <c r="BS95" i="7"/>
  <c r="BZ40" i="7"/>
  <c r="BZ41" i="7"/>
  <c r="K42" i="7"/>
  <c r="BZ17" i="7"/>
  <c r="J62" i="7"/>
  <c r="J60" i="7"/>
  <c r="BZ69" i="7"/>
  <c r="AE97" i="7"/>
  <c r="AE94" i="7"/>
  <c r="BZ42" i="7"/>
  <c r="BZ94" i="7"/>
  <c r="BZ16" i="7"/>
  <c r="BZ95" i="7"/>
  <c r="BS96" i="7"/>
  <c r="J89" i="7"/>
  <c r="J87" i="7"/>
  <c r="J7" i="7"/>
  <c r="J9" i="7"/>
  <c r="BR7" i="7"/>
  <c r="BR9" i="7"/>
  <c r="AD89" i="7"/>
  <c r="AD87" i="7"/>
  <c r="BY9" i="7"/>
  <c r="BY7" i="7"/>
  <c r="W34" i="7"/>
  <c r="T37" i="7"/>
  <c r="V37" i="7" s="1"/>
  <c r="V38" i="7" s="1"/>
  <c r="T36" i="7"/>
  <c r="V36" i="7" s="1"/>
  <c r="BS67" i="7"/>
  <c r="AE40" i="7"/>
  <c r="AE67" i="7"/>
  <c r="BS14" i="7"/>
  <c r="BZ39" i="7"/>
  <c r="BS40" i="7"/>
  <c r="BZ96" i="7"/>
  <c r="BS94" i="7"/>
  <c r="AD9" i="7"/>
  <c r="AD7" i="7"/>
  <c r="BY32" i="7"/>
  <c r="BY34" i="7"/>
  <c r="T63" i="7"/>
  <c r="V63" i="7" s="1"/>
  <c r="T64" i="7"/>
  <c r="V64" i="7" s="1"/>
  <c r="V65" i="7" s="1"/>
  <c r="W61" i="7"/>
  <c r="K95" i="7"/>
  <c r="BS42" i="7"/>
  <c r="AE42" i="7"/>
  <c r="AE17" i="7"/>
  <c r="K14" i="7"/>
  <c r="AE14" i="7"/>
  <c r="BZ14" i="7"/>
  <c r="BR61" i="7"/>
  <c r="BR59" i="7"/>
  <c r="AE96" i="7"/>
  <c r="AE69" i="7"/>
  <c r="BZ68" i="7"/>
  <c r="AE70" i="7"/>
  <c r="K97" i="7"/>
  <c r="K69" i="7"/>
  <c r="K40" i="7"/>
  <c r="K16" i="7"/>
  <c r="W91" i="7"/>
  <c r="W90" i="7"/>
  <c r="AN64" i="7"/>
  <c r="AP64" i="7" s="1"/>
  <c r="AP65" i="7" s="1"/>
  <c r="AQ61" i="7"/>
  <c r="AN63" i="7"/>
  <c r="AP63" i="7" s="1"/>
  <c r="AG79" i="2" l="1"/>
  <c r="AE79" i="2"/>
  <c r="AM79" i="2"/>
  <c r="AK79" i="2"/>
  <c r="AG77" i="2"/>
  <c r="AE77" i="2"/>
  <c r="AM77" i="2"/>
  <c r="AK77" i="2"/>
  <c r="AG84" i="2"/>
  <c r="BH11" i="7"/>
  <c r="BJ11" i="7" s="1"/>
  <c r="BJ12" i="7" s="1"/>
  <c r="AF83" i="2"/>
  <c r="AH83" i="2" s="1"/>
  <c r="AD73" i="2"/>
  <c r="AM74" i="2"/>
  <c r="AJ73" i="2"/>
  <c r="AK74" i="2"/>
  <c r="AE74" i="2"/>
  <c r="AD72" i="2"/>
  <c r="AL73" i="2"/>
  <c r="AG74" i="2"/>
  <c r="AI74" i="2" s="1"/>
  <c r="AE70" i="2"/>
  <c r="AM70" i="2"/>
  <c r="AG70" i="2"/>
  <c r="AK70" i="2"/>
  <c r="AJ69" i="2"/>
  <c r="AL69" i="2"/>
  <c r="AF69" i="2"/>
  <c r="AD69" i="2"/>
  <c r="AI79" i="2"/>
  <c r="AI77" i="2"/>
  <c r="AI84" i="2"/>
  <c r="BK8" i="7"/>
  <c r="BK11" i="7" s="1"/>
  <c r="BC10" i="7"/>
  <c r="BC11" i="7"/>
  <c r="BC12" i="7" s="1"/>
  <c r="P32" i="7"/>
  <c r="P36" i="7" s="1"/>
  <c r="AJ91" i="7"/>
  <c r="BD10" i="7"/>
  <c r="BD11" i="7"/>
  <c r="O36" i="7"/>
  <c r="S28" i="7" s="1"/>
  <c r="J47" i="7" s="1"/>
  <c r="AJ68" i="8" s="1"/>
  <c r="AI63" i="7"/>
  <c r="AM55" i="7" s="1"/>
  <c r="AD74" i="7" s="1"/>
  <c r="AL72" i="8" s="1"/>
  <c r="AJ59" i="7"/>
  <c r="AJ63" i="7" s="1"/>
  <c r="AI10" i="7"/>
  <c r="AI11" i="7"/>
  <c r="AI12" i="7" s="1"/>
  <c r="AQ8" i="7"/>
  <c r="AQ11" i="7" s="1"/>
  <c r="AN11" i="7"/>
  <c r="AP11" i="7" s="1"/>
  <c r="AP12" i="7" s="1"/>
  <c r="Z82" i="7"/>
  <c r="J103" i="7" s="1"/>
  <c r="AD70" i="8" s="1"/>
  <c r="AN91" i="7"/>
  <c r="AP91" i="7" s="1"/>
  <c r="AP92" i="7" s="1"/>
  <c r="O64" i="7"/>
  <c r="O65" i="7" s="1"/>
  <c r="O63" i="7"/>
  <c r="AQ88" i="7"/>
  <c r="P86" i="7"/>
  <c r="O90" i="7"/>
  <c r="S82" i="7" s="1"/>
  <c r="J101" i="7" s="1"/>
  <c r="AD68" i="8" s="1"/>
  <c r="AI36" i="7"/>
  <c r="AM28" i="7" s="1"/>
  <c r="AD47" i="7" s="1"/>
  <c r="AJ72" i="8" s="1"/>
  <c r="AJ32" i="7"/>
  <c r="AJ36" i="7" s="1"/>
  <c r="Z28" i="7"/>
  <c r="J49" i="7" s="1"/>
  <c r="AJ70" i="8" s="1"/>
  <c r="AT28" i="7"/>
  <c r="AD49" i="7" s="1"/>
  <c r="AJ74" i="8" s="1"/>
  <c r="P63" i="7"/>
  <c r="P64" i="7"/>
  <c r="W37" i="7"/>
  <c r="W36" i="7"/>
  <c r="AQ37" i="7"/>
  <c r="AQ36" i="7"/>
  <c r="AI70" i="2"/>
  <c r="AE102" i="7"/>
  <c r="AE73" i="8" s="1"/>
  <c r="W64" i="7"/>
  <c r="W63" i="7"/>
  <c r="P6" i="7"/>
  <c r="O10" i="7"/>
  <c r="O11" i="7"/>
  <c r="O12" i="7" s="1"/>
  <c r="W8" i="7"/>
  <c r="T11" i="7"/>
  <c r="V11" i="7" s="1"/>
  <c r="V12" i="7" s="1"/>
  <c r="T10" i="7"/>
  <c r="V10" i="7" s="1"/>
  <c r="Z55" i="7"/>
  <c r="AH69" i="2"/>
  <c r="AQ64" i="7"/>
  <c r="AQ63" i="7"/>
  <c r="AT55" i="7"/>
  <c r="AJ10" i="7"/>
  <c r="AJ11" i="7"/>
  <c r="BN2" i="7" l="1"/>
  <c r="BG2" i="7"/>
  <c r="AE73" i="2"/>
  <c r="AJ74" i="2"/>
  <c r="AE75" i="7"/>
  <c r="AM73" i="8" s="1"/>
  <c r="AJ72" i="2"/>
  <c r="K48" i="7"/>
  <c r="AK69" i="8" s="1"/>
  <c r="AD68" i="2"/>
  <c r="AJ70" i="2"/>
  <c r="AD70" i="2"/>
  <c r="AJ64" i="7"/>
  <c r="BK10" i="7"/>
  <c r="P37" i="7"/>
  <c r="AT2" i="7"/>
  <c r="AD23" i="7" s="1"/>
  <c r="AF74" i="8" s="1"/>
  <c r="AH74" i="8" s="1"/>
  <c r="AM2" i="7"/>
  <c r="AD21" i="7" s="1"/>
  <c r="AF72" i="8" s="1"/>
  <c r="AH72" i="8" s="1"/>
  <c r="K104" i="7"/>
  <c r="AE71" i="8" s="1"/>
  <c r="AQ10" i="7"/>
  <c r="AT82" i="7"/>
  <c r="S55" i="7"/>
  <c r="J74" i="7" s="1"/>
  <c r="AL68" i="8" s="1"/>
  <c r="K102" i="7"/>
  <c r="AE69" i="8" s="1"/>
  <c r="AQ91" i="7"/>
  <c r="AQ90" i="7"/>
  <c r="AL72" i="2"/>
  <c r="P90" i="7"/>
  <c r="P91" i="7"/>
  <c r="AJ37" i="7"/>
  <c r="AE48" i="7"/>
  <c r="AK73" i="8" s="1"/>
  <c r="K50" i="7"/>
  <c r="AK71" i="8" s="1"/>
  <c r="AJ68" i="2"/>
  <c r="AE50" i="7"/>
  <c r="AK75" i="8" s="1"/>
  <c r="Z2" i="7"/>
  <c r="K24" i="7" s="1"/>
  <c r="AG71" i="8" s="1"/>
  <c r="AI71" i="8" s="1"/>
  <c r="W10" i="7"/>
  <c r="W11" i="7"/>
  <c r="S2" i="7"/>
  <c r="J21" i="7" s="1"/>
  <c r="AF68" i="8" s="1"/>
  <c r="AH68" i="8" s="1"/>
  <c r="J76" i="7"/>
  <c r="AL70" i="8" s="1"/>
  <c r="K77" i="7"/>
  <c r="AM71" i="8" s="1"/>
  <c r="P10" i="7"/>
  <c r="P11" i="7"/>
  <c r="AE77" i="7"/>
  <c r="AM75" i="8" s="1"/>
  <c r="AD76" i="7"/>
  <c r="AL74" i="8" s="1"/>
  <c r="AL74" i="2" l="1"/>
  <c r="AE22" i="7"/>
  <c r="AG73" i="8" s="1"/>
  <c r="AI73" i="8" s="1"/>
  <c r="AM73" i="2"/>
  <c r="AK73" i="2"/>
  <c r="AM75" i="2"/>
  <c r="AF74" i="2"/>
  <c r="AH74" i="2" s="1"/>
  <c r="AK75" i="2"/>
  <c r="AM71" i="2"/>
  <c r="AE69" i="2"/>
  <c r="AL70" i="2"/>
  <c r="AK69" i="2"/>
  <c r="AE71" i="2"/>
  <c r="AK71" i="2"/>
  <c r="K75" i="7"/>
  <c r="AM69" i="8" s="1"/>
  <c r="AG71" i="2"/>
  <c r="AI71" i="2" s="1"/>
  <c r="AF72" i="2"/>
  <c r="AE24" i="7"/>
  <c r="AG75" i="8" s="1"/>
  <c r="AI75" i="8" s="1"/>
  <c r="AX21" i="7"/>
  <c r="AF82" i="8" s="1"/>
  <c r="AH82" i="8" s="1"/>
  <c r="BJ97" i="7"/>
  <c r="BC96" i="7"/>
  <c r="BJ70" i="7"/>
  <c r="BC69" i="7"/>
  <c r="BJ41" i="7"/>
  <c r="BC40" i="7"/>
  <c r="BL16" i="7"/>
  <c r="BE15" i="7"/>
  <c r="BC97" i="7"/>
  <c r="BJ94" i="7"/>
  <c r="BC70" i="7"/>
  <c r="BJ67" i="7"/>
  <c r="BL17" i="7"/>
  <c r="BJ43" i="7"/>
  <c r="BE97" i="7"/>
  <c r="BL94" i="7"/>
  <c r="BE70" i="7"/>
  <c r="BL67" i="7"/>
  <c r="BL42" i="7"/>
  <c r="BE41" i="7"/>
  <c r="BJ16" i="7"/>
  <c r="BC15" i="7"/>
  <c r="BJ42" i="7"/>
  <c r="BC41" i="7"/>
  <c r="BE16" i="7"/>
  <c r="BL95" i="7"/>
  <c r="BE94" i="7"/>
  <c r="BL68" i="7"/>
  <c r="BE67" i="7"/>
  <c r="BL43" i="7"/>
  <c r="BE42" i="7"/>
  <c r="BJ17" i="7"/>
  <c r="BC16" i="7"/>
  <c r="BJ95" i="7"/>
  <c r="BC94" i="7"/>
  <c r="BJ68" i="7"/>
  <c r="BC67" i="7"/>
  <c r="BC42" i="7"/>
  <c r="BE17" i="7"/>
  <c r="BL14" i="7"/>
  <c r="BL96" i="7"/>
  <c r="BE95" i="7"/>
  <c r="BL69" i="7"/>
  <c r="BE68" i="7"/>
  <c r="BE43" i="7"/>
  <c r="BL40" i="7"/>
  <c r="BC17" i="7"/>
  <c r="BJ14" i="7"/>
  <c r="BJ96" i="7"/>
  <c r="BC95" i="7"/>
  <c r="BJ69" i="7"/>
  <c r="BC68" i="7"/>
  <c r="BC43" i="7"/>
  <c r="BJ40" i="7"/>
  <c r="BL15" i="7"/>
  <c r="BE14" i="7"/>
  <c r="BL97" i="7"/>
  <c r="BE96" i="7"/>
  <c r="BL70" i="7"/>
  <c r="BE69" i="7"/>
  <c r="BL41" i="7"/>
  <c r="BE40" i="7"/>
  <c r="BJ15" i="7"/>
  <c r="BC14" i="7"/>
  <c r="AX23" i="7"/>
  <c r="AF84" i="8" s="1"/>
  <c r="AH84" i="8" s="1"/>
  <c r="AY24" i="7"/>
  <c r="AG85" i="8" s="1"/>
  <c r="AI85" i="8" s="1"/>
  <c r="AD103" i="7"/>
  <c r="AD74" i="8" s="1"/>
  <c r="AE104" i="7"/>
  <c r="AE75" i="8" s="1"/>
  <c r="AL68" i="2"/>
  <c r="AK95" i="7"/>
  <c r="J23" i="7"/>
  <c r="AF70" i="8" s="1"/>
  <c r="AH70" i="8" s="1"/>
  <c r="V67" i="7"/>
  <c r="V15" i="7"/>
  <c r="AI96" i="7"/>
  <c r="X67" i="7"/>
  <c r="X42" i="7"/>
  <c r="V16" i="7"/>
  <c r="X70" i="7"/>
  <c r="X95" i="7"/>
  <c r="V70" i="7"/>
  <c r="V94" i="7"/>
  <c r="V95" i="7"/>
  <c r="AP70" i="7"/>
  <c r="AR17" i="7"/>
  <c r="AI15" i="7"/>
  <c r="O16" i="7"/>
  <c r="AP96" i="7"/>
  <c r="AK16" i="7"/>
  <c r="V97" i="7"/>
  <c r="AI94" i="7"/>
  <c r="Q69" i="7"/>
  <c r="Q94" i="7"/>
  <c r="O69" i="7"/>
  <c r="X68" i="7"/>
  <c r="AP42" i="7"/>
  <c r="AR15" i="7"/>
  <c r="O97" i="7"/>
  <c r="AP14" i="7"/>
  <c r="AI43" i="7"/>
  <c r="O68" i="7"/>
  <c r="AK43" i="7"/>
  <c r="AP41" i="7"/>
  <c r="AK69" i="7"/>
  <c r="O15" i="7"/>
  <c r="AR97" i="7"/>
  <c r="AR68" i="7"/>
  <c r="X17" i="7"/>
  <c r="Q70" i="7"/>
  <c r="O95" i="7"/>
  <c r="Q40" i="7"/>
  <c r="AK96" i="7"/>
  <c r="AP95" i="7"/>
  <c r="Q67" i="7"/>
  <c r="AI41" i="7"/>
  <c r="AK14" i="7"/>
  <c r="V96" i="7"/>
  <c r="AP17" i="7"/>
  <c r="O40" i="7"/>
  <c r="AK41" i="7"/>
  <c r="AI17" i="7"/>
  <c r="AI40" i="7"/>
  <c r="X16" i="7"/>
  <c r="AR14" i="7"/>
  <c r="AI70" i="7"/>
  <c r="AK68" i="7"/>
  <c r="Q16" i="7"/>
  <c r="V17" i="7"/>
  <c r="Q15" i="7"/>
  <c r="AR95" i="7"/>
  <c r="O43" i="7"/>
  <c r="O17" i="7"/>
  <c r="O41" i="7"/>
  <c r="X43" i="7"/>
  <c r="Q96" i="7"/>
  <c r="AP40" i="7"/>
  <c r="Q42" i="7"/>
  <c r="AI16" i="7"/>
  <c r="X14" i="7"/>
  <c r="AR40" i="7"/>
  <c r="AP16" i="7"/>
  <c r="AP68" i="7"/>
  <c r="Q95" i="7"/>
  <c r="AI68" i="7"/>
  <c r="AP43" i="7"/>
  <c r="AR67" i="7"/>
  <c r="O70" i="7"/>
  <c r="AI97" i="7"/>
  <c r="Q14" i="7"/>
  <c r="Q97" i="7"/>
  <c r="O14" i="7"/>
  <c r="X40" i="7"/>
  <c r="Q17" i="7"/>
  <c r="O96" i="7"/>
  <c r="AK67" i="7"/>
  <c r="X96" i="7"/>
  <c r="AI67" i="7"/>
  <c r="V69" i="7"/>
  <c r="AP67" i="7"/>
  <c r="AI42" i="7"/>
  <c r="V43" i="7"/>
  <c r="AK40" i="7"/>
  <c r="AI95" i="7"/>
  <c r="AK70" i="7"/>
  <c r="AR94" i="7"/>
  <c r="AR16" i="7"/>
  <c r="AK97" i="7"/>
  <c r="Q41" i="7"/>
  <c r="O94" i="7"/>
  <c r="V41" i="7"/>
  <c r="X69" i="7"/>
  <c r="O42" i="7"/>
  <c r="AK17" i="7"/>
  <c r="AP94" i="7"/>
  <c r="AR69" i="7"/>
  <c r="AP97" i="7"/>
  <c r="V68" i="7"/>
  <c r="AK15" i="7"/>
  <c r="V42" i="7"/>
  <c r="AP69" i="7"/>
  <c r="X94" i="7"/>
  <c r="AR70" i="7"/>
  <c r="AK94" i="7"/>
  <c r="AR96" i="7"/>
  <c r="AR43" i="7"/>
  <c r="AP15" i="7"/>
  <c r="AR41" i="7"/>
  <c r="AI69" i="7"/>
  <c r="AR42" i="7"/>
  <c r="AK42" i="7"/>
  <c r="V40" i="7"/>
  <c r="X15" i="7"/>
  <c r="V14" i="7"/>
  <c r="Q68" i="7"/>
  <c r="Q43" i="7"/>
  <c r="O67" i="7"/>
  <c r="X41" i="7"/>
  <c r="AI14" i="7"/>
  <c r="X97" i="7"/>
  <c r="K22" i="7"/>
  <c r="AG69" i="8" s="1"/>
  <c r="AI69" i="8" s="1"/>
  <c r="AF68" i="2"/>
  <c r="AG85" i="2" l="1"/>
  <c r="AF84" i="2"/>
  <c r="AH84" i="2" s="1"/>
  <c r="AF82" i="2"/>
  <c r="AH82" i="2" s="1"/>
  <c r="AE75" i="2"/>
  <c r="AD74" i="2"/>
  <c r="AG75" i="2"/>
  <c r="AI75" i="2" s="1"/>
  <c r="AG73" i="2"/>
  <c r="AI73" i="2" s="1"/>
  <c r="AF70" i="2"/>
  <c r="AH70" i="2" s="1"/>
  <c r="AG69" i="2"/>
  <c r="AI69" i="2" s="1"/>
  <c r="AM69" i="2"/>
  <c r="AH72" i="2"/>
  <c r="BD60" i="7"/>
  <c r="AI85" i="2"/>
  <c r="BK87" i="7"/>
  <c r="BD7" i="7"/>
  <c r="AY22" i="7"/>
  <c r="AG83" i="8" s="1"/>
  <c r="AI83" i="8" s="1"/>
  <c r="BD87" i="7"/>
  <c r="BK33" i="7"/>
  <c r="BD9" i="7"/>
  <c r="BD35" i="7"/>
  <c r="BD33" i="7"/>
  <c r="BK35" i="7"/>
  <c r="BK7" i="7"/>
  <c r="BK9" i="7"/>
  <c r="BK60" i="7"/>
  <c r="BK62" i="7"/>
  <c r="BD62" i="7"/>
  <c r="BD89" i="7"/>
  <c r="BK89" i="7"/>
  <c r="AQ89" i="7"/>
  <c r="AQ87" i="7"/>
  <c r="AJ60" i="7"/>
  <c r="AJ62" i="7"/>
  <c r="AJ7" i="7"/>
  <c r="AJ9" i="7"/>
  <c r="AQ7" i="7"/>
  <c r="AQ9" i="7"/>
  <c r="AJ87" i="7"/>
  <c r="AJ89" i="7"/>
  <c r="P62" i="7"/>
  <c r="P60" i="7"/>
  <c r="AJ35" i="7"/>
  <c r="AJ33" i="7"/>
  <c r="W89" i="7"/>
  <c r="W87" i="7"/>
  <c r="W7" i="7"/>
  <c r="W9" i="7"/>
  <c r="P89" i="7"/>
  <c r="P87" i="7"/>
  <c r="W62" i="7"/>
  <c r="W60" i="7"/>
  <c r="AQ35" i="7"/>
  <c r="AQ33" i="7"/>
  <c r="AH68" i="2"/>
  <c r="W33" i="7"/>
  <c r="W35" i="7"/>
  <c r="AQ60" i="7"/>
  <c r="AQ62" i="7"/>
  <c r="P9" i="7"/>
  <c r="P7" i="7"/>
  <c r="P33" i="7"/>
  <c r="P35" i="7"/>
  <c r="AG83" i="2" l="1"/>
  <c r="AI83" i="2" s="1"/>
</calcChain>
</file>

<file path=xl/comments1.xml><?xml version="1.0" encoding="utf-8"?>
<comments xmlns="http://schemas.openxmlformats.org/spreadsheetml/2006/main">
  <authors>
    <author>Автор</author>
  </authors>
  <commentList>
    <comment ref="BZ5" authorId="0" shapeId="0">
      <text>
        <r>
          <rPr>
            <b/>
            <sz val="8"/>
            <color indexed="81"/>
            <rFont val="Tahoma"/>
            <family val="2"/>
            <charset val="204"/>
          </rPr>
          <t>Плановый запускной дебит жидкости в поверхностных условиях с учётом коэффициента успешности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CA5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Плановый запускной дебит нефти в поверхностных условиях с учётом коэффициента успешности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BZ5" authorId="0" shapeId="0">
      <text>
        <r>
          <rPr>
            <b/>
            <sz val="8"/>
            <color indexed="81"/>
            <rFont val="Tahoma"/>
            <family val="2"/>
            <charset val="204"/>
          </rPr>
          <t>Плановый запускной дебит жидкости в поверхностных условиях с учётом коэффициента успешности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CA5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Плановый запускной дебит нефти в поверхностных условиях с учётом коэффициента успешности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<sst xmlns="http://schemas.openxmlformats.org/spreadsheetml/2006/main" count="2426" uniqueCount="678">
  <si>
    <t>X</t>
  </si>
  <si>
    <t>Y</t>
  </si>
  <si>
    <t>Проницаемость (граничн мин 0.01 мД)</t>
  </si>
  <si>
    <t>Н нефтенасыщенная</t>
  </si>
  <si>
    <t>Н общая</t>
  </si>
  <si>
    <t>Пористость</t>
  </si>
  <si>
    <t>Нач.нефтенасыщенность</t>
  </si>
  <si>
    <t>Пластовое давление, атм</t>
  </si>
  <si>
    <t>Накопленная добыча, тыс т
Экспертные параметры</t>
  </si>
  <si>
    <t>Накопленная добыча, тыс т
Р10</t>
  </si>
  <si>
    <t>Накопленная добыча, тыс т
P50</t>
  </si>
  <si>
    <t>Накопленная добыча, тыс т
P90</t>
  </si>
  <si>
    <t>Ключевые показатели эффективности
Р10</t>
  </si>
  <si>
    <t>Ключевые показатели эффективности
Р50</t>
  </si>
  <si>
    <t>Ключевые показатели эффективности
Р90</t>
  </si>
  <si>
    <t>Ключевые показатели эффективности
Экспертные параметры</t>
  </si>
  <si>
    <t>NPV (16%), млн. руб.</t>
  </si>
  <si>
    <t>IRR, %</t>
  </si>
  <si>
    <t>DPP, лет</t>
  </si>
  <si>
    <t>PI (через НДД)</t>
  </si>
  <si>
    <t>PI (без НДД)</t>
  </si>
  <si>
    <t>PVI</t>
  </si>
  <si>
    <t>P10</t>
  </si>
  <si>
    <t>P50</t>
  </si>
  <si>
    <t>P90</t>
  </si>
  <si>
    <t>Эффективные толщины</t>
  </si>
  <si>
    <t>Насыщенность</t>
  </si>
  <si>
    <t>Проницаемость</t>
  </si>
  <si>
    <t xml:space="preserve">Экспер. </t>
  </si>
  <si>
    <t>P</t>
  </si>
  <si>
    <t>Накопленная добыча. тыс т</t>
  </si>
  <si>
    <t>NPV (16%). млн. руб.</t>
  </si>
  <si>
    <t>Depth</t>
  </si>
  <si>
    <t>Уверенность</t>
  </si>
  <si>
    <t>hэф</t>
  </si>
  <si>
    <t>кп</t>
  </si>
  <si>
    <t>кн</t>
  </si>
  <si>
    <t>k</t>
  </si>
  <si>
    <t>A</t>
  </si>
  <si>
    <t>Обводненность, %</t>
  </si>
  <si>
    <t>Перцентиль</t>
  </si>
  <si>
    <t>персентиль_1</t>
  </si>
  <si>
    <t>значение_1</t>
  </si>
  <si>
    <t>персентиль_2</t>
  </si>
  <si>
    <t>значение_2</t>
  </si>
  <si>
    <t>среднее</t>
  </si>
  <si>
    <t>станд.откл</t>
  </si>
  <si>
    <t>Дисперсия</t>
  </si>
  <si>
    <t>p(x)</t>
  </si>
  <si>
    <t>S_after</t>
  </si>
  <si>
    <t>Плотность вероятности F(x) до ГДИ</t>
  </si>
  <si>
    <t>НОРМ. распред.</t>
  </si>
  <si>
    <t>O</t>
  </si>
  <si>
    <t>Распределение Эф толщин</t>
  </si>
  <si>
    <t>OO</t>
  </si>
  <si>
    <t>OP</t>
  </si>
  <si>
    <t>PO</t>
  </si>
  <si>
    <t>PP</t>
  </si>
  <si>
    <t>Распределение Пористости</t>
  </si>
  <si>
    <t>Распределение Насыщенности</t>
  </si>
  <si>
    <t>Распределение Проницаемости</t>
  </si>
  <si>
    <t>P-G-WG</t>
  </si>
  <si>
    <t>P-G-G</t>
  </si>
  <si>
    <t>Пессимистичный Пессиместичный</t>
  </si>
  <si>
    <t>горизонт с расширенным ГИС</t>
  </si>
  <si>
    <t>горизонт со стандартным ГИС</t>
  </si>
  <si>
    <t>пилот + горизонт с расширенным ГИС</t>
  </si>
  <si>
    <t>Пилот + горизонт со  стандартным ГИС</t>
  </si>
  <si>
    <t>Пессимистичный</t>
  </si>
  <si>
    <t>P-W-G</t>
  </si>
  <si>
    <t>PGWG
Пилот +ГС РасшГИС</t>
  </si>
  <si>
    <t>Без скважины параметры</t>
  </si>
  <si>
    <t>PGG
Пилот +ГС СтандГИС</t>
  </si>
  <si>
    <t>GG
ГС+СтандГИС</t>
  </si>
  <si>
    <t>GWG
ГС+ РасшГИС</t>
  </si>
  <si>
    <t>ШАГ 1: Вставить таблицу от НИКИ</t>
  </si>
  <si>
    <t>Таблица средних параметров на скважину для каждого варинта. Среднее рассчитывается из значений по 3-м точкам в горизонте (Т1(вход в пласт) Т2 (конец пилота (пятка горизонта), Т3 (носок горизонта)).
Рассчитывается автоматически, из таблицы вставляемой на 1-ом шаге</t>
  </si>
  <si>
    <t>_PGL_WG</t>
  </si>
  <si>
    <t>_PGL_G</t>
  </si>
  <si>
    <t>_GL_WG</t>
  </si>
  <si>
    <t>_GL_G</t>
  </si>
  <si>
    <t>НОМЕР СКВАЖИНЫ</t>
  </si>
  <si>
    <t>_PGL_WG_OO</t>
  </si>
  <si>
    <t>_PGL_WG_OP</t>
  </si>
  <si>
    <t>_PGL_WG_PO</t>
  </si>
  <si>
    <t>_PGL_WG_PP</t>
  </si>
  <si>
    <t>_PGL_G_OO</t>
  </si>
  <si>
    <t>_PGL_G_OP</t>
  </si>
  <si>
    <t>_PGL_G_PO</t>
  </si>
  <si>
    <t>_PGL_G_PP</t>
  </si>
  <si>
    <t>_GL_WG_O</t>
  </si>
  <si>
    <t>_GL_WG_P</t>
  </si>
  <si>
    <t>_GL_G_O</t>
  </si>
  <si>
    <t>_GL_G_P</t>
  </si>
  <si>
    <t>Приведение таблицы к виду таблицы рейтинга бурения, для 5-ти основных вариантов. В таблице только средние. Столбец с наименованием скважины  зашит через функцию "Сцепка", для каждой скважины достаточно во 2-ой ячейке листа поменять номер скважины).
Рассчитывается атоматически</t>
  </si>
  <si>
    <t>ШАГ 2: Копирируем таблицу ниже и грузим ее в рейтинг бурения на лист "Рейтинг Бурения по пластам" - столбцы - FO-GP</t>
  </si>
  <si>
    <t>ШАГ 3: После расчета в Рейтинге Бурения выгружаем таблицу с экономическими данными.</t>
  </si>
  <si>
    <t>Таблица Накопленной добычи и экономических параметров. Сейчас ее сделали для ответов на вопросы и, возможно презентации. Рассчитывается автоматически, из таблицы выше.</t>
  </si>
  <si>
    <t>ШАГ 5: Выдаем Нике результат на основании расчета "дерева решений" по анализируемой скважине. Переходим к следующей.</t>
  </si>
  <si>
    <t>Пластовое давление</t>
  </si>
  <si>
    <t>5,00</t>
  </si>
  <si>
    <t>Экспертные параметры</t>
  </si>
  <si>
    <t>План Р-10</t>
  </si>
  <si>
    <t>План Р-50</t>
  </si>
  <si>
    <t>План Р-90</t>
  </si>
  <si>
    <t>Рзаб на зап</t>
  </si>
  <si>
    <t>Рзаб на УС</t>
  </si>
  <si>
    <t>Рпл</t>
  </si>
  <si>
    <t>Qж</t>
  </si>
  <si>
    <t>Qн</t>
  </si>
  <si>
    <t>м3/сут</t>
  </si>
  <si>
    <t>т/сут</t>
  </si>
  <si>
    <t>450,0</t>
  </si>
  <si>
    <t>880,80</t>
  </si>
  <si>
    <t>701,70</t>
  </si>
  <si>
    <t>663,80</t>
  </si>
  <si>
    <t>525,60</t>
  </si>
  <si>
    <t>503,00</t>
  </si>
  <si>
    <t>396,90</t>
  </si>
  <si>
    <t>514,40</t>
  </si>
  <si>
    <t>410,60</t>
  </si>
  <si>
    <t>415,20</t>
  </si>
  <si>
    <t>328,50</t>
  </si>
  <si>
    <t>332,60</t>
  </si>
  <si>
    <t>262,10</t>
  </si>
  <si>
    <t>390,20</t>
  </si>
  <si>
    <t>310,80</t>
  </si>
  <si>
    <t>330,40</t>
  </si>
  <si>
    <t>261,80</t>
  </si>
  <si>
    <t>281,50</t>
  </si>
  <si>
    <t>221,40</t>
  </si>
  <si>
    <t>335,70</t>
  </si>
  <si>
    <t>267,70</t>
  </si>
  <si>
    <t>275,90</t>
  </si>
  <si>
    <t>217,90</t>
  </si>
  <si>
    <t>228,80</t>
  </si>
  <si>
    <t>180,10</t>
  </si>
  <si>
    <t>714,80</t>
  </si>
  <si>
    <t>570,20</t>
  </si>
  <si>
    <t>537,10</t>
  </si>
  <si>
    <t>424,70</t>
  </si>
  <si>
    <t>404,40</t>
  </si>
  <si>
    <t>319,20</t>
  </si>
  <si>
    <t>409,10</t>
  </si>
  <si>
    <t>326,90</t>
  </si>
  <si>
    <t>332,00</t>
  </si>
  <si>
    <t>262,30</t>
  </si>
  <si>
    <t>263,90</t>
  </si>
  <si>
    <t>207,60</t>
  </si>
  <si>
    <t>308,40</t>
  </si>
  <si>
    <t>245,90</t>
  </si>
  <si>
    <t>261,20</t>
  </si>
  <si>
    <t>206,80</t>
  </si>
  <si>
    <t>222,60</t>
  </si>
  <si>
    <t>175,20</t>
  </si>
  <si>
    <t>265,70</t>
  </si>
  <si>
    <t>212,50</t>
  </si>
  <si>
    <t>216,40</t>
  </si>
  <si>
    <t>171,50</t>
  </si>
  <si>
    <t>177,90</t>
  </si>
  <si>
    <t>140,30</t>
  </si>
  <si>
    <t>870,80</t>
  </si>
  <si>
    <t>694,60</t>
  </si>
  <si>
    <t>620,70</t>
  </si>
  <si>
    <t>492,20</t>
  </si>
  <si>
    <t>441,30</t>
  </si>
  <si>
    <t>347,60</t>
  </si>
  <si>
    <t>415,10</t>
  </si>
  <si>
    <t>330,30</t>
  </si>
  <si>
    <t>309,10</t>
  </si>
  <si>
    <t>244,70</t>
  </si>
  <si>
    <t>235,00</t>
  </si>
  <si>
    <t>184,60</t>
  </si>
  <si>
    <t>697,70</t>
  </si>
  <si>
    <t>555,30</t>
  </si>
  <si>
    <t>499,00</t>
  </si>
  <si>
    <t>395,40</t>
  </si>
  <si>
    <t>353,50</t>
  </si>
  <si>
    <t>277,90</t>
  </si>
  <si>
    <t>331,00</t>
  </si>
  <si>
    <t>263,40</t>
  </si>
  <si>
    <t>247,90</t>
  </si>
  <si>
    <t>196,30</t>
  </si>
  <si>
    <t>186,90</t>
  </si>
  <si>
    <t>146,60</t>
  </si>
  <si>
    <t>Это для сравнения дебитов с дебитами темпов падения</t>
  </si>
  <si>
    <t>ШАГ 4: Копируем таблицу в файл с "деревьями решений". На вкладку, отвечающую за скважину</t>
  </si>
  <si>
    <r>
      <t xml:space="preserve">Таблица для загрузки в рейтинг бурения. Рассчитывается автоматически, связана с листом "Расчет исходов" на котором происходится расчет значений согласно заданным вероятностям. </t>
    </r>
    <r>
      <rPr>
        <b/>
        <i/>
        <sz val="28"/>
        <rFont val="Arial"/>
        <family val="2"/>
        <charset val="204"/>
      </rPr>
      <t>Не забываем поменять вероятности на вкладке "Расчет исходов"</t>
    </r>
  </si>
  <si>
    <t>Thickness_P50_NTG_calc</t>
  </si>
  <si>
    <t>Thickness_P90_NTG_calc</t>
  </si>
  <si>
    <t>Permeability_P10_calc</t>
  </si>
  <si>
    <t>Permeability_P50_calc</t>
  </si>
  <si>
    <t>Permeability_P90_calc</t>
  </si>
  <si>
    <t>Porosity_P10_calc</t>
  </si>
  <si>
    <t>Porosity_P50_calc</t>
  </si>
  <si>
    <t>Porosity_P90_calc</t>
  </si>
  <si>
    <t>Satuation_P10_calc</t>
  </si>
  <si>
    <t>Satuation_P50_calc</t>
  </si>
  <si>
    <t>Satuation_P90_calc</t>
  </si>
  <si>
    <t>Thickness_P10_NTG_calc</t>
  </si>
  <si>
    <t>Пилот +ГС РасшГИС</t>
  </si>
  <si>
    <t>Пилот +ГС СтандГИС</t>
  </si>
  <si>
    <t>ГС+ РасшГИС</t>
  </si>
  <si>
    <t>ГС+СтандГИС</t>
  </si>
  <si>
    <t>PGGK
Пилот +ГС РасшГИС
+картограф</t>
  </si>
  <si>
    <t>GWGK
ГС+ РасшГИС
+картограф</t>
  </si>
  <si>
    <t>_GL_WG_K</t>
  </si>
  <si>
    <t>_PGL_WG_K</t>
  </si>
  <si>
    <t>_PGL_WG_K_OO</t>
  </si>
  <si>
    <t>_PGL_WG_K_OP</t>
  </si>
  <si>
    <t>_PGL_WG_K_PO</t>
  </si>
  <si>
    <t>_PGL_WG_K_PP</t>
  </si>
  <si>
    <t>_GL_WG_K_O</t>
  </si>
  <si>
    <t>P-G-WG-K</t>
  </si>
  <si>
    <t>ЗАДАЕМ ВЕРОЯТНОСТИ</t>
  </si>
  <si>
    <t>Пилот</t>
  </si>
  <si>
    <t>оптимальный</t>
  </si>
  <si>
    <t>пессимистичный</t>
  </si>
  <si>
    <t>Горизонт на ветке с пилотом</t>
  </si>
  <si>
    <t>Горизонт на ветке без пилота</t>
  </si>
  <si>
    <t>пессиместичный</t>
  </si>
  <si>
    <t>P-W-G-K</t>
  </si>
  <si>
    <t>_GL_WG_K_P</t>
  </si>
  <si>
    <t>пилот + горизонт с расширенным ГИС+картограф</t>
  </si>
  <si>
    <t>горизонт с расширенным ГИС+картограф</t>
  </si>
  <si>
    <t>Пессимистичный оптимистичный</t>
  </si>
  <si>
    <t>оптимистичный оптимистичный</t>
  </si>
  <si>
    <t>оптимистичный Пессимистичный</t>
  </si>
  <si>
    <t>оптимистичный</t>
  </si>
  <si>
    <t>Пилот +ГС РасшГИС+картограф</t>
  </si>
  <si>
    <t>ГС+ РасшГИС+картограф</t>
  </si>
  <si>
    <t>311_4</t>
  </si>
  <si>
    <t>702,6</t>
  </si>
  <si>
    <t>634,6</t>
  </si>
  <si>
    <t>2997,5</t>
  </si>
  <si>
    <t>599506,70</t>
  </si>
  <si>
    <t>632188,36</t>
  </si>
  <si>
    <t>2224,6</t>
  </si>
  <si>
    <t>444925,61</t>
  </si>
  <si>
    <t>465392,88</t>
  </si>
  <si>
    <t>1567,1</t>
  </si>
  <si>
    <t>313411,92</t>
  </si>
  <si>
    <t>324722,94</t>
  </si>
  <si>
    <t>424,3</t>
  </si>
  <si>
    <t>84857,92</t>
  </si>
  <si>
    <t>83337,00</t>
  </si>
  <si>
    <t>2197,6</t>
  </si>
  <si>
    <t>439527,73</t>
  </si>
  <si>
    <t>459621,30</t>
  </si>
  <si>
    <t>1615,7</t>
  </si>
  <si>
    <t>323134,65</t>
  </si>
  <si>
    <t>335065,19</t>
  </si>
  <si>
    <t>1115,4</t>
  </si>
  <si>
    <t>223083,11</t>
  </si>
  <si>
    <t>228992,62</t>
  </si>
  <si>
    <t>1550,2</t>
  </si>
  <si>
    <t>310040,67</t>
  </si>
  <si>
    <t>321146,47</t>
  </si>
  <si>
    <t>1077,7</t>
  </si>
  <si>
    <t>215534,48</t>
  </si>
  <si>
    <t>221012,24</t>
  </si>
  <si>
    <t>730,8</t>
  </si>
  <si>
    <t>146167,70</t>
  </si>
  <si>
    <t>147720,11</t>
  </si>
  <si>
    <t>913,0</t>
  </si>
  <si>
    <t>182596,28</t>
  </si>
  <si>
    <t>186192,53</t>
  </si>
  <si>
    <t>649,1</t>
  </si>
  <si>
    <t>129821,30</t>
  </si>
  <si>
    <t>130514,67</t>
  </si>
  <si>
    <t>431,2</t>
  </si>
  <si>
    <t>86239,69</t>
  </si>
  <si>
    <t>84767,12</t>
  </si>
  <si>
    <t>2736,5</t>
  </si>
  <si>
    <t>547310,77</t>
  </si>
  <si>
    <t>575864,32</t>
  </si>
  <si>
    <t>2012,9</t>
  </si>
  <si>
    <t>402572,66</t>
  </si>
  <si>
    <t>419936,23</t>
  </si>
  <si>
    <t>1418,6</t>
  </si>
  <si>
    <t>283729,12</t>
  </si>
  <si>
    <t>293209,50</t>
  </si>
  <si>
    <t>371,8</t>
  </si>
  <si>
    <t>74357,57</t>
  </si>
  <si>
    <t>72395,37</t>
  </si>
  <si>
    <t>1981,2</t>
  </si>
  <si>
    <t>396245,34</t>
  </si>
  <si>
    <t>413173,46</t>
  </si>
  <si>
    <t>1442,6</t>
  </si>
  <si>
    <t>288523,87</t>
  </si>
  <si>
    <t>298293,58</t>
  </si>
  <si>
    <t>1008,8</t>
  </si>
  <si>
    <t>201756,00</t>
  </si>
  <si>
    <t>206408,73</t>
  </si>
  <si>
    <t>1331,0</t>
  </si>
  <si>
    <t>266198,74</t>
  </si>
  <si>
    <t>274645,73</t>
  </si>
  <si>
    <t>928,6</t>
  </si>
  <si>
    <t>185723,17</t>
  </si>
  <si>
    <t>189499,28</t>
  </si>
  <si>
    <t>626,7</t>
  </si>
  <si>
    <t>125350,09</t>
  </si>
  <si>
    <t>125805,20</t>
  </si>
  <si>
    <t>793,2</t>
  </si>
  <si>
    <t>158646,28</t>
  </si>
  <si>
    <t>160901,74</t>
  </si>
  <si>
    <t>547,8</t>
  </si>
  <si>
    <t>109558,31</t>
  </si>
  <si>
    <t>109218,20</t>
  </si>
  <si>
    <t>361,8</t>
  </si>
  <si>
    <t>72368,94</t>
  </si>
  <si>
    <t>70317,34</t>
  </si>
  <si>
    <t>2985,3</t>
  </si>
  <si>
    <t>597069,57</t>
  </si>
  <si>
    <t>629584,52</t>
  </si>
  <si>
    <t>2056,9</t>
  </si>
  <si>
    <t>411381,46</t>
  </si>
  <si>
    <t>429370,35</t>
  </si>
  <si>
    <t>1380,6</t>
  </si>
  <si>
    <t>276120,18</t>
  </si>
  <si>
    <t>285147,07</t>
  </si>
  <si>
    <t>1456,4</t>
  </si>
  <si>
    <t>291277,93</t>
  </si>
  <si>
    <t>301217,56</t>
  </si>
  <si>
    <t>857,0</t>
  </si>
  <si>
    <t>171403,37</t>
  </si>
  <si>
    <t>174344,27</t>
  </si>
  <si>
    <t>480,2</t>
  </si>
  <si>
    <t>96036,47</t>
  </si>
  <si>
    <t>94995,86</t>
  </si>
  <si>
    <t>2678,7</t>
  </si>
  <si>
    <t>535735,29</t>
  </si>
  <si>
    <t>563351,85</t>
  </si>
  <si>
    <t>1854,3</t>
  </si>
  <si>
    <t>370854,57</t>
  </si>
  <si>
    <t>385972,44</t>
  </si>
  <si>
    <t>1262,0</t>
  </si>
  <si>
    <t>252398,80</t>
  </si>
  <si>
    <t>260032,54</t>
  </si>
  <si>
    <t>1269,4</t>
  </si>
  <si>
    <t>253889,78</t>
  </si>
  <si>
    <t>261622,60</t>
  </si>
  <si>
    <t>730,9</t>
  </si>
  <si>
    <t>146171,58</t>
  </si>
  <si>
    <t>147727,73</t>
  </si>
  <si>
    <t>401,7</t>
  </si>
  <si>
    <t>80334,91</t>
  </si>
  <si>
    <t>78588,40</t>
  </si>
  <si>
    <t>3255,3</t>
  </si>
  <si>
    <t>651067,14</t>
  </si>
  <si>
    <t>687890,11</t>
  </si>
  <si>
    <t>2314,6</t>
  </si>
  <si>
    <t>462911,61</t>
  </si>
  <si>
    <t>484763,88</t>
  </si>
  <si>
    <t>1541,3</t>
  </si>
  <si>
    <t>308261,39</t>
  </si>
  <si>
    <t>319237,55</t>
  </si>
  <si>
    <t>477,0</t>
  </si>
  <si>
    <t>95397,51</t>
  </si>
  <si>
    <t>94344,92</t>
  </si>
  <si>
    <t>1638,0</t>
  </si>
  <si>
    <t>327599,94</t>
  </si>
  <si>
    <t>339839,20</t>
  </si>
  <si>
    <t>955,5</t>
  </si>
  <si>
    <t>191094,53</t>
  </si>
  <si>
    <t>195166,94</t>
  </si>
  <si>
    <t>544,7</t>
  </si>
  <si>
    <t>108940,36</t>
  </si>
  <si>
    <t>108565,41</t>
  </si>
  <si>
    <t>3421,7</t>
  </si>
  <si>
    <t>684338,35</t>
  </si>
  <si>
    <t>723814,43</t>
  </si>
  <si>
    <t>2514,7</t>
  </si>
  <si>
    <t>502940,83</t>
  </si>
  <si>
    <t>527926,95</t>
  </si>
  <si>
    <t>1773,9</t>
  </si>
  <si>
    <t>354775,31</t>
  </si>
  <si>
    <t>368794,74</t>
  </si>
  <si>
    <t>2471,8</t>
  </si>
  <si>
    <t>494359,64</t>
  </si>
  <si>
    <t>518678,57</t>
  </si>
  <si>
    <t>1806,3</t>
  </si>
  <si>
    <t>361267,95</t>
  </si>
  <si>
    <t>375735,03</t>
  </si>
  <si>
    <t>1271,9</t>
  </si>
  <si>
    <t>254375,51</t>
  </si>
  <si>
    <t>262130,52</t>
  </si>
  <si>
    <t>1668,9</t>
  </si>
  <si>
    <t>333790,43</t>
  </si>
  <si>
    <t>346415,49</t>
  </si>
  <si>
    <t>1185,5</t>
  </si>
  <si>
    <t>237104,17</t>
  </si>
  <si>
    <t>243827,36</t>
  </si>
  <si>
    <t>815,3</t>
  </si>
  <si>
    <t>163064,21</t>
  </si>
  <si>
    <t>165550,15</t>
  </si>
  <si>
    <t>1030,5</t>
  </si>
  <si>
    <t>206103,93</t>
  </si>
  <si>
    <t>211043,78</t>
  </si>
  <si>
    <t>724,0</t>
  </si>
  <si>
    <t>144791,47</t>
  </si>
  <si>
    <t>146264,88</t>
  </si>
  <si>
    <t>489,0</t>
  </si>
  <si>
    <t>97809,76</t>
  </si>
  <si>
    <t>96858,48</t>
  </si>
  <si>
    <t>2617,1</t>
  </si>
  <si>
    <t>523411,19</t>
  </si>
  <si>
    <t>550055,71</t>
  </si>
  <si>
    <t>1308,8</t>
  </si>
  <si>
    <t>261761,39</t>
  </si>
  <si>
    <t>269945,39</t>
  </si>
  <si>
    <t>126921,90</t>
  </si>
  <si>
    <t>127458,66</t>
  </si>
  <si>
    <t>2618,3</t>
  </si>
  <si>
    <t>523665,75</t>
  </si>
  <si>
    <t>550305,35</t>
  </si>
  <si>
    <t>1241,3</t>
  </si>
  <si>
    <t>248255,89</t>
  </si>
  <si>
    <t>255651,65</t>
  </si>
  <si>
    <t>596,9</t>
  </si>
  <si>
    <t>119378,18</t>
  </si>
  <si>
    <t>119499,17</t>
  </si>
  <si>
    <t>2647,3</t>
  </si>
  <si>
    <t>529456,19</t>
  </si>
  <si>
    <t>556566,99</t>
  </si>
  <si>
    <t>1299,6</t>
  </si>
  <si>
    <t>259927,67</t>
  </si>
  <si>
    <t>268000,79</t>
  </si>
  <si>
    <t>618,1</t>
  </si>
  <si>
    <t>123630,95</t>
  </si>
  <si>
    <t>123987,10</t>
  </si>
  <si>
    <t>2672,7</t>
  </si>
  <si>
    <t>534532,54</t>
  </si>
  <si>
    <t>562049,13</t>
  </si>
  <si>
    <t>1286,6</t>
  </si>
  <si>
    <t>257330,51</t>
  </si>
  <si>
    <t>265257,73</t>
  </si>
  <si>
    <t>579,4</t>
  </si>
  <si>
    <t>115878,88</t>
  </si>
  <si>
    <t>115833,47</t>
  </si>
  <si>
    <t>2729,8</t>
  </si>
  <si>
    <t>545962,54</t>
  </si>
  <si>
    <t>574400,37</t>
  </si>
  <si>
    <t>1277,1</t>
  </si>
  <si>
    <t>255430,33</t>
  </si>
  <si>
    <t>263246,32</t>
  </si>
  <si>
    <t>578,7</t>
  </si>
  <si>
    <t>115737,51</t>
  </si>
  <si>
    <t>115681,97</t>
  </si>
  <si>
    <t>2633,7</t>
  </si>
  <si>
    <t>526739,63</t>
  </si>
  <si>
    <t>553663,75</t>
  </si>
  <si>
    <t>1246,5</t>
  </si>
  <si>
    <t>249308,00</t>
  </si>
  <si>
    <t>256766,05</t>
  </si>
  <si>
    <t>585,5</t>
  </si>
  <si>
    <t>117110,79</t>
  </si>
  <si>
    <t>117118,59</t>
  </si>
  <si>
    <t>2446,2</t>
  </si>
  <si>
    <t>489245,13</t>
  </si>
  <si>
    <t>522408,08</t>
  </si>
  <si>
    <t>1426,4</t>
  </si>
  <si>
    <t>285288,41</t>
  </si>
  <si>
    <t>298512,28</t>
  </si>
  <si>
    <t>486,2</t>
  </si>
  <si>
    <t>97247,72</t>
  </si>
  <si>
    <t>95678,33</t>
  </si>
  <si>
    <t>318,1</t>
  </si>
  <si>
    <t>63613,68</t>
  </si>
  <si>
    <t>60317,78</t>
  </si>
  <si>
    <t>1714,3</t>
  </si>
  <si>
    <t>342853,88</t>
  </si>
  <si>
    <t>361667,00</t>
  </si>
  <si>
    <t>995,1</t>
  </si>
  <si>
    <t>199030,35</t>
  </si>
  <si>
    <t>204680,56</t>
  </si>
  <si>
    <t>311,4</t>
  </si>
  <si>
    <t>62278,34</t>
  </si>
  <si>
    <t>58914,97</t>
  </si>
  <si>
    <t>1091,9</t>
  </si>
  <si>
    <t>218371,42</t>
  </si>
  <si>
    <t>225623,05</t>
  </si>
  <si>
    <t>601,6</t>
  </si>
  <si>
    <t>120314,22</t>
  </si>
  <si>
    <t>120199,79</t>
  </si>
  <si>
    <t>212,3</t>
  </si>
  <si>
    <t>42468,38</t>
  </si>
  <si>
    <t>38426,22</t>
  </si>
  <si>
    <t>641,9</t>
  </si>
  <si>
    <t>128381,83</t>
  </si>
  <si>
    <t>128809,65</t>
  </si>
  <si>
    <t>336,8</t>
  </si>
  <si>
    <t>67366,98</t>
  </si>
  <si>
    <t>64218,41</t>
  </si>
  <si>
    <t>93,3</t>
  </si>
  <si>
    <t>18660,17</t>
  </si>
  <si>
    <t>14735,50</t>
  </si>
  <si>
    <t>2236,2</t>
  </si>
  <si>
    <t>447232,61</t>
  </si>
  <si>
    <t>476264,91</t>
  </si>
  <si>
    <t>1276,9</t>
  </si>
  <si>
    <t>255378,57</t>
  </si>
  <si>
    <t>265848,57</t>
  </si>
  <si>
    <t>449,2</t>
  </si>
  <si>
    <t>89850,52</t>
  </si>
  <si>
    <t>87865,68</t>
  </si>
  <si>
    <t>276,4</t>
  </si>
  <si>
    <t>55271,44</t>
  </si>
  <si>
    <t>51621,38</t>
  </si>
  <si>
    <t>1502,8</t>
  </si>
  <si>
    <t>300562,34</t>
  </si>
  <si>
    <t>315238,33</t>
  </si>
  <si>
    <t>863,0</t>
  </si>
  <si>
    <t>172596,67</t>
  </si>
  <si>
    <t>176208,55</t>
  </si>
  <si>
    <t>263,0</t>
  </si>
  <si>
    <t>52609,93</t>
  </si>
  <si>
    <t>48862,72</t>
  </si>
  <si>
    <t>949,1</t>
  </si>
  <si>
    <t>189823,05</t>
  </si>
  <si>
    <t>194762,22</t>
  </si>
  <si>
    <t>525,6</t>
  </si>
  <si>
    <t>105111,45</t>
  </si>
  <si>
    <t>104032,64</t>
  </si>
  <si>
    <t>162,5</t>
  </si>
  <si>
    <t>32506,06</t>
  </si>
  <si>
    <t>28302,15</t>
  </si>
  <si>
    <t>537,5</t>
  </si>
  <si>
    <t>107492,44</t>
  </si>
  <si>
    <t>106568,32</t>
  </si>
  <si>
    <t>278,2</t>
  </si>
  <si>
    <t>55631,03</t>
  </si>
  <si>
    <t>51984,92</t>
  </si>
  <si>
    <t>73,9</t>
  </si>
  <si>
    <t>14780,87</t>
  </si>
  <si>
    <t>10993,43</t>
  </si>
  <si>
    <t>2309,5</t>
  </si>
  <si>
    <t>461898,32</t>
  </si>
  <si>
    <t>492378,55</t>
  </si>
  <si>
    <t>1273,9</t>
  </si>
  <si>
    <t>254775,83</t>
  </si>
  <si>
    <t>265193,44</t>
  </si>
  <si>
    <t>404,2</t>
  </si>
  <si>
    <t>80849,98</t>
  </si>
  <si>
    <t>78355,43</t>
  </si>
  <si>
    <t>1011,0</t>
  </si>
  <si>
    <t>202209,45</t>
  </si>
  <si>
    <t>208113,48</t>
  </si>
  <si>
    <t>461,1</t>
  </si>
  <si>
    <t>92211,63</t>
  </si>
  <si>
    <t>90362,52</t>
  </si>
  <si>
    <t>121,3</t>
  </si>
  <si>
    <t>24270,36</t>
  </si>
  <si>
    <t>20179,81</t>
  </si>
  <si>
    <t>2091,9</t>
  </si>
  <si>
    <t>418374,64</t>
  </si>
  <si>
    <t>444575,69</t>
  </si>
  <si>
    <t>1134,1</t>
  </si>
  <si>
    <t>226823,92</t>
  </si>
  <si>
    <t>234778,60</t>
  </si>
  <si>
    <t>382,3</t>
  </si>
  <si>
    <t>76451,92</t>
  </si>
  <si>
    <t>73750,46</t>
  </si>
  <si>
    <t>864,5</t>
  </si>
  <si>
    <t>172897,65</t>
  </si>
  <si>
    <t>176529,93</t>
  </si>
  <si>
    <t>380,8</t>
  </si>
  <si>
    <t>76156,31</t>
  </si>
  <si>
    <t>73437,53</t>
  </si>
  <si>
    <t>94,0</t>
  </si>
  <si>
    <t>18791,03</t>
  </si>
  <si>
    <t>14863,78</t>
  </si>
  <si>
    <t>2568,5</t>
  </si>
  <si>
    <t>513696,56</t>
  </si>
  <si>
    <t>549235,91</t>
  </si>
  <si>
    <t>1451,4</t>
  </si>
  <si>
    <t>290275,73</t>
  </si>
  <si>
    <t>303969,45</t>
  </si>
  <si>
    <t>521,1</t>
  </si>
  <si>
    <t>104222,04</t>
  </si>
  <si>
    <t>103088,47</t>
  </si>
  <si>
    <t>360,2</t>
  </si>
  <si>
    <t>72036,19</t>
  </si>
  <si>
    <t>69118,20</t>
  </si>
  <si>
    <t>1134,9</t>
  </si>
  <si>
    <t>226981,47</t>
  </si>
  <si>
    <t>234955,15</t>
  </si>
  <si>
    <t>518,9</t>
  </si>
  <si>
    <t>103775,41</t>
  </si>
  <si>
    <t>102612,66</t>
  </si>
  <si>
    <t>131,5</t>
  </si>
  <si>
    <t>26310,72</t>
  </si>
  <si>
    <t>22169,09</t>
  </si>
  <si>
    <t>2660,0</t>
  </si>
  <si>
    <t>531995,97</t>
  </si>
  <si>
    <t>569346,59</t>
  </si>
  <si>
    <t>1551,1</t>
  </si>
  <si>
    <t>310217,98</t>
  </si>
  <si>
    <t>325828,59</t>
  </si>
  <si>
    <t>575,4</t>
  </si>
  <si>
    <t>115088,71</t>
  </si>
  <si>
    <t>114619,96</t>
  </si>
  <si>
    <t>1873,6</t>
  </si>
  <si>
    <t>374727,92</t>
  </si>
  <si>
    <t>396663,03</t>
  </si>
  <si>
    <t>1055,6</t>
  </si>
  <si>
    <t>211120,48</t>
  </si>
  <si>
    <t>217763,70</t>
  </si>
  <si>
    <t>345,6</t>
  </si>
  <si>
    <t>69123,94</t>
  </si>
  <si>
    <t>66046,85</t>
  </si>
  <si>
    <t>1267,9</t>
  </si>
  <si>
    <t>253577,41</t>
  </si>
  <si>
    <t>263897,18</t>
  </si>
  <si>
    <t>688,4</t>
  </si>
  <si>
    <t>137672,95</t>
  </si>
  <si>
    <t>138762,70</t>
  </si>
  <si>
    <t>210,2</t>
  </si>
  <si>
    <t>42039,25</t>
  </si>
  <si>
    <t>37985,59</t>
  </si>
  <si>
    <t>713,9</t>
  </si>
  <si>
    <t>142771,16</t>
  </si>
  <si>
    <t>144226,85</t>
  </si>
  <si>
    <t>380,0</t>
  </si>
  <si>
    <t>76008,88</t>
  </si>
  <si>
    <t>73281,80</t>
  </si>
  <si>
    <t>109,9</t>
  </si>
  <si>
    <t>21989,27</t>
  </si>
  <si>
    <t>17926,96</t>
  </si>
  <si>
    <t>1933,3</t>
  </si>
  <si>
    <t>386661,28</t>
  </si>
  <si>
    <t>409764,77</t>
  </si>
  <si>
    <t>701,1</t>
  </si>
  <si>
    <t>140219,33</t>
  </si>
  <si>
    <t>141489,45</t>
  </si>
  <si>
    <t>175,7</t>
  </si>
  <si>
    <t>35144,49</t>
  </si>
  <si>
    <t>30968,50</t>
  </si>
  <si>
    <t>1947,8</t>
  </si>
  <si>
    <t>389554,31</t>
  </si>
  <si>
    <t>412961,78</t>
  </si>
  <si>
    <t>140523,44</t>
  </si>
  <si>
    <t>141819,10</t>
  </si>
  <si>
    <t>173,6</t>
  </si>
  <si>
    <t>34722,23</t>
  </si>
  <si>
    <t>30541,85</t>
  </si>
  <si>
    <t>1910,0</t>
  </si>
  <si>
    <t>382009,45</t>
  </si>
  <si>
    <t>404685,34</t>
  </si>
  <si>
    <t>708,6</t>
  </si>
  <si>
    <t>141724,30</t>
  </si>
  <si>
    <t>143107,29</t>
  </si>
  <si>
    <t>35148,13</t>
  </si>
  <si>
    <t>30975,22</t>
  </si>
  <si>
    <t>1957,5</t>
  </si>
  <si>
    <t>391493,41</t>
  </si>
  <si>
    <t>415068,53</t>
  </si>
  <si>
    <t>172,2</t>
  </si>
  <si>
    <t>34443,63</t>
  </si>
  <si>
    <t>30262,81</t>
  </si>
  <si>
    <t>1857,0</t>
  </si>
  <si>
    <t>371410,88</t>
  </si>
  <si>
    <t>393026,79</t>
  </si>
  <si>
    <t>677,9</t>
  </si>
  <si>
    <t>135574,55</t>
  </si>
  <si>
    <t>136514,45</t>
  </si>
  <si>
    <t>177,8</t>
  </si>
  <si>
    <t>35568,21</t>
  </si>
  <si>
    <t>31397,83</t>
  </si>
  <si>
    <t>1881,9</t>
  </si>
  <si>
    <t>376382,51</t>
  </si>
  <si>
    <t>398473,30</t>
  </si>
  <si>
    <t>705,6</t>
  </si>
  <si>
    <t>141121,53</t>
  </si>
  <si>
    <t>142458,63</t>
  </si>
  <si>
    <t>184,9</t>
  </si>
  <si>
    <t>36972,84</t>
  </si>
  <si>
    <t>32814,59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</si>
</sst>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4"/>
      <name val="Arial Cyr"/>
      <charset val="204"/>
    </font>
    <font>
      <b/>
      <sz val="14"/>
      <color theme="1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FFFFFF"/>
      <name val="Tahoma"/>
      <family val="2"/>
      <charset val="204"/>
    </font>
    <font>
      <b/>
      <sz val="12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name val="Arial Cyr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b/>
      <sz val="11"/>
      <color indexed="10"/>
      <name val="Arial Cyr"/>
      <charset val="204"/>
    </font>
    <font>
      <b/>
      <sz val="11"/>
      <name val="Arial Cyr"/>
      <charset val="204"/>
    </font>
    <font>
      <b/>
      <sz val="12"/>
      <name val="Arial Narrow"/>
      <family val="2"/>
      <charset val="204"/>
    </font>
    <font>
      <sz val="10"/>
      <name val="Arial Narrow"/>
      <family val="2"/>
      <charset val="204"/>
    </font>
    <font>
      <sz val="10"/>
      <color indexed="22"/>
      <name val="Arial Cyr"/>
      <charset val="204"/>
    </font>
    <font>
      <sz val="10"/>
      <color indexed="12"/>
      <name val="Arial Cyr"/>
      <charset val="204"/>
    </font>
    <font>
      <sz val="11"/>
      <color theme="0" tint="-0.1499984740745262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b/>
      <sz val="18"/>
      <name val="Arial"/>
      <family val="2"/>
      <charset val="204"/>
    </font>
    <font>
      <b/>
      <sz val="10"/>
      <color rgb="FFC00000"/>
      <name val="Arial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22"/>
      <color theme="0"/>
      <name val="Calibri"/>
      <family val="2"/>
      <charset val="204"/>
      <scheme val="minor"/>
    </font>
    <font>
      <b/>
      <sz val="16"/>
      <name val="Arial"/>
      <family val="2"/>
      <charset val="204"/>
    </font>
    <font>
      <b/>
      <i/>
      <sz val="28"/>
      <name val="Arial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0066FF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DFFF5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D0BAF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B7ECFF"/>
        <bgColor indexed="64"/>
      </patternFill>
    </fill>
    <fill>
      <patternFill patternType="solid">
        <fgColor rgb="FF89FFE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1FBD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/>
      <bottom/>
      <diagonal/>
    </border>
  </borders>
  <cellStyleXfs count="10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6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25" fillId="0" borderId="0"/>
    <xf numFmtId="0" fontId="3" fillId="0" borderId="0"/>
  </cellStyleXfs>
  <cellXfs count="323">
    <xf numFmtId="0" fontId="0" fillId="0" borderId="0" xfId="0"/>
    <xf numFmtId="0" fontId="0" fillId="0" borderId="0" xfId="0" applyFill="1" applyBorder="1"/>
    <xf numFmtId="49" fontId="0" fillId="0" borderId="0" xfId="0" applyNumberFormat="1" applyFill="1" applyBorder="1"/>
    <xf numFmtId="2" fontId="0" fillId="0" borderId="0" xfId="0" applyNumberFormat="1" applyFill="1" applyBorder="1"/>
    <xf numFmtId="0" fontId="8" fillId="3" borderId="8" xfId="2" applyBorder="1" applyAlignment="1">
      <alignment horizontal="center" vertical="center"/>
    </xf>
    <xf numFmtId="0" fontId="8" fillId="3" borderId="2" xfId="2" applyBorder="1" applyAlignment="1">
      <alignment horizontal="center" vertical="center"/>
    </xf>
    <xf numFmtId="0" fontId="8" fillId="3" borderId="30" xfId="2" applyBorder="1" applyAlignment="1">
      <alignment horizontal="center" vertical="center" wrapText="1"/>
    </xf>
    <xf numFmtId="0" fontId="8" fillId="3" borderId="34" xfId="2" applyBorder="1" applyAlignment="1">
      <alignment horizontal="center" vertical="center"/>
    </xf>
    <xf numFmtId="0" fontId="8" fillId="3" borderId="35" xfId="2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7" fillId="2" borderId="0" xfId="1" applyBorder="1" applyAlignment="1">
      <alignment horizontal="center" vertical="center"/>
    </xf>
    <xf numFmtId="0" fontId="7" fillId="2" borderId="4" xfId="1" applyBorder="1" applyAlignment="1">
      <alignment horizontal="center" vertical="center"/>
    </xf>
    <xf numFmtId="0" fontId="8" fillId="3" borderId="1" xfId="2" applyBorder="1" applyAlignment="1">
      <alignment horizontal="center" vertical="center"/>
    </xf>
    <xf numFmtId="0" fontId="0" fillId="0" borderId="1" xfId="0" applyBorder="1"/>
    <xf numFmtId="0" fontId="0" fillId="0" borderId="37" xfId="0" applyBorder="1"/>
    <xf numFmtId="0" fontId="16" fillId="4" borderId="20" xfId="0" applyFont="1" applyFill="1" applyBorder="1" applyAlignment="1" applyProtection="1">
      <alignment horizontal="center" vertical="center"/>
      <protection locked="0"/>
    </xf>
    <xf numFmtId="0" fontId="16" fillId="16" borderId="39" xfId="0" applyNumberFormat="1" applyFont="1" applyFill="1" applyBorder="1" applyAlignment="1" applyProtection="1">
      <alignment horizontal="center" vertical="center"/>
      <protection locked="0"/>
    </xf>
    <xf numFmtId="0" fontId="16" fillId="16" borderId="43" xfId="0" applyNumberFormat="1" applyFont="1" applyFill="1" applyBorder="1" applyAlignment="1" applyProtection="1">
      <alignment horizontal="center" vertical="center"/>
      <protection locked="0"/>
    </xf>
    <xf numFmtId="0" fontId="16" fillId="16" borderId="40" xfId="0" applyNumberFormat="1" applyFont="1" applyFill="1" applyBorder="1" applyAlignment="1" applyProtection="1">
      <alignment horizontal="center" vertical="center"/>
      <protection locked="0"/>
    </xf>
    <xf numFmtId="0" fontId="16" fillId="16" borderId="38" xfId="0" applyNumberFormat="1" applyFont="1" applyFill="1" applyBorder="1" applyAlignment="1" applyProtection="1">
      <alignment horizontal="center" vertical="center"/>
      <protection locked="0"/>
    </xf>
    <xf numFmtId="0" fontId="15" fillId="0" borderId="36" xfId="0" applyFont="1" applyFill="1" applyBorder="1" applyAlignment="1" applyProtection="1">
      <protection locked="0"/>
    </xf>
    <xf numFmtId="2" fontId="0" fillId="0" borderId="44" xfId="0" applyNumberFormat="1" applyFont="1" applyFill="1" applyBorder="1" applyAlignment="1">
      <alignment horizontal="center" vertical="center"/>
    </xf>
    <xf numFmtId="0" fontId="17" fillId="17" borderId="44" xfId="0" applyFont="1" applyFill="1" applyBorder="1" applyAlignment="1">
      <alignment horizontal="center" vertical="center"/>
    </xf>
    <xf numFmtId="0" fontId="5" fillId="0" borderId="0" xfId="7"/>
    <xf numFmtId="0" fontId="5" fillId="0" borderId="0" xfId="7" applyFill="1"/>
    <xf numFmtId="0" fontId="5" fillId="0" borderId="3" xfId="7" applyBorder="1"/>
    <xf numFmtId="0" fontId="5" fillId="0" borderId="0" xfId="7" applyBorder="1"/>
    <xf numFmtId="0" fontId="5" fillId="0" borderId="0" xfId="7" applyFill="1" applyBorder="1"/>
    <xf numFmtId="0" fontId="5" fillId="0" borderId="4" xfId="7" applyBorder="1"/>
    <xf numFmtId="49" fontId="20" fillId="9" borderId="35" xfId="7" applyNumberFormat="1" applyFont="1" applyFill="1" applyBorder="1" applyAlignment="1">
      <alignment horizontal="center" vertical="center" wrapText="1"/>
    </xf>
    <xf numFmtId="0" fontId="21" fillId="0" borderId="3" xfId="7" applyFont="1" applyBorder="1"/>
    <xf numFmtId="0" fontId="5" fillId="0" borderId="4" xfId="7" applyFont="1" applyBorder="1"/>
    <xf numFmtId="164" fontId="22" fillId="0" borderId="4" xfId="7" applyNumberFormat="1" applyFont="1" applyBorder="1"/>
    <xf numFmtId="0" fontId="5" fillId="0" borderId="5" xfId="7" applyBorder="1"/>
    <xf numFmtId="164" fontId="5" fillId="0" borderId="4" xfId="7" applyNumberFormat="1" applyBorder="1"/>
    <xf numFmtId="0" fontId="21" fillId="0" borderId="45" xfId="7" applyFont="1" applyBorder="1"/>
    <xf numFmtId="165" fontId="23" fillId="8" borderId="32" xfId="7" applyNumberFormat="1" applyFont="1" applyFill="1" applyBorder="1" applyAlignment="1">
      <alignment horizontal="center" vertical="center"/>
    </xf>
    <xf numFmtId="0" fontId="5" fillId="0" borderId="1" xfId="7" applyFont="1" applyBorder="1"/>
    <xf numFmtId="2" fontId="22" fillId="0" borderId="4" xfId="7" applyNumberFormat="1" applyFont="1" applyBorder="1"/>
    <xf numFmtId="164" fontId="5" fillId="0" borderId="3" xfId="7" applyNumberFormat="1" applyBorder="1"/>
    <xf numFmtId="164" fontId="5" fillId="0" borderId="0" xfId="7" applyNumberFormat="1" applyBorder="1"/>
    <xf numFmtId="0" fontId="5" fillId="0" borderId="3" xfId="7" applyFont="1" applyBorder="1"/>
    <xf numFmtId="0" fontId="5" fillId="14" borderId="0" xfId="7" applyFill="1" applyBorder="1"/>
    <xf numFmtId="0" fontId="5" fillId="0" borderId="20" xfId="7" applyFill="1" applyBorder="1"/>
    <xf numFmtId="2" fontId="5" fillId="0" borderId="20" xfId="7" applyNumberFormat="1" applyBorder="1"/>
    <xf numFmtId="2" fontId="24" fillId="0" borderId="20" xfId="7" applyNumberFormat="1" applyFont="1" applyBorder="1"/>
    <xf numFmtId="0" fontId="26" fillId="0" borderId="20" xfId="8" applyFont="1" applyBorder="1"/>
    <xf numFmtId="0" fontId="5" fillId="0" borderId="20" xfId="7" applyFont="1" applyBorder="1"/>
    <xf numFmtId="2" fontId="5" fillId="0" borderId="20" xfId="7" applyNumberFormat="1" applyBorder="1" applyAlignment="1">
      <alignment horizontal="center" vertical="center"/>
    </xf>
    <xf numFmtId="0" fontId="27" fillId="0" borderId="20" xfId="8" applyFont="1" applyBorder="1" applyAlignment="1">
      <alignment wrapText="1"/>
    </xf>
    <xf numFmtId="0" fontId="5" fillId="11" borderId="0" xfId="4" applyBorder="1"/>
    <xf numFmtId="0" fontId="28" fillId="19" borderId="3" xfId="7" applyFont="1" applyFill="1" applyBorder="1" applyAlignment="1">
      <alignment horizontal="center" vertical="center"/>
    </xf>
    <xf numFmtId="2" fontId="5" fillId="19" borderId="0" xfId="7" applyNumberFormat="1" applyFill="1" applyBorder="1"/>
    <xf numFmtId="166" fontId="15" fillId="20" borderId="0" xfId="7" applyNumberFormat="1" applyFont="1" applyFill="1" applyBorder="1" applyAlignment="1">
      <alignment horizontal="right" vertical="center"/>
    </xf>
    <xf numFmtId="165" fontId="5" fillId="11" borderId="0" xfId="4" applyNumberFormat="1" applyBorder="1" applyAlignment="1">
      <alignment horizontal="right" vertical="center"/>
    </xf>
    <xf numFmtId="0" fontId="28" fillId="19" borderId="0" xfId="7" applyFont="1" applyFill="1" applyBorder="1" applyAlignment="1">
      <alignment horizontal="center" vertical="center"/>
    </xf>
    <xf numFmtId="0" fontId="29" fillId="0" borderId="3" xfId="7" applyFont="1" applyBorder="1" applyAlignment="1">
      <alignment horizontal="center"/>
    </xf>
    <xf numFmtId="2" fontId="5" fillId="0" borderId="0" xfId="7" applyNumberFormat="1" applyBorder="1"/>
    <xf numFmtId="0" fontId="29" fillId="0" borderId="0" xfId="7" applyFont="1" applyBorder="1" applyAlignment="1">
      <alignment horizontal="center"/>
    </xf>
    <xf numFmtId="165" fontId="5" fillId="12" borderId="0" xfId="5" applyNumberFormat="1" applyBorder="1" applyAlignment="1">
      <alignment horizontal="right" vertical="center"/>
    </xf>
    <xf numFmtId="165" fontId="5" fillId="13" borderId="0" xfId="6" applyNumberFormat="1" applyBorder="1" applyAlignment="1">
      <alignment horizontal="right" vertical="center"/>
    </xf>
    <xf numFmtId="164" fontId="0" fillId="8" borderId="44" xfId="0" applyNumberFormat="1" applyFont="1" applyFill="1" applyBorder="1" applyAlignment="1">
      <alignment horizontal="center" vertical="center"/>
    </xf>
    <xf numFmtId="2" fontId="0" fillId="8" borderId="44" xfId="0" applyNumberFormat="1" applyFont="1" applyFill="1" applyBorder="1" applyAlignment="1">
      <alignment horizontal="center" vertical="center"/>
    </xf>
    <xf numFmtId="0" fontId="5" fillId="0" borderId="20" xfId="7" applyBorder="1" applyAlignment="1">
      <alignment horizontal="center" vertical="center"/>
    </xf>
    <xf numFmtId="0" fontId="4" fillId="0" borderId="20" xfId="7" applyFont="1" applyFill="1" applyBorder="1" applyAlignment="1">
      <alignment horizontal="center" vertical="center"/>
    </xf>
    <xf numFmtId="0" fontId="4" fillId="0" borderId="20" xfId="7" applyFont="1" applyBorder="1" applyAlignment="1">
      <alignment horizontal="center" vertical="center"/>
    </xf>
    <xf numFmtId="2" fontId="5" fillId="0" borderId="20" xfId="7" applyNumberFormat="1" applyFill="1" applyBorder="1" applyAlignment="1">
      <alignment horizontal="center" vertical="center"/>
    </xf>
    <xf numFmtId="0" fontId="5" fillId="0" borderId="8" xfId="7" applyBorder="1"/>
    <xf numFmtId="0" fontId="5" fillId="0" borderId="8" xfId="7" applyFill="1" applyBorder="1"/>
    <xf numFmtId="0" fontId="5" fillId="0" borderId="2" xfId="7" applyBorder="1"/>
    <xf numFmtId="0" fontId="4" fillId="0" borderId="0" xfId="7" applyFont="1" applyBorder="1"/>
    <xf numFmtId="0" fontId="5" fillId="8" borderId="0" xfId="7" applyFill="1" applyBorder="1"/>
    <xf numFmtId="0" fontId="5" fillId="8" borderId="4" xfId="7" applyFill="1" applyBorder="1"/>
    <xf numFmtId="164" fontId="5" fillId="14" borderId="0" xfId="7" applyNumberFormat="1" applyFill="1" applyBorder="1"/>
    <xf numFmtId="0" fontId="5" fillId="0" borderId="31" xfId="7" applyBorder="1"/>
    <xf numFmtId="0" fontId="5" fillId="0" borderId="29" xfId="7" applyBorder="1"/>
    <xf numFmtId="0" fontId="5" fillId="0" borderId="29" xfId="7" applyFill="1" applyBorder="1"/>
    <xf numFmtId="0" fontId="5" fillId="0" borderId="32" xfId="7" applyBorder="1"/>
    <xf numFmtId="2" fontId="0" fillId="21" borderId="44" xfId="0" applyNumberFormat="1" applyFont="1" applyFill="1" applyBorder="1" applyAlignment="1">
      <alignment horizontal="center" vertical="center"/>
    </xf>
    <xf numFmtId="0" fontId="31" fillId="21" borderId="2" xfId="7" applyFon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center" vertical="center"/>
    </xf>
    <xf numFmtId="2" fontId="5" fillId="21" borderId="20" xfId="7" applyNumberForma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1" applyFill="1" applyBorder="1" applyAlignment="1">
      <alignment horizontal="center" vertical="center"/>
    </xf>
    <xf numFmtId="2" fontId="5" fillId="22" borderId="20" xfId="7" applyNumberFormat="1" applyFill="1" applyBorder="1" applyAlignment="1">
      <alignment horizontal="center" vertical="center"/>
    </xf>
    <xf numFmtId="0" fontId="17" fillId="17" borderId="2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1" fillId="15" borderId="8" xfId="0" applyFont="1" applyFill="1" applyBorder="1" applyAlignment="1">
      <alignment horizontal="center" vertical="center"/>
    </xf>
    <xf numFmtId="0" fontId="11" fillId="15" borderId="2" xfId="0" applyFont="1" applyFill="1" applyBorder="1" applyAlignment="1">
      <alignment horizontal="center" vertical="center"/>
    </xf>
    <xf numFmtId="2" fontId="0" fillId="15" borderId="26" xfId="0" applyNumberForma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9" borderId="17" xfId="0" applyNumberForma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7" fillId="15" borderId="26" xfId="1" applyNumberFormat="1" applyFill="1" applyBorder="1" applyAlignment="1">
      <alignment horizontal="center" vertical="center"/>
    </xf>
    <xf numFmtId="2" fontId="5" fillId="15" borderId="26" xfId="1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7" fillId="2" borderId="28" xfId="1" applyNumberFormat="1" applyBorder="1" applyAlignment="1">
      <alignment horizontal="center"/>
    </xf>
    <xf numFmtId="2" fontId="7" fillId="2" borderId="46" xfId="1" applyNumberFormat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2" fontId="0" fillId="9" borderId="4" xfId="0" applyNumberFormat="1" applyFill="1" applyBorder="1" applyAlignment="1">
      <alignment horizontal="center"/>
    </xf>
    <xf numFmtId="2" fontId="0" fillId="9" borderId="3" xfId="0" applyNumberForma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6" fillId="0" borderId="0" xfId="0" applyFont="1" applyFill="1" applyBorder="1" applyAlignment="1">
      <alignment vertical="center"/>
    </xf>
    <xf numFmtId="0" fontId="8" fillId="3" borderId="37" xfId="2" applyBorder="1" applyAlignment="1">
      <alignment horizontal="center" vertical="center"/>
    </xf>
    <xf numFmtId="0" fontId="33" fillId="10" borderId="20" xfId="0" applyFont="1" applyFill="1" applyBorder="1" applyAlignment="1">
      <alignment horizontal="center" vertical="center" wrapText="1"/>
    </xf>
    <xf numFmtId="0" fontId="35" fillId="10" borderId="20" xfId="0" applyFont="1" applyFill="1" applyBorder="1" applyAlignment="1">
      <alignment horizontal="center" vertical="center"/>
    </xf>
    <xf numFmtId="0" fontId="33" fillId="15" borderId="20" xfId="0" applyFont="1" applyFill="1" applyBorder="1" applyAlignment="1">
      <alignment horizontal="center" vertical="center" wrapText="1"/>
    </xf>
    <xf numFmtId="0" fontId="35" fillId="15" borderId="20" xfId="0" applyFont="1" applyFill="1" applyBorder="1" applyAlignment="1">
      <alignment horizontal="center" vertical="center"/>
    </xf>
    <xf numFmtId="0" fontId="17" fillId="15" borderId="44" xfId="0" applyFont="1" applyFill="1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0" xfId="0" applyBorder="1" applyAlignment="1">
      <alignment vertical="center"/>
    </xf>
    <xf numFmtId="164" fontId="14" fillId="24" borderId="29" xfId="0" applyNumberFormat="1" applyFont="1" applyFill="1" applyBorder="1" applyAlignment="1" applyProtection="1">
      <alignment horizontal="center" vertical="center" wrapText="1"/>
    </xf>
    <xf numFmtId="0" fontId="14" fillId="24" borderId="25" xfId="0" applyFont="1" applyFill="1" applyBorder="1" applyAlignment="1" applyProtection="1">
      <alignment horizontal="center" vertical="center" wrapText="1"/>
    </xf>
    <xf numFmtId="0" fontId="14" fillId="24" borderId="27" xfId="0" applyFont="1" applyFill="1" applyBorder="1" applyAlignment="1" applyProtection="1">
      <alignment horizontal="center" vertical="center" wrapText="1"/>
    </xf>
    <xf numFmtId="49" fontId="25" fillId="0" borderId="36" xfId="0" applyNumberFormat="1" applyFont="1" applyFill="1" applyBorder="1" applyAlignment="1">
      <alignment horizontal="center"/>
    </xf>
    <xf numFmtId="164" fontId="17" fillId="0" borderId="36" xfId="0" applyNumberFormat="1" applyFont="1" applyFill="1" applyBorder="1" applyAlignment="1">
      <alignment horizontal="center"/>
    </xf>
    <xf numFmtId="164" fontId="39" fillId="0" borderId="36" xfId="0" applyNumberFormat="1" applyFont="1" applyFill="1" applyBorder="1" applyAlignment="1">
      <alignment horizontal="center"/>
    </xf>
    <xf numFmtId="49" fontId="25" fillId="0" borderId="20" xfId="0" applyNumberFormat="1" applyFont="1" applyFill="1" applyBorder="1" applyAlignment="1">
      <alignment horizontal="center"/>
    </xf>
    <xf numFmtId="164" fontId="17" fillId="0" borderId="20" xfId="0" applyNumberFormat="1" applyFont="1" applyFill="1" applyBorder="1" applyAlignment="1">
      <alignment horizontal="center"/>
    </xf>
    <xf numFmtId="164" fontId="39" fillId="0" borderId="20" xfId="0" applyNumberFormat="1" applyFont="1" applyFill="1" applyBorder="1" applyAlignment="1">
      <alignment horizontal="center"/>
    </xf>
    <xf numFmtId="0" fontId="31" fillId="21" borderId="2" xfId="7" applyFont="1" applyFill="1" applyBorder="1" applyAlignment="1">
      <alignment horizontal="center"/>
    </xf>
    <xf numFmtId="0" fontId="0" fillId="0" borderId="20" xfId="0" applyBorder="1"/>
    <xf numFmtId="0" fontId="3" fillId="0" borderId="20" xfId="9" applyBorder="1" applyAlignment="1">
      <alignment vertical="center"/>
    </xf>
    <xf numFmtId="0" fontId="3" fillId="0" borderId="0" xfId="9" applyBorder="1" applyAlignment="1">
      <alignment vertical="center"/>
    </xf>
    <xf numFmtId="49" fontId="25" fillId="0" borderId="0" xfId="0" applyNumberFormat="1" applyFont="1" applyFill="1" applyBorder="1" applyAlignment="1">
      <alignment horizontal="center"/>
    </xf>
    <xf numFmtId="164" fontId="17" fillId="0" borderId="0" xfId="0" applyNumberFormat="1" applyFont="1" applyFill="1" applyBorder="1" applyAlignment="1">
      <alignment horizontal="center"/>
    </xf>
    <xf numFmtId="164" fontId="39" fillId="0" borderId="0" xfId="0" applyNumberFormat="1" applyFont="1" applyFill="1" applyBorder="1" applyAlignment="1">
      <alignment horizontal="center"/>
    </xf>
    <xf numFmtId="2" fontId="0" fillId="9" borderId="20" xfId="0" applyNumberFormat="1" applyFill="1" applyBorder="1" applyAlignment="1">
      <alignment horizontal="center" vertical="center"/>
    </xf>
    <xf numFmtId="2" fontId="0" fillId="9" borderId="20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2" fontId="0" fillId="15" borderId="0" xfId="0" applyNumberFormat="1" applyFill="1" applyBorder="1" applyAlignment="1">
      <alignment horizontal="center" vertical="center"/>
    </xf>
    <xf numFmtId="2" fontId="7" fillId="2" borderId="0" xfId="1" applyNumberFormat="1" applyBorder="1" applyAlignment="1">
      <alignment horizontal="center"/>
    </xf>
    <xf numFmtId="2" fontId="0" fillId="9" borderId="13" xfId="0" applyNumberFormat="1" applyFill="1" applyBorder="1" applyAlignment="1">
      <alignment horizontal="center" vertical="center"/>
    </xf>
    <xf numFmtId="2" fontId="0" fillId="9" borderId="13" xfId="0" applyNumberFormat="1" applyFill="1" applyBorder="1" applyAlignment="1">
      <alignment horizontal="center"/>
    </xf>
    <xf numFmtId="2" fontId="0" fillId="9" borderId="14" xfId="0" applyNumberForma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2" fontId="0" fillId="9" borderId="17" xfId="0" applyNumberFormat="1" applyFill="1" applyBorder="1" applyAlignment="1">
      <alignment horizontal="center"/>
    </xf>
    <xf numFmtId="0" fontId="17" fillId="15" borderId="51" xfId="0" applyFont="1" applyFill="1" applyBorder="1" applyAlignment="1">
      <alignment horizontal="center" vertical="center"/>
    </xf>
    <xf numFmtId="0" fontId="2" fillId="0" borderId="0" xfId="7" applyFont="1"/>
    <xf numFmtId="0" fontId="5" fillId="0" borderId="0" xfId="7" applyAlignment="1">
      <alignment wrapText="1"/>
    </xf>
    <xf numFmtId="0" fontId="2" fillId="0" borderId="0" xfId="7" applyFont="1" applyAlignment="1">
      <alignment wrapText="1"/>
    </xf>
    <xf numFmtId="0" fontId="5" fillId="0" borderId="0" xfId="7" applyAlignment="1"/>
    <xf numFmtId="0" fontId="5" fillId="0" borderId="4" xfId="7" applyBorder="1" applyAlignment="1"/>
    <xf numFmtId="166" fontId="5" fillId="14" borderId="0" xfId="7" applyNumberFormat="1" applyFill="1" applyBorder="1"/>
    <xf numFmtId="165" fontId="0" fillId="8" borderId="44" xfId="0" applyNumberFormat="1" applyFont="1" applyFill="1" applyBorder="1" applyAlignment="1">
      <alignment horizontal="center" vertical="center"/>
    </xf>
    <xf numFmtId="165" fontId="0" fillId="21" borderId="44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20" xfId="9" applyFont="1" applyBorder="1" applyAlignment="1">
      <alignment vertical="center"/>
    </xf>
    <xf numFmtId="0" fontId="0" fillId="26" borderId="0" xfId="0" applyFill="1"/>
    <xf numFmtId="2" fontId="0" fillId="0" borderId="0" xfId="0" applyNumberFormat="1" applyAlignment="1">
      <alignment wrapText="1"/>
    </xf>
    <xf numFmtId="2" fontId="0" fillId="0" borderId="0" xfId="0" applyNumberFormat="1"/>
    <xf numFmtId="2" fontId="0" fillId="27" borderId="0" xfId="0" applyNumberFormat="1" applyFill="1"/>
    <xf numFmtId="2" fontId="0" fillId="28" borderId="0" xfId="0" applyNumberFormat="1" applyFill="1"/>
    <xf numFmtId="165" fontId="0" fillId="0" borderId="44" xfId="0" applyNumberFormat="1" applyFont="1" applyFill="1" applyBorder="1" applyAlignment="1">
      <alignment horizontal="center" vertical="center"/>
    </xf>
    <xf numFmtId="0" fontId="17" fillId="29" borderId="44" xfId="0" applyFont="1" applyFill="1" applyBorder="1" applyAlignment="1">
      <alignment horizontal="center" vertical="center"/>
    </xf>
    <xf numFmtId="0" fontId="17" fillId="30" borderId="44" xfId="0" applyFont="1" applyFill="1" applyBorder="1" applyAlignment="1">
      <alignment horizontal="center" vertical="center"/>
    </xf>
    <xf numFmtId="0" fontId="0" fillId="30" borderId="0" xfId="0" applyFill="1"/>
    <xf numFmtId="2" fontId="0" fillId="30" borderId="44" xfId="0" applyNumberFormat="1" applyFont="1" applyFill="1" applyBorder="1" applyAlignment="1">
      <alignment horizontal="center" vertical="center"/>
    </xf>
    <xf numFmtId="2" fontId="5" fillId="30" borderId="20" xfId="7" applyNumberFormat="1" applyFill="1" applyBorder="1" applyAlignment="1">
      <alignment horizontal="center" vertical="center"/>
    </xf>
    <xf numFmtId="165" fontId="0" fillId="30" borderId="44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8" borderId="0" xfId="0" applyFill="1" applyAlignment="1">
      <alignment wrapText="1"/>
    </xf>
    <xf numFmtId="0" fontId="31" fillId="21" borderId="1" xfId="0" applyFont="1" applyFill="1" applyBorder="1" applyAlignment="1">
      <alignment horizontal="center" vertical="center" wrapText="1"/>
    </xf>
    <xf numFmtId="0" fontId="31" fillId="21" borderId="8" xfId="0" applyFont="1" applyFill="1" applyBorder="1" applyAlignment="1">
      <alignment horizontal="center" vertical="center" wrapText="1"/>
    </xf>
    <xf numFmtId="0" fontId="31" fillId="21" borderId="2" xfId="0" applyFont="1" applyFill="1" applyBorder="1" applyAlignment="1">
      <alignment horizontal="center" vertical="center" wrapText="1"/>
    </xf>
    <xf numFmtId="0" fontId="31" fillId="21" borderId="3" xfId="0" applyFont="1" applyFill="1" applyBorder="1" applyAlignment="1">
      <alignment horizontal="center" vertical="center" wrapText="1"/>
    </xf>
    <xf numFmtId="0" fontId="31" fillId="21" borderId="0" xfId="0" applyFont="1" applyFill="1" applyBorder="1" applyAlignment="1">
      <alignment horizontal="center" vertical="center" wrapText="1"/>
    </xf>
    <xf numFmtId="0" fontId="31" fillId="21" borderId="4" xfId="0" applyFont="1" applyFill="1" applyBorder="1" applyAlignment="1">
      <alignment horizontal="center" vertical="center" wrapText="1"/>
    </xf>
    <xf numFmtId="0" fontId="31" fillId="21" borderId="31" xfId="0" applyFont="1" applyFill="1" applyBorder="1" applyAlignment="1">
      <alignment horizontal="center" vertical="center" wrapText="1"/>
    </xf>
    <xf numFmtId="0" fontId="31" fillId="21" borderId="29" xfId="0" applyFont="1" applyFill="1" applyBorder="1" applyAlignment="1">
      <alignment horizontal="center" vertical="center" wrapText="1"/>
    </xf>
    <xf numFmtId="0" fontId="31" fillId="21" borderId="32" xfId="0" applyFont="1" applyFill="1" applyBorder="1" applyAlignment="1">
      <alignment horizontal="center" vertical="center" wrapText="1"/>
    </xf>
    <xf numFmtId="0" fontId="35" fillId="23" borderId="1" xfId="0" applyFont="1" applyFill="1" applyBorder="1" applyAlignment="1">
      <alignment horizontal="center" vertical="center" wrapText="1"/>
    </xf>
    <xf numFmtId="0" fontId="35" fillId="23" borderId="8" xfId="0" applyFont="1" applyFill="1" applyBorder="1" applyAlignment="1">
      <alignment horizontal="center" vertical="center" wrapText="1"/>
    </xf>
    <xf numFmtId="0" fontId="35" fillId="23" borderId="2" xfId="0" applyFont="1" applyFill="1" applyBorder="1" applyAlignment="1">
      <alignment horizontal="center" vertical="center" wrapText="1"/>
    </xf>
    <xf numFmtId="0" fontId="35" fillId="23" borderId="3" xfId="0" applyFont="1" applyFill="1" applyBorder="1" applyAlignment="1">
      <alignment horizontal="center" vertical="center" wrapText="1"/>
    </xf>
    <xf numFmtId="0" fontId="35" fillId="23" borderId="0" xfId="0" applyFont="1" applyFill="1" applyBorder="1" applyAlignment="1">
      <alignment horizontal="center" vertical="center" wrapText="1"/>
    </xf>
    <xf numFmtId="0" fontId="35" fillId="23" borderId="4" xfId="0" applyFont="1" applyFill="1" applyBorder="1" applyAlignment="1">
      <alignment horizontal="center" vertical="center" wrapText="1"/>
    </xf>
    <xf numFmtId="0" fontId="35" fillId="23" borderId="31" xfId="0" applyFont="1" applyFill="1" applyBorder="1" applyAlignment="1">
      <alignment horizontal="center" vertical="center" wrapText="1"/>
    </xf>
    <xf numFmtId="0" fontId="35" fillId="23" borderId="29" xfId="0" applyFont="1" applyFill="1" applyBorder="1" applyAlignment="1">
      <alignment horizontal="center" vertical="center" wrapText="1"/>
    </xf>
    <xf numFmtId="0" fontId="35" fillId="23" borderId="32" xfId="0" applyFont="1" applyFill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/>
    </xf>
    <xf numFmtId="0" fontId="14" fillId="7" borderId="34" xfId="0" applyFont="1" applyFill="1" applyBorder="1" applyAlignment="1">
      <alignment horizontal="center" vertical="center"/>
    </xf>
    <xf numFmtId="0" fontId="14" fillId="7" borderId="3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2" fillId="21" borderId="1" xfId="0" applyFont="1" applyFill="1" applyBorder="1" applyAlignment="1">
      <alignment horizontal="center" vertical="center" wrapText="1"/>
    </xf>
    <xf numFmtId="0" fontId="32" fillId="21" borderId="8" xfId="0" applyFont="1" applyFill="1" applyBorder="1" applyAlignment="1">
      <alignment horizontal="center" vertical="center" wrapText="1"/>
    </xf>
    <xf numFmtId="0" fontId="32" fillId="21" borderId="2" xfId="0" applyFont="1" applyFill="1" applyBorder="1" applyAlignment="1">
      <alignment horizontal="center" vertical="center" wrapText="1"/>
    </xf>
    <xf numFmtId="0" fontId="32" fillId="21" borderId="3" xfId="0" applyFont="1" applyFill="1" applyBorder="1" applyAlignment="1">
      <alignment horizontal="center" vertical="center" wrapText="1"/>
    </xf>
    <xf numFmtId="0" fontId="32" fillId="21" borderId="0" xfId="0" applyFont="1" applyFill="1" applyBorder="1" applyAlignment="1">
      <alignment horizontal="center" vertical="center" wrapText="1"/>
    </xf>
    <xf numFmtId="0" fontId="32" fillId="21" borderId="4" xfId="0" applyFont="1" applyFill="1" applyBorder="1" applyAlignment="1">
      <alignment horizontal="center" vertical="center" wrapText="1"/>
    </xf>
    <xf numFmtId="0" fontId="32" fillId="21" borderId="31" xfId="0" applyFont="1" applyFill="1" applyBorder="1" applyAlignment="1">
      <alignment horizontal="center" vertical="center" wrapText="1"/>
    </xf>
    <xf numFmtId="0" fontId="32" fillId="21" borderId="29" xfId="0" applyFont="1" applyFill="1" applyBorder="1" applyAlignment="1">
      <alignment horizontal="center" vertical="center" wrapText="1"/>
    </xf>
    <xf numFmtId="0" fontId="32" fillId="21" borderId="32" xfId="0" applyFont="1" applyFill="1" applyBorder="1" applyAlignment="1">
      <alignment horizontal="center" vertical="center" wrapText="1"/>
    </xf>
    <xf numFmtId="0" fontId="37" fillId="23" borderId="1" xfId="0" applyFont="1" applyFill="1" applyBorder="1" applyAlignment="1">
      <alignment horizontal="center" vertical="center"/>
    </xf>
    <xf numFmtId="0" fontId="37" fillId="23" borderId="8" xfId="0" applyFont="1" applyFill="1" applyBorder="1" applyAlignment="1">
      <alignment horizontal="center" vertical="center"/>
    </xf>
    <xf numFmtId="0" fontId="37" fillId="23" borderId="2" xfId="0" applyFont="1" applyFill="1" applyBorder="1" applyAlignment="1">
      <alignment horizontal="center" vertical="center"/>
    </xf>
    <xf numFmtId="0" fontId="37" fillId="23" borderId="31" xfId="0" applyFont="1" applyFill="1" applyBorder="1" applyAlignment="1">
      <alignment horizontal="center" vertical="center"/>
    </xf>
    <xf numFmtId="0" fontId="37" fillId="23" borderId="29" xfId="0" applyFont="1" applyFill="1" applyBorder="1" applyAlignment="1">
      <alignment horizontal="center" vertical="center"/>
    </xf>
    <xf numFmtId="0" fontId="37" fillId="23" borderId="32" xfId="0" applyFont="1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 textRotation="180" wrapText="1"/>
    </xf>
    <xf numFmtId="0" fontId="12" fillId="5" borderId="16" xfId="0" applyFont="1" applyFill="1" applyBorder="1" applyAlignment="1">
      <alignment horizontal="center" vertical="center" textRotation="180" wrapText="1"/>
    </xf>
    <xf numFmtId="0" fontId="12" fillId="5" borderId="22" xfId="0" applyFont="1" applyFill="1" applyBorder="1" applyAlignment="1">
      <alignment horizontal="center" vertical="center" textRotation="180" wrapText="1"/>
    </xf>
    <xf numFmtId="0" fontId="12" fillId="5" borderId="10" xfId="0" applyFont="1" applyFill="1" applyBorder="1" applyAlignment="1">
      <alignment horizontal="center" vertical="center" textRotation="180" wrapText="1"/>
    </xf>
    <xf numFmtId="0" fontId="12" fillId="5" borderId="17" xfId="0" applyFont="1" applyFill="1" applyBorder="1" applyAlignment="1">
      <alignment horizontal="center" vertical="center" textRotation="180" wrapText="1"/>
    </xf>
    <xf numFmtId="0" fontId="12" fillId="5" borderId="23" xfId="0" applyFont="1" applyFill="1" applyBorder="1" applyAlignment="1">
      <alignment horizontal="center" vertical="center" textRotation="180" wrapText="1"/>
    </xf>
    <xf numFmtId="10" fontId="14" fillId="7" borderId="36" xfId="0" applyNumberFormat="1" applyFont="1" applyFill="1" applyBorder="1" applyAlignment="1">
      <alignment horizontal="center" vertical="center" wrapText="1"/>
    </xf>
    <xf numFmtId="10" fontId="14" fillId="7" borderId="23" xfId="0" applyNumberFormat="1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 applyProtection="1">
      <alignment horizontal="center" vertical="center"/>
      <protection locked="0"/>
    </xf>
    <xf numFmtId="0" fontId="10" fillId="4" borderId="0" xfId="0" applyFont="1" applyFill="1" applyBorder="1" applyAlignment="1" applyProtection="1">
      <alignment horizontal="center" vertical="center"/>
      <protection locked="0"/>
    </xf>
    <xf numFmtId="0" fontId="10" fillId="4" borderId="5" xfId="0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 vertical="center"/>
      <protection locked="0"/>
    </xf>
    <xf numFmtId="0" fontId="10" fillId="4" borderId="3" xfId="0" applyFont="1" applyFill="1" applyBorder="1" applyAlignment="1" applyProtection="1">
      <alignment horizontal="center" vertical="center" wrapText="1"/>
      <protection locked="0"/>
    </xf>
    <xf numFmtId="0" fontId="10" fillId="4" borderId="4" xfId="0" applyFont="1" applyFill="1" applyBorder="1" applyAlignment="1" applyProtection="1">
      <alignment horizontal="center" vertical="center" wrapText="1"/>
      <protection locked="0"/>
    </xf>
    <xf numFmtId="0" fontId="10" fillId="4" borderId="5" xfId="0" applyFont="1" applyFill="1" applyBorder="1" applyAlignment="1" applyProtection="1">
      <alignment horizontal="center" vertical="center" wrapText="1"/>
      <protection locked="0"/>
    </xf>
    <xf numFmtId="0" fontId="10" fillId="4" borderId="6" xfId="0" applyFont="1" applyFill="1" applyBorder="1" applyAlignment="1" applyProtection="1">
      <alignment horizontal="center" vertical="center" wrapText="1"/>
      <protection locked="0"/>
    </xf>
    <xf numFmtId="0" fontId="9" fillId="4" borderId="41" xfId="0" applyFont="1" applyFill="1" applyBorder="1" applyAlignment="1" applyProtection="1">
      <alignment horizontal="center" vertical="center"/>
      <protection locked="0"/>
    </xf>
    <xf numFmtId="0" fontId="9" fillId="4" borderId="42" xfId="0" applyFont="1" applyFill="1" applyBorder="1" applyAlignment="1" applyProtection="1">
      <alignment horizontal="center" vertical="center"/>
      <protection locked="0"/>
    </xf>
    <xf numFmtId="0" fontId="9" fillId="4" borderId="19" xfId="0" applyFont="1" applyFill="1" applyBorder="1" applyAlignment="1" applyProtection="1">
      <alignment horizontal="center" vertical="center"/>
      <protection locked="0"/>
    </xf>
    <xf numFmtId="0" fontId="9" fillId="4" borderId="21" xfId="0" applyFont="1" applyFill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 applyProtection="1">
      <alignment horizontal="center" vertical="center" wrapText="1"/>
      <protection locked="0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0" fontId="9" fillId="4" borderId="5" xfId="0" applyFont="1" applyFill="1" applyBorder="1" applyAlignment="1" applyProtection="1">
      <alignment horizontal="center" vertical="center" wrapText="1"/>
      <protection locked="0"/>
    </xf>
    <xf numFmtId="0" fontId="9" fillId="4" borderId="6" xfId="0" applyFont="1" applyFill="1" applyBorder="1" applyAlignment="1" applyProtection="1">
      <alignment horizontal="center" vertical="center" wrapText="1"/>
      <protection locked="0"/>
    </xf>
    <xf numFmtId="0" fontId="34" fillId="23" borderId="1" xfId="0" applyFont="1" applyFill="1" applyBorder="1" applyAlignment="1">
      <alignment horizontal="center" vertical="center"/>
    </xf>
    <xf numFmtId="0" fontId="34" fillId="23" borderId="8" xfId="0" applyFont="1" applyFill="1" applyBorder="1" applyAlignment="1">
      <alignment horizontal="center" vertical="center"/>
    </xf>
    <xf numFmtId="0" fontId="34" fillId="23" borderId="2" xfId="0" applyFont="1" applyFill="1" applyBorder="1" applyAlignment="1">
      <alignment horizontal="center" vertical="center"/>
    </xf>
    <xf numFmtId="0" fontId="34" fillId="23" borderId="31" xfId="0" applyFont="1" applyFill="1" applyBorder="1" applyAlignment="1">
      <alignment horizontal="center" vertical="center"/>
    </xf>
    <xf numFmtId="0" fontId="34" fillId="23" borderId="29" xfId="0" applyFont="1" applyFill="1" applyBorder="1" applyAlignment="1">
      <alignment horizontal="center" vertical="center"/>
    </xf>
    <xf numFmtId="0" fontId="34" fillId="23" borderId="32" xfId="0" applyFont="1" applyFill="1" applyBorder="1" applyAlignment="1">
      <alignment horizontal="center" vertical="center"/>
    </xf>
    <xf numFmtId="0" fontId="0" fillId="15" borderId="33" xfId="0" applyFill="1" applyBorder="1" applyAlignment="1">
      <alignment horizontal="center" vertical="center"/>
    </xf>
    <xf numFmtId="0" fontId="0" fillId="15" borderId="34" xfId="0" applyFill="1" applyBorder="1" applyAlignment="1">
      <alignment horizontal="center" vertical="center"/>
    </xf>
    <xf numFmtId="0" fontId="0" fillId="15" borderId="35" xfId="0" applyFill="1" applyBorder="1" applyAlignment="1">
      <alignment horizontal="center" vertical="center"/>
    </xf>
    <xf numFmtId="0" fontId="34" fillId="23" borderId="1" xfId="0" applyFont="1" applyFill="1" applyBorder="1" applyAlignment="1">
      <alignment horizontal="center" vertical="center" wrapText="1"/>
    </xf>
    <xf numFmtId="0" fontId="34" fillId="23" borderId="8" xfId="0" applyFont="1" applyFill="1" applyBorder="1" applyAlignment="1">
      <alignment horizontal="center" vertical="center" wrapText="1"/>
    </xf>
    <xf numFmtId="0" fontId="34" fillId="23" borderId="2" xfId="0" applyFont="1" applyFill="1" applyBorder="1" applyAlignment="1">
      <alignment horizontal="center" vertical="center" wrapText="1"/>
    </xf>
    <xf numFmtId="0" fontId="34" fillId="23" borderId="3" xfId="0" applyFont="1" applyFill="1" applyBorder="1" applyAlignment="1">
      <alignment horizontal="center" vertical="center" wrapText="1"/>
    </xf>
    <xf numFmtId="0" fontId="34" fillId="23" borderId="0" xfId="0" applyFont="1" applyFill="1" applyBorder="1" applyAlignment="1">
      <alignment horizontal="center" vertical="center" wrapText="1"/>
    </xf>
    <xf numFmtId="0" fontId="34" fillId="23" borderId="4" xfId="0" applyFont="1" applyFill="1" applyBorder="1" applyAlignment="1">
      <alignment horizontal="center" vertical="center" wrapText="1"/>
    </xf>
    <xf numFmtId="0" fontId="34" fillId="23" borderId="31" xfId="0" applyFont="1" applyFill="1" applyBorder="1" applyAlignment="1">
      <alignment horizontal="center" vertical="center" wrapText="1"/>
    </xf>
    <xf numFmtId="0" fontId="34" fillId="23" borderId="29" xfId="0" applyFont="1" applyFill="1" applyBorder="1" applyAlignment="1">
      <alignment horizontal="center" vertical="center" wrapText="1"/>
    </xf>
    <xf numFmtId="0" fontId="34" fillId="23" borderId="3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3" fillId="8" borderId="1" xfId="0" applyFont="1" applyFill="1" applyBorder="1" applyAlignment="1">
      <alignment horizontal="center" vertical="center" wrapText="1"/>
    </xf>
    <xf numFmtId="0" fontId="43" fillId="8" borderId="8" xfId="0" applyFont="1" applyFill="1" applyBorder="1" applyAlignment="1">
      <alignment horizontal="center" vertical="center" wrapText="1"/>
    </xf>
    <xf numFmtId="0" fontId="43" fillId="8" borderId="2" xfId="0" applyFont="1" applyFill="1" applyBorder="1" applyAlignment="1">
      <alignment horizontal="center" vertical="center" wrapText="1"/>
    </xf>
    <xf numFmtId="0" fontId="43" fillId="8" borderId="31" xfId="0" applyFont="1" applyFill="1" applyBorder="1" applyAlignment="1">
      <alignment horizontal="center" vertical="center" wrapText="1"/>
    </xf>
    <xf numFmtId="0" fontId="43" fillId="8" borderId="29" xfId="0" applyFont="1" applyFill="1" applyBorder="1" applyAlignment="1">
      <alignment horizontal="center" vertical="center" wrapText="1"/>
    </xf>
    <xf numFmtId="0" fontId="43" fillId="8" borderId="32" xfId="0" applyFont="1" applyFill="1" applyBorder="1" applyAlignment="1">
      <alignment horizontal="center" vertical="center" wrapText="1"/>
    </xf>
    <xf numFmtId="0" fontId="38" fillId="23" borderId="1" xfId="0" applyFont="1" applyFill="1" applyBorder="1" applyAlignment="1">
      <alignment horizontal="center" vertical="center" wrapText="1"/>
    </xf>
    <xf numFmtId="0" fontId="38" fillId="23" borderId="8" xfId="0" applyFont="1" applyFill="1" applyBorder="1" applyAlignment="1">
      <alignment horizontal="center" vertical="center" wrapText="1"/>
    </xf>
    <xf numFmtId="0" fontId="38" fillId="23" borderId="2" xfId="0" applyFont="1" applyFill="1" applyBorder="1" applyAlignment="1">
      <alignment horizontal="center" vertical="center" wrapText="1"/>
    </xf>
    <xf numFmtId="0" fontId="38" fillId="23" borderId="3" xfId="0" applyFont="1" applyFill="1" applyBorder="1" applyAlignment="1">
      <alignment horizontal="center" vertical="center" wrapText="1"/>
    </xf>
    <xf numFmtId="0" fontId="38" fillId="23" borderId="0" xfId="0" applyFont="1" applyFill="1" applyBorder="1" applyAlignment="1">
      <alignment horizontal="center" vertical="center" wrapText="1"/>
    </xf>
    <xf numFmtId="0" fontId="38" fillId="23" borderId="4" xfId="0" applyFont="1" applyFill="1" applyBorder="1" applyAlignment="1">
      <alignment horizontal="center" vertical="center" wrapText="1"/>
    </xf>
    <xf numFmtId="0" fontId="38" fillId="23" borderId="31" xfId="0" applyFont="1" applyFill="1" applyBorder="1" applyAlignment="1">
      <alignment horizontal="center" vertical="center" wrapText="1"/>
    </xf>
    <xf numFmtId="0" fontId="38" fillId="23" borderId="29" xfId="0" applyFont="1" applyFill="1" applyBorder="1" applyAlignment="1">
      <alignment horizontal="center" vertical="center" wrapText="1"/>
    </xf>
    <xf numFmtId="0" fontId="38" fillId="23" borderId="32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textRotation="180" wrapText="1"/>
    </xf>
    <xf numFmtId="0" fontId="12" fillId="5" borderId="18" xfId="0" applyFont="1" applyFill="1" applyBorder="1" applyAlignment="1">
      <alignment horizontal="center" vertical="center" textRotation="180" wrapText="1"/>
    </xf>
    <xf numFmtId="0" fontId="12" fillId="5" borderId="24" xfId="0" applyFont="1" applyFill="1" applyBorder="1" applyAlignment="1">
      <alignment horizontal="center" vertical="center" textRotation="180" wrapText="1"/>
    </xf>
    <xf numFmtId="1" fontId="14" fillId="24" borderId="47" xfId="0" applyNumberFormat="1" applyFont="1" applyFill="1" applyBorder="1" applyAlignment="1" applyProtection="1">
      <alignment horizontal="center" vertical="center" wrapText="1"/>
    </xf>
    <xf numFmtId="1" fontId="14" fillId="24" borderId="48" xfId="0" applyNumberFormat="1" applyFont="1" applyFill="1" applyBorder="1" applyAlignment="1" applyProtection="1">
      <alignment horizontal="center" vertical="center" wrapText="1"/>
    </xf>
    <xf numFmtId="1" fontId="14" fillId="24" borderId="49" xfId="0" applyNumberFormat="1" applyFont="1" applyFill="1" applyBorder="1" applyAlignment="1" applyProtection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42" fillId="25" borderId="33" xfId="0" applyFont="1" applyFill="1" applyBorder="1" applyAlignment="1">
      <alignment horizontal="center" vertical="center"/>
    </xf>
    <xf numFmtId="0" fontId="42" fillId="25" borderId="34" xfId="0" applyFont="1" applyFill="1" applyBorder="1" applyAlignment="1">
      <alignment horizontal="center" vertical="center"/>
    </xf>
    <xf numFmtId="0" fontId="42" fillId="25" borderId="35" xfId="0" applyFont="1" applyFill="1" applyBorder="1" applyAlignment="1">
      <alignment horizontal="center" vertical="center"/>
    </xf>
    <xf numFmtId="164" fontId="14" fillId="24" borderId="40" xfId="0" applyNumberFormat="1" applyFont="1" applyFill="1" applyBorder="1" applyAlignment="1" applyProtection="1">
      <alignment horizontal="center" vertical="center" wrapText="1"/>
    </xf>
    <xf numFmtId="164" fontId="14" fillId="24" borderId="50" xfId="0" applyNumberFormat="1" applyFont="1" applyFill="1" applyBorder="1" applyAlignment="1" applyProtection="1">
      <alignment horizontal="center" vertical="center" wrapText="1"/>
    </xf>
    <xf numFmtId="164" fontId="14" fillId="24" borderId="43" xfId="0" applyNumberFormat="1" applyFont="1" applyFill="1" applyBorder="1" applyAlignment="1" applyProtection="1">
      <alignment horizontal="center" vertical="center" wrapText="1"/>
    </xf>
    <xf numFmtId="164" fontId="14" fillId="24" borderId="42" xfId="0" applyNumberFormat="1" applyFont="1" applyFill="1" applyBorder="1" applyAlignment="1" applyProtection="1">
      <alignment horizontal="center" vertical="center" wrapText="1"/>
    </xf>
    <xf numFmtId="0" fontId="14" fillId="24" borderId="39" xfId="0" applyFont="1" applyFill="1" applyBorder="1" applyAlignment="1" applyProtection="1">
      <alignment horizontal="center" vertical="center" wrapText="1"/>
    </xf>
    <xf numFmtId="0" fontId="14" fillId="24" borderId="41" xfId="0" applyFont="1" applyFill="1" applyBorder="1" applyAlignment="1" applyProtection="1">
      <alignment horizontal="center" vertical="center" wrapText="1"/>
    </xf>
    <xf numFmtId="0" fontId="14" fillId="24" borderId="40" xfId="0" applyFont="1" applyFill="1" applyBorder="1" applyAlignment="1" applyProtection="1">
      <alignment horizontal="center" vertical="center" wrapText="1"/>
    </xf>
    <xf numFmtId="0" fontId="14" fillId="24" borderId="50" xfId="0" applyFont="1" applyFill="1" applyBorder="1" applyAlignment="1" applyProtection="1">
      <alignment horizontal="center" vertical="center" wrapText="1"/>
    </xf>
    <xf numFmtId="0" fontId="32" fillId="23" borderId="0" xfId="7" applyFont="1" applyFill="1" applyAlignment="1">
      <alignment horizontal="center"/>
    </xf>
    <xf numFmtId="0" fontId="32" fillId="23" borderId="4" xfId="7" applyFont="1" applyFill="1" applyBorder="1" applyAlignment="1">
      <alignment horizontal="center"/>
    </xf>
    <xf numFmtId="0" fontId="18" fillId="18" borderId="33" xfId="7" applyFont="1" applyFill="1" applyBorder="1" applyAlignment="1">
      <alignment horizontal="center" vertical="center" wrapText="1"/>
    </xf>
    <xf numFmtId="0" fontId="19" fillId="0" borderId="35" xfId="7" applyFont="1" applyBorder="1" applyAlignment="1">
      <alignment horizontal="center" vertical="center"/>
    </xf>
    <xf numFmtId="0" fontId="18" fillId="18" borderId="1" xfId="7" applyFont="1" applyFill="1" applyBorder="1" applyAlignment="1">
      <alignment horizontal="center" vertical="center" wrapText="1"/>
    </xf>
    <xf numFmtId="0" fontId="18" fillId="18" borderId="2" xfId="7" applyFont="1" applyFill="1" applyBorder="1" applyAlignment="1">
      <alignment horizontal="center" vertical="center" wrapText="1"/>
    </xf>
    <xf numFmtId="0" fontId="18" fillId="18" borderId="31" xfId="7" applyFont="1" applyFill="1" applyBorder="1" applyAlignment="1">
      <alignment horizontal="center" vertical="center" wrapText="1"/>
    </xf>
    <xf numFmtId="0" fontId="18" fillId="18" borderId="32" xfId="7" applyFont="1" applyFill="1" applyBorder="1" applyAlignment="1">
      <alignment horizontal="center" vertical="center" wrapText="1"/>
    </xf>
    <xf numFmtId="0" fontId="31" fillId="21" borderId="1" xfId="7" applyFont="1" applyFill="1" applyBorder="1" applyAlignment="1">
      <alignment horizontal="center"/>
    </xf>
    <xf numFmtId="0" fontId="31" fillId="21" borderId="8" xfId="7" applyFont="1" applyFill="1" applyBorder="1" applyAlignment="1">
      <alignment horizontal="center"/>
    </xf>
    <xf numFmtId="0" fontId="31" fillId="21" borderId="2" xfId="7" applyFont="1" applyFill="1" applyBorder="1" applyAlignment="1">
      <alignment horizontal="center"/>
    </xf>
    <xf numFmtId="0" fontId="18" fillId="18" borderId="3" xfId="7" applyFont="1" applyFill="1" applyBorder="1" applyAlignment="1">
      <alignment horizontal="center" vertical="center" wrapText="1"/>
    </xf>
    <xf numFmtId="0" fontId="18" fillId="18" borderId="4" xfId="7" applyFont="1" applyFill="1" applyBorder="1" applyAlignment="1">
      <alignment horizontal="center" vertical="center" wrapText="1"/>
    </xf>
    <xf numFmtId="0" fontId="30" fillId="21" borderId="1" xfId="7" applyFont="1" applyFill="1" applyBorder="1" applyAlignment="1">
      <alignment horizontal="center"/>
    </xf>
    <xf numFmtId="0" fontId="30" fillId="21" borderId="8" xfId="7" applyFont="1" applyFill="1" applyBorder="1" applyAlignment="1">
      <alignment horizontal="center"/>
    </xf>
    <xf numFmtId="0" fontId="30" fillId="21" borderId="2" xfId="7" applyFont="1" applyFill="1" applyBorder="1" applyAlignment="1">
      <alignment horizontal="center"/>
    </xf>
  </cellXfs>
  <cellStyles count="10">
    <cellStyle name="20% — акцент4" xfId="4" builtinId="42"/>
    <cellStyle name="20% — акцент5" xfId="5" builtinId="46"/>
    <cellStyle name="20% — акцент6" xfId="6" builtinId="50"/>
    <cellStyle name="Нейтральный" xfId="2" builtinId="28"/>
    <cellStyle name="Обычный" xfId="0" builtinId="0"/>
    <cellStyle name="Обычный 2" xfId="3"/>
    <cellStyle name="Обычный 2 2" xfId="8"/>
    <cellStyle name="Обычный 3" xfId="7"/>
    <cellStyle name="Обычный 4" xfId="9"/>
    <cellStyle name="Хороший" xfId="1" builtinId="26"/>
  </cellStyles>
  <dxfs count="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1FBD1"/>
      <color rgb="FFD0BAFC"/>
      <color rgb="FFCDFFF5"/>
      <color rgb="FFB7ECFF"/>
      <color rgb="FF89FF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CG92"/>
  <sheetViews>
    <sheetView tabSelected="1" topLeftCell="B64" zoomScale="70" zoomScaleNormal="70" workbookViewId="0">
      <selection activeCell="I27" sqref="I27"/>
    </sheetView>
  </sheetViews>
  <sheetFormatPr defaultRowHeight="15" x14ac:dyDescent="0.25"/>
  <cols>
    <col min="1" max="1" width="29.5703125" customWidth="1"/>
    <col min="11" max="21" width="8.85546875" customWidth="1"/>
    <col min="22" max="23" width="16.5703125" customWidth="1"/>
    <col min="24" max="24" width="27.85546875" customWidth="1"/>
    <col min="25" max="25" width="10.42578125" customWidth="1"/>
    <col min="26" max="26" width="8.7109375" customWidth="1"/>
    <col min="27" max="27" width="21.28515625" customWidth="1"/>
    <col min="28" max="28" width="14.140625" customWidth="1"/>
    <col min="29" max="40" width="8.85546875" customWidth="1"/>
    <col min="46" max="46" width="26.28515625" customWidth="1"/>
    <col min="50" max="50" width="25.7109375" customWidth="1"/>
    <col min="67" max="67" width="42.42578125" customWidth="1"/>
    <col min="71" max="71" width="43.7109375" customWidth="1"/>
    <col min="76" max="76" width="21.28515625" customWidth="1"/>
  </cols>
  <sheetData>
    <row r="1" spans="1:85" ht="52.9" customHeight="1" x14ac:dyDescent="0.25">
      <c r="A1" s="114" t="s">
        <v>81</v>
      </c>
      <c r="C1" s="246" t="s">
        <v>75</v>
      </c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8"/>
      <c r="W1" s="200" t="s">
        <v>76</v>
      </c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2"/>
      <c r="AT1" s="209" t="s">
        <v>96</v>
      </c>
      <c r="AU1" s="210"/>
      <c r="AV1" s="210"/>
      <c r="AW1" s="210"/>
      <c r="AX1" s="210"/>
      <c r="AY1" s="210"/>
      <c r="AZ1" s="210"/>
      <c r="BA1" s="210"/>
      <c r="BB1" s="210"/>
      <c r="BC1" s="210"/>
      <c r="BD1" s="210"/>
      <c r="BE1" s="210"/>
      <c r="BF1" s="210"/>
      <c r="BG1" s="210"/>
      <c r="BH1" s="210"/>
      <c r="BI1" s="210"/>
      <c r="BJ1" s="210"/>
      <c r="BK1" s="210"/>
      <c r="BL1" s="210"/>
      <c r="BM1" s="210"/>
      <c r="BN1" s="210"/>
      <c r="BO1" s="210"/>
      <c r="BP1" s="210"/>
      <c r="BQ1" s="210"/>
      <c r="BR1" s="210"/>
      <c r="BS1" s="211"/>
    </row>
    <row r="2" spans="1:85" ht="40.9" customHeight="1" thickBot="1" x14ac:dyDescent="0.3">
      <c r="A2" s="115" t="s">
        <v>231</v>
      </c>
      <c r="C2" s="249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1"/>
      <c r="W2" s="203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5"/>
      <c r="AT2" s="212"/>
      <c r="AU2" s="213"/>
      <c r="AV2" s="213"/>
      <c r="AW2" s="213"/>
      <c r="AX2" s="213"/>
      <c r="AY2" s="213"/>
      <c r="AZ2" s="213"/>
      <c r="BA2" s="213"/>
      <c r="BB2" s="213"/>
      <c r="BC2" s="213"/>
      <c r="BD2" s="213"/>
      <c r="BE2" s="213"/>
      <c r="BF2" s="213"/>
      <c r="BG2" s="213"/>
      <c r="BH2" s="213"/>
      <c r="BI2" s="213"/>
      <c r="BJ2" s="213"/>
      <c r="BK2" s="213"/>
      <c r="BL2" s="213"/>
      <c r="BM2" s="213"/>
      <c r="BN2" s="213"/>
      <c r="BO2" s="213"/>
      <c r="BP2" s="213"/>
      <c r="BQ2" s="213"/>
      <c r="BR2" s="213"/>
      <c r="BS2" s="214"/>
    </row>
    <row r="3" spans="1:85" ht="53.25" thickBot="1" x14ac:dyDescent="0.5">
      <c r="A3" s="112" t="s">
        <v>99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W3" s="206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8"/>
      <c r="BW3" s="296" t="s">
        <v>185</v>
      </c>
      <c r="BX3" s="297"/>
      <c r="BY3" s="297"/>
      <c r="BZ3" s="297"/>
      <c r="CA3" s="297"/>
      <c r="CB3" s="297"/>
      <c r="CC3" s="297"/>
      <c r="CD3" s="297"/>
      <c r="CE3" s="297"/>
      <c r="CF3" s="297"/>
      <c r="CG3" s="298"/>
    </row>
    <row r="4" spans="1:85" ht="43.15" customHeight="1" thickBot="1" x14ac:dyDescent="0.3">
      <c r="A4" s="113">
        <v>460</v>
      </c>
      <c r="W4" s="16"/>
      <c r="X4" s="252" t="s">
        <v>33</v>
      </c>
      <c r="Y4" s="253"/>
      <c r="Z4" s="253"/>
      <c r="AA4" s="253"/>
      <c r="AB4" s="254"/>
      <c r="AC4" s="215" t="s">
        <v>25</v>
      </c>
      <c r="AD4" s="216"/>
      <c r="AE4" s="217"/>
      <c r="AF4" s="215" t="s">
        <v>5</v>
      </c>
      <c r="AG4" s="216"/>
      <c r="AH4" s="217"/>
      <c r="AI4" s="215" t="s">
        <v>26</v>
      </c>
      <c r="AJ4" s="216"/>
      <c r="AK4" s="217"/>
      <c r="AL4" s="215" t="s">
        <v>27</v>
      </c>
      <c r="AM4" s="216"/>
      <c r="AN4" s="217"/>
      <c r="AU4" s="218" t="s">
        <v>8</v>
      </c>
      <c r="AV4" s="221" t="s">
        <v>9</v>
      </c>
      <c r="AW4" s="221" t="s">
        <v>10</v>
      </c>
      <c r="AX4" s="284" t="s">
        <v>11</v>
      </c>
      <c r="AY4" s="290" t="s">
        <v>12</v>
      </c>
      <c r="AZ4" s="291"/>
      <c r="BA4" s="291"/>
      <c r="BB4" s="291"/>
      <c r="BC4" s="291"/>
      <c r="BD4" s="292"/>
      <c r="BE4" s="290" t="s">
        <v>13</v>
      </c>
      <c r="BF4" s="291"/>
      <c r="BG4" s="291"/>
      <c r="BH4" s="291"/>
      <c r="BI4" s="291"/>
      <c r="BJ4" s="292"/>
      <c r="BK4" s="290" t="s">
        <v>14</v>
      </c>
      <c r="BL4" s="291"/>
      <c r="BM4" s="291"/>
      <c r="BN4" s="291"/>
      <c r="BO4" s="291"/>
      <c r="BP4" s="292"/>
      <c r="BQ4" s="290" t="s">
        <v>15</v>
      </c>
      <c r="BR4" s="291"/>
      <c r="BS4" s="291"/>
      <c r="BT4" s="291"/>
      <c r="BU4" s="291"/>
      <c r="BV4" s="292"/>
      <c r="BW4" s="287" t="s">
        <v>101</v>
      </c>
      <c r="BX4" s="288"/>
      <c r="BY4" s="288"/>
      <c r="BZ4" s="288"/>
      <c r="CA4" s="289"/>
      <c r="CB4" s="287" t="s">
        <v>102</v>
      </c>
      <c r="CC4" s="289"/>
      <c r="CD4" s="287" t="s">
        <v>103</v>
      </c>
      <c r="CE4" s="289"/>
      <c r="CF4" s="287" t="s">
        <v>104</v>
      </c>
      <c r="CG4" s="289"/>
    </row>
    <row r="5" spans="1:85" ht="15.75" customHeight="1" thickBot="1" x14ac:dyDescent="0.3">
      <c r="W5" s="93"/>
      <c r="X5" s="90" t="s">
        <v>34</v>
      </c>
      <c r="Y5" s="90" t="s">
        <v>35</v>
      </c>
      <c r="Z5" s="90" t="s">
        <v>36</v>
      </c>
      <c r="AA5" s="90" t="s">
        <v>37</v>
      </c>
      <c r="AB5" s="91" t="s">
        <v>38</v>
      </c>
      <c r="AC5" s="15" t="s">
        <v>22</v>
      </c>
      <c r="AD5" s="4" t="s">
        <v>23</v>
      </c>
      <c r="AE5" s="5" t="s">
        <v>24</v>
      </c>
      <c r="AF5" s="15" t="s">
        <v>22</v>
      </c>
      <c r="AG5" s="4" t="s">
        <v>23</v>
      </c>
      <c r="AH5" s="5" t="s">
        <v>24</v>
      </c>
      <c r="AI5" s="15" t="s">
        <v>22</v>
      </c>
      <c r="AJ5" s="4" t="s">
        <v>23</v>
      </c>
      <c r="AK5" s="5" t="s">
        <v>24</v>
      </c>
      <c r="AL5" s="15" t="s">
        <v>22</v>
      </c>
      <c r="AM5" s="4" t="s">
        <v>23</v>
      </c>
      <c r="AN5" s="5" t="s">
        <v>24</v>
      </c>
      <c r="AU5" s="219"/>
      <c r="AV5" s="222"/>
      <c r="AW5" s="222"/>
      <c r="AX5" s="285"/>
      <c r="AY5" s="293"/>
      <c r="AZ5" s="294"/>
      <c r="BA5" s="294"/>
      <c r="BB5" s="294"/>
      <c r="BC5" s="294"/>
      <c r="BD5" s="295"/>
      <c r="BE5" s="293"/>
      <c r="BF5" s="294"/>
      <c r="BG5" s="294"/>
      <c r="BH5" s="294"/>
      <c r="BI5" s="294"/>
      <c r="BJ5" s="295"/>
      <c r="BK5" s="293"/>
      <c r="BL5" s="294"/>
      <c r="BM5" s="294"/>
      <c r="BN5" s="294"/>
      <c r="BO5" s="294"/>
      <c r="BP5" s="295"/>
      <c r="BQ5" s="293"/>
      <c r="BR5" s="294"/>
      <c r="BS5" s="294"/>
      <c r="BT5" s="294"/>
      <c r="BU5" s="294"/>
      <c r="BV5" s="295"/>
      <c r="BW5" s="299" t="s">
        <v>105</v>
      </c>
      <c r="BX5" s="299" t="s">
        <v>106</v>
      </c>
      <c r="BY5" s="301" t="s">
        <v>107</v>
      </c>
      <c r="BZ5" s="303" t="s">
        <v>108</v>
      </c>
      <c r="CA5" s="305" t="s">
        <v>109</v>
      </c>
      <c r="CB5" s="303" t="s">
        <v>108</v>
      </c>
      <c r="CC5" s="305" t="s">
        <v>109</v>
      </c>
      <c r="CD5" s="303" t="s">
        <v>108</v>
      </c>
      <c r="CE5" s="305" t="s">
        <v>109</v>
      </c>
      <c r="CF5" s="303" t="s">
        <v>108</v>
      </c>
      <c r="CG5" s="305" t="s">
        <v>109</v>
      </c>
    </row>
    <row r="6" spans="1:85" ht="15" customHeight="1" thickBot="1" x14ac:dyDescent="0.3">
      <c r="W6" s="264" t="s">
        <v>71</v>
      </c>
      <c r="X6" s="97">
        <v>0.47</v>
      </c>
      <c r="Y6" s="97">
        <v>0.38</v>
      </c>
      <c r="Z6" s="97">
        <v>0.41</v>
      </c>
      <c r="AA6" s="97">
        <v>0.23</v>
      </c>
      <c r="AB6" s="97">
        <v>0.56000000000000005</v>
      </c>
      <c r="AC6" s="101">
        <f>I9</f>
        <v>7.24</v>
      </c>
      <c r="AD6" s="96">
        <f>H9</f>
        <v>12.6</v>
      </c>
      <c r="AE6" s="102">
        <f>S9</f>
        <v>17.97</v>
      </c>
      <c r="AF6" s="103">
        <f>O9</f>
        <v>14.33</v>
      </c>
      <c r="AG6" s="96">
        <f>N9</f>
        <v>18.489999999999998</v>
      </c>
      <c r="AH6" s="102">
        <f>M9</f>
        <v>22.65</v>
      </c>
      <c r="AI6" s="103">
        <f>R9</f>
        <v>57.27</v>
      </c>
      <c r="AJ6" s="96">
        <f>Q9</f>
        <v>62.7</v>
      </c>
      <c r="AK6" s="102">
        <f>P9</f>
        <v>63</v>
      </c>
      <c r="AL6" s="103">
        <f>L9</f>
        <v>3.18</v>
      </c>
      <c r="AM6" s="96">
        <f>K9</f>
        <v>8.56</v>
      </c>
      <c r="AN6" s="102">
        <f>J9</f>
        <v>23.03</v>
      </c>
      <c r="AU6" s="219"/>
      <c r="AV6" s="222"/>
      <c r="AW6" s="222"/>
      <c r="AX6" s="285"/>
      <c r="AY6" s="282" t="s">
        <v>16</v>
      </c>
      <c r="AZ6" s="224" t="s">
        <v>17</v>
      </c>
      <c r="BA6" s="226" t="s">
        <v>18</v>
      </c>
      <c r="BB6" s="226" t="s">
        <v>19</v>
      </c>
      <c r="BC6" s="226" t="s">
        <v>20</v>
      </c>
      <c r="BD6" s="228" t="s">
        <v>21</v>
      </c>
      <c r="BE6" s="282" t="s">
        <v>16</v>
      </c>
      <c r="BF6" s="224" t="s">
        <v>17</v>
      </c>
      <c r="BG6" s="226" t="s">
        <v>18</v>
      </c>
      <c r="BH6" s="226" t="s">
        <v>19</v>
      </c>
      <c r="BI6" s="226" t="s">
        <v>20</v>
      </c>
      <c r="BJ6" s="228" t="s">
        <v>21</v>
      </c>
      <c r="BK6" s="282" t="s">
        <v>16</v>
      </c>
      <c r="BL6" s="224" t="s">
        <v>17</v>
      </c>
      <c r="BM6" s="226" t="s">
        <v>18</v>
      </c>
      <c r="BN6" s="226" t="s">
        <v>19</v>
      </c>
      <c r="BO6" s="226" t="s">
        <v>20</v>
      </c>
      <c r="BP6" s="228" t="s">
        <v>21</v>
      </c>
      <c r="BQ6" s="282" t="s">
        <v>16</v>
      </c>
      <c r="BR6" s="224" t="s">
        <v>17</v>
      </c>
      <c r="BS6" s="226" t="s">
        <v>18</v>
      </c>
      <c r="BT6" s="226" t="s">
        <v>19</v>
      </c>
      <c r="BU6" s="226" t="s">
        <v>20</v>
      </c>
      <c r="BV6" s="228" t="s">
        <v>21</v>
      </c>
      <c r="BW6" s="300"/>
      <c r="BX6" s="300"/>
      <c r="BY6" s="302"/>
      <c r="BZ6" s="304"/>
      <c r="CA6" s="306"/>
      <c r="CB6" s="304"/>
      <c r="CC6" s="306"/>
      <c r="CD6" s="304"/>
      <c r="CE6" s="306"/>
      <c r="CF6" s="304"/>
      <c r="CG6" s="306"/>
    </row>
    <row r="7" spans="1:85" ht="15.75" thickBot="1" x14ac:dyDescent="0.3"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W7" s="265"/>
      <c r="X7" s="98">
        <v>0.28999999999999998</v>
      </c>
      <c r="Y7" s="98">
        <v>0.22</v>
      </c>
      <c r="Z7" s="98">
        <v>0.11</v>
      </c>
      <c r="AA7" s="98">
        <v>0.04</v>
      </c>
      <c r="AB7" s="98">
        <v>0.43</v>
      </c>
      <c r="AC7" s="101">
        <f t="shared" ref="AC7:AC8" si="0">I10</f>
        <v>9.44</v>
      </c>
      <c r="AD7" s="96">
        <f t="shared" ref="AD7:AD8" si="1">H10</f>
        <v>13.72</v>
      </c>
      <c r="AE7" s="102">
        <f t="shared" ref="AE7:AE8" si="2">S10</f>
        <v>18</v>
      </c>
      <c r="AF7" s="103">
        <f t="shared" ref="AF7:AF8" si="3">O10</f>
        <v>14.32</v>
      </c>
      <c r="AG7" s="96">
        <f t="shared" ref="AG7:AG8" si="4">N10</f>
        <v>17.52</v>
      </c>
      <c r="AH7" s="102">
        <f t="shared" ref="AH7:AH8" si="5">M10</f>
        <v>20.71</v>
      </c>
      <c r="AI7" s="103">
        <f t="shared" ref="AI7:AI8" si="6">R10</f>
        <v>53.39</v>
      </c>
      <c r="AJ7" s="96">
        <f t="shared" ref="AJ7:AJ8" si="7">Q10</f>
        <v>62.7</v>
      </c>
      <c r="AK7" s="102">
        <f t="shared" ref="AK7:AK8" si="8">P10</f>
        <v>63</v>
      </c>
      <c r="AL7" s="103">
        <f t="shared" ref="AL7:AL8" si="9">L10</f>
        <v>2.4700000000000002</v>
      </c>
      <c r="AM7" s="96">
        <f t="shared" ref="AM7:AM8" si="10">K10</f>
        <v>5.33</v>
      </c>
      <c r="AN7" s="102">
        <f t="shared" ref="AN7:AN8" si="11">J10</f>
        <v>11.49</v>
      </c>
      <c r="AU7" s="220"/>
      <c r="AV7" s="223"/>
      <c r="AW7" s="223"/>
      <c r="AX7" s="286"/>
      <c r="AY7" s="283"/>
      <c r="AZ7" s="225"/>
      <c r="BA7" s="227"/>
      <c r="BB7" s="227"/>
      <c r="BC7" s="227"/>
      <c r="BD7" s="229"/>
      <c r="BE7" s="283"/>
      <c r="BF7" s="225"/>
      <c r="BG7" s="227"/>
      <c r="BH7" s="227"/>
      <c r="BI7" s="227"/>
      <c r="BJ7" s="229"/>
      <c r="BK7" s="283"/>
      <c r="BL7" s="225"/>
      <c r="BM7" s="227"/>
      <c r="BN7" s="227"/>
      <c r="BO7" s="227"/>
      <c r="BP7" s="229"/>
      <c r="BQ7" s="283"/>
      <c r="BR7" s="225"/>
      <c r="BS7" s="227"/>
      <c r="BT7" s="227"/>
      <c r="BU7" s="227"/>
      <c r="BV7" s="229"/>
      <c r="BW7" s="119"/>
      <c r="BX7" s="119"/>
      <c r="BY7" s="119"/>
      <c r="BZ7" s="120" t="s">
        <v>110</v>
      </c>
      <c r="CA7" s="121" t="s">
        <v>111</v>
      </c>
      <c r="CB7" s="120" t="s">
        <v>110</v>
      </c>
      <c r="CC7" s="121" t="s">
        <v>111</v>
      </c>
      <c r="CD7" s="120" t="s">
        <v>110</v>
      </c>
      <c r="CE7" s="121" t="s">
        <v>111</v>
      </c>
      <c r="CF7" s="120" t="s">
        <v>110</v>
      </c>
      <c r="CG7" s="121" t="s">
        <v>111</v>
      </c>
    </row>
    <row r="8" spans="1:85" ht="45" x14ac:dyDescent="0.25">
      <c r="A8" s="130" t="s">
        <v>71</v>
      </c>
      <c r="C8" s="158">
        <v>1</v>
      </c>
      <c r="E8" t="s">
        <v>0</v>
      </c>
      <c r="F8" t="s">
        <v>1</v>
      </c>
      <c r="G8" t="s">
        <v>32</v>
      </c>
      <c r="H8" s="169" t="s">
        <v>188</v>
      </c>
      <c r="I8" s="169" t="s">
        <v>189</v>
      </c>
      <c r="J8" s="169" t="s">
        <v>190</v>
      </c>
      <c r="K8" s="169" t="s">
        <v>191</v>
      </c>
      <c r="L8" s="169" t="s">
        <v>192</v>
      </c>
      <c r="M8" s="169" t="s">
        <v>193</v>
      </c>
      <c r="N8" s="169" t="s">
        <v>194</v>
      </c>
      <c r="O8" s="169" t="s">
        <v>195</v>
      </c>
      <c r="P8" s="169" t="s">
        <v>196</v>
      </c>
      <c r="Q8" s="169" t="s">
        <v>197</v>
      </c>
      <c r="R8" s="169" t="s">
        <v>198</v>
      </c>
      <c r="S8" s="169" t="s">
        <v>199</v>
      </c>
      <c r="W8" s="265"/>
      <c r="X8" s="98">
        <v>0.23</v>
      </c>
      <c r="Y8" s="98">
        <v>0.18</v>
      </c>
      <c r="Z8" s="98">
        <v>0</v>
      </c>
      <c r="AA8" s="98">
        <v>0</v>
      </c>
      <c r="AB8" s="98">
        <v>0.39</v>
      </c>
      <c r="AC8" s="101">
        <f t="shared" si="0"/>
        <v>8.19</v>
      </c>
      <c r="AD8" s="96">
        <f t="shared" si="1"/>
        <v>11.56</v>
      </c>
      <c r="AE8" s="102">
        <f t="shared" si="2"/>
        <v>14.92</v>
      </c>
      <c r="AF8" s="103">
        <f t="shared" si="3"/>
        <v>14.9</v>
      </c>
      <c r="AG8" s="96">
        <f t="shared" si="4"/>
        <v>18.04</v>
      </c>
      <c r="AH8" s="102">
        <f t="shared" si="5"/>
        <v>21.19</v>
      </c>
      <c r="AI8" s="103">
        <f t="shared" si="6"/>
        <v>57.35</v>
      </c>
      <c r="AJ8" s="96">
        <f t="shared" si="7"/>
        <v>62.7</v>
      </c>
      <c r="AK8" s="102">
        <f t="shared" si="8"/>
        <v>63</v>
      </c>
      <c r="AL8" s="103">
        <f t="shared" si="9"/>
        <v>2.69</v>
      </c>
      <c r="AM8" s="96">
        <f t="shared" si="10"/>
        <v>6.17</v>
      </c>
      <c r="AN8" s="102">
        <f t="shared" si="11"/>
        <v>14.14</v>
      </c>
      <c r="AT8" s="25" t="str">
        <f>AA68</f>
        <v>311_4_PGL_WG_OO</v>
      </c>
      <c r="AU8" s="1">
        <v>81.341235937076391</v>
      </c>
      <c r="AV8" s="1">
        <v>509.36548607175422</v>
      </c>
      <c r="AW8" s="1">
        <v>381.52862283584722</v>
      </c>
      <c r="AX8" s="1">
        <v>272.75361745590965</v>
      </c>
      <c r="AY8" s="1" t="s">
        <v>234</v>
      </c>
      <c r="AZ8" s="1" t="e">
        <v>#NUM!</v>
      </c>
      <c r="BA8" s="2">
        <v>0</v>
      </c>
      <c r="BB8" s="1" t="s">
        <v>235</v>
      </c>
      <c r="BC8" s="1" t="s">
        <v>236</v>
      </c>
      <c r="BD8" s="1" t="s">
        <v>100</v>
      </c>
      <c r="BE8" s="1" t="s">
        <v>237</v>
      </c>
      <c r="BF8" s="1" t="e">
        <v>#NUM!</v>
      </c>
      <c r="BG8" s="1">
        <v>0</v>
      </c>
      <c r="BH8" s="1" t="s">
        <v>238</v>
      </c>
      <c r="BI8" s="1" t="s">
        <v>239</v>
      </c>
      <c r="BJ8" s="1" t="s">
        <v>100</v>
      </c>
      <c r="BK8" s="1" t="s">
        <v>240</v>
      </c>
      <c r="BL8" s="1" t="e">
        <v>#NUM!</v>
      </c>
      <c r="BM8" s="1">
        <v>0</v>
      </c>
      <c r="BN8" s="1" t="s">
        <v>241</v>
      </c>
      <c r="BO8" s="1" t="s">
        <v>242</v>
      </c>
      <c r="BP8" s="1" t="s">
        <v>100</v>
      </c>
      <c r="BQ8" s="1" t="s">
        <v>243</v>
      </c>
      <c r="BR8" s="1">
        <v>-0.11386860564829182</v>
      </c>
      <c r="BS8" s="1">
        <v>0</v>
      </c>
      <c r="BT8" s="1" t="s">
        <v>244</v>
      </c>
      <c r="BU8" s="1" t="s">
        <v>245</v>
      </c>
      <c r="BV8" s="1" t="s">
        <v>100</v>
      </c>
      <c r="BW8" s="122"/>
      <c r="BX8" s="122">
        <v>315</v>
      </c>
      <c r="BY8" s="122" t="s">
        <v>112</v>
      </c>
      <c r="BZ8" s="123">
        <v>555.29861553817864</v>
      </c>
      <c r="CA8" s="124">
        <v>448.81233182811536</v>
      </c>
      <c r="CB8" s="122" t="s">
        <v>113</v>
      </c>
      <c r="CC8" s="122" t="s">
        <v>114</v>
      </c>
      <c r="CD8" s="122" t="s">
        <v>115</v>
      </c>
      <c r="CE8" s="122" t="s">
        <v>116</v>
      </c>
      <c r="CF8" s="122" t="s">
        <v>117</v>
      </c>
      <c r="CG8" s="122" t="s">
        <v>118</v>
      </c>
    </row>
    <row r="9" spans="1:85" ht="15.75" thickBot="1" x14ac:dyDescent="0.3">
      <c r="C9" s="159"/>
      <c r="D9">
        <v>1</v>
      </c>
      <c r="E9">
        <v>480104</v>
      </c>
      <c r="F9">
        <v>7614461</v>
      </c>
      <c r="G9">
        <v>7.24</v>
      </c>
      <c r="H9" s="169">
        <v>12.6</v>
      </c>
      <c r="I9" s="169">
        <v>7.24</v>
      </c>
      <c r="J9" s="169">
        <v>23.03</v>
      </c>
      <c r="K9" s="169">
        <v>8.56</v>
      </c>
      <c r="L9" s="169">
        <v>3.18</v>
      </c>
      <c r="M9" s="169">
        <v>22.65</v>
      </c>
      <c r="N9" s="169">
        <v>18.489999999999998</v>
      </c>
      <c r="O9" s="169">
        <v>14.33</v>
      </c>
      <c r="P9" s="169">
        <v>63</v>
      </c>
      <c r="Q9" s="169">
        <v>62.7</v>
      </c>
      <c r="R9" s="169">
        <v>57.27</v>
      </c>
      <c r="S9" s="169">
        <v>17.97</v>
      </c>
      <c r="W9" s="266"/>
      <c r="X9" s="99">
        <f>AVERAGE(X6:X8)</f>
        <v>0.33</v>
      </c>
      <c r="Y9" s="99">
        <f t="shared" ref="Y9:AN9" si="12">AVERAGE(Y6:Y8)</f>
        <v>0.26</v>
      </c>
      <c r="Z9" s="99">
        <f t="shared" si="12"/>
        <v>0.17333333333333334</v>
      </c>
      <c r="AA9" s="99">
        <f t="shared" si="12"/>
        <v>9.0000000000000011E-2</v>
      </c>
      <c r="AB9" s="99">
        <f t="shared" si="12"/>
        <v>0.45999999999999996</v>
      </c>
      <c r="AC9" s="104">
        <f>AVERAGE(AC6:AC8)</f>
        <v>8.2899999999999991</v>
      </c>
      <c r="AD9" s="104">
        <f t="shared" si="12"/>
        <v>12.626666666666667</v>
      </c>
      <c r="AE9" s="104">
        <f t="shared" si="12"/>
        <v>16.963333333333335</v>
      </c>
      <c r="AF9" s="104">
        <f t="shared" si="12"/>
        <v>14.516666666666666</v>
      </c>
      <c r="AG9" s="104">
        <f t="shared" si="12"/>
        <v>18.016666666666666</v>
      </c>
      <c r="AH9" s="104">
        <f t="shared" si="12"/>
        <v>21.516666666666666</v>
      </c>
      <c r="AI9" s="104">
        <f t="shared" si="12"/>
        <v>56.00333333333333</v>
      </c>
      <c r="AJ9" s="104">
        <f t="shared" si="12"/>
        <v>62.70000000000001</v>
      </c>
      <c r="AK9" s="104">
        <f t="shared" si="12"/>
        <v>63</v>
      </c>
      <c r="AL9" s="104">
        <f t="shared" si="12"/>
        <v>2.78</v>
      </c>
      <c r="AM9" s="104">
        <f t="shared" si="12"/>
        <v>6.6866666666666674</v>
      </c>
      <c r="AN9" s="105">
        <f t="shared" si="12"/>
        <v>16.220000000000002</v>
      </c>
      <c r="AT9" s="25" t="str">
        <f t="shared" ref="AT9:AT25" si="13">AA69</f>
        <v>311_4_PGL_WG_OP</v>
      </c>
      <c r="AU9" s="1">
        <v>81.341235937076391</v>
      </c>
      <c r="AV9" s="1">
        <v>377.04005080248402</v>
      </c>
      <c r="AW9" s="1">
        <v>280.79807122998869</v>
      </c>
      <c r="AX9" s="1">
        <v>197.90522147100089</v>
      </c>
      <c r="AY9" s="1" t="s">
        <v>246</v>
      </c>
      <c r="AZ9" s="1" t="e">
        <v>#NUM!</v>
      </c>
      <c r="BA9" s="2">
        <v>0</v>
      </c>
      <c r="BB9" s="1" t="s">
        <v>247</v>
      </c>
      <c r="BC9" s="1" t="s">
        <v>248</v>
      </c>
      <c r="BD9" s="1" t="s">
        <v>100</v>
      </c>
      <c r="BE9" s="1" t="s">
        <v>249</v>
      </c>
      <c r="BF9" s="1" t="e">
        <v>#NUM!</v>
      </c>
      <c r="BG9" s="1">
        <v>0</v>
      </c>
      <c r="BH9" s="3" t="s">
        <v>250</v>
      </c>
      <c r="BI9" s="3" t="s">
        <v>251</v>
      </c>
      <c r="BJ9" s="1" t="s">
        <v>100</v>
      </c>
      <c r="BK9" s="1" t="s">
        <v>252</v>
      </c>
      <c r="BL9" s="1" t="e">
        <v>#NUM!</v>
      </c>
      <c r="BM9" s="1">
        <v>0</v>
      </c>
      <c r="BN9" s="1" t="s">
        <v>253</v>
      </c>
      <c r="BO9" s="1" t="s">
        <v>254</v>
      </c>
      <c r="BP9" s="1" t="s">
        <v>100</v>
      </c>
      <c r="BQ9" s="1" t="s">
        <v>243</v>
      </c>
      <c r="BR9" s="1">
        <v>-0.11386860564829182</v>
      </c>
      <c r="BS9" s="1">
        <v>0</v>
      </c>
      <c r="BT9" s="1" t="s">
        <v>244</v>
      </c>
      <c r="BU9" s="1" t="s">
        <v>245</v>
      </c>
      <c r="BV9" s="1" t="s">
        <v>100</v>
      </c>
      <c r="BW9" s="122"/>
      <c r="BX9" s="122">
        <v>315</v>
      </c>
      <c r="BY9" s="122" t="s">
        <v>112</v>
      </c>
      <c r="BZ9" s="123">
        <v>555.29861553817864</v>
      </c>
      <c r="CA9" s="124">
        <v>448.81233182811536</v>
      </c>
      <c r="CB9" s="122" t="s">
        <v>119</v>
      </c>
      <c r="CC9" s="122" t="s">
        <v>120</v>
      </c>
      <c r="CD9" s="122" t="s">
        <v>121</v>
      </c>
      <c r="CE9" s="122" t="s">
        <v>122</v>
      </c>
      <c r="CF9" s="122" t="s">
        <v>123</v>
      </c>
      <c r="CG9" s="122" t="s">
        <v>124</v>
      </c>
    </row>
    <row r="10" spans="1:85" ht="15.75" thickBot="1" x14ac:dyDescent="0.3">
      <c r="C10" s="159"/>
      <c r="D10">
        <v>2</v>
      </c>
      <c r="E10">
        <v>480811</v>
      </c>
      <c r="F10">
        <v>7614815</v>
      </c>
      <c r="G10">
        <v>9.44</v>
      </c>
      <c r="H10" s="169">
        <v>13.72</v>
      </c>
      <c r="I10" s="169">
        <v>9.44</v>
      </c>
      <c r="J10" s="169">
        <v>11.49</v>
      </c>
      <c r="K10" s="169">
        <v>5.33</v>
      </c>
      <c r="L10" s="169">
        <v>2.4700000000000002</v>
      </c>
      <c r="M10" s="169">
        <v>20.71</v>
      </c>
      <c r="N10" s="169">
        <v>17.52</v>
      </c>
      <c r="O10" s="169">
        <v>14.32</v>
      </c>
      <c r="P10" s="169">
        <v>63</v>
      </c>
      <c r="Q10" s="169">
        <v>62.7</v>
      </c>
      <c r="R10" s="169">
        <v>53.39</v>
      </c>
      <c r="S10" s="169">
        <v>18</v>
      </c>
      <c r="W10" s="94"/>
      <c r="X10" s="95"/>
      <c r="Y10" s="95"/>
      <c r="Z10" s="95"/>
      <c r="AA10" s="95"/>
      <c r="AB10" s="95"/>
      <c r="AC10" s="106"/>
      <c r="AD10" s="106"/>
      <c r="AE10" s="107"/>
      <c r="AF10" s="108"/>
      <c r="AG10" s="106"/>
      <c r="AH10" s="107"/>
      <c r="AI10" s="108"/>
      <c r="AJ10" s="106"/>
      <c r="AK10" s="107"/>
      <c r="AL10" s="108"/>
      <c r="AM10" s="106"/>
      <c r="AN10" s="107"/>
      <c r="AT10" s="25" t="str">
        <f t="shared" si="13"/>
        <v>311_4_PGL_WG_PO</v>
      </c>
      <c r="AU10" s="1">
        <v>81.341235937076391</v>
      </c>
      <c r="AV10" s="1">
        <v>269.95554657796913</v>
      </c>
      <c r="AW10" s="1">
        <v>191.60956199563469</v>
      </c>
      <c r="AX10" s="1">
        <v>133.49129813507867</v>
      </c>
      <c r="AY10" s="1" t="s">
        <v>255</v>
      </c>
      <c r="AZ10" s="1" t="e">
        <v>#NUM!</v>
      </c>
      <c r="BA10" s="2">
        <v>0</v>
      </c>
      <c r="BB10" s="1" t="s">
        <v>256</v>
      </c>
      <c r="BC10" s="1" t="s">
        <v>257</v>
      </c>
      <c r="BD10" s="1" t="s">
        <v>100</v>
      </c>
      <c r="BE10" s="1" t="s">
        <v>258</v>
      </c>
      <c r="BF10" s="1" t="e">
        <v>#NUM!</v>
      </c>
      <c r="BG10" s="1">
        <v>0</v>
      </c>
      <c r="BH10" s="3" t="s">
        <v>259</v>
      </c>
      <c r="BI10" s="3" t="s">
        <v>260</v>
      </c>
      <c r="BJ10" s="1" t="s">
        <v>100</v>
      </c>
      <c r="BK10" s="1" t="s">
        <v>261</v>
      </c>
      <c r="BL10" s="1">
        <v>-0.1495223089316442</v>
      </c>
      <c r="BM10" s="1">
        <v>0</v>
      </c>
      <c r="BN10" s="1" t="s">
        <v>262</v>
      </c>
      <c r="BO10" s="1" t="s">
        <v>263</v>
      </c>
      <c r="BP10" s="1" t="s">
        <v>100</v>
      </c>
      <c r="BQ10" s="1" t="s">
        <v>243</v>
      </c>
      <c r="BR10" s="1">
        <v>-0.11386860564829182</v>
      </c>
      <c r="BS10" s="1">
        <v>0</v>
      </c>
      <c r="BT10" s="1" t="s">
        <v>244</v>
      </c>
      <c r="BU10" s="1" t="s">
        <v>245</v>
      </c>
      <c r="BV10" s="1" t="s">
        <v>100</v>
      </c>
      <c r="BW10" s="122"/>
      <c r="BX10" s="122">
        <v>315</v>
      </c>
      <c r="BY10" s="122" t="s">
        <v>112</v>
      </c>
      <c r="BZ10" s="123">
        <v>555.29861553817864</v>
      </c>
      <c r="CA10" s="124">
        <v>448.81233182811536</v>
      </c>
      <c r="CB10" s="122" t="s">
        <v>125</v>
      </c>
      <c r="CC10" s="122" t="s">
        <v>126</v>
      </c>
      <c r="CD10" s="122" t="s">
        <v>127</v>
      </c>
      <c r="CE10" s="122" t="s">
        <v>128</v>
      </c>
      <c r="CF10" s="122" t="s">
        <v>129</v>
      </c>
      <c r="CG10" s="122" t="s">
        <v>130</v>
      </c>
    </row>
    <row r="11" spans="1:85" ht="15.75" thickBot="1" x14ac:dyDescent="0.3">
      <c r="C11" s="159"/>
      <c r="D11">
        <v>3</v>
      </c>
      <c r="E11">
        <v>481164</v>
      </c>
      <c r="F11">
        <v>7615026</v>
      </c>
      <c r="G11">
        <v>8.19</v>
      </c>
      <c r="H11" s="169">
        <v>11.56</v>
      </c>
      <c r="I11" s="169">
        <v>8.19</v>
      </c>
      <c r="J11" s="169">
        <v>14.14</v>
      </c>
      <c r="K11" s="169">
        <v>6.17</v>
      </c>
      <c r="L11" s="169">
        <v>2.69</v>
      </c>
      <c r="M11" s="169">
        <v>21.19</v>
      </c>
      <c r="N11" s="169">
        <v>18.04</v>
      </c>
      <c r="O11" s="169">
        <v>14.9</v>
      </c>
      <c r="P11" s="169">
        <v>63</v>
      </c>
      <c r="Q11" s="169">
        <v>62.7</v>
      </c>
      <c r="R11" s="169">
        <v>57.35</v>
      </c>
      <c r="S11" s="169">
        <v>14.92</v>
      </c>
      <c r="W11" s="264" t="s">
        <v>70</v>
      </c>
      <c r="X11" s="97">
        <v>0.69</v>
      </c>
      <c r="Y11" s="97">
        <v>0.54</v>
      </c>
      <c r="Z11" s="97">
        <v>0.67</v>
      </c>
      <c r="AA11" s="97">
        <v>0.23</v>
      </c>
      <c r="AB11" s="97">
        <v>0.67</v>
      </c>
      <c r="AC11" s="101">
        <f>I14</f>
        <v>9.25</v>
      </c>
      <c r="AD11" s="96">
        <f>H14</f>
        <v>12.6</v>
      </c>
      <c r="AE11" s="102">
        <f>S14</f>
        <v>15.96</v>
      </c>
      <c r="AF11" s="103">
        <f>O14</f>
        <v>15.39</v>
      </c>
      <c r="AG11" s="96">
        <f>N14</f>
        <v>18.489999999999998</v>
      </c>
      <c r="AH11" s="102">
        <f>M14</f>
        <v>21.59</v>
      </c>
      <c r="AI11" s="103">
        <f>R14</f>
        <v>60.24</v>
      </c>
      <c r="AJ11" s="96">
        <f>Q14</f>
        <v>62.7</v>
      </c>
      <c r="AK11" s="102">
        <f>P14</f>
        <v>63</v>
      </c>
      <c r="AL11" s="103">
        <f>L14</f>
        <v>3.18</v>
      </c>
      <c r="AM11" s="96">
        <f>K14</f>
        <v>8.56</v>
      </c>
      <c r="AN11" s="102">
        <f>J14</f>
        <v>23.03</v>
      </c>
      <c r="AT11" s="25" t="str">
        <f t="shared" si="13"/>
        <v>311_4_PGL_WG_PP</v>
      </c>
      <c r="AU11" s="1">
        <v>81.341235937076391</v>
      </c>
      <c r="AV11" s="1">
        <v>164.09519836255305</v>
      </c>
      <c r="AW11" s="1">
        <v>119.67582317524734</v>
      </c>
      <c r="AX11" s="1">
        <v>82.543090899245158</v>
      </c>
      <c r="AY11" s="1" t="s">
        <v>264</v>
      </c>
      <c r="AZ11" s="1" t="e">
        <v>#NUM!</v>
      </c>
      <c r="BA11" s="2">
        <v>0</v>
      </c>
      <c r="BB11" s="1" t="s">
        <v>265</v>
      </c>
      <c r="BC11" s="1" t="s">
        <v>266</v>
      </c>
      <c r="BD11" s="1" t="s">
        <v>100</v>
      </c>
      <c r="BE11" s="1" t="s">
        <v>267</v>
      </c>
      <c r="BF11" s="1">
        <v>-0.14178125940610287</v>
      </c>
      <c r="BG11" s="1">
        <v>0</v>
      </c>
      <c r="BH11" s="1" t="s">
        <v>268</v>
      </c>
      <c r="BI11" s="1" t="s">
        <v>269</v>
      </c>
      <c r="BJ11" s="1" t="s">
        <v>100</v>
      </c>
      <c r="BK11" s="1" t="s">
        <v>270</v>
      </c>
      <c r="BL11" s="1">
        <v>-0.11493959205369886</v>
      </c>
      <c r="BM11" s="1">
        <v>0</v>
      </c>
      <c r="BN11" s="1" t="s">
        <v>271</v>
      </c>
      <c r="BO11" s="1" t="s">
        <v>272</v>
      </c>
      <c r="BP11" s="1" t="s">
        <v>100</v>
      </c>
      <c r="BQ11" s="1" t="s">
        <v>243</v>
      </c>
      <c r="BR11" s="1">
        <v>-0.11386860564829182</v>
      </c>
      <c r="BS11" s="1">
        <v>0</v>
      </c>
      <c r="BT11" s="1" t="s">
        <v>244</v>
      </c>
      <c r="BU11" s="1" t="s">
        <v>245</v>
      </c>
      <c r="BV11" s="1" t="s">
        <v>100</v>
      </c>
      <c r="BW11" s="122"/>
      <c r="BX11" s="122">
        <v>315</v>
      </c>
      <c r="BY11" s="122" t="s">
        <v>112</v>
      </c>
      <c r="BZ11" s="123">
        <v>555.29861553817864</v>
      </c>
      <c r="CA11" s="124">
        <v>448.81233182811536</v>
      </c>
      <c r="CB11" s="122" t="s">
        <v>131</v>
      </c>
      <c r="CC11" s="122" t="s">
        <v>132</v>
      </c>
      <c r="CD11" s="122" t="s">
        <v>133</v>
      </c>
      <c r="CE11" s="122" t="s">
        <v>134</v>
      </c>
      <c r="CF11" s="122" t="s">
        <v>135</v>
      </c>
      <c r="CG11" s="122" t="s">
        <v>136</v>
      </c>
    </row>
    <row r="12" spans="1:85" ht="15.75" thickBot="1" x14ac:dyDescent="0.3">
      <c r="C12" s="15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W12" s="265"/>
      <c r="X12" s="98">
        <v>0.65</v>
      </c>
      <c r="Y12" s="98">
        <v>0.49</v>
      </c>
      <c r="Z12" s="98">
        <v>0.55000000000000004</v>
      </c>
      <c r="AA12" s="98">
        <v>0.01</v>
      </c>
      <c r="AB12" s="98">
        <v>0.62</v>
      </c>
      <c r="AC12" s="101">
        <f>I15</f>
        <v>11.15</v>
      </c>
      <c r="AD12" s="96">
        <f>H15</f>
        <v>13.72</v>
      </c>
      <c r="AE12" s="102">
        <f>S15</f>
        <v>16.29</v>
      </c>
      <c r="AF12" s="103">
        <f>O15</f>
        <v>15.18</v>
      </c>
      <c r="AG12" s="96">
        <f>N15</f>
        <v>17.52</v>
      </c>
      <c r="AH12" s="102">
        <f>M15</f>
        <v>19.86</v>
      </c>
      <c r="AI12" s="103">
        <f>R15</f>
        <v>56.15</v>
      </c>
      <c r="AJ12" s="96">
        <f>Q15</f>
        <v>62.7</v>
      </c>
      <c r="AK12" s="102">
        <f>P15</f>
        <v>63</v>
      </c>
      <c r="AL12" s="103">
        <f>L15</f>
        <v>2.4700000000000002</v>
      </c>
      <c r="AM12" s="96">
        <f>K15</f>
        <v>5.33</v>
      </c>
      <c r="AN12" s="102">
        <f>J15</f>
        <v>11.49</v>
      </c>
      <c r="AT12" s="25" t="str">
        <f t="shared" si="13"/>
        <v>311_4_PGL_G_OO</v>
      </c>
      <c r="AU12" s="1">
        <v>72.303320832956786</v>
      </c>
      <c r="AV12" s="1">
        <v>466.17026689354765</v>
      </c>
      <c r="AW12" s="1">
        <v>346.49444371830015</v>
      </c>
      <c r="AX12" s="1">
        <v>248.21220413063972</v>
      </c>
      <c r="AY12" s="1" t="s">
        <v>273</v>
      </c>
      <c r="AZ12" s="1" t="e">
        <v>#NUM!</v>
      </c>
      <c r="BA12" s="2">
        <v>0</v>
      </c>
      <c r="BB12" s="1" t="s">
        <v>274</v>
      </c>
      <c r="BC12" s="1" t="s">
        <v>275</v>
      </c>
      <c r="BD12" s="1" t="s">
        <v>100</v>
      </c>
      <c r="BE12" s="1" t="s">
        <v>276</v>
      </c>
      <c r="BF12" s="1" t="e">
        <v>#NUM!</v>
      </c>
      <c r="BG12" s="1">
        <v>0</v>
      </c>
      <c r="BH12" s="3" t="s">
        <v>277</v>
      </c>
      <c r="BI12" s="3" t="s">
        <v>278</v>
      </c>
      <c r="BJ12" s="1" t="s">
        <v>100</v>
      </c>
      <c r="BK12" s="1" t="s">
        <v>279</v>
      </c>
      <c r="BL12" s="1" t="e">
        <v>#NUM!</v>
      </c>
      <c r="BM12" s="1">
        <v>0</v>
      </c>
      <c r="BN12" s="1" t="s">
        <v>280</v>
      </c>
      <c r="BO12" s="1" t="s">
        <v>281</v>
      </c>
      <c r="BP12" s="1" t="s">
        <v>100</v>
      </c>
      <c r="BQ12" s="1" t="s">
        <v>282</v>
      </c>
      <c r="BR12" s="1">
        <v>-0.10516887220047311</v>
      </c>
      <c r="BS12" s="1">
        <v>0</v>
      </c>
      <c r="BT12" s="1" t="s">
        <v>283</v>
      </c>
      <c r="BU12" s="1" t="s">
        <v>284</v>
      </c>
      <c r="BV12" s="1" t="s">
        <v>100</v>
      </c>
      <c r="BW12" s="122"/>
      <c r="BX12" s="122">
        <v>315</v>
      </c>
      <c r="BY12" s="122" t="s">
        <v>112</v>
      </c>
      <c r="BZ12" s="123">
        <v>444.23889243054299</v>
      </c>
      <c r="CA12" s="124">
        <v>359.04986546249233</v>
      </c>
      <c r="CB12" s="122" t="s">
        <v>137</v>
      </c>
      <c r="CC12" s="122" t="s">
        <v>138</v>
      </c>
      <c r="CD12" s="122" t="s">
        <v>139</v>
      </c>
      <c r="CE12" s="122" t="s">
        <v>140</v>
      </c>
      <c r="CF12" s="122" t="s">
        <v>141</v>
      </c>
      <c r="CG12" s="122" t="s">
        <v>142</v>
      </c>
    </row>
    <row r="13" spans="1:85" ht="45" x14ac:dyDescent="0.25">
      <c r="A13" s="130" t="s">
        <v>200</v>
      </c>
      <c r="C13" s="158">
        <v>2</v>
      </c>
      <c r="E13" t="s">
        <v>0</v>
      </c>
      <c r="F13" t="s">
        <v>1</v>
      </c>
      <c r="G13" t="s">
        <v>32</v>
      </c>
      <c r="H13" s="169" t="s">
        <v>188</v>
      </c>
      <c r="I13" s="169" t="s">
        <v>189</v>
      </c>
      <c r="J13" s="169" t="s">
        <v>190</v>
      </c>
      <c r="K13" s="169" t="s">
        <v>191</v>
      </c>
      <c r="L13" s="169" t="s">
        <v>192</v>
      </c>
      <c r="M13" s="169" t="s">
        <v>193</v>
      </c>
      <c r="N13" s="169" t="s">
        <v>194</v>
      </c>
      <c r="O13" s="169" t="s">
        <v>195</v>
      </c>
      <c r="P13" s="169" t="s">
        <v>196</v>
      </c>
      <c r="Q13" s="169" t="s">
        <v>197</v>
      </c>
      <c r="R13" s="169" t="s">
        <v>198</v>
      </c>
      <c r="S13" s="169" t="s">
        <v>199</v>
      </c>
      <c r="W13" s="265"/>
      <c r="X13" s="98">
        <v>0.62</v>
      </c>
      <c r="Y13" s="98">
        <v>0.46</v>
      </c>
      <c r="Z13" s="98">
        <v>0.51</v>
      </c>
      <c r="AA13" s="98">
        <v>0</v>
      </c>
      <c r="AB13" s="98">
        <v>0.59</v>
      </c>
      <c r="AC13" s="101">
        <f>I16</f>
        <v>9.4700000000000006</v>
      </c>
      <c r="AD13" s="96">
        <f>H16</f>
        <v>11.56</v>
      </c>
      <c r="AE13" s="102">
        <f>S16</f>
        <v>13.65</v>
      </c>
      <c r="AF13" s="103">
        <f>O16</f>
        <v>15.68</v>
      </c>
      <c r="AG13" s="96">
        <f>N16</f>
        <v>18.04</v>
      </c>
      <c r="AH13" s="102">
        <f>M16</f>
        <v>20.399999999999999</v>
      </c>
      <c r="AI13" s="103">
        <f>R16</f>
        <v>59.44</v>
      </c>
      <c r="AJ13" s="96">
        <f>Q16</f>
        <v>62.7</v>
      </c>
      <c r="AK13" s="102">
        <f>P16</f>
        <v>63</v>
      </c>
      <c r="AL13" s="103">
        <f>L16</f>
        <v>2.69</v>
      </c>
      <c r="AM13" s="96">
        <f>K16</f>
        <v>6.17</v>
      </c>
      <c r="AN13" s="102">
        <f>J16</f>
        <v>14.14</v>
      </c>
      <c r="AT13" s="25" t="str">
        <f t="shared" si="13"/>
        <v>311_4_PGL_G_OP</v>
      </c>
      <c r="AU13" s="1">
        <v>72.303320832956786</v>
      </c>
      <c r="AV13" s="1">
        <v>341.24806082216196</v>
      </c>
      <c r="AW13" s="1">
        <v>252.17613787438879</v>
      </c>
      <c r="AX13" s="1">
        <v>180.12581276742051</v>
      </c>
      <c r="AY13" s="1" t="s">
        <v>285</v>
      </c>
      <c r="AZ13" s="1" t="e">
        <v>#NUM!</v>
      </c>
      <c r="BA13" s="2">
        <v>0</v>
      </c>
      <c r="BB13" s="1" t="s">
        <v>286</v>
      </c>
      <c r="BC13" s="1" t="s">
        <v>287</v>
      </c>
      <c r="BD13" s="1" t="s">
        <v>100</v>
      </c>
      <c r="BE13" s="1" t="s">
        <v>288</v>
      </c>
      <c r="BF13" s="1" t="e">
        <v>#NUM!</v>
      </c>
      <c r="BG13" s="1">
        <v>0</v>
      </c>
      <c r="BH13" s="1" t="s">
        <v>289</v>
      </c>
      <c r="BI13" s="1" t="s">
        <v>290</v>
      </c>
      <c r="BJ13" s="1" t="s">
        <v>100</v>
      </c>
      <c r="BK13" s="1" t="s">
        <v>291</v>
      </c>
      <c r="BL13" s="1" t="e">
        <v>#NUM!</v>
      </c>
      <c r="BM13" s="1">
        <v>0</v>
      </c>
      <c r="BN13" s="1" t="s">
        <v>292</v>
      </c>
      <c r="BO13" s="1" t="s">
        <v>293</v>
      </c>
      <c r="BP13" s="1" t="s">
        <v>100</v>
      </c>
      <c r="BQ13" s="1" t="s">
        <v>282</v>
      </c>
      <c r="BR13" s="1">
        <v>-0.10516887220047311</v>
      </c>
      <c r="BS13" s="1">
        <v>0</v>
      </c>
      <c r="BT13" s="1" t="s">
        <v>283</v>
      </c>
      <c r="BU13" s="1" t="s">
        <v>284</v>
      </c>
      <c r="BV13" s="1" t="s">
        <v>100</v>
      </c>
      <c r="BW13" s="122"/>
      <c r="BX13" s="122">
        <v>315</v>
      </c>
      <c r="BY13" s="122" t="s">
        <v>112</v>
      </c>
      <c r="BZ13" s="123">
        <v>444.23889243054299</v>
      </c>
      <c r="CA13" s="124">
        <v>359.04986546249233</v>
      </c>
      <c r="CB13" s="122" t="s">
        <v>143</v>
      </c>
      <c r="CC13" s="122" t="s">
        <v>144</v>
      </c>
      <c r="CD13" s="122" t="s">
        <v>145</v>
      </c>
      <c r="CE13" s="122" t="s">
        <v>146</v>
      </c>
      <c r="CF13" s="122" t="s">
        <v>147</v>
      </c>
      <c r="CG13" s="122" t="s">
        <v>148</v>
      </c>
    </row>
    <row r="14" spans="1:85" ht="15.75" thickBot="1" x14ac:dyDescent="0.3">
      <c r="C14" s="159"/>
      <c r="D14">
        <v>1</v>
      </c>
      <c r="E14">
        <v>480104</v>
      </c>
      <c r="F14">
        <v>7614461</v>
      </c>
      <c r="G14">
        <v>9.25</v>
      </c>
      <c r="H14" s="169">
        <v>12.6</v>
      </c>
      <c r="I14" s="169">
        <v>9.25</v>
      </c>
      <c r="J14" s="169">
        <v>23.03</v>
      </c>
      <c r="K14" s="169">
        <v>8.56</v>
      </c>
      <c r="L14" s="169">
        <v>3.18</v>
      </c>
      <c r="M14" s="169">
        <v>21.59</v>
      </c>
      <c r="N14" s="169">
        <v>18.489999999999998</v>
      </c>
      <c r="O14" s="169">
        <v>15.39</v>
      </c>
      <c r="P14" s="169">
        <v>63</v>
      </c>
      <c r="Q14" s="169">
        <v>62.7</v>
      </c>
      <c r="R14" s="169">
        <v>60.24</v>
      </c>
      <c r="S14" s="169">
        <v>15.96</v>
      </c>
      <c r="W14" s="266"/>
      <c r="X14" s="100">
        <f>AVERAGE(X11:X13)</f>
        <v>0.65333333333333332</v>
      </c>
      <c r="Y14" s="100">
        <f t="shared" ref="Y14:AA14" si="14">AVERAGE(Y11:Y13)</f>
        <v>0.49666666666666665</v>
      </c>
      <c r="Z14" s="100">
        <f t="shared" si="14"/>
        <v>0.57666666666666677</v>
      </c>
      <c r="AA14" s="100">
        <f t="shared" si="14"/>
        <v>0.08</v>
      </c>
      <c r="AB14" s="100">
        <f>AVERAGE(AB11:AB13)</f>
        <v>0.62666666666666659</v>
      </c>
      <c r="AC14" s="104">
        <f>AVERAGE(AC11:AC13)</f>
        <v>9.9566666666666652</v>
      </c>
      <c r="AD14" s="104">
        <f t="shared" ref="AD14:AN14" si="15">AVERAGE(AD11:AD13)</f>
        <v>12.626666666666667</v>
      </c>
      <c r="AE14" s="104">
        <f t="shared" si="15"/>
        <v>15.299999999999999</v>
      </c>
      <c r="AF14" s="104">
        <f t="shared" si="15"/>
        <v>15.416666666666666</v>
      </c>
      <c r="AG14" s="104">
        <f t="shared" si="15"/>
        <v>18.016666666666666</v>
      </c>
      <c r="AH14" s="104">
        <f t="shared" si="15"/>
        <v>20.616666666666667</v>
      </c>
      <c r="AI14" s="104">
        <f t="shared" si="15"/>
        <v>58.609999999999992</v>
      </c>
      <c r="AJ14" s="104">
        <f t="shared" si="15"/>
        <v>62.70000000000001</v>
      </c>
      <c r="AK14" s="104">
        <f t="shared" si="15"/>
        <v>63</v>
      </c>
      <c r="AL14" s="104">
        <f t="shared" si="15"/>
        <v>2.78</v>
      </c>
      <c r="AM14" s="104">
        <f t="shared" si="15"/>
        <v>6.6866666666666674</v>
      </c>
      <c r="AN14" s="105">
        <f t="shared" si="15"/>
        <v>16.220000000000002</v>
      </c>
      <c r="AT14" s="25" t="str">
        <f t="shared" si="13"/>
        <v>311_4_PGL_G_PO</v>
      </c>
      <c r="AU14" s="1">
        <v>72.303320832956786</v>
      </c>
      <c r="AV14" s="1">
        <v>233.69721145132323</v>
      </c>
      <c r="AW14" s="1">
        <v>166.71838981062228</v>
      </c>
      <c r="AX14" s="1">
        <v>115.88676886136963</v>
      </c>
      <c r="AY14" s="1" t="s">
        <v>294</v>
      </c>
      <c r="AZ14" s="1" t="e">
        <v>#NUM!</v>
      </c>
      <c r="BA14" s="2">
        <v>0</v>
      </c>
      <c r="BB14" s="1" t="s">
        <v>295</v>
      </c>
      <c r="BC14" s="1" t="s">
        <v>296</v>
      </c>
      <c r="BD14" s="1" t="s">
        <v>100</v>
      </c>
      <c r="BE14" s="1" t="s">
        <v>297</v>
      </c>
      <c r="BF14" s="1" t="e">
        <v>#NUM!</v>
      </c>
      <c r="BG14" s="1">
        <v>0</v>
      </c>
      <c r="BH14" s="1" t="s">
        <v>298</v>
      </c>
      <c r="BI14" s="1" t="s">
        <v>299</v>
      </c>
      <c r="BJ14" s="1" t="s">
        <v>100</v>
      </c>
      <c r="BK14" s="1" t="s">
        <v>300</v>
      </c>
      <c r="BL14" s="1">
        <v>-0.13949147470594403</v>
      </c>
      <c r="BM14" s="1">
        <v>0</v>
      </c>
      <c r="BN14" s="1" t="s">
        <v>301</v>
      </c>
      <c r="BO14" s="1" t="s">
        <v>302</v>
      </c>
      <c r="BP14" s="1" t="s">
        <v>100</v>
      </c>
      <c r="BQ14" s="1" t="s">
        <v>282</v>
      </c>
      <c r="BR14" s="1">
        <v>-0.10516887220047311</v>
      </c>
      <c r="BS14" s="1">
        <v>0</v>
      </c>
      <c r="BT14" s="1" t="s">
        <v>283</v>
      </c>
      <c r="BU14" s="1" t="s">
        <v>284</v>
      </c>
      <c r="BV14" s="1" t="s">
        <v>100</v>
      </c>
      <c r="BW14" s="122"/>
      <c r="BX14" s="122">
        <v>315</v>
      </c>
      <c r="BY14" s="122" t="s">
        <v>112</v>
      </c>
      <c r="BZ14" s="123">
        <v>444.23889243054299</v>
      </c>
      <c r="CA14" s="124">
        <v>359.04986546249233</v>
      </c>
      <c r="CB14" s="122" t="s">
        <v>149</v>
      </c>
      <c r="CC14" s="122" t="s">
        <v>150</v>
      </c>
      <c r="CD14" s="122" t="s">
        <v>151</v>
      </c>
      <c r="CE14" s="122" t="s">
        <v>152</v>
      </c>
      <c r="CF14" s="122" t="s">
        <v>153</v>
      </c>
      <c r="CG14" s="122" t="s">
        <v>154</v>
      </c>
    </row>
    <row r="15" spans="1:85" ht="15.75" thickBot="1" x14ac:dyDescent="0.3">
      <c r="C15" s="159"/>
      <c r="D15">
        <v>2</v>
      </c>
      <c r="E15">
        <v>480811</v>
      </c>
      <c r="F15">
        <v>7614815</v>
      </c>
      <c r="G15">
        <v>11.15</v>
      </c>
      <c r="H15" s="169">
        <v>13.72</v>
      </c>
      <c r="I15" s="169">
        <v>11.15</v>
      </c>
      <c r="J15" s="169">
        <v>11.49</v>
      </c>
      <c r="K15" s="169">
        <v>5.33</v>
      </c>
      <c r="L15" s="169">
        <v>2.4700000000000002</v>
      </c>
      <c r="M15" s="169">
        <v>19.86</v>
      </c>
      <c r="N15" s="169">
        <v>17.52</v>
      </c>
      <c r="O15" s="169">
        <v>15.18</v>
      </c>
      <c r="P15" s="169">
        <v>63</v>
      </c>
      <c r="Q15" s="169">
        <v>62.7</v>
      </c>
      <c r="R15" s="169">
        <v>56.15</v>
      </c>
      <c r="S15" s="169">
        <v>16.29</v>
      </c>
      <c r="W15" s="94"/>
      <c r="X15" s="95"/>
      <c r="Y15" s="95"/>
      <c r="Z15" s="95"/>
      <c r="AA15" s="95"/>
      <c r="AB15" s="95"/>
      <c r="AC15" s="106"/>
      <c r="AD15" s="106"/>
      <c r="AE15" s="107"/>
      <c r="AF15" s="108"/>
      <c r="AG15" s="106"/>
      <c r="AH15" s="107"/>
      <c r="AI15" s="108"/>
      <c r="AJ15" s="106"/>
      <c r="AK15" s="107"/>
      <c r="AL15" s="108"/>
      <c r="AM15" s="106"/>
      <c r="AN15" s="107"/>
      <c r="AT15" s="25" t="str">
        <f t="shared" si="13"/>
        <v>311_4_PGL_G_PP</v>
      </c>
      <c r="AU15" s="1">
        <v>72.303320832956786</v>
      </c>
      <c r="AV15" s="1">
        <v>143.98406392735552</v>
      </c>
      <c r="AW15" s="1">
        <v>102.47934590457132</v>
      </c>
      <c r="AX15" s="1">
        <v>70.592996524707544</v>
      </c>
      <c r="AY15" s="1" t="s">
        <v>303</v>
      </c>
      <c r="AZ15" s="1" t="e">
        <v>#NUM!</v>
      </c>
      <c r="BA15" s="2">
        <v>0</v>
      </c>
      <c r="BB15" s="1" t="s">
        <v>304</v>
      </c>
      <c r="BC15" s="1" t="s">
        <v>305</v>
      </c>
      <c r="BD15" s="1" t="s">
        <v>100</v>
      </c>
      <c r="BE15" s="1" t="s">
        <v>306</v>
      </c>
      <c r="BF15" s="1">
        <v>-0.13066158830901797</v>
      </c>
      <c r="BG15" s="1">
        <v>0</v>
      </c>
      <c r="BH15" s="1" t="s">
        <v>307</v>
      </c>
      <c r="BI15" s="1" t="s">
        <v>308</v>
      </c>
      <c r="BJ15" s="1" t="s">
        <v>100</v>
      </c>
      <c r="BK15" s="1" t="s">
        <v>309</v>
      </c>
      <c r="BL15" s="1">
        <v>-0.10338700192824124</v>
      </c>
      <c r="BM15" s="1">
        <v>0</v>
      </c>
      <c r="BN15" s="1" t="s">
        <v>310</v>
      </c>
      <c r="BO15" s="1" t="s">
        <v>311</v>
      </c>
      <c r="BP15" s="1" t="s">
        <v>100</v>
      </c>
      <c r="BQ15" s="1" t="s">
        <v>282</v>
      </c>
      <c r="BR15" s="1">
        <v>-0.10516887220047311</v>
      </c>
      <c r="BS15" s="1">
        <v>0</v>
      </c>
      <c r="BT15" s="1" t="s">
        <v>283</v>
      </c>
      <c r="BU15" s="1" t="s">
        <v>284</v>
      </c>
      <c r="BV15" s="1" t="s">
        <v>100</v>
      </c>
      <c r="BW15" s="122"/>
      <c r="BX15" s="122">
        <v>315</v>
      </c>
      <c r="BY15" s="122" t="s">
        <v>112</v>
      </c>
      <c r="BZ15" s="123">
        <v>444.23889243054299</v>
      </c>
      <c r="CA15" s="124">
        <v>359.04986546249233</v>
      </c>
      <c r="CB15" s="122" t="s">
        <v>155</v>
      </c>
      <c r="CC15" s="122" t="s">
        <v>156</v>
      </c>
      <c r="CD15" s="122" t="s">
        <v>157</v>
      </c>
      <c r="CE15" s="122" t="s">
        <v>158</v>
      </c>
      <c r="CF15" s="122" t="s">
        <v>159</v>
      </c>
      <c r="CG15" s="122" t="s">
        <v>160</v>
      </c>
    </row>
    <row r="16" spans="1:85" ht="15.75" thickBot="1" x14ac:dyDescent="0.3">
      <c r="C16" s="159"/>
      <c r="D16">
        <v>3</v>
      </c>
      <c r="E16">
        <v>481164</v>
      </c>
      <c r="F16">
        <v>7615026</v>
      </c>
      <c r="G16">
        <v>9.4700000000000006</v>
      </c>
      <c r="H16" s="169">
        <v>11.56</v>
      </c>
      <c r="I16" s="169">
        <v>9.4700000000000006</v>
      </c>
      <c r="J16" s="169">
        <v>14.14</v>
      </c>
      <c r="K16" s="169">
        <v>6.17</v>
      </c>
      <c r="L16" s="169">
        <v>2.69</v>
      </c>
      <c r="M16" s="169">
        <v>20.399999999999999</v>
      </c>
      <c r="N16" s="169">
        <v>18.04</v>
      </c>
      <c r="O16" s="169">
        <v>15.68</v>
      </c>
      <c r="P16" s="169">
        <v>63</v>
      </c>
      <c r="Q16" s="169">
        <v>62.7</v>
      </c>
      <c r="R16" s="169">
        <v>59.44</v>
      </c>
      <c r="S16" s="169">
        <v>13.65</v>
      </c>
      <c r="W16" s="264" t="s">
        <v>72</v>
      </c>
      <c r="X16" s="97">
        <v>0.69</v>
      </c>
      <c r="Y16" s="97">
        <v>0.54</v>
      </c>
      <c r="Z16" s="97">
        <v>0.67</v>
      </c>
      <c r="AA16" s="97">
        <v>0.23</v>
      </c>
      <c r="AB16" s="97">
        <v>0.67</v>
      </c>
      <c r="AC16" s="101">
        <f>I19</f>
        <v>9.25</v>
      </c>
      <c r="AD16" s="96">
        <f>H19</f>
        <v>12.6</v>
      </c>
      <c r="AE16" s="102">
        <f>S19</f>
        <v>15.96</v>
      </c>
      <c r="AF16" s="103">
        <f>O19</f>
        <v>15.38</v>
      </c>
      <c r="AG16" s="96">
        <f>N19</f>
        <v>18.489999999999998</v>
      </c>
      <c r="AH16" s="102">
        <f>M19</f>
        <v>21.6</v>
      </c>
      <c r="AI16" s="103">
        <f>R19</f>
        <v>60.24</v>
      </c>
      <c r="AJ16" s="96">
        <f>Q19</f>
        <v>62.7</v>
      </c>
      <c r="AK16" s="102">
        <f>P19</f>
        <v>63</v>
      </c>
      <c r="AL16" s="103">
        <f>L19</f>
        <v>3.18</v>
      </c>
      <c r="AM16" s="96">
        <f>K19</f>
        <v>8.56</v>
      </c>
      <c r="AN16" s="102">
        <f>J19</f>
        <v>23.03</v>
      </c>
      <c r="AT16" s="25" t="str">
        <f t="shared" si="13"/>
        <v>311_4_GL_WG_O</v>
      </c>
      <c r="AU16" s="1">
        <v>81.341235937076391</v>
      </c>
      <c r="AV16" s="1">
        <v>507.32522605658937</v>
      </c>
      <c r="AW16" s="1">
        <v>353.78108662960369</v>
      </c>
      <c r="AX16" s="1">
        <v>241.91654465527355</v>
      </c>
      <c r="AY16" s="1" t="s">
        <v>312</v>
      </c>
      <c r="AZ16" s="1" t="e">
        <v>#NUM!</v>
      </c>
      <c r="BA16" s="2">
        <v>0</v>
      </c>
      <c r="BB16" s="1" t="s">
        <v>313</v>
      </c>
      <c r="BC16" s="1" t="s">
        <v>314</v>
      </c>
      <c r="BD16" s="1" t="s">
        <v>100</v>
      </c>
      <c r="BE16" s="1" t="s">
        <v>315</v>
      </c>
      <c r="BF16" s="1" t="e">
        <v>#NUM!</v>
      </c>
      <c r="BG16" s="1">
        <v>0</v>
      </c>
      <c r="BH16" s="3" t="s">
        <v>316</v>
      </c>
      <c r="BI16" s="3" t="s">
        <v>317</v>
      </c>
      <c r="BJ16" s="1" t="s">
        <v>100</v>
      </c>
      <c r="BK16" s="1" t="s">
        <v>318</v>
      </c>
      <c r="BL16" s="1" t="e">
        <v>#NUM!</v>
      </c>
      <c r="BM16" s="1">
        <v>0</v>
      </c>
      <c r="BN16" s="1" t="s">
        <v>319</v>
      </c>
      <c r="BO16" s="1" t="s">
        <v>320</v>
      </c>
      <c r="BP16" s="1" t="s">
        <v>100</v>
      </c>
      <c r="BQ16" s="1" t="s">
        <v>243</v>
      </c>
      <c r="BR16" s="1">
        <v>-0.11386860564829182</v>
      </c>
      <c r="BS16" s="1">
        <v>0</v>
      </c>
      <c r="BT16" s="1" t="s">
        <v>244</v>
      </c>
      <c r="BU16" s="1" t="s">
        <v>245</v>
      </c>
      <c r="BV16" s="1" t="s">
        <v>100</v>
      </c>
      <c r="BW16" s="122"/>
      <c r="BX16" s="122">
        <v>315</v>
      </c>
      <c r="BY16" s="122" t="s">
        <v>112</v>
      </c>
      <c r="BZ16" s="123">
        <v>555.29861553817864</v>
      </c>
      <c r="CA16" s="124">
        <v>448.81233182811536</v>
      </c>
      <c r="CB16" s="122" t="s">
        <v>161</v>
      </c>
      <c r="CC16" s="122" t="s">
        <v>162</v>
      </c>
      <c r="CD16" s="122" t="s">
        <v>163</v>
      </c>
      <c r="CE16" s="122" t="s">
        <v>164</v>
      </c>
      <c r="CF16" s="122" t="s">
        <v>165</v>
      </c>
      <c r="CG16" s="122" t="s">
        <v>166</v>
      </c>
    </row>
    <row r="17" spans="1:85" ht="15.75" thickBot="1" x14ac:dyDescent="0.3">
      <c r="C17" s="15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W17" s="265"/>
      <c r="X17" s="98">
        <v>0.6</v>
      </c>
      <c r="Y17" s="98">
        <v>0.39</v>
      </c>
      <c r="Z17" s="98">
        <v>0.37</v>
      </c>
      <c r="AA17" s="98">
        <v>0.04</v>
      </c>
      <c r="AB17" s="98">
        <v>0.54</v>
      </c>
      <c r="AC17" s="101">
        <f>I20</f>
        <v>10.51</v>
      </c>
      <c r="AD17" s="96">
        <f>H20</f>
        <v>13.72</v>
      </c>
      <c r="AE17" s="102">
        <f>S20</f>
        <v>16.93</v>
      </c>
      <c r="AF17" s="103">
        <f>O20</f>
        <v>14.37</v>
      </c>
      <c r="AG17" s="96">
        <f>N20</f>
        <v>17.52</v>
      </c>
      <c r="AH17" s="102">
        <f>M20</f>
        <v>20.66</v>
      </c>
      <c r="AI17" s="103">
        <f>R20</f>
        <v>56.15</v>
      </c>
      <c r="AJ17" s="96">
        <f>Q20</f>
        <v>62.7</v>
      </c>
      <c r="AK17" s="102">
        <f>P20</f>
        <v>63</v>
      </c>
      <c r="AL17" s="103">
        <f>L20</f>
        <v>2.4700000000000002</v>
      </c>
      <c r="AM17" s="96">
        <f>K20</f>
        <v>5.33</v>
      </c>
      <c r="AN17" s="102">
        <f>J20</f>
        <v>11.49</v>
      </c>
      <c r="AT17" s="25" t="str">
        <f t="shared" si="13"/>
        <v>311_4_GL_WG_P</v>
      </c>
      <c r="AU17" s="1">
        <v>81.341235937076391</v>
      </c>
      <c r="AV17" s="1">
        <v>254.44957046271546</v>
      </c>
      <c r="AW17" s="1">
        <v>154.71000229279417</v>
      </c>
      <c r="AX17" s="1">
        <v>90.937303533066654</v>
      </c>
      <c r="AY17" s="1" t="s">
        <v>321</v>
      </c>
      <c r="AZ17" s="1" t="e">
        <v>#NUM!</v>
      </c>
      <c r="BA17" s="2">
        <v>0</v>
      </c>
      <c r="BB17" s="1" t="s">
        <v>322</v>
      </c>
      <c r="BC17" s="1" t="s">
        <v>323</v>
      </c>
      <c r="BD17" s="1" t="s">
        <v>100</v>
      </c>
      <c r="BE17" s="1" t="s">
        <v>324</v>
      </c>
      <c r="BF17" s="1" t="e">
        <v>#NUM!</v>
      </c>
      <c r="BG17" s="1">
        <v>0</v>
      </c>
      <c r="BH17" s="1" t="s">
        <v>325</v>
      </c>
      <c r="BI17" s="1" t="s">
        <v>326</v>
      </c>
      <c r="BJ17" s="1" t="s">
        <v>100</v>
      </c>
      <c r="BK17" s="1" t="s">
        <v>327</v>
      </c>
      <c r="BL17" s="1">
        <v>-0.12200061108128812</v>
      </c>
      <c r="BM17" s="1">
        <v>0</v>
      </c>
      <c r="BN17" s="1" t="s">
        <v>328</v>
      </c>
      <c r="BO17" s="1" t="s">
        <v>329</v>
      </c>
      <c r="BP17" s="1" t="s">
        <v>100</v>
      </c>
      <c r="BQ17" s="1" t="s">
        <v>243</v>
      </c>
      <c r="BR17" s="1">
        <v>-0.11386860564829182</v>
      </c>
      <c r="BS17" s="1">
        <v>0</v>
      </c>
      <c r="BT17" s="1" t="s">
        <v>244</v>
      </c>
      <c r="BU17" s="1" t="s">
        <v>245</v>
      </c>
      <c r="BV17" s="1" t="s">
        <v>100</v>
      </c>
      <c r="BW17" s="122"/>
      <c r="BX17" s="122">
        <v>315</v>
      </c>
      <c r="BY17" s="122" t="s">
        <v>112</v>
      </c>
      <c r="BZ17" s="123">
        <v>555.29861553817864</v>
      </c>
      <c r="CA17" s="124">
        <v>448.81233182811536</v>
      </c>
      <c r="CB17" s="122" t="s">
        <v>167</v>
      </c>
      <c r="CC17" s="122" t="s">
        <v>168</v>
      </c>
      <c r="CD17" s="122" t="s">
        <v>169</v>
      </c>
      <c r="CE17" s="122" t="s">
        <v>170</v>
      </c>
      <c r="CF17" s="122" t="s">
        <v>171</v>
      </c>
      <c r="CG17" s="122" t="s">
        <v>172</v>
      </c>
    </row>
    <row r="18" spans="1:85" ht="45" x14ac:dyDescent="0.25">
      <c r="A18" s="130" t="s">
        <v>201</v>
      </c>
      <c r="C18" s="158">
        <v>3</v>
      </c>
      <c r="E18" t="s">
        <v>0</v>
      </c>
      <c r="F18" t="s">
        <v>1</v>
      </c>
      <c r="G18" t="s">
        <v>32</v>
      </c>
      <c r="H18" s="169" t="s">
        <v>188</v>
      </c>
      <c r="I18" s="169" t="s">
        <v>189</v>
      </c>
      <c r="J18" s="169" t="s">
        <v>190</v>
      </c>
      <c r="K18" s="169" t="s">
        <v>191</v>
      </c>
      <c r="L18" s="169" t="s">
        <v>192</v>
      </c>
      <c r="M18" s="169" t="s">
        <v>193</v>
      </c>
      <c r="N18" s="169" t="s">
        <v>194</v>
      </c>
      <c r="O18" s="169" t="s">
        <v>195</v>
      </c>
      <c r="P18" s="169" t="s">
        <v>196</v>
      </c>
      <c r="Q18" s="169" t="s">
        <v>197</v>
      </c>
      <c r="R18" s="169" t="s">
        <v>198</v>
      </c>
      <c r="S18" s="169" t="s">
        <v>199</v>
      </c>
      <c r="W18" s="265"/>
      <c r="X18" s="98">
        <v>0.55000000000000004</v>
      </c>
      <c r="Y18" s="98">
        <v>0.33</v>
      </c>
      <c r="Z18" s="98">
        <v>0.24</v>
      </c>
      <c r="AA18" s="98">
        <v>0</v>
      </c>
      <c r="AB18" s="98">
        <v>0.49</v>
      </c>
      <c r="AC18" s="101">
        <f>I21</f>
        <v>8.9600000000000009</v>
      </c>
      <c r="AD18" s="96">
        <f>H21</f>
        <v>11.56</v>
      </c>
      <c r="AE18" s="102">
        <f>S21</f>
        <v>14.16</v>
      </c>
      <c r="AF18" s="103">
        <f>O21</f>
        <v>14.9</v>
      </c>
      <c r="AG18" s="96">
        <f>N21</f>
        <v>18.04</v>
      </c>
      <c r="AH18" s="102">
        <f>M21</f>
        <v>21.19</v>
      </c>
      <c r="AI18" s="103">
        <f>R21</f>
        <v>59.44</v>
      </c>
      <c r="AJ18" s="96">
        <f>Q21</f>
        <v>62.7</v>
      </c>
      <c r="AK18" s="102">
        <f>P21</f>
        <v>63</v>
      </c>
      <c r="AL18" s="103">
        <f>L21</f>
        <v>2.69</v>
      </c>
      <c r="AM18" s="96">
        <f>K21</f>
        <v>6.17</v>
      </c>
      <c r="AN18" s="102">
        <f>J21</f>
        <v>14.14</v>
      </c>
      <c r="AT18" s="25" t="str">
        <f t="shared" si="13"/>
        <v>311_4_GL_G_O</v>
      </c>
      <c r="AU18" s="1">
        <v>72.303320832956786</v>
      </c>
      <c r="AV18" s="1">
        <v>456.61019139391726</v>
      </c>
      <c r="AW18" s="1">
        <v>320.26252923760802</v>
      </c>
      <c r="AX18" s="1">
        <v>222.27175536639953</v>
      </c>
      <c r="AY18" s="1" t="s">
        <v>330</v>
      </c>
      <c r="AZ18" s="1" t="e">
        <v>#NUM!</v>
      </c>
      <c r="BA18" s="2">
        <v>0</v>
      </c>
      <c r="BB18" s="1" t="s">
        <v>331</v>
      </c>
      <c r="BC18" s="1" t="s">
        <v>332</v>
      </c>
      <c r="BD18" s="1" t="s">
        <v>100</v>
      </c>
      <c r="BE18" s="1" t="s">
        <v>333</v>
      </c>
      <c r="BF18" s="1" t="e">
        <v>#NUM!</v>
      </c>
      <c r="BG18" s="1">
        <v>0</v>
      </c>
      <c r="BH18" s="1" t="s">
        <v>334</v>
      </c>
      <c r="BI18" s="1" t="s">
        <v>335</v>
      </c>
      <c r="BJ18" s="1" t="s">
        <v>100</v>
      </c>
      <c r="BK18" s="1" t="s">
        <v>336</v>
      </c>
      <c r="BL18" s="1" t="e">
        <v>#NUM!</v>
      </c>
      <c r="BM18" s="1">
        <v>0</v>
      </c>
      <c r="BN18" s="1" t="s">
        <v>337</v>
      </c>
      <c r="BO18" s="1" t="s">
        <v>338</v>
      </c>
      <c r="BP18" s="1" t="s">
        <v>100</v>
      </c>
      <c r="BQ18" s="1" t="s">
        <v>282</v>
      </c>
      <c r="BR18" s="1">
        <v>-0.10516887220047311</v>
      </c>
      <c r="BS18" s="1">
        <v>0</v>
      </c>
      <c r="BT18" s="1" t="s">
        <v>283</v>
      </c>
      <c r="BU18" s="1" t="s">
        <v>284</v>
      </c>
      <c r="BV18" s="1" t="s">
        <v>100</v>
      </c>
      <c r="BW18" s="122"/>
      <c r="BX18" s="122">
        <v>315</v>
      </c>
      <c r="BY18" s="122" t="s">
        <v>112</v>
      </c>
      <c r="BZ18" s="123">
        <v>444.23889243054299</v>
      </c>
      <c r="CA18" s="124">
        <v>359.04986546249233</v>
      </c>
      <c r="CB18" s="122" t="s">
        <v>173</v>
      </c>
      <c r="CC18" s="122" t="s">
        <v>174</v>
      </c>
      <c r="CD18" s="122" t="s">
        <v>175</v>
      </c>
      <c r="CE18" s="122" t="s">
        <v>176</v>
      </c>
      <c r="CF18" s="122" t="s">
        <v>177</v>
      </c>
      <c r="CG18" s="122" t="s">
        <v>178</v>
      </c>
    </row>
    <row r="19" spans="1:85" ht="15.75" thickBot="1" x14ac:dyDescent="0.3">
      <c r="C19" s="159"/>
      <c r="D19">
        <v>1</v>
      </c>
      <c r="E19">
        <v>480104</v>
      </c>
      <c r="F19">
        <v>7614461</v>
      </c>
      <c r="G19">
        <v>9.25</v>
      </c>
      <c r="H19" s="169">
        <v>12.6</v>
      </c>
      <c r="I19" s="169">
        <v>9.25</v>
      </c>
      <c r="J19" s="169">
        <v>23.03</v>
      </c>
      <c r="K19" s="169">
        <v>8.56</v>
      </c>
      <c r="L19" s="169">
        <v>3.18</v>
      </c>
      <c r="M19" s="170">
        <v>21.6</v>
      </c>
      <c r="N19" s="169">
        <v>18.489999999999998</v>
      </c>
      <c r="O19" s="169">
        <v>15.38</v>
      </c>
      <c r="P19" s="169">
        <v>63</v>
      </c>
      <c r="Q19" s="169">
        <v>62.7</v>
      </c>
      <c r="R19" s="169">
        <v>60.24</v>
      </c>
      <c r="S19" s="169">
        <v>15.96</v>
      </c>
      <c r="W19" s="266"/>
      <c r="X19" s="92">
        <f>AVERAGE(X16:X18)</f>
        <v>0.6133333333333334</v>
      </c>
      <c r="Y19" s="92">
        <f t="shared" ref="Y19:AA19" si="16">AVERAGE(Y16:Y18)</f>
        <v>0.42</v>
      </c>
      <c r="Z19" s="92">
        <f t="shared" si="16"/>
        <v>0.42666666666666669</v>
      </c>
      <c r="AA19" s="92">
        <f t="shared" si="16"/>
        <v>9.0000000000000011E-2</v>
      </c>
      <c r="AB19" s="92">
        <f>AVERAGE(AB16:AB18)</f>
        <v>0.56666666666666665</v>
      </c>
      <c r="AC19" s="104">
        <f t="shared" ref="AC19:AN19" si="17">AVERAGE(AC16:AC18)</f>
        <v>9.5733333333333324</v>
      </c>
      <c r="AD19" s="104">
        <f t="shared" si="17"/>
        <v>12.626666666666667</v>
      </c>
      <c r="AE19" s="104">
        <f t="shared" si="17"/>
        <v>15.683333333333332</v>
      </c>
      <c r="AF19" s="104">
        <f t="shared" si="17"/>
        <v>14.883333333333333</v>
      </c>
      <c r="AG19" s="104">
        <f t="shared" si="17"/>
        <v>18.016666666666666</v>
      </c>
      <c r="AH19" s="104">
        <f t="shared" si="17"/>
        <v>21.150000000000002</v>
      </c>
      <c r="AI19" s="104">
        <f t="shared" si="17"/>
        <v>58.609999999999992</v>
      </c>
      <c r="AJ19" s="104">
        <f t="shared" si="17"/>
        <v>62.70000000000001</v>
      </c>
      <c r="AK19" s="104">
        <f t="shared" si="17"/>
        <v>63</v>
      </c>
      <c r="AL19" s="104">
        <f>AVERAGE(AL16:AL18)</f>
        <v>2.78</v>
      </c>
      <c r="AM19" s="104">
        <f t="shared" si="17"/>
        <v>6.6866666666666674</v>
      </c>
      <c r="AN19" s="105">
        <f t="shared" si="17"/>
        <v>16.220000000000002</v>
      </c>
      <c r="AT19" s="25" t="str">
        <f t="shared" si="13"/>
        <v>311_4_GL_G_P</v>
      </c>
      <c r="AU19" s="1">
        <v>72.303320832956786</v>
      </c>
      <c r="AV19" s="1">
        <v>223.49591137549848</v>
      </c>
      <c r="AW19" s="1">
        <v>133.49129813507867</v>
      </c>
      <c r="AX19" s="1">
        <v>77.471587432977969</v>
      </c>
      <c r="AY19" s="1" t="s">
        <v>339</v>
      </c>
      <c r="AZ19" s="1" t="e">
        <v>#NUM!</v>
      </c>
      <c r="BA19" s="2">
        <v>0</v>
      </c>
      <c r="BB19" s="1" t="s">
        <v>340</v>
      </c>
      <c r="BC19" s="1" t="s">
        <v>341</v>
      </c>
      <c r="BD19" s="1" t="s">
        <v>100</v>
      </c>
      <c r="BE19" s="1" t="s">
        <v>342</v>
      </c>
      <c r="BF19" s="1">
        <v>-0.14952406240967075</v>
      </c>
      <c r="BG19" s="1">
        <v>0</v>
      </c>
      <c r="BH19" s="1" t="s">
        <v>343</v>
      </c>
      <c r="BI19" s="1" t="s">
        <v>344</v>
      </c>
      <c r="BJ19" s="1" t="s">
        <v>100</v>
      </c>
      <c r="BK19" s="1" t="s">
        <v>345</v>
      </c>
      <c r="BL19" s="1">
        <v>-0.11025185783027469</v>
      </c>
      <c r="BM19" s="1">
        <v>0</v>
      </c>
      <c r="BN19" s="1" t="s">
        <v>346</v>
      </c>
      <c r="BO19" s="1" t="s">
        <v>347</v>
      </c>
      <c r="BP19" s="1" t="s">
        <v>100</v>
      </c>
      <c r="BQ19" s="1" t="s">
        <v>282</v>
      </c>
      <c r="BR19" s="1">
        <v>-0.10516887220047311</v>
      </c>
      <c r="BS19" s="1">
        <v>0</v>
      </c>
      <c r="BT19" s="1" t="s">
        <v>283</v>
      </c>
      <c r="BU19" s="1" t="s">
        <v>284</v>
      </c>
      <c r="BV19" s="1" t="s">
        <v>100</v>
      </c>
      <c r="BW19" s="125"/>
      <c r="BX19" s="125">
        <v>315</v>
      </c>
      <c r="BY19" s="125" t="s">
        <v>112</v>
      </c>
      <c r="BZ19" s="126">
        <v>444.23889243054299</v>
      </c>
      <c r="CA19" s="127">
        <v>359.04986546249233</v>
      </c>
      <c r="CB19" s="125" t="s">
        <v>179</v>
      </c>
      <c r="CC19" s="125" t="s">
        <v>180</v>
      </c>
      <c r="CD19" s="125" t="s">
        <v>181</v>
      </c>
      <c r="CE19" s="125" t="s">
        <v>182</v>
      </c>
      <c r="CF19" s="125" t="s">
        <v>183</v>
      </c>
      <c r="CG19" s="125" t="s">
        <v>184</v>
      </c>
    </row>
    <row r="20" spans="1:85" ht="15.75" thickBot="1" x14ac:dyDescent="0.3">
      <c r="C20" s="159"/>
      <c r="D20">
        <v>2</v>
      </c>
      <c r="E20">
        <v>480811</v>
      </c>
      <c r="F20">
        <v>7614815</v>
      </c>
      <c r="G20">
        <v>10.51</v>
      </c>
      <c r="H20" s="169">
        <v>13.72</v>
      </c>
      <c r="I20" s="169">
        <v>10.51</v>
      </c>
      <c r="J20" s="169">
        <v>11.49</v>
      </c>
      <c r="K20" s="169">
        <v>5.33</v>
      </c>
      <c r="L20" s="169">
        <v>2.4700000000000002</v>
      </c>
      <c r="M20" s="169">
        <v>20.66</v>
      </c>
      <c r="N20" s="169">
        <v>17.52</v>
      </c>
      <c r="O20" s="169">
        <v>14.37</v>
      </c>
      <c r="P20" s="169">
        <v>63</v>
      </c>
      <c r="Q20" s="169">
        <v>62.7</v>
      </c>
      <c r="R20" s="169">
        <v>56.15</v>
      </c>
      <c r="S20" s="169">
        <v>16.93</v>
      </c>
      <c r="W20" s="143"/>
      <c r="X20" s="95"/>
      <c r="Y20" s="95"/>
      <c r="Z20" s="95"/>
      <c r="AA20" s="95"/>
      <c r="AB20" s="95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T20" s="25" t="str">
        <f t="shared" si="13"/>
        <v>311_4_GL_WG_K_O</v>
      </c>
      <c r="AU20" s="1">
        <v>90.37915104119601</v>
      </c>
      <c r="AV20" s="1">
        <v>551.9777738170568</v>
      </c>
      <c r="AW20" s="1">
        <v>396.39337437490587</v>
      </c>
      <c r="AX20" s="1">
        <v>268.49821799570839</v>
      </c>
      <c r="AY20" s="1" t="s">
        <v>348</v>
      </c>
      <c r="AZ20" s="1" t="e">
        <v>#NUM!</v>
      </c>
      <c r="BA20" s="2">
        <v>0</v>
      </c>
      <c r="BB20" s="1" t="s">
        <v>349</v>
      </c>
      <c r="BC20" s="1" t="s">
        <v>350</v>
      </c>
      <c r="BD20" s="1" t="s">
        <v>100</v>
      </c>
      <c r="BE20" s="1" t="s">
        <v>351</v>
      </c>
      <c r="BF20" s="1" t="e">
        <v>#NUM!</v>
      </c>
      <c r="BG20" s="1">
        <v>0</v>
      </c>
      <c r="BH20" s="1" t="s">
        <v>352</v>
      </c>
      <c r="BI20" s="1" t="s">
        <v>353</v>
      </c>
      <c r="BJ20" s="1" t="s">
        <v>100</v>
      </c>
      <c r="BK20" s="1" t="s">
        <v>354</v>
      </c>
      <c r="BL20" s="1" t="e">
        <v>#NUM!</v>
      </c>
      <c r="BM20" s="1">
        <v>0</v>
      </c>
      <c r="BN20" s="1" t="s">
        <v>355</v>
      </c>
      <c r="BO20" s="1" t="s">
        <v>356</v>
      </c>
      <c r="BP20" s="1" t="s">
        <v>100</v>
      </c>
      <c r="BQ20" s="1" t="s">
        <v>357</v>
      </c>
      <c r="BR20" s="1">
        <v>-0.12156227971012412</v>
      </c>
      <c r="BS20" s="1">
        <v>0</v>
      </c>
      <c r="BT20" s="1" t="s">
        <v>358</v>
      </c>
      <c r="BU20" s="1" t="s">
        <v>359</v>
      </c>
      <c r="BV20" s="1" t="s">
        <v>100</v>
      </c>
      <c r="BW20" s="132"/>
      <c r="BX20" s="132"/>
      <c r="BY20" s="132"/>
      <c r="BZ20" s="133"/>
      <c r="CA20" s="134"/>
      <c r="CB20" s="132"/>
      <c r="CC20" s="132"/>
      <c r="CD20" s="132"/>
      <c r="CE20" s="132"/>
      <c r="CF20" s="132"/>
      <c r="CG20" s="132"/>
    </row>
    <row r="21" spans="1:85" ht="15.75" thickBot="1" x14ac:dyDescent="0.3">
      <c r="C21" s="159"/>
      <c r="D21">
        <v>3</v>
      </c>
      <c r="E21">
        <v>481164</v>
      </c>
      <c r="F21">
        <v>7615026</v>
      </c>
      <c r="G21">
        <v>8.9600000000000009</v>
      </c>
      <c r="H21" s="169">
        <v>11.56</v>
      </c>
      <c r="I21" s="169">
        <v>8.9600000000000009</v>
      </c>
      <c r="J21" s="169">
        <v>14.14</v>
      </c>
      <c r="K21" s="169">
        <v>6.17</v>
      </c>
      <c r="L21" s="169">
        <v>2.69</v>
      </c>
      <c r="M21" s="169">
        <v>21.19</v>
      </c>
      <c r="N21" s="169">
        <v>18.04</v>
      </c>
      <c r="O21" s="169">
        <v>14.9</v>
      </c>
      <c r="P21" s="169">
        <v>63</v>
      </c>
      <c r="Q21" s="169">
        <v>62.7</v>
      </c>
      <c r="R21" s="169">
        <v>59.44</v>
      </c>
      <c r="S21" s="169">
        <v>14.16</v>
      </c>
      <c r="W21" s="197" t="s">
        <v>204</v>
      </c>
      <c r="X21" s="140">
        <v>0.69</v>
      </c>
      <c r="Y21" s="140">
        <v>0.54</v>
      </c>
      <c r="Z21" s="140">
        <v>0.67</v>
      </c>
      <c r="AA21" s="140">
        <v>0.23</v>
      </c>
      <c r="AB21" s="140">
        <v>0.67</v>
      </c>
      <c r="AC21" s="141">
        <f>I24</f>
        <v>9.25</v>
      </c>
      <c r="AD21" s="141">
        <f>H24</f>
        <v>12.6</v>
      </c>
      <c r="AE21" s="141">
        <f>S24</f>
        <v>15.96</v>
      </c>
      <c r="AF21" s="141">
        <f>O24</f>
        <v>15.39</v>
      </c>
      <c r="AG21" s="141">
        <f>N24</f>
        <v>18.489999999999998</v>
      </c>
      <c r="AH21" s="141">
        <f>M24</f>
        <v>21.59</v>
      </c>
      <c r="AI21" s="141">
        <f>R24</f>
        <v>60.24</v>
      </c>
      <c r="AJ21" s="141">
        <f>Q24</f>
        <v>62.7</v>
      </c>
      <c r="AK21" s="141">
        <f>P24</f>
        <v>63</v>
      </c>
      <c r="AL21" s="141">
        <f>L24</f>
        <v>3.18</v>
      </c>
      <c r="AM21" s="141">
        <f>K24</f>
        <v>8.56</v>
      </c>
      <c r="AN21" s="142">
        <f>J24</f>
        <v>23.03</v>
      </c>
      <c r="AT21" s="25" t="str">
        <f t="shared" si="13"/>
        <v>311_4_GL_WG_K_P</v>
      </c>
      <c r="AU21" s="1">
        <v>90.37915104119601</v>
      </c>
      <c r="AV21" s="1">
        <v>284.47053925728562</v>
      </c>
      <c r="AW21" s="1">
        <v>171.20696184398525</v>
      </c>
      <c r="AX21" s="1">
        <v>101.95470761495747</v>
      </c>
      <c r="AY21" s="1" t="s">
        <v>360</v>
      </c>
      <c r="AZ21" s="1" t="e">
        <v>#NUM!</v>
      </c>
      <c r="BA21" s="2">
        <v>0</v>
      </c>
      <c r="BB21" s="1" t="s">
        <v>361</v>
      </c>
      <c r="BC21" s="1" t="s">
        <v>362</v>
      </c>
      <c r="BD21" s="1" t="s">
        <v>100</v>
      </c>
      <c r="BE21" s="1" t="s">
        <v>363</v>
      </c>
      <c r="BF21" s="1" t="e">
        <v>#NUM!</v>
      </c>
      <c r="BG21" s="1">
        <v>0</v>
      </c>
      <c r="BH21" s="1" t="s">
        <v>364</v>
      </c>
      <c r="BI21" s="1" t="s">
        <v>365</v>
      </c>
      <c r="BJ21" s="1" t="s">
        <v>100</v>
      </c>
      <c r="BK21" s="1" t="s">
        <v>366</v>
      </c>
      <c r="BL21" s="1">
        <v>-0.13029026328147608</v>
      </c>
      <c r="BM21" s="1">
        <v>0</v>
      </c>
      <c r="BN21" s="1" t="s">
        <v>367</v>
      </c>
      <c r="BO21" s="1" t="s">
        <v>368</v>
      </c>
      <c r="BP21" s="1" t="s">
        <v>100</v>
      </c>
      <c r="BQ21" s="1" t="s">
        <v>357</v>
      </c>
      <c r="BR21" s="1">
        <v>-0.12156227971012412</v>
      </c>
      <c r="BS21" s="1">
        <v>0</v>
      </c>
      <c r="BT21" s="1" t="s">
        <v>358</v>
      </c>
      <c r="BU21" s="1" t="s">
        <v>359</v>
      </c>
      <c r="BV21" s="1" t="s">
        <v>100</v>
      </c>
      <c r="BW21" s="132"/>
      <c r="BX21" s="132"/>
      <c r="BY21" s="132"/>
      <c r="BZ21" s="133"/>
      <c r="CA21" s="134"/>
      <c r="CB21" s="132"/>
      <c r="CC21" s="132"/>
      <c r="CD21" s="132"/>
      <c r="CE21" s="132"/>
      <c r="CF21" s="132"/>
      <c r="CG21" s="132"/>
    </row>
    <row r="22" spans="1:85" ht="15.75" thickBot="1" x14ac:dyDescent="0.3">
      <c r="C22" s="15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W22" s="198"/>
      <c r="X22" s="135">
        <v>0.6</v>
      </c>
      <c r="Y22" s="135">
        <v>0.39</v>
      </c>
      <c r="Z22" s="135">
        <v>0.37</v>
      </c>
      <c r="AA22" s="135">
        <v>0.04</v>
      </c>
      <c r="AB22" s="135">
        <v>0.54</v>
      </c>
      <c r="AC22" s="136">
        <f>I25</f>
        <v>11.15</v>
      </c>
      <c r="AD22" s="136">
        <f>H25</f>
        <v>13.72</v>
      </c>
      <c r="AE22" s="136">
        <f>S25</f>
        <v>16.29</v>
      </c>
      <c r="AF22" s="141">
        <f t="shared" ref="AF22:AF23" si="18">O25</f>
        <v>15.18</v>
      </c>
      <c r="AG22" s="141">
        <f t="shared" ref="AG22:AG23" si="19">N25</f>
        <v>17.52</v>
      </c>
      <c r="AH22" s="141">
        <f t="shared" ref="AH22:AH23" si="20">M25</f>
        <v>19.86</v>
      </c>
      <c r="AI22" s="141">
        <f t="shared" ref="AI22:AI23" si="21">R25</f>
        <v>56.15</v>
      </c>
      <c r="AJ22" s="141">
        <f t="shared" ref="AJ22:AJ23" si="22">Q25</f>
        <v>62.7</v>
      </c>
      <c r="AK22" s="141">
        <f t="shared" ref="AK22:AK23" si="23">P25</f>
        <v>63</v>
      </c>
      <c r="AL22" s="141">
        <f t="shared" ref="AL22:AL23" si="24">L25</f>
        <v>2.4700000000000002</v>
      </c>
      <c r="AM22" s="141">
        <f t="shared" ref="AM22:AM23" si="25">K25</f>
        <v>5.33</v>
      </c>
      <c r="AN22" s="142">
        <f t="shared" ref="AN22:AN23" si="26">J25</f>
        <v>11.49</v>
      </c>
      <c r="AT22" s="25" t="str">
        <f t="shared" si="13"/>
        <v>311_4_PGL_WG_K_OO</v>
      </c>
      <c r="AU22" s="1">
        <v>90.37915104119601</v>
      </c>
      <c r="AV22" s="1">
        <v>579.49213745013833</v>
      </c>
      <c r="AW22" s="1">
        <v>429.50387976386889</v>
      </c>
      <c r="AX22" s="1">
        <v>306.97169256739062</v>
      </c>
      <c r="AY22" s="1" t="s">
        <v>369</v>
      </c>
      <c r="AZ22" s="1" t="e">
        <v>#NUM!</v>
      </c>
      <c r="BA22" s="2">
        <v>0</v>
      </c>
      <c r="BB22" s="1" t="s">
        <v>370</v>
      </c>
      <c r="BC22" s="1" t="s">
        <v>371</v>
      </c>
      <c r="BD22" s="1" t="s">
        <v>100</v>
      </c>
      <c r="BE22" s="1" t="s">
        <v>372</v>
      </c>
      <c r="BF22" s="1" t="e">
        <v>#NUM!</v>
      </c>
      <c r="BG22" s="1">
        <v>0</v>
      </c>
      <c r="BH22" s="3" t="s">
        <v>373</v>
      </c>
      <c r="BI22" s="3" t="s">
        <v>374</v>
      </c>
      <c r="BJ22" s="1" t="s">
        <v>100</v>
      </c>
      <c r="BK22" s="1" t="s">
        <v>375</v>
      </c>
      <c r="BL22" s="1" t="e">
        <v>#NUM!</v>
      </c>
      <c r="BM22" s="1">
        <v>0</v>
      </c>
      <c r="BN22" s="1" t="s">
        <v>376</v>
      </c>
      <c r="BO22" s="1" t="s">
        <v>377</v>
      </c>
      <c r="BP22" s="1" t="s">
        <v>100</v>
      </c>
      <c r="BQ22" s="1" t="s">
        <v>357</v>
      </c>
      <c r="BR22" s="1">
        <v>-0.12156227971012412</v>
      </c>
      <c r="BS22" s="1">
        <v>0</v>
      </c>
      <c r="BT22" s="1" t="s">
        <v>358</v>
      </c>
      <c r="BU22" s="1" t="s">
        <v>359</v>
      </c>
      <c r="BV22" s="1" t="s">
        <v>100</v>
      </c>
      <c r="BW22" s="132"/>
      <c r="BX22" s="132"/>
      <c r="BY22" s="132"/>
      <c r="BZ22" s="133"/>
      <c r="CA22" s="134"/>
      <c r="CB22" s="132"/>
      <c r="CC22" s="132"/>
      <c r="CD22" s="132"/>
      <c r="CE22" s="132"/>
      <c r="CF22" s="132"/>
      <c r="CG22" s="132"/>
    </row>
    <row r="23" spans="1:85" ht="45" x14ac:dyDescent="0.25">
      <c r="A23" s="156" t="s">
        <v>229</v>
      </c>
      <c r="C23" s="160">
        <v>4</v>
      </c>
      <c r="E23" t="s">
        <v>0</v>
      </c>
      <c r="F23" t="s">
        <v>1</v>
      </c>
      <c r="G23" t="s">
        <v>32</v>
      </c>
      <c r="H23" s="169" t="s">
        <v>188</v>
      </c>
      <c r="I23" s="169" t="s">
        <v>189</v>
      </c>
      <c r="J23" s="169" t="s">
        <v>190</v>
      </c>
      <c r="K23" s="169" t="s">
        <v>191</v>
      </c>
      <c r="L23" s="169" t="s">
        <v>192</v>
      </c>
      <c r="M23" s="169" t="s">
        <v>193</v>
      </c>
      <c r="N23" s="169" t="s">
        <v>194</v>
      </c>
      <c r="O23" s="169" t="s">
        <v>195</v>
      </c>
      <c r="P23" s="169" t="s">
        <v>196</v>
      </c>
      <c r="Q23" s="169" t="s">
        <v>197</v>
      </c>
      <c r="R23" s="169" t="s">
        <v>198</v>
      </c>
      <c r="S23" s="169" t="s">
        <v>199</v>
      </c>
      <c r="W23" s="198"/>
      <c r="X23" s="135">
        <v>0.55000000000000004</v>
      </c>
      <c r="Y23" s="135">
        <v>0.33</v>
      </c>
      <c r="Z23" s="135">
        <v>0.24</v>
      </c>
      <c r="AA23" s="135">
        <v>0</v>
      </c>
      <c r="AB23" s="135">
        <v>0.49</v>
      </c>
      <c r="AC23" s="136">
        <f>I26</f>
        <v>9.4700000000000006</v>
      </c>
      <c r="AD23" s="136">
        <f>H26</f>
        <v>11.56</v>
      </c>
      <c r="AE23" s="136">
        <f>S26</f>
        <v>13.65</v>
      </c>
      <c r="AF23" s="141">
        <f t="shared" si="18"/>
        <v>15.68</v>
      </c>
      <c r="AG23" s="141">
        <f t="shared" si="19"/>
        <v>18.04</v>
      </c>
      <c r="AH23" s="141">
        <f t="shared" si="20"/>
        <v>20.399999999999999</v>
      </c>
      <c r="AI23" s="141">
        <f t="shared" si="21"/>
        <v>59.44</v>
      </c>
      <c r="AJ23" s="141">
        <f t="shared" si="22"/>
        <v>62.7</v>
      </c>
      <c r="AK23" s="141">
        <f t="shared" si="23"/>
        <v>63</v>
      </c>
      <c r="AL23" s="141">
        <f t="shared" si="24"/>
        <v>2.69</v>
      </c>
      <c r="AM23" s="141">
        <f t="shared" si="25"/>
        <v>6.17</v>
      </c>
      <c r="AN23" s="142">
        <f t="shared" si="26"/>
        <v>14.14</v>
      </c>
      <c r="AT23" s="25" t="str">
        <f t="shared" si="13"/>
        <v>311_4_PGL_WG_K_OP</v>
      </c>
      <c r="AU23" s="1">
        <v>90.37915104119601</v>
      </c>
      <c r="AV23" s="1">
        <v>422.39211628243663</v>
      </c>
      <c r="AW23" s="1">
        <v>312.33466175010983</v>
      </c>
      <c r="AX23" s="1">
        <v>223.90396337853144</v>
      </c>
      <c r="AY23" s="1" t="s">
        <v>378</v>
      </c>
      <c r="AZ23" s="1" t="e">
        <v>#NUM!</v>
      </c>
      <c r="BA23" s="2">
        <v>0</v>
      </c>
      <c r="BB23" s="1" t="s">
        <v>379</v>
      </c>
      <c r="BC23" s="1" t="s">
        <v>380</v>
      </c>
      <c r="BD23" s="1" t="s">
        <v>100</v>
      </c>
      <c r="BE23" s="1" t="s">
        <v>381</v>
      </c>
      <c r="BF23" s="1" t="e">
        <v>#NUM!</v>
      </c>
      <c r="BG23" s="1">
        <v>0</v>
      </c>
      <c r="BH23" s="1" t="s">
        <v>382</v>
      </c>
      <c r="BI23" s="1" t="s">
        <v>383</v>
      </c>
      <c r="BJ23" s="1" t="s">
        <v>100</v>
      </c>
      <c r="BK23" s="1" t="s">
        <v>384</v>
      </c>
      <c r="BL23" s="1" t="e">
        <v>#NUM!</v>
      </c>
      <c r="BM23" s="1">
        <v>0</v>
      </c>
      <c r="BN23" s="1" t="s">
        <v>385</v>
      </c>
      <c r="BO23" s="1" t="s">
        <v>386</v>
      </c>
      <c r="BP23" s="1" t="s">
        <v>100</v>
      </c>
      <c r="BQ23" s="1" t="s">
        <v>357</v>
      </c>
      <c r="BR23" s="1">
        <v>-0.12156227971012412</v>
      </c>
      <c r="BS23" s="1">
        <v>0</v>
      </c>
      <c r="BT23" s="1" t="s">
        <v>358</v>
      </c>
      <c r="BU23" s="1" t="s">
        <v>359</v>
      </c>
      <c r="BV23" s="1" t="s">
        <v>100</v>
      </c>
      <c r="BW23" s="132"/>
      <c r="BX23" s="132"/>
      <c r="BY23" s="132"/>
      <c r="BZ23" s="133"/>
      <c r="CA23" s="134"/>
      <c r="CB23" s="132"/>
      <c r="CC23" s="132"/>
      <c r="CD23" s="132"/>
      <c r="CE23" s="132"/>
      <c r="CF23" s="132"/>
      <c r="CG23" s="132"/>
    </row>
    <row r="24" spans="1:85" ht="15.75" thickBot="1" x14ac:dyDescent="0.3">
      <c r="C24" s="160"/>
      <c r="D24">
        <v>1</v>
      </c>
      <c r="E24">
        <v>480104</v>
      </c>
      <c r="F24">
        <v>7614461</v>
      </c>
      <c r="G24">
        <v>9.25</v>
      </c>
      <c r="H24" s="169">
        <v>12.6</v>
      </c>
      <c r="I24" s="169">
        <v>9.25</v>
      </c>
      <c r="J24" s="169">
        <v>23.03</v>
      </c>
      <c r="K24" s="169">
        <v>8.56</v>
      </c>
      <c r="L24" s="169">
        <v>3.18</v>
      </c>
      <c r="M24" s="169">
        <v>21.59</v>
      </c>
      <c r="N24" s="169">
        <v>18.489999999999998</v>
      </c>
      <c r="O24" s="169">
        <v>15.39</v>
      </c>
      <c r="P24" s="169">
        <v>63</v>
      </c>
      <c r="Q24" s="169">
        <v>62.7</v>
      </c>
      <c r="R24" s="169">
        <v>60.24</v>
      </c>
      <c r="S24" s="169">
        <v>15.96</v>
      </c>
      <c r="W24" s="199"/>
      <c r="X24" s="92">
        <f>AVERAGE(X21:X23)</f>
        <v>0.6133333333333334</v>
      </c>
      <c r="Y24" s="92">
        <f t="shared" ref="Y24:AB24" si="27">AVERAGE(Y21:Y23)</f>
        <v>0.42</v>
      </c>
      <c r="Z24" s="92">
        <f t="shared" si="27"/>
        <v>0.42666666666666669</v>
      </c>
      <c r="AA24" s="92">
        <f t="shared" si="27"/>
        <v>9.0000000000000011E-2</v>
      </c>
      <c r="AB24" s="92">
        <f t="shared" si="27"/>
        <v>0.56666666666666665</v>
      </c>
      <c r="AC24" s="104">
        <f>AVERAGE(AC21:AC23)</f>
        <v>9.9566666666666652</v>
      </c>
      <c r="AD24" s="104">
        <f t="shared" ref="AD24:AN24" si="28">AVERAGE(AD21:AD23)</f>
        <v>12.626666666666667</v>
      </c>
      <c r="AE24" s="104">
        <f t="shared" si="28"/>
        <v>15.299999999999999</v>
      </c>
      <c r="AF24" s="104">
        <f t="shared" si="28"/>
        <v>15.416666666666666</v>
      </c>
      <c r="AG24" s="104">
        <f t="shared" si="28"/>
        <v>18.016666666666666</v>
      </c>
      <c r="AH24" s="104">
        <f t="shared" si="28"/>
        <v>20.616666666666667</v>
      </c>
      <c r="AI24" s="104">
        <f t="shared" si="28"/>
        <v>58.609999999999992</v>
      </c>
      <c r="AJ24" s="104">
        <f t="shared" si="28"/>
        <v>62.70000000000001</v>
      </c>
      <c r="AK24" s="104">
        <f t="shared" si="28"/>
        <v>63</v>
      </c>
      <c r="AL24" s="104">
        <f t="shared" si="28"/>
        <v>2.78</v>
      </c>
      <c r="AM24" s="104">
        <f t="shared" si="28"/>
        <v>6.6866666666666674</v>
      </c>
      <c r="AN24" s="104">
        <f t="shared" si="28"/>
        <v>16.220000000000002</v>
      </c>
      <c r="AT24" s="163" t="str">
        <f t="shared" si="13"/>
        <v>311_4_PGL_WG_K_PO</v>
      </c>
      <c r="AU24" s="1">
        <v>90.37915104119601</v>
      </c>
      <c r="AV24" s="1">
        <v>289.60033586684307</v>
      </c>
      <c r="AW24" s="1">
        <v>209.56385012908638</v>
      </c>
      <c r="AX24" s="1">
        <v>147.71482509794296</v>
      </c>
      <c r="AY24" s="1" t="s">
        <v>387</v>
      </c>
      <c r="AZ24" s="1" t="e">
        <v>#NUM!</v>
      </c>
      <c r="BA24" s="2">
        <v>0</v>
      </c>
      <c r="BB24" s="1" t="s">
        <v>388</v>
      </c>
      <c r="BC24" s="1" t="s">
        <v>389</v>
      </c>
      <c r="BD24" s="1" t="s">
        <v>100</v>
      </c>
      <c r="BE24" s="1" t="s">
        <v>390</v>
      </c>
      <c r="BF24" s="1" t="e">
        <v>#NUM!</v>
      </c>
      <c r="BG24" s="1">
        <v>0</v>
      </c>
      <c r="BH24" s="3" t="s">
        <v>391</v>
      </c>
      <c r="BI24" s="3" t="s">
        <v>392</v>
      </c>
      <c r="BJ24" s="1" t="s">
        <v>100</v>
      </c>
      <c r="BK24" s="1" t="s">
        <v>393</v>
      </c>
      <c r="BL24" s="1" t="e">
        <v>#NUM!</v>
      </c>
      <c r="BM24" s="1">
        <v>0</v>
      </c>
      <c r="BN24" s="1" t="s">
        <v>394</v>
      </c>
      <c r="BO24" s="1" t="s">
        <v>395</v>
      </c>
      <c r="BP24" s="1" t="s">
        <v>100</v>
      </c>
      <c r="BQ24" s="1" t="s">
        <v>357</v>
      </c>
      <c r="BR24" s="1">
        <v>-0.12156227971012412</v>
      </c>
      <c r="BS24" s="1">
        <v>0</v>
      </c>
      <c r="BT24" s="1" t="s">
        <v>358</v>
      </c>
      <c r="BU24" s="1" t="s">
        <v>359</v>
      </c>
      <c r="BV24" s="1" t="s">
        <v>100</v>
      </c>
      <c r="BW24" s="132"/>
      <c r="BX24" s="132"/>
      <c r="BY24" s="132"/>
      <c r="BZ24" s="133"/>
      <c r="CA24" s="134"/>
      <c r="CB24" s="132"/>
      <c r="CC24" s="132"/>
      <c r="CD24" s="132"/>
      <c r="CE24" s="132"/>
      <c r="CF24" s="132"/>
      <c r="CG24" s="132"/>
    </row>
    <row r="25" spans="1:85" ht="15.75" thickBot="1" x14ac:dyDescent="0.3">
      <c r="C25" s="160"/>
      <c r="D25">
        <v>2</v>
      </c>
      <c r="E25">
        <v>480811</v>
      </c>
      <c r="F25">
        <v>7614815</v>
      </c>
      <c r="G25">
        <v>11.15</v>
      </c>
      <c r="H25" s="169">
        <v>13.72</v>
      </c>
      <c r="I25" s="169">
        <v>11.15</v>
      </c>
      <c r="J25" s="169">
        <v>11.49</v>
      </c>
      <c r="K25" s="169">
        <v>5.33</v>
      </c>
      <c r="L25" s="169">
        <v>2.4700000000000002</v>
      </c>
      <c r="M25" s="169">
        <v>19.86</v>
      </c>
      <c r="N25" s="169">
        <v>17.52</v>
      </c>
      <c r="O25" s="169">
        <v>15.18</v>
      </c>
      <c r="P25" s="169">
        <v>63</v>
      </c>
      <c r="Q25" s="169">
        <v>62.7</v>
      </c>
      <c r="R25" s="169">
        <v>56.15</v>
      </c>
      <c r="S25" s="169">
        <v>16.29</v>
      </c>
      <c r="W25" s="143"/>
      <c r="X25" s="95"/>
      <c r="Y25" s="95"/>
      <c r="Z25" s="95"/>
      <c r="AA25" s="95"/>
      <c r="AB25" s="95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T25" s="25" t="str">
        <f t="shared" si="13"/>
        <v>311_4_PGL_WG_K_PP</v>
      </c>
      <c r="AU25" s="1">
        <v>90.37915104119601</v>
      </c>
      <c r="AV25" s="1">
        <v>183.73998765142704</v>
      </c>
      <c r="AW25" s="1">
        <v>132.32543526927014</v>
      </c>
      <c r="AX25" s="1">
        <v>92.452925258617796</v>
      </c>
      <c r="AY25" s="1" t="s">
        <v>396</v>
      </c>
      <c r="AZ25" s="1" t="e">
        <v>#NUM!</v>
      </c>
      <c r="BA25" s="2">
        <v>0</v>
      </c>
      <c r="BB25" s="1" t="s">
        <v>397</v>
      </c>
      <c r="BC25" s="1" t="s">
        <v>398</v>
      </c>
      <c r="BD25" s="1" t="s">
        <v>100</v>
      </c>
      <c r="BE25" s="1" t="s">
        <v>399</v>
      </c>
      <c r="BF25" s="1">
        <v>-0.14890707506431644</v>
      </c>
      <c r="BG25" s="1">
        <v>0</v>
      </c>
      <c r="BH25" s="1" t="s">
        <v>400</v>
      </c>
      <c r="BI25" s="1" t="s">
        <v>401</v>
      </c>
      <c r="BJ25" s="1" t="s">
        <v>100</v>
      </c>
      <c r="BK25" s="1" t="s">
        <v>402</v>
      </c>
      <c r="BL25" s="1">
        <v>-0.12320437078341728</v>
      </c>
      <c r="BM25" s="1">
        <v>0</v>
      </c>
      <c r="BN25" s="1" t="s">
        <v>403</v>
      </c>
      <c r="BO25" s="1" t="s">
        <v>404</v>
      </c>
      <c r="BP25" s="1" t="s">
        <v>100</v>
      </c>
      <c r="BQ25" s="1" t="s">
        <v>357</v>
      </c>
      <c r="BR25" s="1">
        <v>-0.12156227971012412</v>
      </c>
      <c r="BS25" s="1">
        <v>0</v>
      </c>
      <c r="BT25" s="1" t="s">
        <v>358</v>
      </c>
      <c r="BU25" s="1" t="s">
        <v>359</v>
      </c>
      <c r="BV25" s="1" t="s">
        <v>100</v>
      </c>
    </row>
    <row r="26" spans="1:85" ht="14.45" customHeight="1" thickBot="1" x14ac:dyDescent="0.3">
      <c r="C26" s="160"/>
      <c r="D26">
        <v>3</v>
      </c>
      <c r="E26">
        <v>481164</v>
      </c>
      <c r="F26">
        <v>7615026</v>
      </c>
      <c r="G26">
        <v>9.4700000000000006</v>
      </c>
      <c r="H26" s="169">
        <v>11.56</v>
      </c>
      <c r="I26" s="169">
        <v>9.4700000000000006</v>
      </c>
      <c r="J26" s="169">
        <v>14.14</v>
      </c>
      <c r="K26" s="169">
        <v>6.17</v>
      </c>
      <c r="L26" s="169">
        <v>2.69</v>
      </c>
      <c r="M26" s="169">
        <v>20.399999999999999</v>
      </c>
      <c r="N26" s="169">
        <v>18.04</v>
      </c>
      <c r="O26" s="169">
        <v>15.68</v>
      </c>
      <c r="P26" s="169">
        <v>63</v>
      </c>
      <c r="Q26" s="169">
        <v>62.7</v>
      </c>
      <c r="R26" s="169">
        <v>59.44</v>
      </c>
      <c r="S26" s="169">
        <v>13.65</v>
      </c>
      <c r="W26" s="197" t="s">
        <v>74</v>
      </c>
      <c r="X26" s="97">
        <v>0.52</v>
      </c>
      <c r="Y26" s="97">
        <v>0.41</v>
      </c>
      <c r="Z26" s="97">
        <v>0.43</v>
      </c>
      <c r="AA26" s="97">
        <v>0.23</v>
      </c>
      <c r="AB26" s="97">
        <v>0.57999999999999996</v>
      </c>
      <c r="AC26" s="101">
        <f>I29</f>
        <v>7.36</v>
      </c>
      <c r="AD26" s="96">
        <f>H29</f>
        <v>12.6</v>
      </c>
      <c r="AE26" s="102">
        <f>S29</f>
        <v>17.850000000000001</v>
      </c>
      <c r="AF26" s="103">
        <f>O29</f>
        <v>14.39</v>
      </c>
      <c r="AG26" s="96">
        <f>N29</f>
        <v>18.489999999999998</v>
      </c>
      <c r="AH26" s="102">
        <f>M29</f>
        <v>22.6</v>
      </c>
      <c r="AI26" s="103">
        <f>R29</f>
        <v>57.55</v>
      </c>
      <c r="AJ26" s="96">
        <f>Q29</f>
        <v>62.7</v>
      </c>
      <c r="AK26" s="102">
        <f>P29</f>
        <v>63</v>
      </c>
      <c r="AL26" s="103">
        <f>L29</f>
        <v>3.18</v>
      </c>
      <c r="AM26" s="96">
        <f>K29</f>
        <v>8.56</v>
      </c>
      <c r="AN26" s="102">
        <f>J29</f>
        <v>23.03</v>
      </c>
      <c r="AT26" s="116" t="str">
        <f t="shared" ref="AT26:AT31" si="29">AA86</f>
        <v>311_4_PGL_WG</v>
      </c>
      <c r="AU26" s="1">
        <v>90.37915104119601</v>
      </c>
      <c r="AV26" s="1">
        <v>446.40889131809269</v>
      </c>
      <c r="AW26" s="1">
        <v>230.02474342402638</v>
      </c>
      <c r="AX26" s="1">
        <v>117.22751115704942</v>
      </c>
      <c r="AY26" s="1" t="s">
        <v>405</v>
      </c>
      <c r="AZ26" s="1" t="e">
        <v>#NUM!</v>
      </c>
      <c r="BA26" s="2">
        <v>0</v>
      </c>
      <c r="BB26" s="1" t="s">
        <v>406</v>
      </c>
      <c r="BC26" s="1" t="s">
        <v>407</v>
      </c>
      <c r="BD26" s="1" t="s">
        <v>100</v>
      </c>
      <c r="BE26" s="1" t="s">
        <v>408</v>
      </c>
      <c r="BF26" s="1" t="e">
        <v>#NUM!</v>
      </c>
      <c r="BG26" s="1">
        <v>0</v>
      </c>
      <c r="BH26" s="1" t="s">
        <v>409</v>
      </c>
      <c r="BI26" s="1" t="s">
        <v>410</v>
      </c>
      <c r="BJ26" s="1" t="s">
        <v>100</v>
      </c>
      <c r="BK26" s="1" t="s">
        <v>233</v>
      </c>
      <c r="BL26" s="1">
        <v>-0.14030600287091022</v>
      </c>
      <c r="BM26" s="1">
        <v>0</v>
      </c>
      <c r="BN26" s="1" t="s">
        <v>411</v>
      </c>
      <c r="BO26" s="1" t="s">
        <v>412</v>
      </c>
      <c r="BP26" s="1" t="s">
        <v>100</v>
      </c>
      <c r="BQ26" s="1" t="s">
        <v>357</v>
      </c>
      <c r="BR26" s="1">
        <v>-0.12156227971012412</v>
      </c>
      <c r="BS26" s="1">
        <v>0</v>
      </c>
      <c r="BT26" s="1" t="s">
        <v>358</v>
      </c>
      <c r="BU26" s="1" t="s">
        <v>359</v>
      </c>
      <c r="BV26" s="1" t="s">
        <v>100</v>
      </c>
    </row>
    <row r="27" spans="1:85" ht="14.45" customHeight="1" thickBot="1" x14ac:dyDescent="0.3">
      <c r="C27" s="15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W27" s="198"/>
      <c r="X27" s="98">
        <v>0.64</v>
      </c>
      <c r="Y27" s="98">
        <v>0.48</v>
      </c>
      <c r="Z27" s="98">
        <v>0.32</v>
      </c>
      <c r="AA27" s="98">
        <v>0.04</v>
      </c>
      <c r="AB27" s="98">
        <v>0.61</v>
      </c>
      <c r="AC27" s="101">
        <f>I30</f>
        <v>11.15</v>
      </c>
      <c r="AD27" s="96">
        <f>H30</f>
        <v>13.72</v>
      </c>
      <c r="AE27" s="102">
        <f>S30</f>
        <v>16.29</v>
      </c>
      <c r="AF27" s="103">
        <f>O30</f>
        <v>15.17</v>
      </c>
      <c r="AG27" s="96">
        <f>N30</f>
        <v>17.52</v>
      </c>
      <c r="AH27" s="102">
        <f>M30</f>
        <v>19.86</v>
      </c>
      <c r="AI27" s="103">
        <f>R30</f>
        <v>56.08</v>
      </c>
      <c r="AJ27" s="96">
        <f>Q30</f>
        <v>62.7</v>
      </c>
      <c r="AK27" s="102">
        <f>P30</f>
        <v>63</v>
      </c>
      <c r="AL27" s="103">
        <f>L30</f>
        <v>2.4700000000000002</v>
      </c>
      <c r="AM27" s="96">
        <f>K30</f>
        <v>5.33</v>
      </c>
      <c r="AN27" s="102">
        <f>J30</f>
        <v>11.49</v>
      </c>
      <c r="AT27" s="116" t="str">
        <f t="shared" si="29"/>
        <v>311_4_PGL_G</v>
      </c>
      <c r="AU27" s="1">
        <v>90.37915104119601</v>
      </c>
      <c r="AV27" s="1">
        <v>446.64206389125434</v>
      </c>
      <c r="AW27" s="1">
        <v>218.83245991226431</v>
      </c>
      <c r="AX27" s="1">
        <v>110.8152653951024</v>
      </c>
      <c r="AY27" s="1" t="s">
        <v>413</v>
      </c>
      <c r="AZ27" s="1" t="e">
        <v>#NUM!</v>
      </c>
      <c r="BA27" s="2">
        <v>0</v>
      </c>
      <c r="BB27" s="1" t="s">
        <v>414</v>
      </c>
      <c r="BC27" s="1" t="s">
        <v>415</v>
      </c>
      <c r="BD27" s="1" t="s">
        <v>100</v>
      </c>
      <c r="BE27" s="1" t="s">
        <v>416</v>
      </c>
      <c r="BF27" s="1" t="e">
        <v>#NUM!</v>
      </c>
      <c r="BG27" s="1">
        <v>0</v>
      </c>
      <c r="BH27" s="1" t="s">
        <v>417</v>
      </c>
      <c r="BI27" s="1" t="s">
        <v>418</v>
      </c>
      <c r="BJ27" s="1" t="s">
        <v>100</v>
      </c>
      <c r="BK27" s="1" t="s">
        <v>419</v>
      </c>
      <c r="BL27" s="1">
        <v>-0.13630544715202764</v>
      </c>
      <c r="BM27" s="1">
        <v>0</v>
      </c>
      <c r="BN27" s="1" t="s">
        <v>420</v>
      </c>
      <c r="BO27" s="1" t="s">
        <v>421</v>
      </c>
      <c r="BP27" s="1" t="s">
        <v>100</v>
      </c>
      <c r="BQ27" s="1" t="s">
        <v>357</v>
      </c>
      <c r="BR27" s="1">
        <v>-0.12156227971012412</v>
      </c>
      <c r="BS27" s="1">
        <v>0</v>
      </c>
      <c r="BT27" s="1" t="s">
        <v>358</v>
      </c>
      <c r="BU27" s="1" t="s">
        <v>359</v>
      </c>
      <c r="BV27" s="1" t="s">
        <v>100</v>
      </c>
    </row>
    <row r="28" spans="1:85" ht="14.45" customHeight="1" x14ac:dyDescent="0.25">
      <c r="A28" s="130" t="s">
        <v>202</v>
      </c>
      <c r="C28" s="159">
        <v>5</v>
      </c>
      <c r="E28" t="s">
        <v>0</v>
      </c>
      <c r="F28" t="s">
        <v>1</v>
      </c>
      <c r="G28" t="s">
        <v>32</v>
      </c>
      <c r="H28" s="169" t="s">
        <v>188</v>
      </c>
      <c r="I28" s="169" t="s">
        <v>189</v>
      </c>
      <c r="J28" s="169" t="s">
        <v>190</v>
      </c>
      <c r="K28" s="169" t="s">
        <v>191</v>
      </c>
      <c r="L28" s="169" t="s">
        <v>192</v>
      </c>
      <c r="M28" s="169" t="s">
        <v>193</v>
      </c>
      <c r="N28" s="169" t="s">
        <v>194</v>
      </c>
      <c r="O28" s="169" t="s">
        <v>195</v>
      </c>
      <c r="P28" s="169" t="s">
        <v>196</v>
      </c>
      <c r="Q28" s="169" t="s">
        <v>197</v>
      </c>
      <c r="R28" s="169" t="s">
        <v>198</v>
      </c>
      <c r="S28" s="169" t="s">
        <v>199</v>
      </c>
      <c r="W28" s="198"/>
      <c r="X28" s="98">
        <v>0.62</v>
      </c>
      <c r="Y28" s="98">
        <v>0.46</v>
      </c>
      <c r="Z28" s="98">
        <v>0.24</v>
      </c>
      <c r="AA28" s="98">
        <v>0</v>
      </c>
      <c r="AB28" s="98">
        <v>0.59</v>
      </c>
      <c r="AC28" s="101">
        <f>I31</f>
        <v>9.4700000000000006</v>
      </c>
      <c r="AD28" s="96">
        <f>H31</f>
        <v>11.56</v>
      </c>
      <c r="AE28" s="102">
        <f>S31</f>
        <v>13.65</v>
      </c>
      <c r="AF28" s="103">
        <f>O31</f>
        <v>15.68</v>
      </c>
      <c r="AG28" s="96">
        <f>N31</f>
        <v>18.04</v>
      </c>
      <c r="AH28" s="102">
        <f>M31</f>
        <v>20.399999999999999</v>
      </c>
      <c r="AI28" s="103">
        <f>R31</f>
        <v>59.44</v>
      </c>
      <c r="AJ28" s="96">
        <f>Q31</f>
        <v>62.7</v>
      </c>
      <c r="AK28" s="102">
        <f>P31</f>
        <v>63</v>
      </c>
      <c r="AL28" s="103">
        <f>L31</f>
        <v>2.69</v>
      </c>
      <c r="AM28" s="96">
        <f>K31</f>
        <v>6.17</v>
      </c>
      <c r="AN28" s="102">
        <f>J31</f>
        <v>14.14</v>
      </c>
      <c r="AT28" s="116" t="str">
        <f t="shared" si="29"/>
        <v>311_4_PGL_WG_K</v>
      </c>
      <c r="AU28" s="1">
        <v>90.37915104119601</v>
      </c>
      <c r="AV28" s="1">
        <v>451.42210164106933</v>
      </c>
      <c r="AW28" s="1">
        <v>228.50912169847524</v>
      </c>
      <c r="AX28" s="1">
        <v>114.42944027910892</v>
      </c>
      <c r="AY28" s="1" t="s">
        <v>422</v>
      </c>
      <c r="AZ28" s="1" t="e">
        <v>#NUM!</v>
      </c>
      <c r="BA28" s="2">
        <v>0</v>
      </c>
      <c r="BB28" s="1" t="s">
        <v>423</v>
      </c>
      <c r="BC28" s="1" t="s">
        <v>424</v>
      </c>
      <c r="BD28" s="1" t="s">
        <v>100</v>
      </c>
      <c r="BE28" s="1" t="s">
        <v>425</v>
      </c>
      <c r="BF28" s="1" t="e">
        <v>#NUM!</v>
      </c>
      <c r="BG28" s="1">
        <v>0</v>
      </c>
      <c r="BH28" s="3" t="s">
        <v>426</v>
      </c>
      <c r="BI28" s="3" t="s">
        <v>427</v>
      </c>
      <c r="BJ28" s="1" t="s">
        <v>100</v>
      </c>
      <c r="BK28" s="1" t="s">
        <v>428</v>
      </c>
      <c r="BL28" s="1">
        <v>-0.1385905725963098</v>
      </c>
      <c r="BM28" s="1">
        <v>0</v>
      </c>
      <c r="BN28" s="1" t="s">
        <v>429</v>
      </c>
      <c r="BO28" s="1" t="s">
        <v>430</v>
      </c>
      <c r="BP28" s="1" t="s">
        <v>100</v>
      </c>
      <c r="BQ28" s="1" t="s">
        <v>357</v>
      </c>
      <c r="BR28" s="1">
        <v>-0.12156227971012412</v>
      </c>
      <c r="BS28" s="1">
        <v>0</v>
      </c>
      <c r="BT28" s="1" t="s">
        <v>358</v>
      </c>
      <c r="BU28" s="1" t="s">
        <v>359</v>
      </c>
      <c r="BV28" s="1" t="s">
        <v>100</v>
      </c>
    </row>
    <row r="29" spans="1:85" ht="14.45" customHeight="1" thickBot="1" x14ac:dyDescent="0.3">
      <c r="A29" s="131"/>
      <c r="C29" s="159"/>
      <c r="D29">
        <v>1</v>
      </c>
      <c r="E29">
        <v>480104</v>
      </c>
      <c r="F29">
        <v>7614461</v>
      </c>
      <c r="G29">
        <v>7.36</v>
      </c>
      <c r="H29" s="169">
        <v>12.6</v>
      </c>
      <c r="I29" s="169">
        <v>7.36</v>
      </c>
      <c r="J29" s="169">
        <v>23.03</v>
      </c>
      <c r="K29" s="169">
        <v>8.56</v>
      </c>
      <c r="L29" s="169">
        <v>3.18</v>
      </c>
      <c r="M29" s="169">
        <v>22.6</v>
      </c>
      <c r="N29" s="169">
        <v>18.489999999999998</v>
      </c>
      <c r="O29" s="169">
        <v>14.39</v>
      </c>
      <c r="P29" s="169">
        <v>63</v>
      </c>
      <c r="Q29" s="169">
        <v>62.7</v>
      </c>
      <c r="R29" s="169">
        <v>57.55</v>
      </c>
      <c r="S29" s="169">
        <v>17.850000000000001</v>
      </c>
      <c r="W29" s="199"/>
      <c r="X29" s="92">
        <f t="shared" ref="X29:AN29" si="30">AVERAGE(X26:X28)</f>
        <v>0.59333333333333338</v>
      </c>
      <c r="Y29" s="92">
        <f t="shared" si="30"/>
        <v>0.44999999999999996</v>
      </c>
      <c r="Z29" s="92">
        <f t="shared" si="30"/>
        <v>0.33</v>
      </c>
      <c r="AA29" s="92">
        <f t="shared" si="30"/>
        <v>9.0000000000000011E-2</v>
      </c>
      <c r="AB29" s="92">
        <f t="shared" si="30"/>
        <v>0.59333333333333327</v>
      </c>
      <c r="AC29" s="104">
        <f t="shared" si="30"/>
        <v>9.326666666666668</v>
      </c>
      <c r="AD29" s="104">
        <f t="shared" si="30"/>
        <v>12.626666666666667</v>
      </c>
      <c r="AE29" s="104">
        <f t="shared" si="30"/>
        <v>15.93</v>
      </c>
      <c r="AF29" s="104">
        <f t="shared" si="30"/>
        <v>15.08</v>
      </c>
      <c r="AG29" s="104">
        <f t="shared" si="30"/>
        <v>18.016666666666666</v>
      </c>
      <c r="AH29" s="104">
        <f t="shared" si="30"/>
        <v>20.953333333333333</v>
      </c>
      <c r="AI29" s="104">
        <f t="shared" si="30"/>
        <v>57.69</v>
      </c>
      <c r="AJ29" s="104">
        <f t="shared" si="30"/>
        <v>62.70000000000001</v>
      </c>
      <c r="AK29" s="104">
        <f t="shared" si="30"/>
        <v>63</v>
      </c>
      <c r="AL29" s="104">
        <f t="shared" si="30"/>
        <v>2.78</v>
      </c>
      <c r="AM29" s="104">
        <f t="shared" si="30"/>
        <v>6.6866666666666674</v>
      </c>
      <c r="AN29" s="105">
        <f t="shared" si="30"/>
        <v>16.220000000000002</v>
      </c>
      <c r="AT29" s="116" t="str">
        <f t="shared" si="29"/>
        <v>311_4_GL_WG</v>
      </c>
      <c r="AU29" s="1">
        <v>90.37915104119601</v>
      </c>
      <c r="AV29" s="1">
        <v>455.61920795798022</v>
      </c>
      <c r="AW29" s="1">
        <v>226.35227539672948</v>
      </c>
      <c r="AX29" s="1">
        <v>107.84231508729061</v>
      </c>
      <c r="AY29" s="1" t="s">
        <v>431</v>
      </c>
      <c r="AZ29" s="1" t="e">
        <v>#NUM!</v>
      </c>
      <c r="BA29" s="2">
        <v>0</v>
      </c>
      <c r="BB29" s="1" t="s">
        <v>432</v>
      </c>
      <c r="BC29" s="1" t="s">
        <v>433</v>
      </c>
      <c r="BD29" s="1" t="s">
        <v>100</v>
      </c>
      <c r="BE29" s="1" t="s">
        <v>434</v>
      </c>
      <c r="BF29" s="1" t="e">
        <v>#NUM!</v>
      </c>
      <c r="BG29" s="1">
        <v>0</v>
      </c>
      <c r="BH29" s="1" t="s">
        <v>435</v>
      </c>
      <c r="BI29" s="1" t="s">
        <v>436</v>
      </c>
      <c r="BJ29" s="1" t="s">
        <v>100</v>
      </c>
      <c r="BK29" s="1" t="s">
        <v>437</v>
      </c>
      <c r="BL29" s="1">
        <v>-0.13434105440060395</v>
      </c>
      <c r="BM29" s="1">
        <v>0</v>
      </c>
      <c r="BN29" s="1" t="s">
        <v>438</v>
      </c>
      <c r="BO29" s="1" t="s">
        <v>439</v>
      </c>
      <c r="BP29" s="1" t="s">
        <v>100</v>
      </c>
      <c r="BQ29" s="1" t="s">
        <v>357</v>
      </c>
      <c r="BR29" s="1">
        <v>-0.12156227971012412</v>
      </c>
      <c r="BS29" s="1">
        <v>0</v>
      </c>
      <c r="BT29" s="1" t="s">
        <v>358</v>
      </c>
      <c r="BU29" s="1" t="s">
        <v>359</v>
      </c>
      <c r="BV29" s="1" t="s">
        <v>100</v>
      </c>
    </row>
    <row r="30" spans="1:85" ht="15" customHeight="1" thickBot="1" x14ac:dyDescent="0.3">
      <c r="A30" s="131"/>
      <c r="C30" s="159"/>
      <c r="D30">
        <v>2</v>
      </c>
      <c r="E30">
        <v>480811</v>
      </c>
      <c r="F30">
        <v>7614815</v>
      </c>
      <c r="G30">
        <v>11.15</v>
      </c>
      <c r="H30" s="169">
        <v>13.72</v>
      </c>
      <c r="I30" s="169">
        <v>11.15</v>
      </c>
      <c r="J30" s="169">
        <v>11.49</v>
      </c>
      <c r="K30" s="169">
        <v>5.33</v>
      </c>
      <c r="L30" s="169">
        <v>2.4700000000000002</v>
      </c>
      <c r="M30" s="169">
        <v>19.86</v>
      </c>
      <c r="N30" s="169">
        <v>17.52</v>
      </c>
      <c r="O30" s="169">
        <v>15.17</v>
      </c>
      <c r="P30" s="169">
        <v>63</v>
      </c>
      <c r="Q30" s="169">
        <v>62.7</v>
      </c>
      <c r="R30" s="169">
        <v>56.08</v>
      </c>
      <c r="S30" s="169">
        <v>16.29</v>
      </c>
      <c r="W30" s="117"/>
      <c r="X30" s="95"/>
      <c r="Y30" s="95"/>
      <c r="Z30" s="95"/>
      <c r="AA30" s="95"/>
      <c r="AB30" s="95"/>
      <c r="AC30" s="106"/>
      <c r="AD30" s="106"/>
      <c r="AE30" s="107"/>
      <c r="AF30" s="108"/>
      <c r="AG30" s="106"/>
      <c r="AH30" s="107"/>
      <c r="AI30" s="108"/>
      <c r="AJ30" s="106"/>
      <c r="AK30" s="107"/>
      <c r="AL30" s="108"/>
      <c r="AM30" s="106"/>
      <c r="AN30" s="107"/>
      <c r="AT30" s="116" t="str">
        <f t="shared" si="29"/>
        <v>311_4_GL_G</v>
      </c>
      <c r="AU30" s="1">
        <v>90.37915104119601</v>
      </c>
      <c r="AV30" s="1">
        <v>465.06269717102936</v>
      </c>
      <c r="AW30" s="1">
        <v>224.77836052788794</v>
      </c>
      <c r="AX30" s="1">
        <v>107.72572880070979</v>
      </c>
      <c r="AY30" s="1" t="s">
        <v>440</v>
      </c>
      <c r="AZ30" s="1" t="e">
        <v>#NUM!</v>
      </c>
      <c r="BA30" s="2">
        <v>0</v>
      </c>
      <c r="BB30" s="1" t="s">
        <v>441</v>
      </c>
      <c r="BC30" s="1" t="s">
        <v>442</v>
      </c>
      <c r="BD30" s="1" t="s">
        <v>100</v>
      </c>
      <c r="BE30" s="1" t="s">
        <v>443</v>
      </c>
      <c r="BF30" s="1" t="e">
        <v>#NUM!</v>
      </c>
      <c r="BG30" s="1">
        <v>0</v>
      </c>
      <c r="BH30" s="3" t="s">
        <v>444</v>
      </c>
      <c r="BI30" s="3" t="s">
        <v>445</v>
      </c>
      <c r="BJ30" s="1" t="s">
        <v>100</v>
      </c>
      <c r="BK30" s="1" t="s">
        <v>446</v>
      </c>
      <c r="BL30" s="1">
        <v>-0.13426061585363491</v>
      </c>
      <c r="BM30" s="1">
        <v>0</v>
      </c>
      <c r="BN30" s="1" t="s">
        <v>447</v>
      </c>
      <c r="BO30" s="1" t="s">
        <v>448</v>
      </c>
      <c r="BP30" s="1" t="s">
        <v>100</v>
      </c>
      <c r="BQ30" s="1" t="s">
        <v>357</v>
      </c>
      <c r="BR30" s="1">
        <v>-0.12156227971012412</v>
      </c>
      <c r="BS30" s="1">
        <v>0</v>
      </c>
      <c r="BT30" s="1" t="s">
        <v>358</v>
      </c>
      <c r="BU30" s="1" t="s">
        <v>359</v>
      </c>
      <c r="BV30" s="1" t="s">
        <v>100</v>
      </c>
    </row>
    <row r="31" spans="1:85" ht="15" customHeight="1" thickBot="1" x14ac:dyDescent="0.3">
      <c r="A31" s="131"/>
      <c r="C31" s="159"/>
      <c r="D31">
        <v>3</v>
      </c>
      <c r="E31">
        <v>481164</v>
      </c>
      <c r="F31">
        <v>7615026</v>
      </c>
      <c r="G31">
        <v>9.4700000000000006</v>
      </c>
      <c r="H31" s="169">
        <v>11.56</v>
      </c>
      <c r="I31" s="169">
        <v>9.4700000000000006</v>
      </c>
      <c r="J31" s="169">
        <v>14.14</v>
      </c>
      <c r="K31" s="169">
        <v>6.17</v>
      </c>
      <c r="L31" s="169">
        <v>2.69</v>
      </c>
      <c r="M31" s="169">
        <v>20.399999999999999</v>
      </c>
      <c r="N31" s="169">
        <v>18.04</v>
      </c>
      <c r="O31" s="169">
        <v>15.68</v>
      </c>
      <c r="P31" s="169">
        <v>63</v>
      </c>
      <c r="Q31" s="169">
        <v>62.7</v>
      </c>
      <c r="R31" s="169">
        <v>59.44</v>
      </c>
      <c r="S31" s="169">
        <v>13.65</v>
      </c>
      <c r="W31" s="197" t="s">
        <v>73</v>
      </c>
      <c r="X31" s="97">
        <v>0.51</v>
      </c>
      <c r="Y31" s="97">
        <v>0.39</v>
      </c>
      <c r="Z31" s="97">
        <v>0.43</v>
      </c>
      <c r="AA31" s="97">
        <v>0.23</v>
      </c>
      <c r="AB31" s="97">
        <v>0.56999999999999995</v>
      </c>
      <c r="AC31" s="101">
        <f>I34</f>
        <v>7.3</v>
      </c>
      <c r="AD31" s="96">
        <f>H34</f>
        <v>12.6</v>
      </c>
      <c r="AE31" s="102">
        <f>S34</f>
        <v>17.91</v>
      </c>
      <c r="AF31" s="103">
        <f>O34</f>
        <v>14.33</v>
      </c>
      <c r="AG31" s="96">
        <f>N34</f>
        <v>18.489999999999998</v>
      </c>
      <c r="AH31" s="102">
        <f>M34</f>
        <v>22.65</v>
      </c>
      <c r="AI31" s="103">
        <f>R34</f>
        <v>57.55</v>
      </c>
      <c r="AJ31" s="96">
        <f>Q34</f>
        <v>62.7</v>
      </c>
      <c r="AK31" s="102">
        <f>P34</f>
        <v>63</v>
      </c>
      <c r="AL31" s="103">
        <f>L34</f>
        <v>3.18</v>
      </c>
      <c r="AM31" s="96">
        <f>K34</f>
        <v>8.56</v>
      </c>
      <c r="AN31" s="102">
        <f>J34</f>
        <v>23.03</v>
      </c>
      <c r="AT31" s="116" t="str">
        <f t="shared" si="29"/>
        <v>311_4_GL_WG_K</v>
      </c>
      <c r="AU31" s="1">
        <v>90.37915104119601</v>
      </c>
      <c r="AV31" s="1">
        <v>449.14866905274289</v>
      </c>
      <c r="AW31" s="1">
        <v>219.70685706162072</v>
      </c>
      <c r="AX31" s="1">
        <v>108.89159166651831</v>
      </c>
      <c r="AY31" s="1" t="s">
        <v>449</v>
      </c>
      <c r="AZ31" s="1" t="e">
        <v>#NUM!</v>
      </c>
      <c r="BA31" s="2">
        <v>0</v>
      </c>
      <c r="BB31" s="1" t="s">
        <v>450</v>
      </c>
      <c r="BC31" s="1" t="s">
        <v>451</v>
      </c>
      <c r="BD31" s="1" t="s">
        <v>100</v>
      </c>
      <c r="BE31" s="1" t="s">
        <v>452</v>
      </c>
      <c r="BF31" s="1" t="e">
        <v>#NUM!</v>
      </c>
      <c r="BG31" s="1">
        <v>0</v>
      </c>
      <c r="BH31" s="1" t="s">
        <v>453</v>
      </c>
      <c r="BI31" s="1" t="s">
        <v>454</v>
      </c>
      <c r="BJ31" s="1" t="s">
        <v>100</v>
      </c>
      <c r="BK31" s="1" t="s">
        <v>455</v>
      </c>
      <c r="BL31" s="1">
        <v>-0.13503824908624107</v>
      </c>
      <c r="BM31" s="1">
        <v>0</v>
      </c>
      <c r="BN31" s="1" t="s">
        <v>456</v>
      </c>
      <c r="BO31" s="1" t="s">
        <v>457</v>
      </c>
      <c r="BP31" s="1" t="s">
        <v>100</v>
      </c>
      <c r="BQ31" s="1" t="s">
        <v>357</v>
      </c>
      <c r="BR31" s="1">
        <v>-0.12156227971012412</v>
      </c>
      <c r="BS31" s="1">
        <v>0</v>
      </c>
      <c r="BT31" s="1" t="s">
        <v>358</v>
      </c>
      <c r="BU31" s="1" t="s">
        <v>359</v>
      </c>
      <c r="BV31" s="1" t="s">
        <v>100</v>
      </c>
      <c r="BY31" s="110"/>
      <c r="BZ31" s="110"/>
      <c r="CA31" s="110"/>
      <c r="CB31" s="110"/>
      <c r="CC31" s="110"/>
      <c r="CD31" s="110"/>
      <c r="CE31" s="110"/>
    </row>
    <row r="32" spans="1:85" ht="15" customHeight="1" thickBot="1" x14ac:dyDescent="0.3">
      <c r="A32" s="131"/>
      <c r="C32" s="15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W32" s="198"/>
      <c r="X32" s="98">
        <v>0.57999999999999996</v>
      </c>
      <c r="Y32" s="98">
        <v>0.36</v>
      </c>
      <c r="Z32" s="98">
        <v>0.32</v>
      </c>
      <c r="AA32" s="98">
        <v>0.04</v>
      </c>
      <c r="AB32" s="98">
        <v>0.52</v>
      </c>
      <c r="AC32" s="101">
        <f>I35</f>
        <v>10.46</v>
      </c>
      <c r="AD32" s="96">
        <f>H35</f>
        <v>13.72</v>
      </c>
      <c r="AE32" s="102">
        <f>S35</f>
        <v>16.98</v>
      </c>
      <c r="AF32" s="103">
        <f>O35</f>
        <v>14.32</v>
      </c>
      <c r="AG32" s="96">
        <f>N35</f>
        <v>17.52</v>
      </c>
      <c r="AH32" s="102">
        <f>M35</f>
        <v>20.71</v>
      </c>
      <c r="AI32" s="103">
        <f>R35</f>
        <v>56.08</v>
      </c>
      <c r="AJ32" s="96">
        <f>Q35</f>
        <v>62.7</v>
      </c>
      <c r="AK32" s="102">
        <f>P35</f>
        <v>63</v>
      </c>
      <c r="AL32" s="103">
        <f>L35</f>
        <v>2.4700000000000002</v>
      </c>
      <c r="AM32" s="96">
        <f>K35</f>
        <v>5.33</v>
      </c>
      <c r="AN32" s="102">
        <f>J35</f>
        <v>11.49</v>
      </c>
      <c r="AT32" s="25"/>
      <c r="AV32" s="85"/>
      <c r="BK32" s="1"/>
      <c r="BL32" s="110"/>
      <c r="BM32" s="110"/>
      <c r="BN32" s="110"/>
      <c r="BY32" s="110"/>
      <c r="BZ32" s="110"/>
      <c r="CA32" s="110"/>
      <c r="CB32" s="110"/>
      <c r="CC32" s="110"/>
      <c r="CD32" s="110"/>
      <c r="CE32" s="110"/>
    </row>
    <row r="33" spans="1:83" ht="14.45" customHeight="1" thickBot="1" x14ac:dyDescent="0.3">
      <c r="A33" s="130" t="s">
        <v>203</v>
      </c>
      <c r="C33" s="159">
        <v>6</v>
      </c>
      <c r="E33" t="s">
        <v>0</v>
      </c>
      <c r="F33" t="s">
        <v>1</v>
      </c>
      <c r="G33" t="s">
        <v>32</v>
      </c>
      <c r="H33" s="169" t="s">
        <v>188</v>
      </c>
      <c r="I33" s="169" t="s">
        <v>189</v>
      </c>
      <c r="J33" s="169" t="s">
        <v>190</v>
      </c>
      <c r="K33" s="169" t="s">
        <v>191</v>
      </c>
      <c r="L33" s="169" t="s">
        <v>192</v>
      </c>
      <c r="M33" s="169" t="s">
        <v>193</v>
      </c>
      <c r="N33" s="169" t="s">
        <v>194</v>
      </c>
      <c r="O33" s="169" t="s">
        <v>195</v>
      </c>
      <c r="P33" s="169" t="s">
        <v>196</v>
      </c>
      <c r="Q33" s="169" t="s">
        <v>197</v>
      </c>
      <c r="R33" s="169" t="s">
        <v>198</v>
      </c>
      <c r="S33" s="169" t="s">
        <v>199</v>
      </c>
      <c r="W33" s="198"/>
      <c r="X33" s="98">
        <v>0.55000000000000004</v>
      </c>
      <c r="Y33" s="98">
        <v>0.33</v>
      </c>
      <c r="Z33" s="98">
        <v>0.24</v>
      </c>
      <c r="AA33" s="98">
        <v>0</v>
      </c>
      <c r="AB33" s="98">
        <v>0.49</v>
      </c>
      <c r="AC33" s="101">
        <f>I36</f>
        <v>8.9600000000000009</v>
      </c>
      <c r="AD33" s="96">
        <f>H36</f>
        <v>11.56</v>
      </c>
      <c r="AE33" s="102">
        <f>S36</f>
        <v>14.16</v>
      </c>
      <c r="AF33" s="103">
        <f>O36</f>
        <v>14.9</v>
      </c>
      <c r="AG33" s="96">
        <f>N36</f>
        <v>18.04</v>
      </c>
      <c r="AH33" s="102">
        <f>M36</f>
        <v>21.19</v>
      </c>
      <c r="AI33" s="103">
        <f>R36</f>
        <v>59.44</v>
      </c>
      <c r="AJ33" s="96">
        <f>Q36</f>
        <v>62.7</v>
      </c>
      <c r="AK33" s="102">
        <f>P36</f>
        <v>63</v>
      </c>
      <c r="AL33" s="103">
        <f>L36</f>
        <v>2.69</v>
      </c>
      <c r="AM33" s="96">
        <f>K36</f>
        <v>6.17</v>
      </c>
      <c r="AN33" s="102">
        <f>J36</f>
        <v>14.14</v>
      </c>
      <c r="AT33" s="25"/>
      <c r="AV33" s="85"/>
      <c r="BK33" s="1"/>
      <c r="BL33" s="110"/>
      <c r="BM33" s="110"/>
      <c r="BN33" s="110"/>
      <c r="BY33" s="110"/>
      <c r="BZ33" s="110"/>
      <c r="CA33" s="110"/>
      <c r="CB33" s="110"/>
      <c r="CC33" s="110"/>
      <c r="CD33" s="110"/>
      <c r="CE33" s="110"/>
    </row>
    <row r="34" spans="1:83" ht="15" customHeight="1" thickBot="1" x14ac:dyDescent="0.3">
      <c r="C34" s="159"/>
      <c r="D34">
        <v>1</v>
      </c>
      <c r="E34">
        <v>480104</v>
      </c>
      <c r="F34">
        <v>7614461</v>
      </c>
      <c r="G34">
        <v>7.3</v>
      </c>
      <c r="H34" s="169">
        <v>12.6</v>
      </c>
      <c r="I34" s="169">
        <v>7.3</v>
      </c>
      <c r="J34" s="169">
        <v>23.03</v>
      </c>
      <c r="K34" s="169">
        <v>8.56</v>
      </c>
      <c r="L34" s="169">
        <v>3.18</v>
      </c>
      <c r="M34" s="169">
        <v>22.65</v>
      </c>
      <c r="N34" s="169">
        <v>18.489999999999998</v>
      </c>
      <c r="O34" s="169">
        <v>14.33</v>
      </c>
      <c r="P34" s="169">
        <v>63</v>
      </c>
      <c r="Q34" s="169">
        <v>62.7</v>
      </c>
      <c r="R34" s="169">
        <v>57.55</v>
      </c>
      <c r="S34" s="169">
        <v>17.91</v>
      </c>
      <c r="W34" s="199"/>
      <c r="X34" s="92">
        <f t="shared" ref="X34:AA34" si="31">AVERAGE(X31:X33)</f>
        <v>0.54666666666666663</v>
      </c>
      <c r="Y34" s="92">
        <f t="shared" si="31"/>
        <v>0.36000000000000004</v>
      </c>
      <c r="Z34" s="92">
        <f t="shared" si="31"/>
        <v>0.33</v>
      </c>
      <c r="AA34" s="92">
        <f t="shared" si="31"/>
        <v>9.0000000000000011E-2</v>
      </c>
      <c r="AB34" s="92">
        <f>AVERAGE(AB31:AB33)</f>
        <v>0.52666666666666662</v>
      </c>
      <c r="AC34" s="104">
        <f t="shared" ref="AC34:AN34" si="32">AVERAGE(AC31:AC33)</f>
        <v>8.9066666666666681</v>
      </c>
      <c r="AD34" s="104">
        <f t="shared" si="32"/>
        <v>12.626666666666667</v>
      </c>
      <c r="AE34" s="104">
        <f t="shared" si="32"/>
        <v>16.349999999999998</v>
      </c>
      <c r="AF34" s="104">
        <f t="shared" si="32"/>
        <v>14.516666666666666</v>
      </c>
      <c r="AG34" s="104">
        <f t="shared" si="32"/>
        <v>18.016666666666666</v>
      </c>
      <c r="AH34" s="104">
        <f t="shared" si="32"/>
        <v>21.516666666666666</v>
      </c>
      <c r="AI34" s="104">
        <f t="shared" si="32"/>
        <v>57.69</v>
      </c>
      <c r="AJ34" s="104">
        <f t="shared" si="32"/>
        <v>62.70000000000001</v>
      </c>
      <c r="AK34" s="104">
        <f t="shared" si="32"/>
        <v>63</v>
      </c>
      <c r="AL34" s="104">
        <f t="shared" si="32"/>
        <v>2.78</v>
      </c>
      <c r="AM34" s="104">
        <f t="shared" si="32"/>
        <v>6.6866666666666674</v>
      </c>
      <c r="AN34" s="105">
        <f t="shared" si="32"/>
        <v>16.220000000000002</v>
      </c>
      <c r="AV34" s="85"/>
      <c r="AX34" s="171" t="s">
        <v>97</v>
      </c>
      <c r="AY34" s="172"/>
      <c r="AZ34" s="172"/>
      <c r="BA34" s="172"/>
      <c r="BB34" s="172"/>
      <c r="BC34" s="172"/>
      <c r="BD34" s="172"/>
      <c r="BE34" s="172"/>
      <c r="BF34" s="172"/>
      <c r="BG34" s="172"/>
      <c r="BH34" s="172"/>
      <c r="BI34" s="172"/>
      <c r="BJ34" s="173"/>
      <c r="BL34" s="110"/>
      <c r="BM34" s="110"/>
      <c r="BN34" s="110"/>
      <c r="BO34" s="180" t="s">
        <v>186</v>
      </c>
      <c r="BP34" s="181"/>
      <c r="BQ34" s="181"/>
      <c r="BR34" s="181"/>
      <c r="BS34" s="181"/>
      <c r="BT34" s="181"/>
      <c r="BU34" s="181"/>
      <c r="BV34" s="181"/>
      <c r="BW34" s="181"/>
      <c r="BX34" s="182"/>
      <c r="BY34" s="110"/>
      <c r="BZ34" s="110"/>
      <c r="CA34" s="110"/>
      <c r="CB34" s="110"/>
      <c r="CC34" s="110"/>
      <c r="CD34" s="110"/>
      <c r="CE34" s="110"/>
    </row>
    <row r="35" spans="1:83" ht="15" customHeight="1" thickBot="1" x14ac:dyDescent="0.3">
      <c r="C35" s="159"/>
      <c r="D35">
        <v>2</v>
      </c>
      <c r="E35">
        <v>480811</v>
      </c>
      <c r="F35">
        <v>7614815</v>
      </c>
      <c r="G35">
        <v>10.46</v>
      </c>
      <c r="H35" s="169">
        <v>13.72</v>
      </c>
      <c r="I35" s="169">
        <v>10.46</v>
      </c>
      <c r="J35" s="169">
        <v>11.49</v>
      </c>
      <c r="K35" s="169">
        <v>5.33</v>
      </c>
      <c r="L35" s="169">
        <v>2.4700000000000002</v>
      </c>
      <c r="M35" s="169">
        <v>20.71</v>
      </c>
      <c r="N35" s="169">
        <v>17.52</v>
      </c>
      <c r="O35" s="169">
        <v>14.32</v>
      </c>
      <c r="P35" s="169">
        <v>63</v>
      </c>
      <c r="Q35" s="169">
        <v>62.7</v>
      </c>
      <c r="R35" s="169">
        <v>56.08</v>
      </c>
      <c r="S35" s="169">
        <v>16.98</v>
      </c>
      <c r="W35" s="137"/>
      <c r="X35" s="138"/>
      <c r="Y35" s="138"/>
      <c r="Z35" s="138"/>
      <c r="AA35" s="138"/>
      <c r="AB35" s="138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V35" s="85"/>
      <c r="AX35" s="174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6"/>
      <c r="BL35" s="110"/>
      <c r="BM35" s="110"/>
      <c r="BN35" s="110"/>
      <c r="BO35" s="183"/>
      <c r="BP35" s="184"/>
      <c r="BQ35" s="184"/>
      <c r="BR35" s="184"/>
      <c r="BS35" s="184"/>
      <c r="BT35" s="184"/>
      <c r="BU35" s="184"/>
      <c r="BV35" s="184"/>
      <c r="BW35" s="184"/>
      <c r="BX35" s="185"/>
      <c r="BY35" s="110"/>
      <c r="BZ35" s="110"/>
      <c r="CA35" s="110"/>
      <c r="CB35" s="110"/>
      <c r="CC35" s="110"/>
      <c r="CD35" s="110"/>
      <c r="CE35" s="110"/>
    </row>
    <row r="36" spans="1:83" ht="15" customHeight="1" thickBot="1" x14ac:dyDescent="0.3">
      <c r="C36" s="159"/>
      <c r="D36">
        <v>3</v>
      </c>
      <c r="E36">
        <v>481164</v>
      </c>
      <c r="F36">
        <v>7615026</v>
      </c>
      <c r="G36">
        <v>8.9600000000000009</v>
      </c>
      <c r="H36" s="169">
        <v>11.56</v>
      </c>
      <c r="I36" s="169">
        <v>8.9600000000000009</v>
      </c>
      <c r="J36" s="169">
        <v>14.14</v>
      </c>
      <c r="K36" s="169">
        <v>6.17</v>
      </c>
      <c r="L36" s="169">
        <v>2.69</v>
      </c>
      <c r="M36" s="169">
        <v>21.19</v>
      </c>
      <c r="N36" s="169">
        <v>18.04</v>
      </c>
      <c r="O36" s="169">
        <v>14.9</v>
      </c>
      <c r="P36" s="169">
        <v>63</v>
      </c>
      <c r="Q36" s="169">
        <v>62.7</v>
      </c>
      <c r="R36" s="169">
        <v>59.44</v>
      </c>
      <c r="S36" s="169">
        <v>14.16</v>
      </c>
      <c r="W36" s="197" t="s">
        <v>205</v>
      </c>
      <c r="X36" s="140">
        <v>0.69</v>
      </c>
      <c r="Y36" s="140">
        <v>0.54</v>
      </c>
      <c r="Z36" s="140">
        <v>0.67</v>
      </c>
      <c r="AA36" s="140">
        <v>0.23</v>
      </c>
      <c r="AB36" s="140">
        <v>0.67</v>
      </c>
      <c r="AC36" s="141">
        <f>I39</f>
        <v>7.36</v>
      </c>
      <c r="AD36" s="141">
        <f>H39</f>
        <v>12.6</v>
      </c>
      <c r="AE36" s="141">
        <f>S39</f>
        <v>17.850000000000001</v>
      </c>
      <c r="AF36" s="141">
        <f>O39</f>
        <v>14.39</v>
      </c>
      <c r="AG36" s="141">
        <f>N39</f>
        <v>18.489999999999998</v>
      </c>
      <c r="AH36" s="141">
        <f>M39</f>
        <v>22.6</v>
      </c>
      <c r="AI36" s="141">
        <f>R39</f>
        <v>57.55</v>
      </c>
      <c r="AJ36" s="141">
        <f>Q39</f>
        <v>62.7</v>
      </c>
      <c r="AK36" s="141">
        <f>P39</f>
        <v>63</v>
      </c>
      <c r="AL36" s="141">
        <f>L39</f>
        <v>3.18</v>
      </c>
      <c r="AM36" s="141">
        <f>K39</f>
        <v>8.56</v>
      </c>
      <c r="AN36" s="142">
        <f>J39</f>
        <v>23.03</v>
      </c>
      <c r="AV36" s="85"/>
      <c r="AX36" s="177"/>
      <c r="AY36" s="178"/>
      <c r="AZ36" s="178"/>
      <c r="BA36" s="178"/>
      <c r="BB36" s="178"/>
      <c r="BC36" s="178"/>
      <c r="BD36" s="178"/>
      <c r="BE36" s="178"/>
      <c r="BF36" s="178"/>
      <c r="BG36" s="178"/>
      <c r="BH36" s="178"/>
      <c r="BI36" s="178"/>
      <c r="BJ36" s="179"/>
      <c r="BL36" s="110"/>
      <c r="BM36" s="110"/>
      <c r="BN36" s="110"/>
      <c r="BO36" s="183"/>
      <c r="BP36" s="184"/>
      <c r="BQ36" s="184"/>
      <c r="BR36" s="184"/>
      <c r="BS36" s="184"/>
      <c r="BT36" s="184"/>
      <c r="BU36" s="184"/>
      <c r="BV36" s="184"/>
      <c r="BW36" s="184"/>
      <c r="BX36" s="185"/>
      <c r="BY36" s="110"/>
      <c r="BZ36" s="110"/>
      <c r="CA36" s="110"/>
      <c r="CB36" s="110"/>
      <c r="CC36" s="110"/>
      <c r="CD36" s="110"/>
      <c r="CE36" s="110"/>
    </row>
    <row r="37" spans="1:83" ht="15" customHeight="1" thickBot="1" x14ac:dyDescent="0.3">
      <c r="C37" s="15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W37" s="198"/>
      <c r="X37" s="135">
        <v>0.6</v>
      </c>
      <c r="Y37" s="135">
        <v>0.39</v>
      </c>
      <c r="Z37" s="135">
        <v>0.37</v>
      </c>
      <c r="AA37" s="135">
        <v>0.04</v>
      </c>
      <c r="AB37" s="135">
        <v>0.54</v>
      </c>
      <c r="AC37" s="141">
        <f t="shared" ref="AC37:AC38" si="33">I40</f>
        <v>11.15</v>
      </c>
      <c r="AD37" s="141">
        <f t="shared" ref="AD37:AD38" si="34">H40</f>
        <v>13.72</v>
      </c>
      <c r="AE37" s="141">
        <f t="shared" ref="AE37:AE38" si="35">S40</f>
        <v>16.29</v>
      </c>
      <c r="AF37" s="141">
        <f t="shared" ref="AF37:AF38" si="36">O40</f>
        <v>15.17</v>
      </c>
      <c r="AG37" s="141">
        <f t="shared" ref="AG37:AG38" si="37">N40</f>
        <v>17.52</v>
      </c>
      <c r="AH37" s="141">
        <f t="shared" ref="AH37:AH38" si="38">M40</f>
        <v>19.86</v>
      </c>
      <c r="AI37" s="141">
        <f t="shared" ref="AI37:AI38" si="39">R40</f>
        <v>56.08</v>
      </c>
      <c r="AJ37" s="141">
        <f t="shared" ref="AJ37:AJ38" si="40">Q40</f>
        <v>62.7</v>
      </c>
      <c r="AK37" s="141">
        <f t="shared" ref="AK37:AK38" si="41">P40</f>
        <v>63</v>
      </c>
      <c r="AL37" s="141">
        <f t="shared" ref="AL37:AL38" si="42">L40</f>
        <v>2.4700000000000002</v>
      </c>
      <c r="AM37" s="141">
        <f t="shared" ref="AM37:AM38" si="43">K40</f>
        <v>5.33</v>
      </c>
      <c r="AN37" s="142">
        <f t="shared" ref="AN37:AN38" si="44">J40</f>
        <v>11.49</v>
      </c>
      <c r="AV37" s="85"/>
      <c r="AX37" s="85"/>
      <c r="AY37" s="189" t="s">
        <v>30</v>
      </c>
      <c r="AZ37" s="189"/>
      <c r="BA37" s="189"/>
      <c r="BB37" s="190"/>
      <c r="BC37" s="191" t="s">
        <v>31</v>
      </c>
      <c r="BD37" s="192"/>
      <c r="BE37" s="192"/>
      <c r="BF37" s="193"/>
      <c r="BG37" s="194" t="s">
        <v>19</v>
      </c>
      <c r="BH37" s="195"/>
      <c r="BI37" s="195"/>
      <c r="BJ37" s="196"/>
      <c r="BL37" s="110"/>
      <c r="BM37" s="110"/>
      <c r="BN37" s="110"/>
      <c r="BO37" s="186"/>
      <c r="BP37" s="187"/>
      <c r="BQ37" s="187"/>
      <c r="BR37" s="187"/>
      <c r="BS37" s="187"/>
      <c r="BT37" s="187"/>
      <c r="BU37" s="187"/>
      <c r="BV37" s="187"/>
      <c r="BW37" s="187"/>
      <c r="BX37" s="188"/>
      <c r="BY37" s="110"/>
      <c r="BZ37" s="110"/>
      <c r="CA37" s="110"/>
      <c r="CB37" s="110"/>
      <c r="CC37" s="110"/>
      <c r="CD37" s="110"/>
      <c r="CE37" s="110"/>
    </row>
    <row r="38" spans="1:83" ht="28.9" customHeight="1" thickBot="1" x14ac:dyDescent="0.3">
      <c r="A38" s="156" t="s">
        <v>230</v>
      </c>
      <c r="C38" s="161">
        <v>7</v>
      </c>
      <c r="E38" t="s">
        <v>0</v>
      </c>
      <c r="F38" t="s">
        <v>1</v>
      </c>
      <c r="G38" t="s">
        <v>32</v>
      </c>
      <c r="H38" s="169" t="s">
        <v>188</v>
      </c>
      <c r="I38" s="169" t="s">
        <v>189</v>
      </c>
      <c r="J38" s="169" t="s">
        <v>190</v>
      </c>
      <c r="K38" s="169" t="s">
        <v>191</v>
      </c>
      <c r="L38" s="169" t="s">
        <v>192</v>
      </c>
      <c r="M38" s="169" t="s">
        <v>193</v>
      </c>
      <c r="N38" s="169" t="s">
        <v>194</v>
      </c>
      <c r="O38" s="169" t="s">
        <v>195</v>
      </c>
      <c r="P38" s="169" t="s">
        <v>196</v>
      </c>
      <c r="Q38" s="169" t="s">
        <v>197</v>
      </c>
      <c r="R38" s="169" t="s">
        <v>198</v>
      </c>
      <c r="S38" s="169" t="s">
        <v>199</v>
      </c>
      <c r="W38" s="198"/>
      <c r="X38" s="135">
        <v>0.55000000000000004</v>
      </c>
      <c r="Y38" s="135">
        <v>0.33</v>
      </c>
      <c r="Z38" s="135">
        <v>0.24</v>
      </c>
      <c r="AA38" s="135">
        <v>0</v>
      </c>
      <c r="AB38" s="135">
        <v>0.49</v>
      </c>
      <c r="AC38" s="141">
        <f t="shared" si="33"/>
        <v>9.4700000000000006</v>
      </c>
      <c r="AD38" s="141">
        <f t="shared" si="34"/>
        <v>11.56</v>
      </c>
      <c r="AE38" s="141">
        <f t="shared" si="35"/>
        <v>13.65</v>
      </c>
      <c r="AF38" s="141">
        <f t="shared" si="36"/>
        <v>15.68</v>
      </c>
      <c r="AG38" s="141">
        <f t="shared" si="37"/>
        <v>18.04</v>
      </c>
      <c r="AH38" s="141">
        <f t="shared" si="38"/>
        <v>20.399999999999999</v>
      </c>
      <c r="AI38" s="141">
        <f t="shared" si="39"/>
        <v>59.44</v>
      </c>
      <c r="AJ38" s="141">
        <f t="shared" si="40"/>
        <v>62.7</v>
      </c>
      <c r="AK38" s="141">
        <f t="shared" si="41"/>
        <v>63</v>
      </c>
      <c r="AL38" s="141">
        <f t="shared" si="42"/>
        <v>2.69</v>
      </c>
      <c r="AM38" s="141">
        <f t="shared" si="43"/>
        <v>6.17</v>
      </c>
      <c r="AN38" s="142">
        <f t="shared" si="44"/>
        <v>14.14</v>
      </c>
      <c r="AV38" s="85"/>
      <c r="AY38" s="6" t="s">
        <v>28</v>
      </c>
      <c r="AZ38" s="7" t="s">
        <v>22</v>
      </c>
      <c r="BA38" s="7" t="s">
        <v>23</v>
      </c>
      <c r="BB38" s="8" t="s">
        <v>24</v>
      </c>
      <c r="BC38" s="6" t="s">
        <v>28</v>
      </c>
      <c r="BD38" s="7" t="s">
        <v>22</v>
      </c>
      <c r="BE38" s="7" t="s">
        <v>23</v>
      </c>
      <c r="BF38" s="8" t="s">
        <v>24</v>
      </c>
      <c r="BG38" s="6" t="s">
        <v>28</v>
      </c>
      <c r="BH38" s="7" t="s">
        <v>22</v>
      </c>
      <c r="BI38" s="7" t="s">
        <v>23</v>
      </c>
      <c r="BJ38" s="8" t="s">
        <v>24</v>
      </c>
      <c r="BL38" s="110"/>
      <c r="BM38" s="110"/>
      <c r="BN38" s="110"/>
      <c r="BO38" s="17"/>
      <c r="BP38" s="111" t="s">
        <v>22</v>
      </c>
      <c r="BQ38" s="111" t="s">
        <v>23</v>
      </c>
      <c r="BR38" s="111" t="s">
        <v>24</v>
      </c>
      <c r="BU38" s="154"/>
      <c r="BV38" s="154"/>
      <c r="BW38" s="154"/>
      <c r="BX38" s="154"/>
      <c r="BY38" s="110"/>
      <c r="BZ38" s="110"/>
      <c r="CA38" s="110"/>
      <c r="CB38" s="110"/>
      <c r="CC38" s="110"/>
      <c r="CD38" s="110"/>
      <c r="CE38" s="110"/>
    </row>
    <row r="39" spans="1:83" ht="15" customHeight="1" thickBot="1" x14ac:dyDescent="0.3">
      <c r="C39" s="161"/>
      <c r="D39">
        <v>1</v>
      </c>
      <c r="E39">
        <v>480104</v>
      </c>
      <c r="F39">
        <v>7614461</v>
      </c>
      <c r="G39">
        <v>7.36</v>
      </c>
      <c r="H39" s="169">
        <v>12.6</v>
      </c>
      <c r="I39" s="169">
        <v>7.36</v>
      </c>
      <c r="J39" s="169">
        <v>23.03</v>
      </c>
      <c r="K39" s="169">
        <v>8.56</v>
      </c>
      <c r="L39" s="169">
        <v>3.18</v>
      </c>
      <c r="M39" s="169">
        <v>22.6</v>
      </c>
      <c r="N39" s="169">
        <v>18.489999999999998</v>
      </c>
      <c r="O39" s="169">
        <v>14.39</v>
      </c>
      <c r="P39" s="169">
        <v>63</v>
      </c>
      <c r="Q39" s="169">
        <v>62.7</v>
      </c>
      <c r="R39" s="169">
        <v>57.55</v>
      </c>
      <c r="S39" s="169">
        <v>17.850000000000001</v>
      </c>
      <c r="W39" s="199"/>
      <c r="X39" s="92">
        <f>AVERAGE(X36:X38)</f>
        <v>0.6133333333333334</v>
      </c>
      <c r="Y39" s="92">
        <f t="shared" ref="Y39:AB39" si="45">AVERAGE(Y36:Y38)</f>
        <v>0.42</v>
      </c>
      <c r="Z39" s="92">
        <f t="shared" si="45"/>
        <v>0.42666666666666669</v>
      </c>
      <c r="AA39" s="92">
        <f t="shared" si="45"/>
        <v>9.0000000000000011E-2</v>
      </c>
      <c r="AB39" s="92">
        <f t="shared" si="45"/>
        <v>0.56666666666666665</v>
      </c>
      <c r="AC39" s="104">
        <f>AVERAGE(AC36:AC38)</f>
        <v>9.326666666666668</v>
      </c>
      <c r="AD39" s="104">
        <f t="shared" ref="AD39:AN39" si="46">AVERAGE(AD36:AD38)</f>
        <v>12.626666666666667</v>
      </c>
      <c r="AE39" s="104">
        <f t="shared" si="46"/>
        <v>15.93</v>
      </c>
      <c r="AF39" s="104">
        <f t="shared" si="46"/>
        <v>15.08</v>
      </c>
      <c r="AG39" s="104">
        <f t="shared" si="46"/>
        <v>18.016666666666666</v>
      </c>
      <c r="AH39" s="104">
        <f t="shared" si="46"/>
        <v>20.953333333333333</v>
      </c>
      <c r="AI39" s="104">
        <f t="shared" si="46"/>
        <v>57.69</v>
      </c>
      <c r="AJ39" s="104">
        <f t="shared" si="46"/>
        <v>62.70000000000001</v>
      </c>
      <c r="AK39" s="104">
        <f t="shared" si="46"/>
        <v>63</v>
      </c>
      <c r="AL39" s="104">
        <f t="shared" si="46"/>
        <v>2.78</v>
      </c>
      <c r="AM39" s="104">
        <f t="shared" si="46"/>
        <v>6.6866666666666674</v>
      </c>
      <c r="AN39" s="104">
        <f t="shared" si="46"/>
        <v>16.220000000000002</v>
      </c>
      <c r="AV39" s="85"/>
      <c r="AX39" s="25" t="str">
        <f>AA68</f>
        <v>311_4_PGL_WG_OO</v>
      </c>
      <c r="AY39" s="11">
        <f t="shared" ref="AY39:AY56" si="47">AU8</f>
        <v>81.341235937076391</v>
      </c>
      <c r="AZ39" s="11">
        <f t="shared" ref="AZ39:AZ56" si="48">AV8</f>
        <v>509.36548607175422</v>
      </c>
      <c r="BA39" s="11">
        <f t="shared" ref="BA39:BA56" si="49">AW8</f>
        <v>381.52862283584722</v>
      </c>
      <c r="BB39" s="11">
        <f t="shared" ref="BB39:BB56" si="50">AX8</f>
        <v>272.75361745590965</v>
      </c>
      <c r="BC39" s="12" t="str">
        <f t="shared" ref="BC39:BC56" si="51">BQ8</f>
        <v>424,3</v>
      </c>
      <c r="BD39" s="13" t="str">
        <f>AY8</f>
        <v>2997,5</v>
      </c>
      <c r="BE39" s="13" t="str">
        <f t="shared" ref="BE39:BE50" si="52">BE8</f>
        <v>2224,6</v>
      </c>
      <c r="BF39" s="14" t="str">
        <f t="shared" ref="BF39:BF50" si="53">BK8</f>
        <v>1567,1</v>
      </c>
      <c r="BG39" s="12" t="str">
        <f t="shared" ref="BG39:BG56" si="54">BU8</f>
        <v>83337,00</v>
      </c>
      <c r="BH39" s="9" t="str">
        <f t="shared" ref="BH39:BH56" si="55">BC8</f>
        <v>632188,36</v>
      </c>
      <c r="BI39" s="9" t="str">
        <f t="shared" ref="BI39:BI56" si="56">BH8</f>
        <v>444925,61</v>
      </c>
      <c r="BJ39" s="10" t="str">
        <f t="shared" ref="BJ39:BJ56" si="57">BN8</f>
        <v>313411,92</v>
      </c>
      <c r="BL39" s="110"/>
      <c r="BM39" s="110"/>
      <c r="BN39" s="110"/>
      <c r="BO39" s="88" t="str">
        <f>AX39</f>
        <v>311_4_PGL_WG_OO</v>
      </c>
      <c r="BP39" s="89" t="str">
        <f t="shared" ref="BP39" si="58">BD39</f>
        <v>2997,5</v>
      </c>
      <c r="BQ39" s="89" t="str">
        <f t="shared" ref="BQ39" si="59">BE39</f>
        <v>2224,6</v>
      </c>
      <c r="BR39" s="89" t="str">
        <f t="shared" ref="BR39" si="60">BF39</f>
        <v>1567,1</v>
      </c>
      <c r="BS39" t="s">
        <v>66</v>
      </c>
      <c r="BT39" t="s">
        <v>226</v>
      </c>
      <c r="BU39" s="154"/>
      <c r="BV39" s="154"/>
      <c r="BW39" s="154"/>
      <c r="BX39" s="154"/>
      <c r="BY39" s="110"/>
      <c r="BZ39" s="110"/>
      <c r="CA39" s="110"/>
      <c r="CB39" s="110"/>
      <c r="CC39" s="110"/>
      <c r="CD39" s="110"/>
      <c r="CE39" s="110"/>
    </row>
    <row r="40" spans="1:83" ht="15" customHeight="1" x14ac:dyDescent="0.25">
      <c r="C40" s="161"/>
      <c r="D40">
        <v>2</v>
      </c>
      <c r="E40">
        <v>480811</v>
      </c>
      <c r="F40">
        <v>7614815</v>
      </c>
      <c r="G40">
        <v>11.15</v>
      </c>
      <c r="H40" s="169">
        <v>13.72</v>
      </c>
      <c r="I40" s="169">
        <v>11.15</v>
      </c>
      <c r="J40" s="169">
        <v>11.49</v>
      </c>
      <c r="K40" s="169">
        <v>5.33</v>
      </c>
      <c r="L40" s="169">
        <v>2.4700000000000002</v>
      </c>
      <c r="M40" s="169">
        <v>19.86</v>
      </c>
      <c r="N40" s="169">
        <v>17.52</v>
      </c>
      <c r="O40" s="169">
        <v>15.17</v>
      </c>
      <c r="P40" s="169">
        <v>63</v>
      </c>
      <c r="Q40" s="169">
        <v>62.7</v>
      </c>
      <c r="R40" s="169">
        <v>56.08</v>
      </c>
      <c r="S40" s="169">
        <v>16.29</v>
      </c>
      <c r="W40" s="118"/>
      <c r="AV40" s="85"/>
      <c r="AX40" s="25" t="str">
        <f t="shared" ref="AX40:AX50" si="61">AA69</f>
        <v>311_4_PGL_WG_OP</v>
      </c>
      <c r="AY40" s="11">
        <f t="shared" si="47"/>
        <v>81.341235937076391</v>
      </c>
      <c r="AZ40" s="11">
        <f t="shared" si="48"/>
        <v>377.04005080248402</v>
      </c>
      <c r="BA40" s="11">
        <f t="shared" si="49"/>
        <v>280.79807122998869</v>
      </c>
      <c r="BB40" s="11">
        <f t="shared" si="50"/>
        <v>197.90522147100089</v>
      </c>
      <c r="BC40" s="12" t="str">
        <f t="shared" si="51"/>
        <v>424,3</v>
      </c>
      <c r="BD40" s="13" t="str">
        <f t="shared" ref="BD40:BD50" si="62">AY9</f>
        <v>2197,6</v>
      </c>
      <c r="BE40" s="13" t="str">
        <f t="shared" si="52"/>
        <v>1615,7</v>
      </c>
      <c r="BF40" s="14" t="str">
        <f t="shared" si="53"/>
        <v>1115,4</v>
      </c>
      <c r="BG40" s="12" t="str">
        <f t="shared" si="54"/>
        <v>83337,00</v>
      </c>
      <c r="BH40" s="9" t="str">
        <f t="shared" si="55"/>
        <v>459621,30</v>
      </c>
      <c r="BI40" s="11" t="str">
        <f t="shared" si="56"/>
        <v>323134,65</v>
      </c>
      <c r="BJ40" s="10" t="str">
        <f t="shared" si="57"/>
        <v>223083,11</v>
      </c>
      <c r="BO40" s="88" t="str">
        <f t="shared" ref="BO40:BO56" si="63">AX40</f>
        <v>311_4_PGL_WG_OP</v>
      </c>
      <c r="BP40" s="89" t="str">
        <f t="shared" ref="BP40:BP56" si="64">BD40</f>
        <v>2197,6</v>
      </c>
      <c r="BQ40" s="89" t="str">
        <f t="shared" ref="BQ40:BQ56" si="65">BE40</f>
        <v>1615,7</v>
      </c>
      <c r="BR40" s="89" t="str">
        <f t="shared" ref="BR40:BR56" si="66">BF40</f>
        <v>1115,4</v>
      </c>
      <c r="BS40" t="s">
        <v>66</v>
      </c>
      <c r="BT40" t="s">
        <v>227</v>
      </c>
      <c r="BU40" s="154"/>
      <c r="BV40" s="154"/>
      <c r="BW40" s="154"/>
      <c r="BX40" s="154"/>
    </row>
    <row r="41" spans="1:83" ht="32.25" thickBot="1" x14ac:dyDescent="0.3">
      <c r="C41" s="161"/>
      <c r="D41">
        <v>3</v>
      </c>
      <c r="E41">
        <v>481164</v>
      </c>
      <c r="F41">
        <v>7615026</v>
      </c>
      <c r="G41">
        <v>9.4700000000000006</v>
      </c>
      <c r="H41" s="169">
        <v>11.56</v>
      </c>
      <c r="I41" s="169">
        <v>9.4700000000000006</v>
      </c>
      <c r="J41" s="169">
        <v>14.14</v>
      </c>
      <c r="K41" s="169">
        <v>6.17</v>
      </c>
      <c r="L41" s="169">
        <v>2.69</v>
      </c>
      <c r="M41" s="169">
        <v>20.399999999999999</v>
      </c>
      <c r="N41" s="169">
        <v>18.04</v>
      </c>
      <c r="O41" s="169">
        <v>15.68</v>
      </c>
      <c r="P41" s="169">
        <v>63</v>
      </c>
      <c r="Q41" s="169">
        <v>62.7</v>
      </c>
      <c r="R41" s="169">
        <v>59.44</v>
      </c>
      <c r="S41" s="169">
        <v>13.65</v>
      </c>
      <c r="T41" s="157"/>
      <c r="W41" s="118"/>
      <c r="AV41" s="85"/>
      <c r="AX41" s="25" t="str">
        <f t="shared" si="61"/>
        <v>311_4_PGL_WG_PO</v>
      </c>
      <c r="AY41" s="11">
        <f t="shared" si="47"/>
        <v>81.341235937076391</v>
      </c>
      <c r="AZ41" s="11">
        <f t="shared" si="48"/>
        <v>269.95554657796913</v>
      </c>
      <c r="BA41" s="11">
        <f t="shared" si="49"/>
        <v>191.60956199563469</v>
      </c>
      <c r="BB41" s="11">
        <f t="shared" si="50"/>
        <v>133.49129813507867</v>
      </c>
      <c r="BC41" s="12" t="str">
        <f t="shared" si="51"/>
        <v>424,3</v>
      </c>
      <c r="BD41" s="13" t="str">
        <f t="shared" si="62"/>
        <v>1550,2</v>
      </c>
      <c r="BE41" s="13" t="str">
        <f t="shared" si="52"/>
        <v>1077,7</v>
      </c>
      <c r="BF41" s="14" t="str">
        <f t="shared" si="53"/>
        <v>730,8</v>
      </c>
      <c r="BG41" s="12" t="str">
        <f t="shared" si="54"/>
        <v>83337,00</v>
      </c>
      <c r="BH41" s="9" t="str">
        <f t="shared" si="55"/>
        <v>321146,47</v>
      </c>
      <c r="BI41" s="9" t="str">
        <f t="shared" si="56"/>
        <v>215534,48</v>
      </c>
      <c r="BJ41" s="10" t="str">
        <f t="shared" si="57"/>
        <v>146167,70</v>
      </c>
      <c r="BO41" s="88" t="str">
        <f t="shared" si="63"/>
        <v>311_4_PGL_WG_PO</v>
      </c>
      <c r="BP41" s="89" t="str">
        <f t="shared" si="64"/>
        <v>1550,2</v>
      </c>
      <c r="BQ41" s="89" t="str">
        <f t="shared" si="65"/>
        <v>1077,7</v>
      </c>
      <c r="BR41" s="89" t="str">
        <f t="shared" si="66"/>
        <v>730,8</v>
      </c>
      <c r="BS41" t="s">
        <v>66</v>
      </c>
      <c r="BT41" t="s">
        <v>225</v>
      </c>
      <c r="BU41" s="154"/>
      <c r="BV41" s="154"/>
      <c r="BW41" s="154"/>
      <c r="BX41" s="154"/>
    </row>
    <row r="42" spans="1:83" ht="14.45" customHeight="1" x14ac:dyDescent="0.25">
      <c r="W42" s="171" t="s">
        <v>94</v>
      </c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3"/>
      <c r="AV42" s="85"/>
      <c r="AX42" s="25" t="str">
        <f t="shared" si="61"/>
        <v>311_4_PGL_WG_PP</v>
      </c>
      <c r="AY42" s="11">
        <f t="shared" si="47"/>
        <v>81.341235937076391</v>
      </c>
      <c r="AZ42" s="11">
        <f t="shared" si="48"/>
        <v>164.09519836255305</v>
      </c>
      <c r="BA42" s="11">
        <f t="shared" si="49"/>
        <v>119.67582317524734</v>
      </c>
      <c r="BB42" s="11">
        <f t="shared" si="50"/>
        <v>82.543090899245158</v>
      </c>
      <c r="BC42" s="12" t="str">
        <f t="shared" si="51"/>
        <v>424,3</v>
      </c>
      <c r="BD42" s="13" t="str">
        <f t="shared" si="62"/>
        <v>913,0</v>
      </c>
      <c r="BE42" s="13" t="str">
        <f t="shared" si="52"/>
        <v>649,1</v>
      </c>
      <c r="BF42" s="14" t="str">
        <f t="shared" si="53"/>
        <v>431,2</v>
      </c>
      <c r="BG42" s="12" t="str">
        <f t="shared" si="54"/>
        <v>83337,00</v>
      </c>
      <c r="BH42" s="9" t="str">
        <f t="shared" si="55"/>
        <v>186192,53</v>
      </c>
      <c r="BI42" s="9" t="str">
        <f t="shared" si="56"/>
        <v>129821,30</v>
      </c>
      <c r="BJ42" s="10" t="str">
        <f t="shared" si="57"/>
        <v>86239,69</v>
      </c>
      <c r="BO42" s="88" t="str">
        <f t="shared" si="63"/>
        <v>311_4_PGL_WG_PP</v>
      </c>
      <c r="BP42" s="89" t="str">
        <f t="shared" si="64"/>
        <v>913,0</v>
      </c>
      <c r="BQ42" s="89" t="str">
        <f t="shared" si="65"/>
        <v>649,1</v>
      </c>
      <c r="BR42" s="89" t="str">
        <f t="shared" si="66"/>
        <v>431,2</v>
      </c>
      <c r="BS42" t="s">
        <v>66</v>
      </c>
      <c r="BT42" t="s">
        <v>63</v>
      </c>
      <c r="BU42" s="154"/>
      <c r="BV42" s="154"/>
      <c r="BW42" s="154"/>
      <c r="BX42" s="154"/>
    </row>
    <row r="43" spans="1:83" ht="14.45" customHeight="1" x14ac:dyDescent="0.25">
      <c r="H43" s="159">
        <f>H39-H29</f>
        <v>0</v>
      </c>
      <c r="I43" s="159">
        <f t="shared" ref="I43:S43" si="67">I39-I29</f>
        <v>0</v>
      </c>
      <c r="J43" s="159">
        <f t="shared" si="67"/>
        <v>0</v>
      </c>
      <c r="K43" s="159">
        <f t="shared" si="67"/>
        <v>0</v>
      </c>
      <c r="L43" s="159">
        <f t="shared" si="67"/>
        <v>0</v>
      </c>
      <c r="M43" s="159">
        <f t="shared" si="67"/>
        <v>0</v>
      </c>
      <c r="N43" s="159">
        <f t="shared" si="67"/>
        <v>0</v>
      </c>
      <c r="O43" s="159">
        <f t="shared" si="67"/>
        <v>0</v>
      </c>
      <c r="P43" s="159">
        <f t="shared" si="67"/>
        <v>0</v>
      </c>
      <c r="Q43" s="159">
        <f t="shared" si="67"/>
        <v>0</v>
      </c>
      <c r="R43" s="159">
        <f t="shared" si="67"/>
        <v>0</v>
      </c>
      <c r="S43" s="159">
        <f t="shared" si="67"/>
        <v>0</v>
      </c>
      <c r="W43" s="174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6"/>
      <c r="AV43" s="85"/>
      <c r="AX43" s="25" t="str">
        <f t="shared" si="61"/>
        <v>311_4_PGL_G_OO</v>
      </c>
      <c r="AY43" s="11">
        <f t="shared" si="47"/>
        <v>72.303320832956786</v>
      </c>
      <c r="AZ43" s="11">
        <f t="shared" si="48"/>
        <v>466.17026689354765</v>
      </c>
      <c r="BA43" s="11">
        <f t="shared" si="49"/>
        <v>346.49444371830015</v>
      </c>
      <c r="BB43" s="11">
        <f t="shared" si="50"/>
        <v>248.21220413063972</v>
      </c>
      <c r="BC43" s="12" t="str">
        <f t="shared" si="51"/>
        <v>371,8</v>
      </c>
      <c r="BD43" s="13" t="str">
        <f t="shared" si="62"/>
        <v>2736,5</v>
      </c>
      <c r="BE43" s="13" t="str">
        <f t="shared" si="52"/>
        <v>2012,9</v>
      </c>
      <c r="BF43" s="14" t="str">
        <f t="shared" si="53"/>
        <v>1418,6</v>
      </c>
      <c r="BG43" s="12" t="str">
        <f t="shared" si="54"/>
        <v>72395,37</v>
      </c>
      <c r="BH43" s="9" t="str">
        <f t="shared" si="55"/>
        <v>575864,32</v>
      </c>
      <c r="BI43" s="9" t="str">
        <f t="shared" si="56"/>
        <v>402572,66</v>
      </c>
      <c r="BJ43" s="10" t="str">
        <f t="shared" si="57"/>
        <v>283729,12</v>
      </c>
      <c r="BO43" s="88" t="str">
        <f t="shared" si="63"/>
        <v>311_4_PGL_G_OO</v>
      </c>
      <c r="BP43" s="89" t="str">
        <f t="shared" si="64"/>
        <v>2736,5</v>
      </c>
      <c r="BQ43" s="89" t="str">
        <f t="shared" si="65"/>
        <v>2012,9</v>
      </c>
      <c r="BR43" s="89" t="str">
        <f t="shared" si="66"/>
        <v>1418,6</v>
      </c>
      <c r="BS43" t="s">
        <v>67</v>
      </c>
      <c r="BT43" t="s">
        <v>226</v>
      </c>
      <c r="BU43" s="155"/>
      <c r="BV43" s="155"/>
      <c r="BW43" s="155"/>
      <c r="BX43" s="155"/>
    </row>
    <row r="44" spans="1:83" ht="14.45" customHeight="1" x14ac:dyDescent="0.25">
      <c r="H44" s="159">
        <f t="shared" ref="H44:S45" si="68">H40-H30</f>
        <v>0</v>
      </c>
      <c r="I44" s="159">
        <f t="shared" si="68"/>
        <v>0</v>
      </c>
      <c r="J44" s="159">
        <f t="shared" si="68"/>
        <v>0</v>
      </c>
      <c r="K44" s="159">
        <f t="shared" si="68"/>
        <v>0</v>
      </c>
      <c r="L44" s="159">
        <f t="shared" si="68"/>
        <v>0</v>
      </c>
      <c r="M44" s="159">
        <f t="shared" si="68"/>
        <v>0</v>
      </c>
      <c r="N44" s="159">
        <f t="shared" si="68"/>
        <v>0</v>
      </c>
      <c r="O44" s="159">
        <f t="shared" si="68"/>
        <v>0</v>
      </c>
      <c r="P44" s="159">
        <f t="shared" si="68"/>
        <v>0</v>
      </c>
      <c r="Q44" s="159">
        <f t="shared" si="68"/>
        <v>0</v>
      </c>
      <c r="R44" s="159">
        <f t="shared" si="68"/>
        <v>0</v>
      </c>
      <c r="S44" s="159">
        <f t="shared" si="68"/>
        <v>0</v>
      </c>
      <c r="W44" s="174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6"/>
      <c r="AV44" s="85"/>
      <c r="AX44" s="25" t="str">
        <f t="shared" si="61"/>
        <v>311_4_PGL_G_OP</v>
      </c>
      <c r="AY44" s="11">
        <f t="shared" si="47"/>
        <v>72.303320832956786</v>
      </c>
      <c r="AZ44" s="11">
        <f t="shared" si="48"/>
        <v>341.24806082216196</v>
      </c>
      <c r="BA44" s="11">
        <f t="shared" si="49"/>
        <v>252.17613787438879</v>
      </c>
      <c r="BB44" s="11">
        <f t="shared" si="50"/>
        <v>180.12581276742051</v>
      </c>
      <c r="BC44" s="12" t="str">
        <f t="shared" si="51"/>
        <v>371,8</v>
      </c>
      <c r="BD44" s="13" t="str">
        <f t="shared" si="62"/>
        <v>1981,2</v>
      </c>
      <c r="BE44" s="13" t="str">
        <f t="shared" si="52"/>
        <v>1442,6</v>
      </c>
      <c r="BF44" s="14" t="str">
        <f t="shared" si="53"/>
        <v>1008,8</v>
      </c>
      <c r="BG44" s="12" t="str">
        <f t="shared" si="54"/>
        <v>72395,37</v>
      </c>
      <c r="BH44" s="9" t="str">
        <f t="shared" si="55"/>
        <v>413173,46</v>
      </c>
      <c r="BI44" s="9" t="str">
        <f t="shared" si="56"/>
        <v>288523,87</v>
      </c>
      <c r="BJ44" s="10" t="str">
        <f t="shared" si="57"/>
        <v>201756,00</v>
      </c>
      <c r="BO44" s="88" t="str">
        <f t="shared" si="63"/>
        <v>311_4_PGL_G_OP</v>
      </c>
      <c r="BP44" s="89" t="str">
        <f t="shared" si="64"/>
        <v>1981,2</v>
      </c>
      <c r="BQ44" s="89" t="str">
        <f t="shared" si="65"/>
        <v>1442,6</v>
      </c>
      <c r="BR44" s="89" t="str">
        <f t="shared" si="66"/>
        <v>1008,8</v>
      </c>
      <c r="BS44" t="s">
        <v>67</v>
      </c>
      <c r="BT44" t="s">
        <v>227</v>
      </c>
      <c r="BU44" s="155"/>
      <c r="BV44" s="155"/>
      <c r="BW44" s="155"/>
      <c r="BX44" s="155"/>
    </row>
    <row r="45" spans="1:83" ht="15" customHeight="1" thickBot="1" x14ac:dyDescent="0.3">
      <c r="H45" s="159">
        <f t="shared" si="68"/>
        <v>0</v>
      </c>
      <c r="I45" s="159">
        <f t="shared" si="68"/>
        <v>0</v>
      </c>
      <c r="J45" s="159">
        <f t="shared" si="68"/>
        <v>0</v>
      </c>
      <c r="K45" s="159">
        <f t="shared" si="68"/>
        <v>0</v>
      </c>
      <c r="L45" s="159">
        <f t="shared" si="68"/>
        <v>0</v>
      </c>
      <c r="M45" s="159">
        <f t="shared" si="68"/>
        <v>0</v>
      </c>
      <c r="N45" s="159">
        <f t="shared" si="68"/>
        <v>0</v>
      </c>
      <c r="O45" s="159">
        <f t="shared" si="68"/>
        <v>0</v>
      </c>
      <c r="P45" s="159">
        <f t="shared" si="68"/>
        <v>0</v>
      </c>
      <c r="Q45" s="159">
        <f t="shared" si="68"/>
        <v>0</v>
      </c>
      <c r="R45" s="159">
        <f t="shared" si="68"/>
        <v>0</v>
      </c>
      <c r="S45" s="159">
        <f t="shared" si="68"/>
        <v>0</v>
      </c>
      <c r="W45" s="177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9"/>
      <c r="AV45" s="85"/>
      <c r="AX45" s="25" t="str">
        <f t="shared" si="61"/>
        <v>311_4_PGL_G_PO</v>
      </c>
      <c r="AY45" s="11">
        <f t="shared" si="47"/>
        <v>72.303320832956786</v>
      </c>
      <c r="AZ45" s="11">
        <f t="shared" si="48"/>
        <v>233.69721145132323</v>
      </c>
      <c r="BA45" s="11">
        <f t="shared" si="49"/>
        <v>166.71838981062228</v>
      </c>
      <c r="BB45" s="11">
        <f t="shared" si="50"/>
        <v>115.88676886136963</v>
      </c>
      <c r="BC45" s="12" t="str">
        <f t="shared" si="51"/>
        <v>371,8</v>
      </c>
      <c r="BD45" s="13" t="str">
        <f t="shared" si="62"/>
        <v>1331,0</v>
      </c>
      <c r="BE45" s="13" t="str">
        <f t="shared" si="52"/>
        <v>928,6</v>
      </c>
      <c r="BF45" s="14" t="str">
        <f t="shared" si="53"/>
        <v>626,7</v>
      </c>
      <c r="BG45" s="12" t="str">
        <f t="shared" si="54"/>
        <v>72395,37</v>
      </c>
      <c r="BH45" s="9" t="str">
        <f t="shared" si="55"/>
        <v>274645,73</v>
      </c>
      <c r="BI45" s="9" t="str">
        <f t="shared" si="56"/>
        <v>185723,17</v>
      </c>
      <c r="BJ45" s="10" t="str">
        <f t="shared" si="57"/>
        <v>125350,09</v>
      </c>
      <c r="BO45" s="88" t="str">
        <f t="shared" si="63"/>
        <v>311_4_PGL_G_PO</v>
      </c>
      <c r="BP45" s="89" t="str">
        <f t="shared" si="64"/>
        <v>1331,0</v>
      </c>
      <c r="BQ45" s="89" t="str">
        <f t="shared" si="65"/>
        <v>928,6</v>
      </c>
      <c r="BR45" s="89" t="str">
        <f t="shared" si="66"/>
        <v>626,7</v>
      </c>
      <c r="BS45" t="s">
        <v>67</v>
      </c>
      <c r="BT45" t="s">
        <v>225</v>
      </c>
      <c r="BU45" s="155"/>
      <c r="BV45" s="155"/>
      <c r="BW45" s="155"/>
      <c r="BX45" s="155"/>
    </row>
    <row r="46" spans="1:83" ht="14.45" customHeight="1" x14ac:dyDescent="0.25">
      <c r="AB46" s="238" t="s">
        <v>39</v>
      </c>
      <c r="AC46" s="239"/>
      <c r="AD46" s="242" t="s">
        <v>2</v>
      </c>
      <c r="AE46" s="243"/>
      <c r="AF46" s="242" t="s">
        <v>3</v>
      </c>
      <c r="AG46" s="243"/>
      <c r="AH46" s="242" t="s">
        <v>4</v>
      </c>
      <c r="AI46" s="243"/>
      <c r="AJ46" s="230" t="s">
        <v>5</v>
      </c>
      <c r="AK46" s="231"/>
      <c r="AL46" s="234" t="s">
        <v>6</v>
      </c>
      <c r="AM46" s="235"/>
      <c r="AN46" s="234" t="s">
        <v>7</v>
      </c>
      <c r="AO46" s="235"/>
      <c r="AV46" s="85"/>
      <c r="AX46" s="25" t="str">
        <f t="shared" si="61"/>
        <v>311_4_PGL_G_PP</v>
      </c>
      <c r="AY46" s="11">
        <f t="shared" si="47"/>
        <v>72.303320832956786</v>
      </c>
      <c r="AZ46" s="11">
        <f t="shared" si="48"/>
        <v>143.98406392735552</v>
      </c>
      <c r="BA46" s="11">
        <f t="shared" si="49"/>
        <v>102.47934590457132</v>
      </c>
      <c r="BB46" s="11">
        <f t="shared" si="50"/>
        <v>70.592996524707544</v>
      </c>
      <c r="BC46" s="12" t="str">
        <f t="shared" si="51"/>
        <v>371,8</v>
      </c>
      <c r="BD46" s="13" t="str">
        <f t="shared" si="62"/>
        <v>793,2</v>
      </c>
      <c r="BE46" s="13" t="str">
        <f t="shared" si="52"/>
        <v>547,8</v>
      </c>
      <c r="BF46" s="14" t="str">
        <f t="shared" si="53"/>
        <v>361,8</v>
      </c>
      <c r="BG46" s="12" t="str">
        <f t="shared" si="54"/>
        <v>72395,37</v>
      </c>
      <c r="BH46" s="9" t="str">
        <f t="shared" si="55"/>
        <v>160901,74</v>
      </c>
      <c r="BI46" s="9" t="str">
        <f t="shared" si="56"/>
        <v>109558,31</v>
      </c>
      <c r="BJ46" s="10" t="str">
        <f t="shared" si="57"/>
        <v>72368,94</v>
      </c>
      <c r="BO46" s="88" t="str">
        <f t="shared" si="63"/>
        <v>311_4_PGL_G_PP</v>
      </c>
      <c r="BP46" s="89" t="str">
        <f t="shared" si="64"/>
        <v>793,2</v>
      </c>
      <c r="BQ46" s="89" t="str">
        <f t="shared" si="65"/>
        <v>547,8</v>
      </c>
      <c r="BR46" s="89" t="str">
        <f t="shared" si="66"/>
        <v>361,8</v>
      </c>
      <c r="BS46" t="s">
        <v>67</v>
      </c>
      <c r="BT46" t="s">
        <v>63</v>
      </c>
    </row>
    <row r="47" spans="1:83" x14ac:dyDescent="0.25">
      <c r="AB47" s="240"/>
      <c r="AC47" s="241"/>
      <c r="AD47" s="244"/>
      <c r="AE47" s="245"/>
      <c r="AF47" s="244"/>
      <c r="AG47" s="245"/>
      <c r="AH47" s="244"/>
      <c r="AI47" s="245"/>
      <c r="AJ47" s="232"/>
      <c r="AK47" s="233"/>
      <c r="AL47" s="234"/>
      <c r="AM47" s="235"/>
      <c r="AN47" s="236"/>
      <c r="AO47" s="237"/>
      <c r="AV47" s="85"/>
      <c r="AX47" s="25" t="str">
        <f t="shared" si="61"/>
        <v>311_4_GL_WG_O</v>
      </c>
      <c r="AY47" s="11">
        <f t="shared" si="47"/>
        <v>81.341235937076391</v>
      </c>
      <c r="AZ47" s="11">
        <f t="shared" si="48"/>
        <v>507.32522605658937</v>
      </c>
      <c r="BA47" s="11">
        <f t="shared" si="49"/>
        <v>353.78108662960369</v>
      </c>
      <c r="BB47" s="11">
        <f t="shared" si="50"/>
        <v>241.91654465527355</v>
      </c>
      <c r="BC47" s="12" t="str">
        <f t="shared" si="51"/>
        <v>424,3</v>
      </c>
      <c r="BD47" s="13" t="str">
        <f t="shared" si="62"/>
        <v>2985,3</v>
      </c>
      <c r="BE47" s="13" t="str">
        <f t="shared" si="52"/>
        <v>2056,9</v>
      </c>
      <c r="BF47" s="14" t="str">
        <f t="shared" si="53"/>
        <v>1380,6</v>
      </c>
      <c r="BG47" s="12" t="str">
        <f t="shared" si="54"/>
        <v>83337,00</v>
      </c>
      <c r="BH47" s="9" t="str">
        <f t="shared" si="55"/>
        <v>629584,52</v>
      </c>
      <c r="BI47" s="9" t="str">
        <f t="shared" si="56"/>
        <v>411381,46</v>
      </c>
      <c r="BJ47" s="10" t="str">
        <f t="shared" si="57"/>
        <v>276120,18</v>
      </c>
      <c r="BO47" s="88" t="str">
        <f t="shared" si="63"/>
        <v>311_4_GL_WG_O</v>
      </c>
      <c r="BP47" s="89" t="str">
        <f t="shared" si="64"/>
        <v>2985,3</v>
      </c>
      <c r="BQ47" s="89" t="str">
        <f t="shared" si="65"/>
        <v>2056,9</v>
      </c>
      <c r="BR47" s="89" t="str">
        <f t="shared" si="66"/>
        <v>1380,6</v>
      </c>
      <c r="BS47" t="s">
        <v>64</v>
      </c>
      <c r="BT47" t="s">
        <v>228</v>
      </c>
    </row>
    <row r="48" spans="1:83" x14ac:dyDescent="0.25">
      <c r="AB48" s="18" t="s">
        <v>40</v>
      </c>
      <c r="AC48" s="18" t="s">
        <v>40</v>
      </c>
      <c r="AD48" s="18" t="s">
        <v>40</v>
      </c>
      <c r="AE48" s="18" t="s">
        <v>40</v>
      </c>
      <c r="AF48" s="18" t="s">
        <v>40</v>
      </c>
      <c r="AG48" s="18" t="s">
        <v>40</v>
      </c>
      <c r="AH48" s="18" t="s">
        <v>40</v>
      </c>
      <c r="AI48" s="18" t="s">
        <v>40</v>
      </c>
      <c r="AJ48" s="18" t="s">
        <v>40</v>
      </c>
      <c r="AK48" s="18" t="s">
        <v>40</v>
      </c>
      <c r="AL48" s="18" t="s">
        <v>40</v>
      </c>
      <c r="AM48" s="18" t="s">
        <v>40</v>
      </c>
      <c r="AN48" s="18" t="s">
        <v>40</v>
      </c>
      <c r="AO48" s="18" t="s">
        <v>40</v>
      </c>
      <c r="AV48" s="85"/>
      <c r="AX48" s="25" t="str">
        <f t="shared" si="61"/>
        <v>311_4_GL_WG_P</v>
      </c>
      <c r="AY48" s="11">
        <f t="shared" si="47"/>
        <v>81.341235937076391</v>
      </c>
      <c r="AZ48" s="11">
        <f t="shared" si="48"/>
        <v>254.44957046271546</v>
      </c>
      <c r="BA48" s="11">
        <f t="shared" si="49"/>
        <v>154.71000229279417</v>
      </c>
      <c r="BB48" s="11">
        <f t="shared" si="50"/>
        <v>90.937303533066654</v>
      </c>
      <c r="BC48" s="12" t="str">
        <f t="shared" si="51"/>
        <v>424,3</v>
      </c>
      <c r="BD48" s="13" t="str">
        <f t="shared" si="62"/>
        <v>1456,4</v>
      </c>
      <c r="BE48" s="13" t="str">
        <f t="shared" si="52"/>
        <v>857,0</v>
      </c>
      <c r="BF48" s="14" t="str">
        <f t="shared" si="53"/>
        <v>480,2</v>
      </c>
      <c r="BG48" s="12" t="str">
        <f t="shared" si="54"/>
        <v>83337,00</v>
      </c>
      <c r="BH48" s="9" t="str">
        <f t="shared" si="55"/>
        <v>301217,56</v>
      </c>
      <c r="BI48" s="9" t="str">
        <f t="shared" si="56"/>
        <v>171403,37</v>
      </c>
      <c r="BJ48" s="10" t="str">
        <f t="shared" si="57"/>
        <v>96036,47</v>
      </c>
      <c r="BO48" s="88" t="str">
        <f t="shared" si="63"/>
        <v>311_4_GL_WG_P</v>
      </c>
      <c r="BP48" s="89" t="str">
        <f t="shared" si="64"/>
        <v>1456,4</v>
      </c>
      <c r="BQ48" s="89" t="str">
        <f t="shared" si="65"/>
        <v>857,0</v>
      </c>
      <c r="BR48" s="89" t="str">
        <f t="shared" si="66"/>
        <v>480,2</v>
      </c>
      <c r="BS48" t="s">
        <v>64</v>
      </c>
      <c r="BT48" t="s">
        <v>68</v>
      </c>
    </row>
    <row r="49" spans="24:76" x14ac:dyDescent="0.25">
      <c r="AB49" s="19">
        <v>0.1</v>
      </c>
      <c r="AC49" s="20">
        <v>0.9</v>
      </c>
      <c r="AD49" s="19">
        <v>0.1</v>
      </c>
      <c r="AE49" s="21">
        <v>0.9</v>
      </c>
      <c r="AF49" s="22">
        <v>0.1</v>
      </c>
      <c r="AG49" s="21">
        <v>0.9</v>
      </c>
      <c r="AH49" s="22">
        <v>0.1</v>
      </c>
      <c r="AI49" s="21">
        <v>0.9</v>
      </c>
      <c r="AJ49" s="22">
        <v>0.1</v>
      </c>
      <c r="AK49" s="21">
        <v>0.9</v>
      </c>
      <c r="AL49" s="22">
        <v>0.1</v>
      </c>
      <c r="AM49" s="21">
        <v>0.9</v>
      </c>
      <c r="AN49" s="22">
        <v>0.1</v>
      </c>
      <c r="AO49" s="21">
        <v>0.9</v>
      </c>
      <c r="AV49" s="85"/>
      <c r="AX49" s="25" t="str">
        <f t="shared" si="61"/>
        <v>311_4_GL_G_O</v>
      </c>
      <c r="AY49" s="11">
        <f t="shared" si="47"/>
        <v>72.303320832956786</v>
      </c>
      <c r="AZ49" s="11">
        <f t="shared" si="48"/>
        <v>456.61019139391726</v>
      </c>
      <c r="BA49" s="11">
        <f t="shared" si="49"/>
        <v>320.26252923760802</v>
      </c>
      <c r="BB49" s="11">
        <f t="shared" si="50"/>
        <v>222.27175536639953</v>
      </c>
      <c r="BC49" s="12" t="str">
        <f t="shared" si="51"/>
        <v>371,8</v>
      </c>
      <c r="BD49" s="13" t="str">
        <f t="shared" si="62"/>
        <v>2678,7</v>
      </c>
      <c r="BE49" s="13" t="str">
        <f t="shared" si="52"/>
        <v>1854,3</v>
      </c>
      <c r="BF49" s="14" t="str">
        <f t="shared" si="53"/>
        <v>1262,0</v>
      </c>
      <c r="BG49" s="12" t="str">
        <f t="shared" si="54"/>
        <v>72395,37</v>
      </c>
      <c r="BH49" s="9" t="str">
        <f t="shared" si="55"/>
        <v>563351,85</v>
      </c>
      <c r="BI49" s="9" t="str">
        <f t="shared" si="56"/>
        <v>370854,57</v>
      </c>
      <c r="BJ49" s="10" t="str">
        <f t="shared" si="57"/>
        <v>252398,80</v>
      </c>
      <c r="BO49" s="88" t="str">
        <f t="shared" si="63"/>
        <v>311_4_GL_G_O</v>
      </c>
      <c r="BP49" s="89" t="str">
        <f t="shared" si="64"/>
        <v>2678,7</v>
      </c>
      <c r="BQ49" s="89" t="str">
        <f t="shared" si="65"/>
        <v>1854,3</v>
      </c>
      <c r="BR49" s="89" t="str">
        <f t="shared" si="66"/>
        <v>1262,0</v>
      </c>
      <c r="BS49" t="s">
        <v>65</v>
      </c>
      <c r="BT49" t="s">
        <v>228</v>
      </c>
    </row>
    <row r="50" spans="24:76" x14ac:dyDescent="0.25"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X50" s="25" t="str">
        <f t="shared" si="61"/>
        <v>311_4_GL_G_P</v>
      </c>
      <c r="AY50" s="11">
        <f t="shared" si="47"/>
        <v>72.303320832956786</v>
      </c>
      <c r="AZ50" s="11">
        <f t="shared" si="48"/>
        <v>223.49591137549848</v>
      </c>
      <c r="BA50" s="11">
        <f t="shared" si="49"/>
        <v>133.49129813507867</v>
      </c>
      <c r="BB50" s="11">
        <f t="shared" si="50"/>
        <v>77.471587432977969</v>
      </c>
      <c r="BC50" s="12" t="str">
        <f t="shared" si="51"/>
        <v>371,8</v>
      </c>
      <c r="BD50" s="13" t="str">
        <f t="shared" si="62"/>
        <v>1269,4</v>
      </c>
      <c r="BE50" s="13" t="str">
        <f t="shared" si="52"/>
        <v>730,9</v>
      </c>
      <c r="BF50" s="14" t="str">
        <f t="shared" si="53"/>
        <v>401,7</v>
      </c>
      <c r="BG50" s="12" t="str">
        <f t="shared" si="54"/>
        <v>72395,37</v>
      </c>
      <c r="BH50" s="9" t="str">
        <f t="shared" si="55"/>
        <v>261622,60</v>
      </c>
      <c r="BI50" s="9" t="str">
        <f t="shared" si="56"/>
        <v>146171,58</v>
      </c>
      <c r="BJ50" s="10" t="str">
        <f t="shared" si="57"/>
        <v>80334,91</v>
      </c>
      <c r="BO50" s="88" t="str">
        <f t="shared" si="63"/>
        <v>311_4_GL_G_P</v>
      </c>
      <c r="BP50" s="89" t="str">
        <f t="shared" si="64"/>
        <v>1269,4</v>
      </c>
      <c r="BQ50" s="89" t="str">
        <f t="shared" si="65"/>
        <v>730,9</v>
      </c>
      <c r="BR50" s="89" t="str">
        <f t="shared" si="66"/>
        <v>401,7</v>
      </c>
      <c r="BS50" t="s">
        <v>65</v>
      </c>
      <c r="BT50" t="s">
        <v>68</v>
      </c>
    </row>
    <row r="51" spans="24:76" x14ac:dyDescent="0.25">
      <c r="X51" s="116" t="s">
        <v>77</v>
      </c>
      <c r="AA51" s="116" t="str">
        <f>CONCATENATE($A$2,X51)</f>
        <v>311_4_PGL_WG</v>
      </c>
      <c r="AB51" s="24">
        <v>1</v>
      </c>
      <c r="AC51" s="24">
        <v>5</v>
      </c>
      <c r="AD51" s="24">
        <f>AL14</f>
        <v>2.78</v>
      </c>
      <c r="AE51" s="24">
        <f>AN14</f>
        <v>16.220000000000002</v>
      </c>
      <c r="AF51" s="24">
        <f>AC14</f>
        <v>9.9566666666666652</v>
      </c>
      <c r="AG51" s="24">
        <f>AE14</f>
        <v>15.299999999999999</v>
      </c>
      <c r="AH51" s="24">
        <f t="shared" ref="AH51:AI54" si="69">AF51</f>
        <v>9.9566666666666652</v>
      </c>
      <c r="AI51" s="24">
        <f t="shared" si="69"/>
        <v>15.299999999999999</v>
      </c>
      <c r="AJ51" s="24">
        <f>AF14</f>
        <v>15.416666666666666</v>
      </c>
      <c r="AK51" s="24">
        <f>AH14</f>
        <v>20.616666666666667</v>
      </c>
      <c r="AL51" s="162">
        <f>AI14/100</f>
        <v>0.58609999999999995</v>
      </c>
      <c r="AM51" s="162">
        <f>AK14/100</f>
        <v>0.63</v>
      </c>
      <c r="AN51" s="24">
        <f>$A$4-20</f>
        <v>440</v>
      </c>
      <c r="AO51" s="24">
        <f>$A$4+20</f>
        <v>480</v>
      </c>
      <c r="AV51" s="25" t="s">
        <v>208</v>
      </c>
      <c r="AX51" s="25" t="str">
        <f>CONCATENATE($A$2,AV51)</f>
        <v>311_4_PGL_WG_K_OO</v>
      </c>
      <c r="AY51" s="11">
        <f t="shared" si="47"/>
        <v>90.37915104119601</v>
      </c>
      <c r="AZ51" s="11">
        <f t="shared" si="48"/>
        <v>551.9777738170568</v>
      </c>
      <c r="BA51" s="11">
        <f t="shared" si="49"/>
        <v>396.39337437490587</v>
      </c>
      <c r="BB51" s="11">
        <f t="shared" si="50"/>
        <v>268.49821799570839</v>
      </c>
      <c r="BC51" s="12" t="str">
        <f t="shared" si="51"/>
        <v>477,0</v>
      </c>
      <c r="BD51" s="13" t="str">
        <f>AY22</f>
        <v>3421,7</v>
      </c>
      <c r="BE51" s="13" t="str">
        <f>BE22</f>
        <v>2514,7</v>
      </c>
      <c r="BF51" s="14" t="str">
        <f>BK22</f>
        <v>1773,9</v>
      </c>
      <c r="BG51" s="12" t="str">
        <f t="shared" si="54"/>
        <v>94344,92</v>
      </c>
      <c r="BH51" s="9" t="str">
        <f t="shared" si="55"/>
        <v>687890,11</v>
      </c>
      <c r="BI51" s="9" t="str">
        <f t="shared" si="56"/>
        <v>462911,61</v>
      </c>
      <c r="BJ51" s="10" t="str">
        <f t="shared" si="57"/>
        <v>308261,39</v>
      </c>
      <c r="BO51" s="88" t="str">
        <f t="shared" si="63"/>
        <v>311_4_PGL_WG_K_OO</v>
      </c>
      <c r="BP51" s="89" t="str">
        <f t="shared" si="64"/>
        <v>3421,7</v>
      </c>
      <c r="BQ51" s="89" t="str">
        <f t="shared" si="65"/>
        <v>2514,7</v>
      </c>
      <c r="BR51" s="89" t="str">
        <f t="shared" si="66"/>
        <v>1773,9</v>
      </c>
      <c r="BS51" t="s">
        <v>223</v>
      </c>
      <c r="BT51" t="s">
        <v>226</v>
      </c>
    </row>
    <row r="52" spans="24:76" x14ac:dyDescent="0.25">
      <c r="X52" s="116" t="s">
        <v>78</v>
      </c>
      <c r="AA52" s="116" t="str">
        <f t="shared" ref="AA52:AA54" si="70">CONCATENATE($A$2,X52)</f>
        <v>311_4_PGL_G</v>
      </c>
      <c r="AB52" s="24">
        <v>1</v>
      </c>
      <c r="AC52" s="24">
        <v>5</v>
      </c>
      <c r="AD52" s="24">
        <f>AL19</f>
        <v>2.78</v>
      </c>
      <c r="AE52" s="24">
        <f>AN19</f>
        <v>16.220000000000002</v>
      </c>
      <c r="AF52" s="24">
        <f>AC19</f>
        <v>9.5733333333333324</v>
      </c>
      <c r="AG52" s="24">
        <f>AE19</f>
        <v>15.683333333333332</v>
      </c>
      <c r="AH52" s="24">
        <f t="shared" si="69"/>
        <v>9.5733333333333324</v>
      </c>
      <c r="AI52" s="24">
        <f t="shared" si="69"/>
        <v>15.683333333333332</v>
      </c>
      <c r="AJ52" s="24">
        <f>AF19</f>
        <v>14.883333333333333</v>
      </c>
      <c r="AK52" s="24">
        <f>AH19</f>
        <v>21.150000000000002</v>
      </c>
      <c r="AL52" s="162">
        <f>AI19/100</f>
        <v>0.58609999999999995</v>
      </c>
      <c r="AM52" s="162">
        <f>AK19/100</f>
        <v>0.63</v>
      </c>
      <c r="AN52" s="24">
        <f t="shared" ref="AN52:AN56" si="71">$A$4-20</f>
        <v>440</v>
      </c>
      <c r="AO52" s="24">
        <f t="shared" ref="AO52:AO56" si="72">$A$4+20</f>
        <v>480</v>
      </c>
      <c r="AV52" s="25" t="s">
        <v>209</v>
      </c>
      <c r="AX52" s="25" t="str">
        <f t="shared" ref="AX52:AX56" si="73">CONCATENATE($A$2,AV52)</f>
        <v>311_4_PGL_WG_K_OP</v>
      </c>
      <c r="AY52" s="11">
        <f t="shared" si="47"/>
        <v>90.37915104119601</v>
      </c>
      <c r="AZ52" s="11">
        <f t="shared" si="48"/>
        <v>284.47053925728562</v>
      </c>
      <c r="BA52" s="11">
        <f t="shared" si="49"/>
        <v>171.20696184398525</v>
      </c>
      <c r="BB52" s="11">
        <f t="shared" si="50"/>
        <v>101.95470761495747</v>
      </c>
      <c r="BC52" s="12" t="str">
        <f t="shared" si="51"/>
        <v>477,0</v>
      </c>
      <c r="BD52" s="13" t="str">
        <f>AY23</f>
        <v>2471,8</v>
      </c>
      <c r="BE52" s="13" t="str">
        <f>BE23</f>
        <v>1806,3</v>
      </c>
      <c r="BF52" s="14" t="str">
        <f>BK23</f>
        <v>1271,9</v>
      </c>
      <c r="BG52" s="12" t="str">
        <f t="shared" si="54"/>
        <v>94344,92</v>
      </c>
      <c r="BH52" s="9" t="str">
        <f t="shared" si="55"/>
        <v>339839,20</v>
      </c>
      <c r="BI52" s="9" t="str">
        <f t="shared" si="56"/>
        <v>191094,53</v>
      </c>
      <c r="BJ52" s="10" t="str">
        <f t="shared" si="57"/>
        <v>108940,36</v>
      </c>
      <c r="BO52" s="88" t="str">
        <f t="shared" si="63"/>
        <v>311_4_PGL_WG_K_OP</v>
      </c>
      <c r="BP52" s="89" t="str">
        <f t="shared" si="64"/>
        <v>2471,8</v>
      </c>
      <c r="BQ52" s="89" t="str">
        <f t="shared" si="65"/>
        <v>1806,3</v>
      </c>
      <c r="BR52" s="89" t="str">
        <f t="shared" si="66"/>
        <v>1271,9</v>
      </c>
      <c r="BS52" t="s">
        <v>223</v>
      </c>
      <c r="BT52" t="s">
        <v>227</v>
      </c>
    </row>
    <row r="53" spans="24:76" x14ac:dyDescent="0.25">
      <c r="X53" s="116" t="s">
        <v>207</v>
      </c>
      <c r="AA53" s="116" t="str">
        <f t="shared" si="70"/>
        <v>311_4_PGL_WG_K</v>
      </c>
      <c r="AB53" s="24">
        <v>1</v>
      </c>
      <c r="AC53" s="24">
        <v>5</v>
      </c>
      <c r="AD53" s="24">
        <f>AL24</f>
        <v>2.78</v>
      </c>
      <c r="AE53" s="24">
        <f>AN29</f>
        <v>16.220000000000002</v>
      </c>
      <c r="AF53" s="24">
        <f>AC24</f>
        <v>9.9566666666666652</v>
      </c>
      <c r="AG53" s="24">
        <f>AE24</f>
        <v>15.299999999999999</v>
      </c>
      <c r="AH53" s="24">
        <f>AF53</f>
        <v>9.9566666666666652</v>
      </c>
      <c r="AI53" s="24">
        <f>AG53</f>
        <v>15.299999999999999</v>
      </c>
      <c r="AJ53" s="24">
        <f>AF24</f>
        <v>15.416666666666666</v>
      </c>
      <c r="AK53" s="24">
        <f>AH24</f>
        <v>20.616666666666667</v>
      </c>
      <c r="AL53" s="162">
        <f>AI24/100</f>
        <v>0.58609999999999995</v>
      </c>
      <c r="AM53" s="162">
        <f>AK24/100</f>
        <v>0.63</v>
      </c>
      <c r="AN53" s="24">
        <f t="shared" si="71"/>
        <v>440</v>
      </c>
      <c r="AO53" s="24">
        <f t="shared" si="72"/>
        <v>480</v>
      </c>
      <c r="AV53" s="164" t="s">
        <v>210</v>
      </c>
      <c r="AX53" s="25" t="str">
        <f t="shared" si="73"/>
        <v>311_4_PGL_WG_K_PO</v>
      </c>
      <c r="AY53" s="11">
        <f t="shared" si="47"/>
        <v>90.37915104119601</v>
      </c>
      <c r="AZ53" s="11">
        <f t="shared" si="48"/>
        <v>579.49213745013833</v>
      </c>
      <c r="BA53" s="11">
        <f t="shared" si="49"/>
        <v>429.50387976386889</v>
      </c>
      <c r="BB53" s="11">
        <f t="shared" si="50"/>
        <v>306.97169256739062</v>
      </c>
      <c r="BC53" s="12" t="str">
        <f t="shared" si="51"/>
        <v>477,0</v>
      </c>
      <c r="BD53" s="13" t="str">
        <f>AY24</f>
        <v>1668,9</v>
      </c>
      <c r="BE53" s="13" t="str">
        <f>BE24</f>
        <v>1185,5</v>
      </c>
      <c r="BF53" s="14" t="str">
        <f>BK24</f>
        <v>815,3</v>
      </c>
      <c r="BG53" s="12" t="str">
        <f t="shared" si="54"/>
        <v>94344,92</v>
      </c>
      <c r="BH53" s="9" t="str">
        <f t="shared" si="55"/>
        <v>723814,43</v>
      </c>
      <c r="BI53" s="9" t="str">
        <f t="shared" si="56"/>
        <v>502940,83</v>
      </c>
      <c r="BJ53" s="10" t="str">
        <f t="shared" si="57"/>
        <v>354775,31</v>
      </c>
      <c r="BO53" s="88" t="str">
        <f t="shared" si="63"/>
        <v>311_4_PGL_WG_K_PO</v>
      </c>
      <c r="BP53" s="89" t="str">
        <f t="shared" si="64"/>
        <v>1668,9</v>
      </c>
      <c r="BQ53" s="89" t="str">
        <f t="shared" si="65"/>
        <v>1185,5</v>
      </c>
      <c r="BR53" s="89" t="str">
        <f t="shared" si="66"/>
        <v>815,3</v>
      </c>
      <c r="BS53" t="s">
        <v>223</v>
      </c>
      <c r="BT53" t="s">
        <v>225</v>
      </c>
    </row>
    <row r="54" spans="24:76" x14ac:dyDescent="0.25">
      <c r="X54" s="116" t="s">
        <v>79</v>
      </c>
      <c r="AA54" s="116" t="str">
        <f t="shared" si="70"/>
        <v>311_4_GL_WG</v>
      </c>
      <c r="AB54" s="24">
        <v>1</v>
      </c>
      <c r="AC54" s="24">
        <v>5</v>
      </c>
      <c r="AD54" s="24">
        <f>AL29</f>
        <v>2.78</v>
      </c>
      <c r="AE54" s="24">
        <f>AN29</f>
        <v>16.220000000000002</v>
      </c>
      <c r="AF54" s="24">
        <f>AC29</f>
        <v>9.326666666666668</v>
      </c>
      <c r="AG54" s="24">
        <f>AE29</f>
        <v>15.93</v>
      </c>
      <c r="AH54" s="24">
        <f t="shared" si="69"/>
        <v>9.326666666666668</v>
      </c>
      <c r="AI54" s="24">
        <f t="shared" si="69"/>
        <v>15.93</v>
      </c>
      <c r="AJ54" s="24">
        <f>AF29</f>
        <v>15.08</v>
      </c>
      <c r="AK54" s="24">
        <f>AH29</f>
        <v>20.953333333333333</v>
      </c>
      <c r="AL54" s="162">
        <f>AI29/100</f>
        <v>0.57689999999999997</v>
      </c>
      <c r="AM54" s="162">
        <f>AK29/100</f>
        <v>0.63</v>
      </c>
      <c r="AN54" s="24">
        <f t="shared" si="71"/>
        <v>440</v>
      </c>
      <c r="AO54" s="24">
        <f t="shared" si="72"/>
        <v>480</v>
      </c>
      <c r="AV54" s="164" t="s">
        <v>211</v>
      </c>
      <c r="AX54" s="25" t="str">
        <f t="shared" si="73"/>
        <v>311_4_PGL_WG_K_PP</v>
      </c>
      <c r="AY54" s="11">
        <f t="shared" si="47"/>
        <v>90.37915104119601</v>
      </c>
      <c r="AZ54" s="11">
        <f t="shared" si="48"/>
        <v>422.39211628243663</v>
      </c>
      <c r="BA54" s="11">
        <f t="shared" si="49"/>
        <v>312.33466175010983</v>
      </c>
      <c r="BB54" s="11">
        <f t="shared" si="50"/>
        <v>223.90396337853144</v>
      </c>
      <c r="BC54" s="12" t="str">
        <f t="shared" si="51"/>
        <v>477,0</v>
      </c>
      <c r="BD54" s="13" t="str">
        <f>AY25</f>
        <v>1030,5</v>
      </c>
      <c r="BE54" s="13" t="str">
        <f>BE25</f>
        <v>724,0</v>
      </c>
      <c r="BF54" s="14" t="str">
        <f>BK25</f>
        <v>489,0</v>
      </c>
      <c r="BG54" s="12" t="str">
        <f t="shared" si="54"/>
        <v>94344,92</v>
      </c>
      <c r="BH54" s="9" t="str">
        <f t="shared" si="55"/>
        <v>518678,57</v>
      </c>
      <c r="BI54" s="9" t="str">
        <f t="shared" si="56"/>
        <v>361267,95</v>
      </c>
      <c r="BJ54" s="10" t="str">
        <f t="shared" si="57"/>
        <v>254375,51</v>
      </c>
      <c r="BO54" s="88" t="str">
        <f t="shared" si="63"/>
        <v>311_4_PGL_WG_K_PP</v>
      </c>
      <c r="BP54" s="89" t="str">
        <f t="shared" si="64"/>
        <v>1030,5</v>
      </c>
      <c r="BQ54" s="89" t="str">
        <f t="shared" si="65"/>
        <v>724,0</v>
      </c>
      <c r="BR54" s="89" t="str">
        <f t="shared" si="66"/>
        <v>489,0</v>
      </c>
      <c r="BS54" t="s">
        <v>223</v>
      </c>
      <c r="BT54" t="s">
        <v>63</v>
      </c>
    </row>
    <row r="55" spans="24:76" x14ac:dyDescent="0.25">
      <c r="X55" s="116" t="s">
        <v>80</v>
      </c>
      <c r="AA55" s="116" t="str">
        <f>CONCATENATE($A$2,X55)</f>
        <v>311_4_GL_G</v>
      </c>
      <c r="AB55" s="24">
        <v>1</v>
      </c>
      <c r="AC55" s="24">
        <v>5</v>
      </c>
      <c r="AD55" s="24">
        <f>AL34</f>
        <v>2.78</v>
      </c>
      <c r="AE55" s="24">
        <f>AN34</f>
        <v>16.220000000000002</v>
      </c>
      <c r="AF55" s="24">
        <f>AC34</f>
        <v>8.9066666666666681</v>
      </c>
      <c r="AG55" s="24">
        <f>AE34</f>
        <v>16.349999999999998</v>
      </c>
      <c r="AH55" s="24">
        <f>AF55</f>
        <v>8.9066666666666681</v>
      </c>
      <c r="AI55" s="24">
        <f>AG55</f>
        <v>16.349999999999998</v>
      </c>
      <c r="AJ55" s="24">
        <f>AF34</f>
        <v>14.516666666666666</v>
      </c>
      <c r="AK55" s="24">
        <f>AH34</f>
        <v>21.516666666666666</v>
      </c>
      <c r="AL55" s="162">
        <f>AI34/100</f>
        <v>0.57689999999999997</v>
      </c>
      <c r="AM55" s="162">
        <f>AK34/100</f>
        <v>0.63</v>
      </c>
      <c r="AN55" s="24">
        <f t="shared" si="71"/>
        <v>440</v>
      </c>
      <c r="AO55" s="24">
        <f t="shared" si="72"/>
        <v>480</v>
      </c>
      <c r="AV55" s="25" t="s">
        <v>212</v>
      </c>
      <c r="AX55" s="25" t="str">
        <f t="shared" si="73"/>
        <v>311_4_GL_WG_K_O</v>
      </c>
      <c r="AY55" s="11">
        <f t="shared" si="47"/>
        <v>90.37915104119601</v>
      </c>
      <c r="AZ55" s="11">
        <f t="shared" si="48"/>
        <v>289.60033586684307</v>
      </c>
      <c r="BA55" s="11">
        <f t="shared" si="49"/>
        <v>209.56385012908638</v>
      </c>
      <c r="BB55" s="11">
        <f t="shared" si="50"/>
        <v>147.71482509794296</v>
      </c>
      <c r="BC55" s="12" t="str">
        <f t="shared" si="51"/>
        <v>477,0</v>
      </c>
      <c r="BD55" s="13" t="str">
        <f>AY20</f>
        <v>3255,3</v>
      </c>
      <c r="BE55" s="13" t="str">
        <f>BE20</f>
        <v>2314,6</v>
      </c>
      <c r="BF55" s="14" t="str">
        <f>BK20</f>
        <v>1541,3</v>
      </c>
      <c r="BG55" s="12" t="str">
        <f t="shared" si="54"/>
        <v>94344,92</v>
      </c>
      <c r="BH55" s="9" t="str">
        <f t="shared" si="55"/>
        <v>346415,49</v>
      </c>
      <c r="BI55" s="9" t="str">
        <f t="shared" si="56"/>
        <v>237104,17</v>
      </c>
      <c r="BJ55" s="10" t="str">
        <f t="shared" si="57"/>
        <v>163064,21</v>
      </c>
      <c r="BO55" s="88" t="str">
        <f t="shared" si="63"/>
        <v>311_4_GL_WG_K_O</v>
      </c>
      <c r="BP55" s="89" t="str">
        <f t="shared" si="64"/>
        <v>3255,3</v>
      </c>
      <c r="BQ55" s="89" t="str">
        <f t="shared" si="65"/>
        <v>2314,6</v>
      </c>
      <c r="BR55" s="89" t="str">
        <f t="shared" si="66"/>
        <v>1541,3</v>
      </c>
      <c r="BS55" t="s">
        <v>224</v>
      </c>
      <c r="BT55" t="s">
        <v>228</v>
      </c>
    </row>
    <row r="56" spans="24:76" x14ac:dyDescent="0.25">
      <c r="X56" s="145" t="s">
        <v>206</v>
      </c>
      <c r="AA56" s="145" t="str">
        <f>CONCATENATE($A$2,X56)</f>
        <v>311_4_GL_WG_K</v>
      </c>
      <c r="AB56" s="24">
        <v>1</v>
      </c>
      <c r="AC56" s="24">
        <v>5</v>
      </c>
      <c r="AD56" s="24">
        <f>AL39</f>
        <v>2.78</v>
      </c>
      <c r="AE56" s="24">
        <f>AN39</f>
        <v>16.220000000000002</v>
      </c>
      <c r="AF56" s="24">
        <f>AC39</f>
        <v>9.326666666666668</v>
      </c>
      <c r="AG56" s="24">
        <f>AE39</f>
        <v>15.93</v>
      </c>
      <c r="AH56" s="24">
        <f>AF56</f>
        <v>9.326666666666668</v>
      </c>
      <c r="AI56" s="24">
        <f>AG56</f>
        <v>15.93</v>
      </c>
      <c r="AJ56" s="24">
        <f>AF39</f>
        <v>15.08</v>
      </c>
      <c r="AK56" s="24">
        <f>AH39</f>
        <v>20.953333333333333</v>
      </c>
      <c r="AL56" s="162">
        <f>AI39/100</f>
        <v>0.57689999999999997</v>
      </c>
      <c r="AM56" s="162">
        <f>AK39/100</f>
        <v>0.63</v>
      </c>
      <c r="AN56" s="24">
        <f t="shared" si="71"/>
        <v>440</v>
      </c>
      <c r="AO56" s="24">
        <f t="shared" si="72"/>
        <v>480</v>
      </c>
      <c r="AV56" s="25" t="s">
        <v>222</v>
      </c>
      <c r="AX56" s="25" t="str">
        <f t="shared" si="73"/>
        <v>311_4_GL_WG_K_P</v>
      </c>
      <c r="AY56" s="11">
        <f t="shared" si="47"/>
        <v>90.37915104119601</v>
      </c>
      <c r="AZ56" s="11">
        <f t="shared" si="48"/>
        <v>183.73998765142704</v>
      </c>
      <c r="BA56" s="11">
        <f t="shared" si="49"/>
        <v>132.32543526927014</v>
      </c>
      <c r="BB56" s="11">
        <f t="shared" si="50"/>
        <v>92.452925258617796</v>
      </c>
      <c r="BC56" s="12" t="str">
        <f t="shared" si="51"/>
        <v>477,0</v>
      </c>
      <c r="BD56" s="13" t="str">
        <f>AY21</f>
        <v>1638,0</v>
      </c>
      <c r="BE56" s="13" t="str">
        <f>BE21</f>
        <v>955,5</v>
      </c>
      <c r="BF56" s="14" t="str">
        <f>BK21</f>
        <v>544,7</v>
      </c>
      <c r="BG56" s="12" t="str">
        <f t="shared" si="54"/>
        <v>94344,92</v>
      </c>
      <c r="BH56" s="9" t="str">
        <f t="shared" si="55"/>
        <v>211043,78</v>
      </c>
      <c r="BI56" s="9" t="str">
        <f t="shared" si="56"/>
        <v>144791,47</v>
      </c>
      <c r="BJ56" s="10" t="str">
        <f t="shared" si="57"/>
        <v>97809,76</v>
      </c>
      <c r="BO56" s="88" t="str">
        <f t="shared" si="63"/>
        <v>311_4_GL_WG_K_P</v>
      </c>
      <c r="BP56" s="89" t="str">
        <f t="shared" si="64"/>
        <v>1638,0</v>
      </c>
      <c r="BQ56" s="89" t="str">
        <f t="shared" si="65"/>
        <v>955,5</v>
      </c>
      <c r="BR56" s="89" t="str">
        <f t="shared" si="66"/>
        <v>544,7</v>
      </c>
      <c r="BS56" t="s">
        <v>224</v>
      </c>
      <c r="BT56" t="s">
        <v>68</v>
      </c>
    </row>
    <row r="57" spans="24:76" ht="15.75" thickBot="1" x14ac:dyDescent="0.3">
      <c r="AX57" s="25"/>
      <c r="AY57" s="11"/>
      <c r="AZ57" s="11"/>
      <c r="BA57" s="11"/>
      <c r="BB57" s="11"/>
      <c r="BC57" s="9"/>
      <c r="BG57" s="9"/>
      <c r="BH57" s="9"/>
      <c r="BI57" s="11"/>
      <c r="BJ57" s="9"/>
    </row>
    <row r="58" spans="24:76" ht="82.9" customHeight="1" x14ac:dyDescent="0.25">
      <c r="X58" s="267" t="s">
        <v>187</v>
      </c>
      <c r="Y58" s="268"/>
      <c r="Z58" s="268"/>
      <c r="AA58" s="268"/>
      <c r="AB58" s="268"/>
      <c r="AC58" s="268"/>
      <c r="AD58" s="268"/>
      <c r="AE58" s="268"/>
      <c r="AF58" s="268"/>
      <c r="AG58" s="268"/>
      <c r="AH58" s="268"/>
      <c r="AI58" s="268"/>
      <c r="AJ58" s="268"/>
      <c r="AK58" s="268"/>
      <c r="AL58" s="268"/>
      <c r="AM58" s="268"/>
      <c r="AN58" s="268"/>
      <c r="AO58" s="269"/>
      <c r="AX58" s="25"/>
      <c r="AY58" s="11"/>
      <c r="AZ58" s="11"/>
      <c r="BA58" s="11"/>
      <c r="BB58" s="11"/>
      <c r="BC58" s="9"/>
      <c r="BG58" s="9"/>
      <c r="BH58" s="9"/>
      <c r="BI58" s="11"/>
      <c r="BJ58" s="9"/>
      <c r="BO58" s="255" t="s">
        <v>98</v>
      </c>
      <c r="BP58" s="256"/>
      <c r="BQ58" s="256"/>
      <c r="BR58" s="256"/>
      <c r="BS58" s="256"/>
      <c r="BT58" s="256"/>
      <c r="BU58" s="256"/>
      <c r="BV58" s="256"/>
      <c r="BW58" s="256"/>
      <c r="BX58" s="257"/>
    </row>
    <row r="59" spans="24:76" ht="15.75" thickBot="1" x14ac:dyDescent="0.3">
      <c r="X59" s="270"/>
      <c r="Y59" s="271"/>
      <c r="Z59" s="271"/>
      <c r="AA59" s="271"/>
      <c r="AB59" s="271"/>
      <c r="AC59" s="271"/>
      <c r="AD59" s="271"/>
      <c r="AE59" s="271"/>
      <c r="AF59" s="271"/>
      <c r="AG59" s="271"/>
      <c r="AH59" s="271"/>
      <c r="AI59" s="271"/>
      <c r="AJ59" s="271"/>
      <c r="AK59" s="271"/>
      <c r="AL59" s="271"/>
      <c r="AM59" s="271"/>
      <c r="AN59" s="271"/>
      <c r="AO59" s="272"/>
      <c r="AX59" s="25"/>
      <c r="AY59" s="11"/>
      <c r="AZ59" s="11"/>
      <c r="BA59" s="11"/>
      <c r="BB59" s="11"/>
      <c r="BC59" s="9"/>
      <c r="BD59" s="86"/>
      <c r="BE59" s="86"/>
      <c r="BF59" s="86"/>
      <c r="BG59" s="9"/>
      <c r="BH59" s="9"/>
      <c r="BI59" s="11"/>
      <c r="BJ59" s="9"/>
      <c r="BO59" s="258"/>
      <c r="BP59" s="259"/>
      <c r="BQ59" s="259"/>
      <c r="BR59" s="259"/>
      <c r="BS59" s="259"/>
      <c r="BT59" s="259"/>
      <c r="BU59" s="259"/>
      <c r="BV59" s="259"/>
      <c r="BW59" s="259"/>
      <c r="BX59" s="260"/>
    </row>
    <row r="60" spans="24:76" x14ac:dyDescent="0.25">
      <c r="X60" s="273" t="s">
        <v>95</v>
      </c>
      <c r="Y60" s="274"/>
      <c r="Z60" s="274"/>
      <c r="AA60" s="274"/>
      <c r="AB60" s="274"/>
      <c r="AC60" s="274"/>
      <c r="AD60" s="274"/>
      <c r="AE60" s="274"/>
      <c r="AF60" s="274"/>
      <c r="AG60" s="274"/>
      <c r="AH60" s="274"/>
      <c r="AI60" s="274"/>
      <c r="AJ60" s="274"/>
      <c r="AK60" s="274"/>
      <c r="AL60" s="274"/>
      <c r="AM60" s="274"/>
      <c r="AN60" s="274"/>
      <c r="AO60" s="275"/>
      <c r="AX60" s="25"/>
      <c r="AY60" s="11"/>
      <c r="AZ60" s="11"/>
      <c r="BA60" s="11"/>
      <c r="BB60" s="11"/>
      <c r="BC60" s="9"/>
      <c r="BD60" s="9"/>
      <c r="BE60" s="9"/>
      <c r="BF60" s="9"/>
      <c r="BG60" s="9"/>
      <c r="BH60" s="9"/>
      <c r="BI60" s="9"/>
      <c r="BJ60" s="9"/>
      <c r="BO60" s="258"/>
      <c r="BP60" s="259"/>
      <c r="BQ60" s="259"/>
      <c r="BR60" s="259"/>
      <c r="BS60" s="259"/>
      <c r="BT60" s="259"/>
      <c r="BU60" s="259"/>
      <c r="BV60" s="259"/>
      <c r="BW60" s="259"/>
      <c r="BX60" s="260"/>
    </row>
    <row r="61" spans="24:76" ht="15.75" thickBot="1" x14ac:dyDescent="0.3">
      <c r="X61" s="276"/>
      <c r="Y61" s="277"/>
      <c r="Z61" s="277"/>
      <c r="AA61" s="277"/>
      <c r="AB61" s="277"/>
      <c r="AC61" s="277"/>
      <c r="AD61" s="277"/>
      <c r="AE61" s="277"/>
      <c r="AF61" s="277"/>
      <c r="AG61" s="277"/>
      <c r="AH61" s="277"/>
      <c r="AI61" s="277"/>
      <c r="AJ61" s="277"/>
      <c r="AK61" s="277"/>
      <c r="AL61" s="277"/>
      <c r="AM61" s="277"/>
      <c r="AN61" s="277"/>
      <c r="AO61" s="278"/>
      <c r="AX61" s="25"/>
      <c r="AY61" s="11"/>
      <c r="AZ61" s="11"/>
      <c r="BA61" s="11"/>
      <c r="BB61" s="11"/>
      <c r="BC61" s="9"/>
      <c r="BD61" s="9"/>
      <c r="BE61" s="9"/>
      <c r="BF61" s="9"/>
      <c r="BG61" s="9"/>
      <c r="BH61" s="9"/>
      <c r="BI61" s="9"/>
      <c r="BJ61" s="9"/>
      <c r="BO61" s="261"/>
      <c r="BP61" s="262"/>
      <c r="BQ61" s="262"/>
      <c r="BR61" s="262"/>
      <c r="BS61" s="262"/>
      <c r="BT61" s="262"/>
      <c r="BU61" s="262"/>
      <c r="BV61" s="262"/>
      <c r="BW61" s="262"/>
      <c r="BX61" s="263"/>
    </row>
    <row r="62" spans="24:76" ht="15.75" thickBot="1" x14ac:dyDescent="0.3">
      <c r="X62" s="279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1"/>
    </row>
    <row r="63" spans="24:76" x14ac:dyDescent="0.25">
      <c r="AB63" s="238" t="s">
        <v>39</v>
      </c>
      <c r="AC63" s="239"/>
      <c r="AD63" s="242" t="s">
        <v>2</v>
      </c>
      <c r="AE63" s="243"/>
      <c r="AF63" s="242" t="s">
        <v>3</v>
      </c>
      <c r="AG63" s="243"/>
      <c r="AH63" s="242" t="s">
        <v>4</v>
      </c>
      <c r="AI63" s="243"/>
      <c r="AJ63" s="230" t="s">
        <v>5</v>
      </c>
      <c r="AK63" s="231"/>
      <c r="AL63" s="234" t="s">
        <v>6</v>
      </c>
      <c r="AM63" s="235"/>
      <c r="AN63" s="234" t="s">
        <v>7</v>
      </c>
      <c r="AO63" s="235"/>
    </row>
    <row r="64" spans="24:76" ht="14.45" customHeight="1" x14ac:dyDescent="0.25">
      <c r="AB64" s="240"/>
      <c r="AC64" s="241"/>
      <c r="AD64" s="244"/>
      <c r="AE64" s="245"/>
      <c r="AF64" s="244"/>
      <c r="AG64" s="245"/>
      <c r="AH64" s="244"/>
      <c r="AI64" s="245"/>
      <c r="AJ64" s="232"/>
      <c r="AK64" s="233"/>
      <c r="AL64" s="234"/>
      <c r="AM64" s="235"/>
      <c r="AN64" s="236"/>
      <c r="AO64" s="237"/>
    </row>
    <row r="65" spans="24:41" ht="14.45" customHeight="1" x14ac:dyDescent="0.25">
      <c r="AB65" s="18" t="s">
        <v>40</v>
      </c>
      <c r="AC65" s="18" t="s">
        <v>40</v>
      </c>
      <c r="AD65" s="18" t="s">
        <v>40</v>
      </c>
      <c r="AE65" s="18" t="s">
        <v>40</v>
      </c>
      <c r="AF65" s="18" t="s">
        <v>40</v>
      </c>
      <c r="AG65" s="18" t="s">
        <v>40</v>
      </c>
      <c r="AH65" s="18" t="s">
        <v>40</v>
      </c>
      <c r="AI65" s="18" t="s">
        <v>40</v>
      </c>
      <c r="AJ65" s="18" t="s">
        <v>40</v>
      </c>
      <c r="AK65" s="18" t="s">
        <v>40</v>
      </c>
      <c r="AL65" s="18" t="s">
        <v>40</v>
      </c>
      <c r="AM65" s="18" t="s">
        <v>40</v>
      </c>
      <c r="AN65" s="18" t="s">
        <v>40</v>
      </c>
      <c r="AO65" s="18" t="s">
        <v>40</v>
      </c>
    </row>
    <row r="66" spans="24:41" x14ac:dyDescent="0.25">
      <c r="AB66" s="19">
        <v>0.1</v>
      </c>
      <c r="AC66" s="20">
        <v>0.9</v>
      </c>
      <c r="AD66" s="19">
        <v>0.1</v>
      </c>
      <c r="AE66" s="21">
        <v>0.9</v>
      </c>
      <c r="AF66" s="22">
        <v>0.1</v>
      </c>
      <c r="AG66" s="21">
        <v>0.9</v>
      </c>
      <c r="AH66" s="22">
        <v>0.1</v>
      </c>
      <c r="AI66" s="21">
        <v>0.9</v>
      </c>
      <c r="AJ66" s="22">
        <v>0.1</v>
      </c>
      <c r="AK66" s="21">
        <v>0.9</v>
      </c>
      <c r="AL66" s="22">
        <v>0.1</v>
      </c>
      <c r="AM66" s="21">
        <v>0.9</v>
      </c>
      <c r="AN66" s="22">
        <v>0.1</v>
      </c>
      <c r="AO66" s="21">
        <v>0.9</v>
      </c>
    </row>
    <row r="67" spans="24:41" x14ac:dyDescent="0.25"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</row>
    <row r="68" spans="24:41" x14ac:dyDescent="0.25">
      <c r="X68" s="25" t="s">
        <v>82</v>
      </c>
      <c r="AA68" s="25" t="str">
        <f>CONCATENATE($A$2,X68)</f>
        <v>311_4_PGL_WG_OO</v>
      </c>
      <c r="AB68" s="24">
        <v>1</v>
      </c>
      <c r="AC68" s="24">
        <v>5</v>
      </c>
      <c r="AD68" s="81">
        <f>EXP('Расчет исходов'!J101)</f>
        <v>11.386935176877371</v>
      </c>
      <c r="AE68" s="81">
        <f>EXP('Расчет исходов'!K101)</f>
        <v>16.220000000000006</v>
      </c>
      <c r="AF68" s="81">
        <f>'Расчет исходов'!J21</f>
        <v>14.228244612783818</v>
      </c>
      <c r="AG68" s="81">
        <f>'Расчет исходов'!K21</f>
        <v>15.299999999999999</v>
      </c>
      <c r="AH68" s="24">
        <f>AF68</f>
        <v>14.228244612783818</v>
      </c>
      <c r="AI68" s="24">
        <f>AG68</f>
        <v>15.299999999999999</v>
      </c>
      <c r="AJ68" s="81">
        <f>'Расчет исходов'!J47</f>
        <v>19.573660800130646</v>
      </c>
      <c r="AK68" s="81">
        <f>'Расчет исходов'!K47</f>
        <v>20.616666666666667</v>
      </c>
      <c r="AL68" s="153">
        <f>'Расчет исходов'!J74</f>
        <v>0.62119462354982091</v>
      </c>
      <c r="AM68" s="153">
        <f>'Расчет исходов'!K74</f>
        <v>0.63</v>
      </c>
      <c r="AN68" s="24">
        <f>$AN$51</f>
        <v>440</v>
      </c>
      <c r="AO68" s="24">
        <f>$AO$51</f>
        <v>480</v>
      </c>
    </row>
    <row r="69" spans="24:41" x14ac:dyDescent="0.25">
      <c r="X69" s="25" t="s">
        <v>83</v>
      </c>
      <c r="AA69" s="25" t="str">
        <f t="shared" ref="AA69:AA81" si="74">CONCATENATE($A$2,X69)</f>
        <v>311_4_PGL_WG_OP</v>
      </c>
      <c r="AB69" s="24">
        <v>1</v>
      </c>
      <c r="AC69" s="24">
        <v>5</v>
      </c>
      <c r="AD69" s="81">
        <f>EXP('Расчет исходов'!J102)</f>
        <v>7.9939761234529705</v>
      </c>
      <c r="AE69" s="81">
        <f>EXP('Расчет исходов'!K102)</f>
        <v>11.386935176877371</v>
      </c>
      <c r="AF69" s="81">
        <f>'Расчет исходов'!J22</f>
        <v>13.156489225567636</v>
      </c>
      <c r="AG69" s="81">
        <f>'Расчет исходов'!K22</f>
        <v>14.228244612783818</v>
      </c>
      <c r="AH69" s="24">
        <f t="shared" ref="AH69:AH79" si="75">AF69</f>
        <v>13.156489225567636</v>
      </c>
      <c r="AI69" s="24">
        <f t="shared" ref="AI69:AI79" si="76">AG69</f>
        <v>14.228244612783818</v>
      </c>
      <c r="AJ69" s="81">
        <f>'Расчет исходов'!J48</f>
        <v>18.530654933594622</v>
      </c>
      <c r="AK69" s="81">
        <f>'Расчет исходов'!K48</f>
        <v>19.573660800130646</v>
      </c>
      <c r="AL69" s="153">
        <f>'Расчет исходов'!J75</f>
        <v>0.61238924709964182</v>
      </c>
      <c r="AM69" s="153">
        <f>'Расчет исходов'!K75</f>
        <v>0.62119462354982091</v>
      </c>
      <c r="AN69" s="24">
        <f t="shared" ref="AN69:AN85" si="77">$AN$51</f>
        <v>440</v>
      </c>
      <c r="AO69" s="24">
        <f t="shared" ref="AO69:AO85" si="78">$AO$51</f>
        <v>480</v>
      </c>
    </row>
    <row r="70" spans="24:41" x14ac:dyDescent="0.25">
      <c r="X70" s="25" t="s">
        <v>84</v>
      </c>
      <c r="AA70" s="25" t="str">
        <f t="shared" si="74"/>
        <v>311_4_PGL_WG_PO</v>
      </c>
      <c r="AB70" s="24">
        <v>1</v>
      </c>
      <c r="AC70" s="24">
        <v>5</v>
      </c>
      <c r="AD70" s="81">
        <f>EXP('Расчет исходов'!J103)</f>
        <v>4.7141546032347366</v>
      </c>
      <c r="AE70" s="81">
        <f>EXP('Расчет исходов'!K103)</f>
        <v>7.9939761234529705</v>
      </c>
      <c r="AF70" s="81">
        <f>'Расчет исходов'!J23</f>
        <v>11.556577946117152</v>
      </c>
      <c r="AG70" s="81">
        <f>'Расчет исходов'!K23</f>
        <v>13.156489225567636</v>
      </c>
      <c r="AH70" s="24">
        <f t="shared" si="75"/>
        <v>11.556577946117152</v>
      </c>
      <c r="AI70" s="24">
        <f t="shared" si="76"/>
        <v>13.156489225567636</v>
      </c>
      <c r="AJ70" s="81">
        <f>'Расчет исходов'!J49</f>
        <v>16.973660800130645</v>
      </c>
      <c r="AK70" s="81">
        <f>'Расчет исходов'!K49</f>
        <v>18.530654933594622</v>
      </c>
      <c r="AL70" s="153">
        <f>'Расчет исходов'!J76</f>
        <v>0.59924462354982089</v>
      </c>
      <c r="AM70" s="153">
        <f>'Расчет исходов'!K76</f>
        <v>0.61238924709964182</v>
      </c>
      <c r="AN70" s="24">
        <f t="shared" si="77"/>
        <v>440</v>
      </c>
      <c r="AO70" s="24">
        <f t="shared" si="78"/>
        <v>480</v>
      </c>
    </row>
    <row r="71" spans="24:41" x14ac:dyDescent="0.25">
      <c r="X71" s="25" t="s">
        <v>85</v>
      </c>
      <c r="AA71" s="25" t="str">
        <f t="shared" si="74"/>
        <v>311_4_PGL_WG_PP</v>
      </c>
      <c r="AB71" s="24">
        <v>1</v>
      </c>
      <c r="AC71" s="24">
        <v>5</v>
      </c>
      <c r="AD71" s="81">
        <f>EXP('Расчет исходов'!J104)</f>
        <v>2.7799999999999994</v>
      </c>
      <c r="AE71" s="81">
        <f>EXP('Расчет исходов'!K104)</f>
        <v>4.7141546032347366</v>
      </c>
      <c r="AF71" s="81">
        <f>'Расчет исходов'!J24</f>
        <v>9.9566666666666652</v>
      </c>
      <c r="AG71" s="81">
        <f>'Расчет исходов'!K24</f>
        <v>11.556577946117152</v>
      </c>
      <c r="AH71" s="24">
        <f t="shared" si="75"/>
        <v>9.9566666666666652</v>
      </c>
      <c r="AI71" s="24">
        <f t="shared" si="76"/>
        <v>11.556577946117152</v>
      </c>
      <c r="AJ71" s="81">
        <f>'Расчет исходов'!J50</f>
        <v>15.416666666666666</v>
      </c>
      <c r="AK71" s="81">
        <f>'Расчет исходов'!K50</f>
        <v>16.973660800130645</v>
      </c>
      <c r="AL71" s="153">
        <f>'Расчет исходов'!J77</f>
        <v>0.58609999999999995</v>
      </c>
      <c r="AM71" s="153">
        <f>'Расчет исходов'!K77</f>
        <v>0.59924462354982089</v>
      </c>
      <c r="AN71" s="24">
        <f t="shared" si="77"/>
        <v>440</v>
      </c>
      <c r="AO71" s="24">
        <f t="shared" si="78"/>
        <v>480</v>
      </c>
    </row>
    <row r="72" spans="24:41" x14ac:dyDescent="0.25">
      <c r="X72" s="25" t="s">
        <v>86</v>
      </c>
      <c r="AA72" s="25" t="str">
        <f>CONCATENATE($A$2,X72)</f>
        <v>311_4_PGL_G_OO</v>
      </c>
      <c r="AB72" s="24">
        <v>1</v>
      </c>
      <c r="AC72" s="24">
        <v>5</v>
      </c>
      <c r="AD72" s="84">
        <f>EXP('Расчет исходов'!AD101)</f>
        <v>11.386935176877371</v>
      </c>
      <c r="AE72" s="84">
        <f>EXP('Расчет исходов'!AE101)</f>
        <v>16.220000000000006</v>
      </c>
      <c r="AF72" s="81">
        <f>'Расчет исходов'!AD21</f>
        <v>14.457801440153506</v>
      </c>
      <c r="AG72" s="81">
        <f>'Расчет исходов'!AE21</f>
        <v>15.683333333333332</v>
      </c>
      <c r="AH72" s="24">
        <f t="shared" ref="AH72:AI75" si="79">AF72</f>
        <v>14.457801440153506</v>
      </c>
      <c r="AI72" s="24">
        <f t="shared" si="79"/>
        <v>15.683333333333332</v>
      </c>
      <c r="AJ72" s="81">
        <f>'Расчет исходов'!AD47</f>
        <v>19.893044212123257</v>
      </c>
      <c r="AK72" s="81">
        <f>'Расчет исходов'!AE47</f>
        <v>21.150000000000002</v>
      </c>
      <c r="AL72" s="153">
        <f>'Расчет исходов'!AD74</f>
        <v>0.62119462354982091</v>
      </c>
      <c r="AM72" s="153">
        <f>'Расчет исходов'!AE74</f>
        <v>0.63</v>
      </c>
      <c r="AN72" s="24">
        <f t="shared" si="77"/>
        <v>440</v>
      </c>
      <c r="AO72" s="24">
        <f t="shared" si="78"/>
        <v>480</v>
      </c>
    </row>
    <row r="73" spans="24:41" x14ac:dyDescent="0.25">
      <c r="X73" s="25" t="s">
        <v>87</v>
      </c>
      <c r="AA73" s="25" t="str">
        <f>CONCATENATE($A$2,X73)</f>
        <v>311_4_PGL_G_OP</v>
      </c>
      <c r="AB73" s="24">
        <v>1</v>
      </c>
      <c r="AC73" s="24">
        <v>5</v>
      </c>
      <c r="AD73" s="84">
        <f>EXP('Расчет исходов'!AD102)</f>
        <v>7.9939761234529705</v>
      </c>
      <c r="AE73" s="84">
        <f>EXP('Расчет исходов'!AE102)</f>
        <v>11.386935176877371</v>
      </c>
      <c r="AF73" s="81">
        <f>'Расчет исходов'!AD22</f>
        <v>13.232269546973681</v>
      </c>
      <c r="AG73" s="81">
        <f>'Расчет исходов'!AE22</f>
        <v>14.457801440153506</v>
      </c>
      <c r="AH73" s="24">
        <f t="shared" si="79"/>
        <v>13.232269546973681</v>
      </c>
      <c r="AI73" s="24">
        <f t="shared" si="79"/>
        <v>14.457801440153506</v>
      </c>
      <c r="AJ73" s="81">
        <f>'Расчет исходов'!AD48</f>
        <v>18.636088424246513</v>
      </c>
      <c r="AK73" s="81">
        <f>'Расчет исходов'!AE48</f>
        <v>19.893044212123257</v>
      </c>
      <c r="AL73" s="153">
        <f>'Расчет исходов'!AD75</f>
        <v>0.61238924709964182</v>
      </c>
      <c r="AM73" s="153">
        <f>'Расчет исходов'!AE75</f>
        <v>0.62119462354982091</v>
      </c>
      <c r="AN73" s="24">
        <f t="shared" si="77"/>
        <v>440</v>
      </c>
      <c r="AO73" s="24">
        <f t="shared" si="78"/>
        <v>480</v>
      </c>
    </row>
    <row r="74" spans="24:41" x14ac:dyDescent="0.25">
      <c r="X74" s="25" t="s">
        <v>88</v>
      </c>
      <c r="AA74" s="25" t="str">
        <f>CONCATENATE($A$2,X74)</f>
        <v>311_4_PGL_G_PO</v>
      </c>
      <c r="AB74" s="24">
        <v>1</v>
      </c>
      <c r="AC74" s="24">
        <v>5</v>
      </c>
      <c r="AD74" s="84">
        <f>EXP('Расчет исходов'!AD103)</f>
        <v>4.7141546032347366</v>
      </c>
      <c r="AE74" s="84">
        <f>EXP('Расчет исходов'!AE103)</f>
        <v>7.9939761234529705</v>
      </c>
      <c r="AF74" s="81">
        <f>'Расчет исходов'!AD23</f>
        <v>11.402801440153507</v>
      </c>
      <c r="AG74" s="81">
        <f>'Расчет исходов'!AE23</f>
        <v>13.232269546973681</v>
      </c>
      <c r="AH74" s="24">
        <f t="shared" si="79"/>
        <v>11.402801440153507</v>
      </c>
      <c r="AI74" s="24">
        <f t="shared" si="79"/>
        <v>13.232269546973681</v>
      </c>
      <c r="AJ74" s="81">
        <f>'Расчет исходов'!AD49</f>
        <v>16.759710878789924</v>
      </c>
      <c r="AK74" s="81">
        <f>'Расчет исходов'!AE49</f>
        <v>18.636088424246513</v>
      </c>
      <c r="AL74" s="153">
        <f>'Расчет исходов'!AD76</f>
        <v>0.59924462354982089</v>
      </c>
      <c r="AM74" s="153">
        <f>'Расчет исходов'!AE76</f>
        <v>0.61238924709964182</v>
      </c>
      <c r="AN74" s="24">
        <f t="shared" si="77"/>
        <v>440</v>
      </c>
      <c r="AO74" s="24">
        <f t="shared" si="78"/>
        <v>480</v>
      </c>
    </row>
    <row r="75" spans="24:41" x14ac:dyDescent="0.25">
      <c r="X75" s="25" t="s">
        <v>89</v>
      </c>
      <c r="AA75" s="25" t="str">
        <f>CONCATENATE($A$2,X75)</f>
        <v>311_4_PGL_G_PP</v>
      </c>
      <c r="AB75" s="24">
        <v>1</v>
      </c>
      <c r="AC75" s="24">
        <v>5</v>
      </c>
      <c r="AD75" s="84">
        <f>EXP('Расчет исходов'!AD104)</f>
        <v>2.7799999999999994</v>
      </c>
      <c r="AE75" s="84">
        <f>EXP('Расчет исходов'!AE104)</f>
        <v>4.7141546032347366</v>
      </c>
      <c r="AF75" s="81">
        <f>'Расчет исходов'!AD24</f>
        <v>9.5733333333333324</v>
      </c>
      <c r="AG75" s="81">
        <f>'Расчет исходов'!AE24</f>
        <v>11.402801440153507</v>
      </c>
      <c r="AH75" s="24">
        <f t="shared" si="79"/>
        <v>9.5733333333333324</v>
      </c>
      <c r="AI75" s="24">
        <f t="shared" si="79"/>
        <v>11.402801440153507</v>
      </c>
      <c r="AJ75" s="81">
        <f>'Расчет исходов'!AD50</f>
        <v>14.883333333333333</v>
      </c>
      <c r="AK75" s="81">
        <f>'Расчет исходов'!AE50</f>
        <v>16.759710878789924</v>
      </c>
      <c r="AL75" s="153">
        <f>'Расчет исходов'!AD77</f>
        <v>0.58609999999999995</v>
      </c>
      <c r="AM75" s="153">
        <f>'Расчет исходов'!AE77</f>
        <v>0.59924462354982089</v>
      </c>
      <c r="AN75" s="24">
        <f t="shared" si="77"/>
        <v>440</v>
      </c>
      <c r="AO75" s="24">
        <f t="shared" si="78"/>
        <v>480</v>
      </c>
    </row>
    <row r="76" spans="24:41" x14ac:dyDescent="0.25">
      <c r="X76" s="25" t="s">
        <v>90</v>
      </c>
      <c r="AA76" s="25" t="str">
        <f t="shared" si="74"/>
        <v>311_4_GL_WG_O</v>
      </c>
      <c r="AB76" s="24">
        <v>1</v>
      </c>
      <c r="AC76" s="24">
        <v>5</v>
      </c>
      <c r="AD76" s="84">
        <f>EXP('Расчет исходов'!BR100)</f>
        <v>9.031803663795495</v>
      </c>
      <c r="AE76" s="84">
        <f>EXP('Расчет исходов'!BS100)</f>
        <v>16.220000000000006</v>
      </c>
      <c r="AF76" s="81">
        <f>'Расчет исходов'!BR21</f>
        <v>13.738017878802898</v>
      </c>
      <c r="AG76" s="81">
        <f>'Расчет исходов'!BS21</f>
        <v>15.93</v>
      </c>
      <c r="AH76" s="24">
        <f t="shared" si="75"/>
        <v>13.738017878802898</v>
      </c>
      <c r="AI76" s="24">
        <f t="shared" si="76"/>
        <v>15.93</v>
      </c>
      <c r="AJ76" s="81">
        <f>'Расчет исходов'!BR46</f>
        <v>19.003675333560846</v>
      </c>
      <c r="AK76" s="81">
        <f>'Расчет исходов'!BS46</f>
        <v>20.953333333333333</v>
      </c>
      <c r="AL76" s="153">
        <f>'Расчет исходов'!BR73</f>
        <v>0.61237340979774368</v>
      </c>
      <c r="AM76" s="153">
        <f>'Расчет исходов'!BS73</f>
        <v>0.63</v>
      </c>
      <c r="AN76" s="24">
        <f t="shared" si="77"/>
        <v>440</v>
      </c>
      <c r="AO76" s="24">
        <f t="shared" si="78"/>
        <v>480</v>
      </c>
    </row>
    <row r="77" spans="24:41" x14ac:dyDescent="0.25">
      <c r="X77" s="25" t="s">
        <v>91</v>
      </c>
      <c r="AA77" s="25" t="str">
        <f t="shared" si="74"/>
        <v>311_4_GL_WG_P</v>
      </c>
      <c r="AB77" s="24">
        <v>1</v>
      </c>
      <c r="AC77" s="24">
        <v>5</v>
      </c>
      <c r="AD77" s="84">
        <f>EXP('Расчет исходов'!BR101)</f>
        <v>2.7799999999999994</v>
      </c>
      <c r="AE77" s="84">
        <f>EXP('Расчет исходов'!BS101)</f>
        <v>9.031803663795495</v>
      </c>
      <c r="AF77" s="81">
        <f>'Расчет исходов'!BR22</f>
        <v>9.326666666666668</v>
      </c>
      <c r="AG77" s="81">
        <f>'Расчет исходов'!BS22</f>
        <v>13.738017878802898</v>
      </c>
      <c r="AH77" s="24">
        <f t="shared" si="75"/>
        <v>9.326666666666668</v>
      </c>
      <c r="AI77" s="24">
        <f t="shared" si="76"/>
        <v>13.738017878802898</v>
      </c>
      <c r="AJ77" s="81">
        <f>'Расчет исходов'!BR47</f>
        <v>15.08</v>
      </c>
      <c r="AK77" s="81">
        <f>'Расчет исходов'!BS47</f>
        <v>19.003675333560846</v>
      </c>
      <c r="AL77" s="153">
        <f>'Расчет исходов'!BR74</f>
        <v>0.57689999999999997</v>
      </c>
      <c r="AM77" s="153">
        <f>'Расчет исходов'!BS74</f>
        <v>0.61237340979774368</v>
      </c>
      <c r="AN77" s="24">
        <f t="shared" si="77"/>
        <v>440</v>
      </c>
      <c r="AO77" s="24">
        <f t="shared" si="78"/>
        <v>480</v>
      </c>
    </row>
    <row r="78" spans="24:41" x14ac:dyDescent="0.25">
      <c r="X78" s="25" t="s">
        <v>92</v>
      </c>
      <c r="AA78" s="25" t="str">
        <f t="shared" si="74"/>
        <v>311_4_GL_G_O</v>
      </c>
      <c r="AB78" s="24">
        <v>1</v>
      </c>
      <c r="AC78" s="24">
        <v>5</v>
      </c>
      <c r="AD78" s="81">
        <f>EXP('Расчет исходов'!BY100)</f>
        <v>9.031803663795495</v>
      </c>
      <c r="AE78" s="81">
        <f>EXP('Расчет исходов'!BZ100)</f>
        <v>16.220000000000006</v>
      </c>
      <c r="AF78" s="81">
        <f>'Расчет исходов'!BY21</f>
        <v>13.879179163738955</v>
      </c>
      <c r="AG78" s="81">
        <f>'Расчет исходов'!BZ21</f>
        <v>16.349999999999998</v>
      </c>
      <c r="AH78" s="24">
        <f t="shared" si="75"/>
        <v>13.879179163738955</v>
      </c>
      <c r="AI78" s="24">
        <f t="shared" si="76"/>
        <v>16.349999999999998</v>
      </c>
      <c r="AJ78" s="81">
        <f>'Расчет исходов'!BY46</f>
        <v>19.193010707800479</v>
      </c>
      <c r="AK78" s="81">
        <f>'Расчет исходов'!BZ46</f>
        <v>21.516666666666666</v>
      </c>
      <c r="AL78" s="153">
        <f>'Расчет исходов'!BY73</f>
        <v>0.61237340979774368</v>
      </c>
      <c r="AM78" s="153">
        <f>'Расчет исходов'!BZ73</f>
        <v>0.63</v>
      </c>
      <c r="AN78" s="24">
        <f t="shared" si="77"/>
        <v>440</v>
      </c>
      <c r="AO78" s="24">
        <f t="shared" si="78"/>
        <v>480</v>
      </c>
    </row>
    <row r="79" spans="24:41" x14ac:dyDescent="0.25">
      <c r="X79" s="25" t="s">
        <v>93</v>
      </c>
      <c r="AA79" s="25" t="str">
        <f t="shared" si="74"/>
        <v>311_4_GL_G_P</v>
      </c>
      <c r="AB79" s="24">
        <v>1</v>
      </c>
      <c r="AC79" s="24">
        <v>5</v>
      </c>
      <c r="AD79" s="81">
        <f>EXP('Расчет исходов'!BY101)</f>
        <v>2.7799999999999994</v>
      </c>
      <c r="AE79" s="81">
        <f>EXP('Расчет исходов'!BZ101)</f>
        <v>9.031803663795495</v>
      </c>
      <c r="AF79" s="81">
        <f>'Расчет исходов'!BY22</f>
        <v>8.9066666666666681</v>
      </c>
      <c r="AG79" s="81">
        <f>'Расчет исходов'!BZ22</f>
        <v>13.879179163738955</v>
      </c>
      <c r="AH79" s="24">
        <f t="shared" si="75"/>
        <v>8.9066666666666681</v>
      </c>
      <c r="AI79" s="24">
        <f t="shared" si="76"/>
        <v>13.879179163738955</v>
      </c>
      <c r="AJ79" s="81">
        <f>'Расчет исходов'!BY47</f>
        <v>14.516666666666666</v>
      </c>
      <c r="AK79" s="81">
        <f>'Расчет исходов'!BZ47</f>
        <v>19.193010707800479</v>
      </c>
      <c r="AL79" s="153">
        <f>'Расчет исходов'!BY74</f>
        <v>0.57689999999999997</v>
      </c>
      <c r="AM79" s="153">
        <f>'Расчет исходов'!BZ74</f>
        <v>0.61237340979774368</v>
      </c>
      <c r="AN79" s="24">
        <f t="shared" si="77"/>
        <v>440</v>
      </c>
      <c r="AO79" s="24">
        <f t="shared" si="78"/>
        <v>480</v>
      </c>
    </row>
    <row r="80" spans="24:41" x14ac:dyDescent="0.25">
      <c r="X80" s="25" t="s">
        <v>212</v>
      </c>
      <c r="AA80" s="25" t="str">
        <f t="shared" si="74"/>
        <v>311_4_GL_WG_K_O</v>
      </c>
      <c r="AB80" s="24">
        <v>1</v>
      </c>
      <c r="AC80" s="24">
        <v>5</v>
      </c>
      <c r="AD80" s="81">
        <f>EXP('Расчет исходов'!CF100)</f>
        <v>9.031803663795495</v>
      </c>
      <c r="AE80" s="81">
        <f>EXP('Расчет исходов'!CG100)</f>
        <v>16.220000000000006</v>
      </c>
      <c r="AF80" s="81">
        <f>'Расчет исходов'!CF21</f>
        <v>13.738017878802898</v>
      </c>
      <c r="AG80" s="81">
        <f>'Расчет исходов'!CG21</f>
        <v>15.93</v>
      </c>
      <c r="AH80" s="24">
        <f t="shared" ref="AH80:AH81" si="80">AF80</f>
        <v>13.738017878802898</v>
      </c>
      <c r="AI80" s="24">
        <f t="shared" ref="AI80:AI81" si="81">AG80</f>
        <v>15.93</v>
      </c>
      <c r="AJ80" s="81">
        <f>'Расчет исходов'!CF46</f>
        <v>19.003675333560846</v>
      </c>
      <c r="AK80" s="81">
        <f>'Расчет исходов'!CG46</f>
        <v>20.953333333333333</v>
      </c>
      <c r="AL80" s="153">
        <f>'Расчет исходов'!CF73</f>
        <v>0.61237340979774368</v>
      </c>
      <c r="AM80" s="153">
        <f>'Расчет исходов'!CG73</f>
        <v>0.63</v>
      </c>
      <c r="AN80" s="24">
        <f t="shared" si="77"/>
        <v>440</v>
      </c>
      <c r="AO80" s="24">
        <f t="shared" si="78"/>
        <v>480</v>
      </c>
    </row>
    <row r="81" spans="24:41" x14ac:dyDescent="0.25">
      <c r="X81" s="25" t="s">
        <v>222</v>
      </c>
      <c r="AA81" s="25" t="str">
        <f t="shared" si="74"/>
        <v>311_4_GL_WG_K_P</v>
      </c>
      <c r="AB81" s="24">
        <v>1</v>
      </c>
      <c r="AC81" s="24">
        <v>5</v>
      </c>
      <c r="AD81" s="81">
        <f>EXP('Расчет исходов'!CF101)</f>
        <v>2.7799999999999994</v>
      </c>
      <c r="AE81" s="81">
        <f>EXP('Расчет исходов'!CG101)</f>
        <v>9.031803663795495</v>
      </c>
      <c r="AF81" s="81">
        <f>'Расчет исходов'!CF22</f>
        <v>9.326666666666668</v>
      </c>
      <c r="AG81" s="81">
        <f>'Расчет исходов'!CG22</f>
        <v>13.738017878802898</v>
      </c>
      <c r="AH81" s="24">
        <f t="shared" si="80"/>
        <v>9.326666666666668</v>
      </c>
      <c r="AI81" s="24">
        <f t="shared" si="81"/>
        <v>13.738017878802898</v>
      </c>
      <c r="AJ81" s="81">
        <f>'Расчет исходов'!CF47</f>
        <v>15.08</v>
      </c>
      <c r="AK81" s="81">
        <f>'Расчет исходов'!CG47</f>
        <v>19.003675333560846</v>
      </c>
      <c r="AL81" s="153">
        <f>'Расчет исходов'!CF74</f>
        <v>0.57689999999999997</v>
      </c>
      <c r="AM81" s="153">
        <f>'Расчет исходов'!CG74</f>
        <v>0.61237340979774368</v>
      </c>
      <c r="AN81" s="24">
        <f t="shared" si="77"/>
        <v>440</v>
      </c>
      <c r="AO81" s="24">
        <f t="shared" si="78"/>
        <v>480</v>
      </c>
    </row>
    <row r="82" spans="24:41" x14ac:dyDescent="0.25">
      <c r="X82" s="25" t="s">
        <v>208</v>
      </c>
      <c r="AA82" s="25" t="str">
        <f>CONCATENATE($A$2,X82)</f>
        <v>311_4_PGL_WG_K_OO</v>
      </c>
      <c r="AB82" s="24">
        <v>1</v>
      </c>
      <c r="AC82" s="24">
        <v>5</v>
      </c>
      <c r="AD82" s="167">
        <f>EXP('Расчет исходов'!AX101)</f>
        <v>11.386935176877371</v>
      </c>
      <c r="AE82" s="167">
        <f>EXP('Расчет исходов'!AY101)</f>
        <v>16.220000000000006</v>
      </c>
      <c r="AF82" s="166">
        <f>'Расчет исходов'!AX21</f>
        <v>14.228244612783818</v>
      </c>
      <c r="AG82" s="166">
        <f>'Расчет исходов'!AY21</f>
        <v>15.299999999999999</v>
      </c>
      <c r="AH82" s="166">
        <f t="shared" ref="AH82:AH85" si="82">AF82</f>
        <v>14.228244612783818</v>
      </c>
      <c r="AI82" s="166">
        <f t="shared" ref="AI82:AI84" si="83">AG82</f>
        <v>15.299999999999999</v>
      </c>
      <c r="AJ82" s="166">
        <f>'Расчет исходов'!AX47</f>
        <v>19.573660800130646</v>
      </c>
      <c r="AK82" s="166">
        <f>'Расчет исходов'!AY47</f>
        <v>20.616666666666667</v>
      </c>
      <c r="AL82" s="168">
        <f>'Расчет исходов'!AX74</f>
        <v>0.62119462354982091</v>
      </c>
      <c r="AM82" s="168">
        <f>'Расчет исходов'!AY74</f>
        <v>0.63</v>
      </c>
      <c r="AN82" s="166">
        <f t="shared" si="77"/>
        <v>440</v>
      </c>
      <c r="AO82" s="166">
        <f t="shared" si="78"/>
        <v>480</v>
      </c>
    </row>
    <row r="83" spans="24:41" x14ac:dyDescent="0.25">
      <c r="X83" s="25" t="s">
        <v>209</v>
      </c>
      <c r="AA83" s="25" t="str">
        <f>CONCATENATE($A$2,X83)</f>
        <v>311_4_PGL_WG_K_OP</v>
      </c>
      <c r="AB83" s="24">
        <v>1</v>
      </c>
      <c r="AC83" s="24">
        <v>5</v>
      </c>
      <c r="AD83" s="167">
        <f>EXP('Расчет исходов'!AX102)</f>
        <v>7.9939761234529705</v>
      </c>
      <c r="AE83" s="167">
        <f>EXP('Расчет исходов'!AY102)</f>
        <v>11.386935176877371</v>
      </c>
      <c r="AF83" s="166">
        <f>'Расчет исходов'!AX22</f>
        <v>13.156489225567636</v>
      </c>
      <c r="AG83" s="166">
        <f>'Расчет исходов'!AY22</f>
        <v>14.228244612783818</v>
      </c>
      <c r="AH83" s="166">
        <f t="shared" si="82"/>
        <v>13.156489225567636</v>
      </c>
      <c r="AI83" s="166">
        <f t="shared" si="83"/>
        <v>14.228244612783818</v>
      </c>
      <c r="AJ83" s="166">
        <f>'Расчет исходов'!AX48</f>
        <v>18.530654933594622</v>
      </c>
      <c r="AK83" s="166">
        <f>'Расчет исходов'!AY48</f>
        <v>19.573660800130646</v>
      </c>
      <c r="AL83" s="168">
        <f>'Расчет исходов'!AX75</f>
        <v>0.61238924709964182</v>
      </c>
      <c r="AM83" s="168">
        <f>'Расчет исходов'!AY75</f>
        <v>0.62119462354982091</v>
      </c>
      <c r="AN83" s="166">
        <f t="shared" si="77"/>
        <v>440</v>
      </c>
      <c r="AO83" s="166">
        <f t="shared" si="78"/>
        <v>480</v>
      </c>
    </row>
    <row r="84" spans="24:41" x14ac:dyDescent="0.25">
      <c r="X84" s="164" t="s">
        <v>210</v>
      </c>
      <c r="Y84" s="165"/>
      <c r="Z84" s="165"/>
      <c r="AA84" s="164" t="str">
        <f>CONCATENATE($A$2,X84)</f>
        <v>311_4_PGL_WG_K_PO</v>
      </c>
      <c r="AB84" s="166">
        <v>1</v>
      </c>
      <c r="AC84" s="166">
        <v>5</v>
      </c>
      <c r="AD84" s="167">
        <f>EXP('Расчет исходов'!AX103)</f>
        <v>4.7141546032347366</v>
      </c>
      <c r="AE84" s="167">
        <f>EXP('Расчет исходов'!AY103)</f>
        <v>7.9939761234529705</v>
      </c>
      <c r="AF84" s="166">
        <f>'Расчет исходов'!AX23</f>
        <v>11.556577946117152</v>
      </c>
      <c r="AG84" s="166">
        <f>'Расчет исходов'!AY23</f>
        <v>13.156489225567636</v>
      </c>
      <c r="AH84" s="166">
        <f t="shared" si="82"/>
        <v>11.556577946117152</v>
      </c>
      <c r="AI84" s="166">
        <f t="shared" si="83"/>
        <v>13.156489225567636</v>
      </c>
      <c r="AJ84" s="166">
        <f>'Расчет исходов'!AX49</f>
        <v>16.973660800130645</v>
      </c>
      <c r="AK84" s="166">
        <f>'Расчет исходов'!AY49</f>
        <v>18.530654933594622</v>
      </c>
      <c r="AL84" s="168">
        <f>'Расчет исходов'!AX76</f>
        <v>0.59924462354982089</v>
      </c>
      <c r="AM84" s="168">
        <f>'Расчет исходов'!AY76</f>
        <v>0.61238924709964182</v>
      </c>
      <c r="AN84" s="166">
        <f t="shared" si="77"/>
        <v>440</v>
      </c>
      <c r="AO84" s="166">
        <f t="shared" si="78"/>
        <v>480</v>
      </c>
    </row>
    <row r="85" spans="24:41" x14ac:dyDescent="0.25">
      <c r="X85" s="164" t="s">
        <v>211</v>
      </c>
      <c r="Y85" s="165"/>
      <c r="Z85" s="165"/>
      <c r="AA85" s="164" t="str">
        <f>CONCATENATE($A$2,X85)</f>
        <v>311_4_PGL_WG_K_PP</v>
      </c>
      <c r="AB85" s="166">
        <v>1</v>
      </c>
      <c r="AC85" s="166">
        <v>5</v>
      </c>
      <c r="AD85" s="167">
        <f>EXP('Расчет исходов'!AX104)</f>
        <v>2.7799999999999994</v>
      </c>
      <c r="AE85" s="167">
        <f>EXP('Расчет исходов'!AY104)</f>
        <v>4.7141546032347366</v>
      </c>
      <c r="AF85" s="166">
        <f>'Расчет исходов'!AX24</f>
        <v>9.9566666666666652</v>
      </c>
      <c r="AG85" s="166">
        <f>'Расчет исходов'!AY24</f>
        <v>11.556577946117152</v>
      </c>
      <c r="AH85" s="166">
        <f t="shared" si="82"/>
        <v>9.9566666666666652</v>
      </c>
      <c r="AI85" s="166">
        <f>AG85</f>
        <v>11.556577946117152</v>
      </c>
      <c r="AJ85" s="166">
        <f>'Расчет исходов'!AX50</f>
        <v>15.416666666666666</v>
      </c>
      <c r="AK85" s="166">
        <f>'Расчет исходов'!AY50</f>
        <v>16.973660800130645</v>
      </c>
      <c r="AL85" s="168">
        <f>'Расчет исходов'!AX77</f>
        <v>0.58609999999999995</v>
      </c>
      <c r="AM85" s="168">
        <f>'Расчет исходов'!AY77</f>
        <v>0.59924462354982089</v>
      </c>
      <c r="AN85" s="166">
        <f t="shared" si="77"/>
        <v>440</v>
      </c>
      <c r="AO85" s="166">
        <f t="shared" si="78"/>
        <v>480</v>
      </c>
    </row>
    <row r="86" spans="24:41" x14ac:dyDescent="0.25">
      <c r="X86" s="116" t="s">
        <v>77</v>
      </c>
      <c r="AA86" s="116" t="str">
        <f>CONCATENATE($A$2,X86)</f>
        <v>311_4_PGL_WG</v>
      </c>
      <c r="AB86" s="24">
        <f t="shared" ref="AB86:AO86" si="84">AB51</f>
        <v>1</v>
      </c>
      <c r="AC86" s="24">
        <f t="shared" si="84"/>
        <v>5</v>
      </c>
      <c r="AD86" s="24">
        <f t="shared" si="84"/>
        <v>2.78</v>
      </c>
      <c r="AE86" s="24">
        <f t="shared" si="84"/>
        <v>16.220000000000002</v>
      </c>
      <c r="AF86" s="24">
        <f t="shared" si="84"/>
        <v>9.9566666666666652</v>
      </c>
      <c r="AG86" s="24">
        <f t="shared" si="84"/>
        <v>15.299999999999999</v>
      </c>
      <c r="AH86" s="24">
        <f t="shared" si="84"/>
        <v>9.9566666666666652</v>
      </c>
      <c r="AI86" s="24">
        <f t="shared" si="84"/>
        <v>15.299999999999999</v>
      </c>
      <c r="AJ86" s="24">
        <f t="shared" si="84"/>
        <v>15.416666666666666</v>
      </c>
      <c r="AK86" s="24">
        <f t="shared" si="84"/>
        <v>20.616666666666667</v>
      </c>
      <c r="AL86" s="162">
        <f t="shared" si="84"/>
        <v>0.58609999999999995</v>
      </c>
      <c r="AM86" s="162">
        <f t="shared" si="84"/>
        <v>0.63</v>
      </c>
      <c r="AN86" s="24">
        <f t="shared" si="84"/>
        <v>440</v>
      </c>
      <c r="AO86" s="24">
        <f t="shared" si="84"/>
        <v>480</v>
      </c>
    </row>
    <row r="87" spans="24:41" x14ac:dyDescent="0.25">
      <c r="X87" s="116" t="s">
        <v>78</v>
      </c>
      <c r="AA87" s="116" t="str">
        <f t="shared" ref="AA87:AA91" si="85">CONCATENATE($A$2,X87)</f>
        <v>311_4_PGL_G</v>
      </c>
      <c r="AB87" s="24">
        <f t="shared" ref="AB87:AO87" si="86">AB52</f>
        <v>1</v>
      </c>
      <c r="AC87" s="24">
        <f t="shared" si="86"/>
        <v>5</v>
      </c>
      <c r="AD87" s="24">
        <f t="shared" si="86"/>
        <v>2.78</v>
      </c>
      <c r="AE87" s="24">
        <f t="shared" si="86"/>
        <v>16.220000000000002</v>
      </c>
      <c r="AF87" s="24">
        <f t="shared" si="86"/>
        <v>9.5733333333333324</v>
      </c>
      <c r="AG87" s="24">
        <f t="shared" si="86"/>
        <v>15.683333333333332</v>
      </c>
      <c r="AH87" s="24">
        <f t="shared" si="86"/>
        <v>9.5733333333333324</v>
      </c>
      <c r="AI87" s="24">
        <f t="shared" si="86"/>
        <v>15.683333333333332</v>
      </c>
      <c r="AJ87" s="24">
        <f t="shared" si="86"/>
        <v>14.883333333333333</v>
      </c>
      <c r="AK87" s="24">
        <f t="shared" si="86"/>
        <v>21.150000000000002</v>
      </c>
      <c r="AL87" s="162">
        <f t="shared" si="86"/>
        <v>0.58609999999999995</v>
      </c>
      <c r="AM87" s="162">
        <f t="shared" si="86"/>
        <v>0.63</v>
      </c>
      <c r="AN87" s="24">
        <f t="shared" si="86"/>
        <v>440</v>
      </c>
      <c r="AO87" s="24">
        <f t="shared" si="86"/>
        <v>480</v>
      </c>
    </row>
    <row r="88" spans="24:41" x14ac:dyDescent="0.25">
      <c r="X88" s="116" t="s">
        <v>207</v>
      </c>
      <c r="AA88" s="116" t="str">
        <f t="shared" si="85"/>
        <v>311_4_PGL_WG_K</v>
      </c>
      <c r="AB88" s="24">
        <f t="shared" ref="AB88:AO88" si="87">AB53</f>
        <v>1</v>
      </c>
      <c r="AC88" s="24">
        <f t="shared" si="87"/>
        <v>5</v>
      </c>
      <c r="AD88" s="24">
        <f t="shared" si="87"/>
        <v>2.78</v>
      </c>
      <c r="AE88" s="24">
        <f t="shared" si="87"/>
        <v>16.220000000000002</v>
      </c>
      <c r="AF88" s="24">
        <f t="shared" si="87"/>
        <v>9.9566666666666652</v>
      </c>
      <c r="AG88" s="24">
        <f t="shared" si="87"/>
        <v>15.299999999999999</v>
      </c>
      <c r="AH88" s="24">
        <f t="shared" si="87"/>
        <v>9.9566666666666652</v>
      </c>
      <c r="AI88" s="24">
        <f t="shared" si="87"/>
        <v>15.299999999999999</v>
      </c>
      <c r="AJ88" s="24">
        <f t="shared" si="87"/>
        <v>15.416666666666666</v>
      </c>
      <c r="AK88" s="24">
        <f t="shared" si="87"/>
        <v>20.616666666666667</v>
      </c>
      <c r="AL88" s="162">
        <f t="shared" si="87"/>
        <v>0.58609999999999995</v>
      </c>
      <c r="AM88" s="162">
        <f t="shared" si="87"/>
        <v>0.63</v>
      </c>
      <c r="AN88" s="24">
        <f t="shared" si="87"/>
        <v>440</v>
      </c>
      <c r="AO88" s="24">
        <f t="shared" si="87"/>
        <v>480</v>
      </c>
    </row>
    <row r="89" spans="24:41" x14ac:dyDescent="0.25">
      <c r="X89" s="116" t="s">
        <v>79</v>
      </c>
      <c r="AA89" s="116" t="str">
        <f t="shared" si="85"/>
        <v>311_4_GL_WG</v>
      </c>
      <c r="AB89" s="24">
        <f t="shared" ref="AB89:AO89" si="88">AB54</f>
        <v>1</v>
      </c>
      <c r="AC89" s="24">
        <f t="shared" si="88"/>
        <v>5</v>
      </c>
      <c r="AD89" s="24">
        <f t="shared" si="88"/>
        <v>2.78</v>
      </c>
      <c r="AE89" s="24">
        <f t="shared" si="88"/>
        <v>16.220000000000002</v>
      </c>
      <c r="AF89" s="24">
        <f t="shared" si="88"/>
        <v>9.326666666666668</v>
      </c>
      <c r="AG89" s="24">
        <f t="shared" si="88"/>
        <v>15.93</v>
      </c>
      <c r="AH89" s="24">
        <f t="shared" si="88"/>
        <v>9.326666666666668</v>
      </c>
      <c r="AI89" s="24">
        <f t="shared" si="88"/>
        <v>15.93</v>
      </c>
      <c r="AJ89" s="24">
        <f t="shared" si="88"/>
        <v>15.08</v>
      </c>
      <c r="AK89" s="24">
        <f t="shared" si="88"/>
        <v>20.953333333333333</v>
      </c>
      <c r="AL89" s="162">
        <f t="shared" si="88"/>
        <v>0.57689999999999997</v>
      </c>
      <c r="AM89" s="162">
        <f t="shared" si="88"/>
        <v>0.63</v>
      </c>
      <c r="AN89" s="24">
        <f t="shared" si="88"/>
        <v>440</v>
      </c>
      <c r="AO89" s="24">
        <f t="shared" si="88"/>
        <v>480</v>
      </c>
    </row>
    <row r="90" spans="24:41" x14ac:dyDescent="0.25">
      <c r="X90" s="116" t="s">
        <v>80</v>
      </c>
      <c r="AA90" s="116" t="str">
        <f t="shared" si="85"/>
        <v>311_4_GL_G</v>
      </c>
      <c r="AB90" s="24">
        <f t="shared" ref="AB90:AO90" si="89">AB55</f>
        <v>1</v>
      </c>
      <c r="AC90" s="24">
        <f t="shared" si="89"/>
        <v>5</v>
      </c>
      <c r="AD90" s="24">
        <f t="shared" si="89"/>
        <v>2.78</v>
      </c>
      <c r="AE90" s="24">
        <f t="shared" si="89"/>
        <v>16.220000000000002</v>
      </c>
      <c r="AF90" s="24">
        <f t="shared" si="89"/>
        <v>8.9066666666666681</v>
      </c>
      <c r="AG90" s="24">
        <f t="shared" si="89"/>
        <v>16.349999999999998</v>
      </c>
      <c r="AH90" s="24">
        <f t="shared" si="89"/>
        <v>8.9066666666666681</v>
      </c>
      <c r="AI90" s="24">
        <f t="shared" si="89"/>
        <v>16.349999999999998</v>
      </c>
      <c r="AJ90" s="24">
        <f t="shared" si="89"/>
        <v>14.516666666666666</v>
      </c>
      <c r="AK90" s="24">
        <f t="shared" si="89"/>
        <v>21.516666666666666</v>
      </c>
      <c r="AL90" s="162">
        <f t="shared" si="89"/>
        <v>0.57689999999999997</v>
      </c>
      <c r="AM90" s="162">
        <f t="shared" si="89"/>
        <v>0.63</v>
      </c>
      <c r="AN90" s="24">
        <f t="shared" si="89"/>
        <v>440</v>
      </c>
      <c r="AO90" s="24">
        <f t="shared" si="89"/>
        <v>480</v>
      </c>
    </row>
    <row r="91" spans="24:41" ht="14.45" customHeight="1" x14ac:dyDescent="0.25">
      <c r="X91" s="145" t="s">
        <v>206</v>
      </c>
      <c r="AA91" s="116" t="str">
        <f t="shared" si="85"/>
        <v>311_4_GL_WG_K</v>
      </c>
      <c r="AB91" s="24">
        <f t="shared" ref="AB91:AO91" si="90">AB56</f>
        <v>1</v>
      </c>
      <c r="AC91" s="24">
        <f t="shared" si="90"/>
        <v>5</v>
      </c>
      <c r="AD91" s="24">
        <f t="shared" si="90"/>
        <v>2.78</v>
      </c>
      <c r="AE91" s="24">
        <f t="shared" si="90"/>
        <v>16.220000000000002</v>
      </c>
      <c r="AF91" s="24">
        <f t="shared" si="90"/>
        <v>9.326666666666668</v>
      </c>
      <c r="AG91" s="24">
        <f t="shared" si="90"/>
        <v>15.93</v>
      </c>
      <c r="AH91" s="24">
        <f t="shared" si="90"/>
        <v>9.326666666666668</v>
      </c>
      <c r="AI91" s="24">
        <f t="shared" si="90"/>
        <v>15.93</v>
      </c>
      <c r="AJ91" s="24">
        <f t="shared" si="90"/>
        <v>15.08</v>
      </c>
      <c r="AK91" s="24">
        <f t="shared" si="90"/>
        <v>20.953333333333333</v>
      </c>
      <c r="AL91" s="162">
        <f t="shared" si="90"/>
        <v>0.57689999999999997</v>
      </c>
      <c r="AM91" s="162">
        <f t="shared" si="90"/>
        <v>0.63</v>
      </c>
      <c r="AN91" s="24">
        <f t="shared" si="90"/>
        <v>440</v>
      </c>
      <c r="AO91" s="24">
        <f t="shared" si="90"/>
        <v>480</v>
      </c>
    </row>
    <row r="92" spans="24:41" ht="14.45" customHeight="1" x14ac:dyDescent="0.25"/>
  </sheetData>
  <mergeCells count="86">
    <mergeCell ref="BK6:BK7"/>
    <mergeCell ref="BH6:BH7"/>
    <mergeCell ref="BW3:CG3"/>
    <mergeCell ref="CF4:CG4"/>
    <mergeCell ref="BW5:BW6"/>
    <mergeCell ref="BX5:BX6"/>
    <mergeCell ref="BY5:BY6"/>
    <mergeCell ref="BZ5:BZ6"/>
    <mergeCell ref="CA5:CA6"/>
    <mergeCell ref="CB5:CB6"/>
    <mergeCell ref="CC5:CC6"/>
    <mergeCell ref="CD5:CD6"/>
    <mergeCell ref="CE5:CE6"/>
    <mergeCell ref="CF5:CF6"/>
    <mergeCell ref="CG5:CG6"/>
    <mergeCell ref="BV6:BV7"/>
    <mergeCell ref="BP6:BP7"/>
    <mergeCell ref="BQ6:BQ7"/>
    <mergeCell ref="BR6:BR7"/>
    <mergeCell ref="BS6:BS7"/>
    <mergeCell ref="BT6:BT7"/>
    <mergeCell ref="BW4:CA4"/>
    <mergeCell ref="CB4:CC4"/>
    <mergeCell ref="CD4:CE4"/>
    <mergeCell ref="AY4:BD5"/>
    <mergeCell ref="BE4:BJ5"/>
    <mergeCell ref="BK4:BP5"/>
    <mergeCell ref="BQ4:BV5"/>
    <mergeCell ref="BO58:BX61"/>
    <mergeCell ref="W6:W9"/>
    <mergeCell ref="W11:W14"/>
    <mergeCell ref="W16:W19"/>
    <mergeCell ref="W42:AO45"/>
    <mergeCell ref="X58:AO59"/>
    <mergeCell ref="X60:AO62"/>
    <mergeCell ref="BO6:BO7"/>
    <mergeCell ref="AY6:AY7"/>
    <mergeCell ref="BE6:BE7"/>
    <mergeCell ref="BF6:BF7"/>
    <mergeCell ref="BG6:BG7"/>
    <mergeCell ref="BU6:BU7"/>
    <mergeCell ref="AX4:AX7"/>
    <mergeCell ref="W31:W34"/>
    <mergeCell ref="W26:W29"/>
    <mergeCell ref="AZ6:AZ7"/>
    <mergeCell ref="BA6:BA7"/>
    <mergeCell ref="BI6:BI7"/>
    <mergeCell ref="BJ6:BJ7"/>
    <mergeCell ref="C1:U2"/>
    <mergeCell ref="AL4:AN4"/>
    <mergeCell ref="X4:AB4"/>
    <mergeCell ref="AJ63:AK64"/>
    <mergeCell ref="AL63:AM64"/>
    <mergeCell ref="AN63:AO64"/>
    <mergeCell ref="AB46:AC47"/>
    <mergeCell ref="AD46:AE47"/>
    <mergeCell ref="AF46:AG47"/>
    <mergeCell ref="AH46:AI47"/>
    <mergeCell ref="AJ46:AK47"/>
    <mergeCell ref="AL46:AM47"/>
    <mergeCell ref="AN46:AO47"/>
    <mergeCell ref="AB63:AC64"/>
    <mergeCell ref="AD63:AE64"/>
    <mergeCell ref="AF63:AG64"/>
    <mergeCell ref="AH63:AI64"/>
    <mergeCell ref="W21:W24"/>
    <mergeCell ref="W36:W39"/>
    <mergeCell ref="W1:AN3"/>
    <mergeCell ref="AT1:BS2"/>
    <mergeCell ref="AC4:AE4"/>
    <mergeCell ref="AF4:AH4"/>
    <mergeCell ref="AI4:AK4"/>
    <mergeCell ref="AU4:AU7"/>
    <mergeCell ref="AV4:AV7"/>
    <mergeCell ref="AW4:AW7"/>
    <mergeCell ref="BL6:BL7"/>
    <mergeCell ref="BM6:BM7"/>
    <mergeCell ref="BN6:BN7"/>
    <mergeCell ref="BB6:BB7"/>
    <mergeCell ref="BC6:BC7"/>
    <mergeCell ref="BD6:BD7"/>
    <mergeCell ref="AX34:BJ36"/>
    <mergeCell ref="BO34:BX37"/>
    <mergeCell ref="AY37:BB37"/>
    <mergeCell ref="BC37:BF37"/>
    <mergeCell ref="BG37:BJ37"/>
  </mergeCells>
  <conditionalFormatting sqref="AC48">
    <cfRule type="expression" dxfId="3" priority="4">
      <formula>IF(AB44="ИСТИНА","qwerty",)</formula>
    </cfRule>
  </conditionalFormatting>
  <conditionalFormatting sqref="AC65">
    <cfRule type="expression" dxfId="2" priority="3">
      <formula>IF(AB61="ИСТИНА","qwerty",)</formula>
    </cfRule>
  </conditionalFormatting>
  <pageMargins left="0.7" right="0.7" top="0.75" bottom="0.75" header="0.3" footer="0.3"/>
  <pageSetup paperSize="9" orientation="portrait" horizontalDpi="4294967293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92"/>
  <sheetViews>
    <sheetView topLeftCell="AV13" zoomScale="70" zoomScaleNormal="70" workbookViewId="0">
      <selection activeCell="BP39" sqref="BP39:BP56"/>
    </sheetView>
  </sheetViews>
  <sheetFormatPr defaultRowHeight="15" x14ac:dyDescent="0.25"/>
  <cols>
    <col min="1" max="1" width="29.5703125" customWidth="1"/>
    <col min="11" max="21" width="8.85546875" customWidth="1"/>
    <col min="22" max="23" width="16.5703125" customWidth="1"/>
    <col min="24" max="24" width="27.85546875" customWidth="1"/>
    <col min="25" max="25" width="10.42578125" customWidth="1"/>
    <col min="26" max="26" width="8.7109375" customWidth="1"/>
    <col min="27" max="27" width="21.28515625" customWidth="1"/>
    <col min="28" max="28" width="14.140625" customWidth="1"/>
    <col min="29" max="40" width="8.85546875" customWidth="1"/>
    <col min="46" max="46" width="26.28515625" customWidth="1"/>
    <col min="50" max="50" width="25.7109375" customWidth="1"/>
    <col min="67" max="67" width="42.42578125" customWidth="1"/>
    <col min="71" max="71" width="43.7109375" customWidth="1"/>
    <col min="76" max="76" width="21.28515625" customWidth="1"/>
  </cols>
  <sheetData>
    <row r="1" spans="1:85" ht="52.9" customHeight="1" x14ac:dyDescent="0.25">
      <c r="A1" s="114" t="s">
        <v>81</v>
      </c>
      <c r="C1" s="246" t="s">
        <v>75</v>
      </c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8"/>
      <c r="W1" s="200" t="s">
        <v>76</v>
      </c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2"/>
      <c r="AT1" s="209" t="s">
        <v>96</v>
      </c>
      <c r="AU1" s="210"/>
      <c r="AV1" s="210"/>
      <c r="AW1" s="210"/>
      <c r="AX1" s="210"/>
      <c r="AY1" s="210"/>
      <c r="AZ1" s="210"/>
      <c r="BA1" s="210"/>
      <c r="BB1" s="210"/>
      <c r="BC1" s="210"/>
      <c r="BD1" s="210"/>
      <c r="BE1" s="210"/>
      <c r="BF1" s="210"/>
      <c r="BG1" s="210"/>
      <c r="BH1" s="210"/>
      <c r="BI1" s="210"/>
      <c r="BJ1" s="210"/>
      <c r="BK1" s="210"/>
      <c r="BL1" s="210"/>
      <c r="BM1" s="210"/>
      <c r="BN1" s="210"/>
      <c r="BO1" s="210"/>
      <c r="BP1" s="210"/>
      <c r="BQ1" s="210"/>
      <c r="BR1" s="210"/>
      <c r="BS1" s="211"/>
    </row>
    <row r="2" spans="1:85" ht="40.9" customHeight="1" thickBot="1" x14ac:dyDescent="0.3">
      <c r="A2" s="115" t="s">
        <v>231</v>
      </c>
      <c r="C2" s="249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1"/>
      <c r="W2" s="203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5"/>
      <c r="AT2" s="212"/>
      <c r="AU2" s="213"/>
      <c r="AV2" s="213"/>
      <c r="AW2" s="213"/>
      <c r="AX2" s="213"/>
      <c r="AY2" s="213"/>
      <c r="AZ2" s="213"/>
      <c r="BA2" s="213"/>
      <c r="BB2" s="213"/>
      <c r="BC2" s="213"/>
      <c r="BD2" s="213"/>
      <c r="BE2" s="213"/>
      <c r="BF2" s="213"/>
      <c r="BG2" s="213"/>
      <c r="BH2" s="213"/>
      <c r="BI2" s="213"/>
      <c r="BJ2" s="213"/>
      <c r="BK2" s="213"/>
      <c r="BL2" s="213"/>
      <c r="BM2" s="213"/>
      <c r="BN2" s="213"/>
      <c r="BO2" s="213"/>
      <c r="BP2" s="213"/>
      <c r="BQ2" s="213"/>
      <c r="BR2" s="213"/>
      <c r="BS2" s="214"/>
    </row>
    <row r="3" spans="1:85" ht="53.25" thickBot="1" x14ac:dyDescent="0.5">
      <c r="A3" s="112" t="s">
        <v>99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W3" s="206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8"/>
      <c r="BW3" s="296" t="s">
        <v>185</v>
      </c>
      <c r="BX3" s="297"/>
      <c r="BY3" s="297"/>
      <c r="BZ3" s="297"/>
      <c r="CA3" s="297"/>
      <c r="CB3" s="297"/>
      <c r="CC3" s="297"/>
      <c r="CD3" s="297"/>
      <c r="CE3" s="297"/>
      <c r="CF3" s="297"/>
      <c r="CG3" s="298"/>
    </row>
    <row r="4" spans="1:85" ht="43.15" customHeight="1" thickBot="1" x14ac:dyDescent="0.3">
      <c r="A4" s="113">
        <v>460</v>
      </c>
      <c r="W4" s="16"/>
      <c r="X4" s="252" t="s">
        <v>33</v>
      </c>
      <c r="Y4" s="253"/>
      <c r="Z4" s="253"/>
      <c r="AA4" s="253"/>
      <c r="AB4" s="254"/>
      <c r="AC4" s="215" t="s">
        <v>25</v>
      </c>
      <c r="AD4" s="216"/>
      <c r="AE4" s="217"/>
      <c r="AF4" s="215" t="s">
        <v>5</v>
      </c>
      <c r="AG4" s="216"/>
      <c r="AH4" s="217"/>
      <c r="AI4" s="215" t="s">
        <v>26</v>
      </c>
      <c r="AJ4" s="216"/>
      <c r="AK4" s="217"/>
      <c r="AL4" s="215" t="s">
        <v>27</v>
      </c>
      <c r="AM4" s="216"/>
      <c r="AN4" s="217"/>
      <c r="AU4" s="218" t="s">
        <v>8</v>
      </c>
      <c r="AV4" s="221" t="s">
        <v>9</v>
      </c>
      <c r="AW4" s="221" t="s">
        <v>10</v>
      </c>
      <c r="AX4" s="284" t="s">
        <v>11</v>
      </c>
      <c r="AY4" s="290" t="s">
        <v>12</v>
      </c>
      <c r="AZ4" s="291"/>
      <c r="BA4" s="291"/>
      <c r="BB4" s="291"/>
      <c r="BC4" s="291"/>
      <c r="BD4" s="292"/>
      <c r="BE4" s="290" t="s">
        <v>13</v>
      </c>
      <c r="BF4" s="291"/>
      <c r="BG4" s="291"/>
      <c r="BH4" s="291"/>
      <c r="BI4" s="291"/>
      <c r="BJ4" s="292"/>
      <c r="BK4" s="290" t="s">
        <v>14</v>
      </c>
      <c r="BL4" s="291"/>
      <c r="BM4" s="291"/>
      <c r="BN4" s="291"/>
      <c r="BO4" s="291"/>
      <c r="BP4" s="292"/>
      <c r="BQ4" s="290" t="s">
        <v>15</v>
      </c>
      <c r="BR4" s="291"/>
      <c r="BS4" s="291"/>
      <c r="BT4" s="291"/>
      <c r="BU4" s="291"/>
      <c r="BV4" s="292"/>
      <c r="BW4" s="287" t="s">
        <v>101</v>
      </c>
      <c r="BX4" s="288"/>
      <c r="BY4" s="288"/>
      <c r="BZ4" s="288"/>
      <c r="CA4" s="289"/>
      <c r="CB4" s="287" t="s">
        <v>102</v>
      </c>
      <c r="CC4" s="289"/>
      <c r="CD4" s="287" t="s">
        <v>103</v>
      </c>
      <c r="CE4" s="289"/>
      <c r="CF4" s="287" t="s">
        <v>104</v>
      </c>
      <c r="CG4" s="289"/>
    </row>
    <row r="5" spans="1:85" ht="15.75" customHeight="1" thickBot="1" x14ac:dyDescent="0.3">
      <c r="W5" s="93"/>
      <c r="X5" s="90" t="s">
        <v>34</v>
      </c>
      <c r="Y5" s="90" t="s">
        <v>35</v>
      </c>
      <c r="Z5" s="90" t="s">
        <v>36</v>
      </c>
      <c r="AA5" s="90" t="s">
        <v>37</v>
      </c>
      <c r="AB5" s="91" t="s">
        <v>38</v>
      </c>
      <c r="AC5" s="15" t="s">
        <v>22</v>
      </c>
      <c r="AD5" s="4" t="s">
        <v>23</v>
      </c>
      <c r="AE5" s="5" t="s">
        <v>24</v>
      </c>
      <c r="AF5" s="15" t="s">
        <v>22</v>
      </c>
      <c r="AG5" s="4" t="s">
        <v>23</v>
      </c>
      <c r="AH5" s="5" t="s">
        <v>24</v>
      </c>
      <c r="AI5" s="15" t="s">
        <v>22</v>
      </c>
      <c r="AJ5" s="4" t="s">
        <v>23</v>
      </c>
      <c r="AK5" s="5" t="s">
        <v>24</v>
      </c>
      <c r="AL5" s="15" t="s">
        <v>22</v>
      </c>
      <c r="AM5" s="4" t="s">
        <v>23</v>
      </c>
      <c r="AN5" s="5" t="s">
        <v>24</v>
      </c>
      <c r="AU5" s="219"/>
      <c r="AV5" s="222"/>
      <c r="AW5" s="222"/>
      <c r="AX5" s="285"/>
      <c r="AY5" s="293"/>
      <c r="AZ5" s="294"/>
      <c r="BA5" s="294"/>
      <c r="BB5" s="294"/>
      <c r="BC5" s="294"/>
      <c r="BD5" s="295"/>
      <c r="BE5" s="293"/>
      <c r="BF5" s="294"/>
      <c r="BG5" s="294"/>
      <c r="BH5" s="294"/>
      <c r="BI5" s="294"/>
      <c r="BJ5" s="295"/>
      <c r="BK5" s="293"/>
      <c r="BL5" s="294"/>
      <c r="BM5" s="294"/>
      <c r="BN5" s="294"/>
      <c r="BO5" s="294"/>
      <c r="BP5" s="295"/>
      <c r="BQ5" s="293"/>
      <c r="BR5" s="294"/>
      <c r="BS5" s="294"/>
      <c r="BT5" s="294"/>
      <c r="BU5" s="294"/>
      <c r="BV5" s="295"/>
      <c r="BW5" s="299" t="s">
        <v>105</v>
      </c>
      <c r="BX5" s="299" t="s">
        <v>106</v>
      </c>
      <c r="BY5" s="301" t="s">
        <v>107</v>
      </c>
      <c r="BZ5" s="303" t="s">
        <v>108</v>
      </c>
      <c r="CA5" s="305" t="s">
        <v>109</v>
      </c>
      <c r="CB5" s="303" t="s">
        <v>108</v>
      </c>
      <c r="CC5" s="305" t="s">
        <v>109</v>
      </c>
      <c r="CD5" s="303" t="s">
        <v>108</v>
      </c>
      <c r="CE5" s="305" t="s">
        <v>109</v>
      </c>
      <c r="CF5" s="303" t="s">
        <v>108</v>
      </c>
      <c r="CG5" s="305" t="s">
        <v>109</v>
      </c>
    </row>
    <row r="6" spans="1:85" ht="15" customHeight="1" thickBot="1" x14ac:dyDescent="0.3">
      <c r="W6" s="264" t="s">
        <v>71</v>
      </c>
      <c r="X6" s="97">
        <v>0.47</v>
      </c>
      <c r="Y6" s="97">
        <v>0.38</v>
      </c>
      <c r="Z6" s="97">
        <v>0.41</v>
      </c>
      <c r="AA6" s="97">
        <v>0.23</v>
      </c>
      <c r="AB6" s="97">
        <v>0.56000000000000005</v>
      </c>
      <c r="AC6" s="101">
        <f>I9</f>
        <v>7.24</v>
      </c>
      <c r="AD6" s="96">
        <f>H9</f>
        <v>12.6</v>
      </c>
      <c r="AE6" s="102">
        <f>S9</f>
        <v>17.97</v>
      </c>
      <c r="AF6" s="103">
        <f>O9</f>
        <v>14.33</v>
      </c>
      <c r="AG6" s="96">
        <f>N9</f>
        <v>18.489999999999998</v>
      </c>
      <c r="AH6" s="102">
        <f>M9</f>
        <v>22.65</v>
      </c>
      <c r="AI6" s="103">
        <f>R9</f>
        <v>57.27</v>
      </c>
      <c r="AJ6" s="96">
        <f>Q9</f>
        <v>62.7</v>
      </c>
      <c r="AK6" s="102">
        <f>P9</f>
        <v>63</v>
      </c>
      <c r="AL6" s="103">
        <f>L9</f>
        <v>3.18</v>
      </c>
      <c r="AM6" s="96">
        <f>K9</f>
        <v>8.56</v>
      </c>
      <c r="AN6" s="102">
        <f>J9</f>
        <v>23.03</v>
      </c>
      <c r="AU6" s="219"/>
      <c r="AV6" s="222"/>
      <c r="AW6" s="222"/>
      <c r="AX6" s="285"/>
      <c r="AY6" s="282" t="s">
        <v>16</v>
      </c>
      <c r="AZ6" s="224" t="s">
        <v>17</v>
      </c>
      <c r="BA6" s="226" t="s">
        <v>18</v>
      </c>
      <c r="BB6" s="226" t="s">
        <v>19</v>
      </c>
      <c r="BC6" s="226" t="s">
        <v>20</v>
      </c>
      <c r="BD6" s="228" t="s">
        <v>21</v>
      </c>
      <c r="BE6" s="282" t="s">
        <v>16</v>
      </c>
      <c r="BF6" s="224" t="s">
        <v>17</v>
      </c>
      <c r="BG6" s="226" t="s">
        <v>18</v>
      </c>
      <c r="BH6" s="226" t="s">
        <v>19</v>
      </c>
      <c r="BI6" s="226" t="s">
        <v>20</v>
      </c>
      <c r="BJ6" s="228" t="s">
        <v>21</v>
      </c>
      <c r="BK6" s="282" t="s">
        <v>16</v>
      </c>
      <c r="BL6" s="224" t="s">
        <v>17</v>
      </c>
      <c r="BM6" s="226" t="s">
        <v>18</v>
      </c>
      <c r="BN6" s="226" t="s">
        <v>19</v>
      </c>
      <c r="BO6" s="226" t="s">
        <v>20</v>
      </c>
      <c r="BP6" s="228" t="s">
        <v>21</v>
      </c>
      <c r="BQ6" s="282" t="s">
        <v>16</v>
      </c>
      <c r="BR6" s="224" t="s">
        <v>17</v>
      </c>
      <c r="BS6" s="226" t="s">
        <v>18</v>
      </c>
      <c r="BT6" s="226" t="s">
        <v>19</v>
      </c>
      <c r="BU6" s="226" t="s">
        <v>20</v>
      </c>
      <c r="BV6" s="228" t="s">
        <v>21</v>
      </c>
      <c r="BW6" s="300"/>
      <c r="BX6" s="300"/>
      <c r="BY6" s="302"/>
      <c r="BZ6" s="304"/>
      <c r="CA6" s="306"/>
      <c r="CB6" s="304"/>
      <c r="CC6" s="306"/>
      <c r="CD6" s="304"/>
      <c r="CE6" s="306"/>
      <c r="CF6" s="304"/>
      <c r="CG6" s="306"/>
    </row>
    <row r="7" spans="1:85" ht="15.75" thickBot="1" x14ac:dyDescent="0.3"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W7" s="265"/>
      <c r="X7" s="98">
        <v>0.28999999999999998</v>
      </c>
      <c r="Y7" s="98">
        <v>0.22</v>
      </c>
      <c r="Z7" s="98">
        <v>0.11</v>
      </c>
      <c r="AA7" s="98">
        <v>0.04</v>
      </c>
      <c r="AB7" s="98">
        <v>0.43</v>
      </c>
      <c r="AC7" s="101">
        <f t="shared" ref="AC7:AC8" si="0">I10</f>
        <v>9.44</v>
      </c>
      <c r="AD7" s="96">
        <f t="shared" ref="AD7:AD8" si="1">H10</f>
        <v>13.72</v>
      </c>
      <c r="AE7" s="102">
        <f t="shared" ref="AE7:AE8" si="2">S10</f>
        <v>18</v>
      </c>
      <c r="AF7" s="103">
        <f t="shared" ref="AF7:AF8" si="3">O10</f>
        <v>14.32</v>
      </c>
      <c r="AG7" s="96">
        <f t="shared" ref="AG7:AG8" si="4">N10</f>
        <v>17.52</v>
      </c>
      <c r="AH7" s="102">
        <f t="shared" ref="AH7:AH8" si="5">M10</f>
        <v>20.71</v>
      </c>
      <c r="AI7" s="103">
        <f t="shared" ref="AI7:AI8" si="6">R10</f>
        <v>53.39</v>
      </c>
      <c r="AJ7" s="96">
        <f t="shared" ref="AJ7:AJ8" si="7">Q10</f>
        <v>62.7</v>
      </c>
      <c r="AK7" s="102">
        <f t="shared" ref="AK7:AK8" si="8">P10</f>
        <v>63</v>
      </c>
      <c r="AL7" s="103">
        <f t="shared" ref="AL7:AL8" si="9">L10</f>
        <v>2.4700000000000002</v>
      </c>
      <c r="AM7" s="96">
        <f t="shared" ref="AM7:AM8" si="10">K10</f>
        <v>5.33</v>
      </c>
      <c r="AN7" s="102">
        <f t="shared" ref="AN7:AN8" si="11">J10</f>
        <v>11.49</v>
      </c>
      <c r="AU7" s="220"/>
      <c r="AV7" s="223"/>
      <c r="AW7" s="223"/>
      <c r="AX7" s="286"/>
      <c r="AY7" s="283"/>
      <c r="AZ7" s="225"/>
      <c r="BA7" s="227"/>
      <c r="BB7" s="227"/>
      <c r="BC7" s="227"/>
      <c r="BD7" s="229"/>
      <c r="BE7" s="283"/>
      <c r="BF7" s="225"/>
      <c r="BG7" s="227"/>
      <c r="BH7" s="227"/>
      <c r="BI7" s="227"/>
      <c r="BJ7" s="229"/>
      <c r="BK7" s="283"/>
      <c r="BL7" s="225"/>
      <c r="BM7" s="227"/>
      <c r="BN7" s="227"/>
      <c r="BO7" s="227"/>
      <c r="BP7" s="229"/>
      <c r="BQ7" s="283"/>
      <c r="BR7" s="225"/>
      <c r="BS7" s="227"/>
      <c r="BT7" s="227"/>
      <c r="BU7" s="227"/>
      <c r="BV7" s="229"/>
      <c r="BW7" s="119"/>
      <c r="BX7" s="119"/>
      <c r="BY7" s="119"/>
      <c r="BZ7" s="120" t="s">
        <v>110</v>
      </c>
      <c r="CA7" s="121" t="s">
        <v>111</v>
      </c>
      <c r="CB7" s="120" t="s">
        <v>110</v>
      </c>
      <c r="CC7" s="121" t="s">
        <v>111</v>
      </c>
      <c r="CD7" s="120" t="s">
        <v>110</v>
      </c>
      <c r="CE7" s="121" t="s">
        <v>111</v>
      </c>
      <c r="CF7" s="120" t="s">
        <v>110</v>
      </c>
      <c r="CG7" s="121" t="s">
        <v>111</v>
      </c>
    </row>
    <row r="8" spans="1:85" ht="45" x14ac:dyDescent="0.25">
      <c r="A8" s="130" t="s">
        <v>71</v>
      </c>
      <c r="C8" s="158">
        <v>1</v>
      </c>
      <c r="E8" t="s">
        <v>0</v>
      </c>
      <c r="F8" t="s">
        <v>1</v>
      </c>
      <c r="G8" t="s">
        <v>32</v>
      </c>
      <c r="H8" s="169" t="s">
        <v>188</v>
      </c>
      <c r="I8" s="169" t="s">
        <v>189</v>
      </c>
      <c r="J8" s="169" t="s">
        <v>190</v>
      </c>
      <c r="K8" s="169" t="s">
        <v>191</v>
      </c>
      <c r="L8" s="169" t="s">
        <v>192</v>
      </c>
      <c r="M8" s="169" t="s">
        <v>193</v>
      </c>
      <c r="N8" s="169" t="s">
        <v>194</v>
      </c>
      <c r="O8" s="169" t="s">
        <v>195</v>
      </c>
      <c r="P8" s="169" t="s">
        <v>196</v>
      </c>
      <c r="Q8" s="169" t="s">
        <v>197</v>
      </c>
      <c r="R8" s="169" t="s">
        <v>198</v>
      </c>
      <c r="S8" s="169" t="s">
        <v>199</v>
      </c>
      <c r="W8" s="265"/>
      <c r="X8" s="98">
        <v>0.23</v>
      </c>
      <c r="Y8" s="98">
        <v>0.18</v>
      </c>
      <c r="Z8" s="98">
        <v>0</v>
      </c>
      <c r="AA8" s="98">
        <v>0</v>
      </c>
      <c r="AB8" s="98">
        <v>0.39</v>
      </c>
      <c r="AC8" s="101">
        <f t="shared" si="0"/>
        <v>8.19</v>
      </c>
      <c r="AD8" s="96">
        <f t="shared" si="1"/>
        <v>11.56</v>
      </c>
      <c r="AE8" s="102">
        <f t="shared" si="2"/>
        <v>14.92</v>
      </c>
      <c r="AF8" s="103">
        <f t="shared" si="3"/>
        <v>14.9</v>
      </c>
      <c r="AG8" s="96">
        <f t="shared" si="4"/>
        <v>18.04</v>
      </c>
      <c r="AH8" s="102">
        <f t="shared" si="5"/>
        <v>21.19</v>
      </c>
      <c r="AI8" s="103">
        <f t="shared" si="6"/>
        <v>57.35</v>
      </c>
      <c r="AJ8" s="96">
        <f t="shared" si="7"/>
        <v>62.7</v>
      </c>
      <c r="AK8" s="102">
        <f t="shared" si="8"/>
        <v>63</v>
      </c>
      <c r="AL8" s="103">
        <f t="shared" si="9"/>
        <v>2.69</v>
      </c>
      <c r="AM8" s="96">
        <f t="shared" si="10"/>
        <v>6.17</v>
      </c>
      <c r="AN8" s="102">
        <f t="shared" si="11"/>
        <v>14.14</v>
      </c>
      <c r="AT8" s="25" t="str">
        <f>AA68</f>
        <v>311_4_PGL_WG_OO</v>
      </c>
      <c r="AU8" s="1">
        <v>65.827286800938751</v>
      </c>
      <c r="AV8" s="1">
        <v>424.42296185757488</v>
      </c>
      <c r="AW8" s="1">
        <v>253.23353893922223</v>
      </c>
      <c r="AX8" s="1">
        <v>94.851620994761234</v>
      </c>
      <c r="AY8" s="1" t="s">
        <v>458</v>
      </c>
      <c r="AZ8" s="1" t="e">
        <v>#NUM!</v>
      </c>
      <c r="BA8" s="2">
        <v>0</v>
      </c>
      <c r="BB8" s="1" t="s">
        <v>459</v>
      </c>
      <c r="BC8" s="1" t="s">
        <v>460</v>
      </c>
      <c r="BD8" s="1" t="s">
        <v>100</v>
      </c>
      <c r="BE8" s="1" t="s">
        <v>461</v>
      </c>
      <c r="BF8" s="1" t="e">
        <v>#NUM!</v>
      </c>
      <c r="BG8" s="1">
        <v>0</v>
      </c>
      <c r="BH8" s="1" t="s">
        <v>462</v>
      </c>
      <c r="BI8" s="1" t="s">
        <v>463</v>
      </c>
      <c r="BJ8" s="1" t="s">
        <v>100</v>
      </c>
      <c r="BK8" s="1" t="s">
        <v>464</v>
      </c>
      <c r="BL8" s="1" t="e">
        <v>#NUM!</v>
      </c>
      <c r="BM8" s="1">
        <v>0</v>
      </c>
      <c r="BN8" s="1" t="s">
        <v>465</v>
      </c>
      <c r="BO8" s="1" t="s">
        <v>466</v>
      </c>
      <c r="BP8" s="1" t="s">
        <v>100</v>
      </c>
      <c r="BQ8" s="1" t="s">
        <v>467</v>
      </c>
      <c r="BR8" s="1">
        <v>-0.12044459435117782</v>
      </c>
      <c r="BS8" s="1">
        <v>0</v>
      </c>
      <c r="BT8" s="1" t="s">
        <v>468</v>
      </c>
      <c r="BU8" s="1" t="s">
        <v>469</v>
      </c>
      <c r="BV8" s="1" t="s">
        <v>100</v>
      </c>
      <c r="BW8" s="122"/>
      <c r="BX8" s="122">
        <v>315</v>
      </c>
      <c r="BY8" s="122" t="s">
        <v>112</v>
      </c>
      <c r="BZ8" s="123">
        <v>555.29861553817864</v>
      </c>
      <c r="CA8" s="124">
        <v>448.81233182811536</v>
      </c>
      <c r="CB8" s="122" t="s">
        <v>113</v>
      </c>
      <c r="CC8" s="122" t="s">
        <v>114</v>
      </c>
      <c r="CD8" s="122" t="s">
        <v>115</v>
      </c>
      <c r="CE8" s="122" t="s">
        <v>116</v>
      </c>
      <c r="CF8" s="122" t="s">
        <v>117</v>
      </c>
      <c r="CG8" s="122" t="s">
        <v>118</v>
      </c>
    </row>
    <row r="9" spans="1:85" ht="15.75" thickBot="1" x14ac:dyDescent="0.3">
      <c r="C9" s="159"/>
      <c r="D9">
        <v>1</v>
      </c>
      <c r="E9">
        <v>480104</v>
      </c>
      <c r="F9">
        <v>7614461</v>
      </c>
      <c r="G9">
        <v>7.24</v>
      </c>
      <c r="H9" s="169">
        <v>12.6</v>
      </c>
      <c r="I9" s="169">
        <v>7.24</v>
      </c>
      <c r="J9" s="169">
        <v>23.03</v>
      </c>
      <c r="K9" s="169">
        <v>8.56</v>
      </c>
      <c r="L9" s="169">
        <v>3.18</v>
      </c>
      <c r="M9" s="169">
        <v>22.65</v>
      </c>
      <c r="N9" s="169">
        <v>18.489999999999998</v>
      </c>
      <c r="O9" s="169">
        <v>14.33</v>
      </c>
      <c r="P9" s="169">
        <v>63</v>
      </c>
      <c r="Q9" s="169">
        <v>62.7</v>
      </c>
      <c r="R9" s="169">
        <v>57.27</v>
      </c>
      <c r="S9" s="169">
        <v>17.97</v>
      </c>
      <c r="W9" s="266"/>
      <c r="X9" s="99">
        <f>AVERAGE(X6:X8)</f>
        <v>0.33</v>
      </c>
      <c r="Y9" s="99">
        <f t="shared" ref="Y9:AN9" si="12">AVERAGE(Y6:Y8)</f>
        <v>0.26</v>
      </c>
      <c r="Z9" s="99">
        <f t="shared" si="12"/>
        <v>0.17333333333333334</v>
      </c>
      <c r="AA9" s="99">
        <f t="shared" si="12"/>
        <v>9.0000000000000011E-2</v>
      </c>
      <c r="AB9" s="99">
        <f t="shared" si="12"/>
        <v>0.45999999999999996</v>
      </c>
      <c r="AC9" s="104">
        <f>AVERAGE(AC6:AC8)</f>
        <v>8.2899999999999991</v>
      </c>
      <c r="AD9" s="104">
        <f t="shared" si="12"/>
        <v>12.626666666666667</v>
      </c>
      <c r="AE9" s="104">
        <f t="shared" si="12"/>
        <v>16.963333333333335</v>
      </c>
      <c r="AF9" s="104">
        <f t="shared" si="12"/>
        <v>14.516666666666666</v>
      </c>
      <c r="AG9" s="104">
        <f t="shared" si="12"/>
        <v>18.016666666666666</v>
      </c>
      <c r="AH9" s="104">
        <f t="shared" si="12"/>
        <v>21.516666666666666</v>
      </c>
      <c r="AI9" s="104">
        <f t="shared" si="12"/>
        <v>56.00333333333333</v>
      </c>
      <c r="AJ9" s="104">
        <f t="shared" si="12"/>
        <v>62.70000000000001</v>
      </c>
      <c r="AK9" s="104">
        <f t="shared" si="12"/>
        <v>63</v>
      </c>
      <c r="AL9" s="104">
        <f t="shared" si="12"/>
        <v>2.78</v>
      </c>
      <c r="AM9" s="104">
        <f t="shared" si="12"/>
        <v>6.6866666666666674</v>
      </c>
      <c r="AN9" s="105">
        <f t="shared" si="12"/>
        <v>16.220000000000002</v>
      </c>
      <c r="AT9" s="25" t="str">
        <f t="shared" ref="AT9:AT31" si="13">AA69</f>
        <v>311_4_PGL_WG_OP</v>
      </c>
      <c r="AU9" s="1">
        <v>65.827286800938751</v>
      </c>
      <c r="AV9" s="1">
        <v>301.54699829617965</v>
      </c>
      <c r="AW9" s="1">
        <v>180.82675339375606</v>
      </c>
      <c r="AX9" s="1">
        <v>64.671559769155408</v>
      </c>
      <c r="AY9" s="1" t="s">
        <v>470</v>
      </c>
      <c r="AZ9" s="1" t="e">
        <v>#NUM!</v>
      </c>
      <c r="BA9" s="2">
        <v>0</v>
      </c>
      <c r="BB9" s="1" t="s">
        <v>471</v>
      </c>
      <c r="BC9" s="1" t="s">
        <v>472</v>
      </c>
      <c r="BD9" s="1" t="s">
        <v>100</v>
      </c>
      <c r="BE9" s="1" t="s">
        <v>473</v>
      </c>
      <c r="BF9" s="1" t="e">
        <v>#NUM!</v>
      </c>
      <c r="BG9" s="1">
        <v>0</v>
      </c>
      <c r="BH9" s="3" t="s">
        <v>474</v>
      </c>
      <c r="BI9" s="3" t="s">
        <v>475</v>
      </c>
      <c r="BJ9" s="1" t="s">
        <v>100</v>
      </c>
      <c r="BK9" s="1" t="s">
        <v>476</v>
      </c>
      <c r="BL9" s="1">
        <v>-0.11892841747364757</v>
      </c>
      <c r="BM9" s="1">
        <v>0</v>
      </c>
      <c r="BN9" s="1" t="s">
        <v>477</v>
      </c>
      <c r="BO9" s="1" t="s">
        <v>478</v>
      </c>
      <c r="BP9" s="1" t="s">
        <v>100</v>
      </c>
      <c r="BQ9" s="1" t="s">
        <v>467</v>
      </c>
      <c r="BR9" s="1">
        <v>-0.12044459435117782</v>
      </c>
      <c r="BS9" s="1">
        <v>0</v>
      </c>
      <c r="BT9" s="1" t="s">
        <v>468</v>
      </c>
      <c r="BU9" s="1" t="s">
        <v>469</v>
      </c>
      <c r="BV9" s="1" t="s">
        <v>100</v>
      </c>
      <c r="BW9" s="122"/>
      <c r="BX9" s="122">
        <v>315</v>
      </c>
      <c r="BY9" s="122" t="s">
        <v>112</v>
      </c>
      <c r="BZ9" s="123">
        <v>555.29861553817864</v>
      </c>
      <c r="CA9" s="124">
        <v>448.81233182811536</v>
      </c>
      <c r="CB9" s="122" t="s">
        <v>119</v>
      </c>
      <c r="CC9" s="122" t="s">
        <v>120</v>
      </c>
      <c r="CD9" s="122" t="s">
        <v>121</v>
      </c>
      <c r="CE9" s="122" t="s">
        <v>122</v>
      </c>
      <c r="CF9" s="122" t="s">
        <v>123</v>
      </c>
      <c r="CG9" s="122" t="s">
        <v>124</v>
      </c>
    </row>
    <row r="10" spans="1:85" ht="15.75" thickBot="1" x14ac:dyDescent="0.3">
      <c r="C10" s="159"/>
      <c r="D10">
        <v>2</v>
      </c>
      <c r="E10">
        <v>480811</v>
      </c>
      <c r="F10">
        <v>7614815</v>
      </c>
      <c r="G10">
        <v>9.44</v>
      </c>
      <c r="H10" s="169">
        <v>13.72</v>
      </c>
      <c r="I10" s="169">
        <v>9.44</v>
      </c>
      <c r="J10" s="169">
        <v>11.49</v>
      </c>
      <c r="K10" s="169">
        <v>5.33</v>
      </c>
      <c r="L10" s="169">
        <v>2.4700000000000002</v>
      </c>
      <c r="M10" s="169">
        <v>20.71</v>
      </c>
      <c r="N10" s="169">
        <v>17.52</v>
      </c>
      <c r="O10" s="169">
        <v>14.32</v>
      </c>
      <c r="P10" s="169">
        <v>63</v>
      </c>
      <c r="Q10" s="169">
        <v>62.7</v>
      </c>
      <c r="R10" s="169">
        <v>53.39</v>
      </c>
      <c r="S10" s="169">
        <v>18</v>
      </c>
      <c r="W10" s="94"/>
      <c r="X10" s="95"/>
      <c r="Y10" s="95"/>
      <c r="Z10" s="95"/>
      <c r="AA10" s="95"/>
      <c r="AB10" s="95"/>
      <c r="AC10" s="106"/>
      <c r="AD10" s="106"/>
      <c r="AE10" s="107"/>
      <c r="AF10" s="108"/>
      <c r="AG10" s="106"/>
      <c r="AH10" s="107"/>
      <c r="AI10" s="108"/>
      <c r="AJ10" s="106"/>
      <c r="AK10" s="107"/>
      <c r="AL10" s="108"/>
      <c r="AM10" s="106"/>
      <c r="AN10" s="107"/>
      <c r="AT10" s="25" t="str">
        <f t="shared" si="13"/>
        <v>311_4_PGL_WG_PO</v>
      </c>
      <c r="AU10" s="1">
        <v>65.827286800938751</v>
      </c>
      <c r="AV10" s="1">
        <v>197.05804682601473</v>
      </c>
      <c r="AW10" s="1">
        <v>114.50670288538691</v>
      </c>
      <c r="AX10" s="1">
        <v>47.172196537501584</v>
      </c>
      <c r="AY10" s="1" t="s">
        <v>479</v>
      </c>
      <c r="AZ10" s="1" t="e">
        <v>#NUM!</v>
      </c>
      <c r="BA10" s="2">
        <v>0</v>
      </c>
      <c r="BB10" s="1" t="s">
        <v>480</v>
      </c>
      <c r="BC10" s="1" t="s">
        <v>481</v>
      </c>
      <c r="BD10" s="1" t="s">
        <v>100</v>
      </c>
      <c r="BE10" s="1" t="s">
        <v>482</v>
      </c>
      <c r="BF10" s="1" t="e">
        <v>#NUM!</v>
      </c>
      <c r="BG10" s="1">
        <v>0</v>
      </c>
      <c r="BH10" s="3" t="s">
        <v>483</v>
      </c>
      <c r="BI10" s="3" t="s">
        <v>484</v>
      </c>
      <c r="BJ10" s="1" t="s">
        <v>100</v>
      </c>
      <c r="BK10" s="1" t="s">
        <v>485</v>
      </c>
      <c r="BL10" s="1">
        <v>-9.1002312140775365E-2</v>
      </c>
      <c r="BM10" s="1">
        <v>0</v>
      </c>
      <c r="BN10" s="1" t="s">
        <v>486</v>
      </c>
      <c r="BO10" s="1" t="s">
        <v>487</v>
      </c>
      <c r="BP10" s="1" t="s">
        <v>100</v>
      </c>
      <c r="BQ10" s="1" t="s">
        <v>467</v>
      </c>
      <c r="BR10" s="1">
        <v>-0.12044459435117782</v>
      </c>
      <c r="BS10" s="1">
        <v>0</v>
      </c>
      <c r="BT10" s="1" t="s">
        <v>468</v>
      </c>
      <c r="BU10" s="1" t="s">
        <v>469</v>
      </c>
      <c r="BV10" s="1" t="s">
        <v>100</v>
      </c>
      <c r="BW10" s="122"/>
      <c r="BX10" s="122">
        <v>315</v>
      </c>
      <c r="BY10" s="122" t="s">
        <v>112</v>
      </c>
      <c r="BZ10" s="123">
        <v>555.29861553817864</v>
      </c>
      <c r="CA10" s="124">
        <v>448.81233182811536</v>
      </c>
      <c r="CB10" s="122" t="s">
        <v>125</v>
      </c>
      <c r="CC10" s="122" t="s">
        <v>126</v>
      </c>
      <c r="CD10" s="122" t="s">
        <v>127</v>
      </c>
      <c r="CE10" s="122" t="s">
        <v>128</v>
      </c>
      <c r="CF10" s="122" t="s">
        <v>129</v>
      </c>
      <c r="CG10" s="122" t="s">
        <v>130</v>
      </c>
    </row>
    <row r="11" spans="1:85" ht="15.75" thickBot="1" x14ac:dyDescent="0.3">
      <c r="C11" s="159"/>
      <c r="D11">
        <v>3</v>
      </c>
      <c r="E11">
        <v>481164</v>
      </c>
      <c r="F11">
        <v>7615026</v>
      </c>
      <c r="G11">
        <v>8.19</v>
      </c>
      <c r="H11" s="169">
        <v>11.56</v>
      </c>
      <c r="I11" s="169">
        <v>8.19</v>
      </c>
      <c r="J11" s="169">
        <v>14.14</v>
      </c>
      <c r="K11" s="169">
        <v>6.17</v>
      </c>
      <c r="L11" s="169">
        <v>2.69</v>
      </c>
      <c r="M11" s="169">
        <v>21.19</v>
      </c>
      <c r="N11" s="169">
        <v>18.04</v>
      </c>
      <c r="O11" s="169">
        <v>14.9</v>
      </c>
      <c r="P11" s="169">
        <v>63</v>
      </c>
      <c r="Q11" s="169">
        <v>62.7</v>
      </c>
      <c r="R11" s="169">
        <v>57.35</v>
      </c>
      <c r="S11" s="169">
        <v>14.92</v>
      </c>
      <c r="W11" s="264" t="s">
        <v>70</v>
      </c>
      <c r="X11" s="97">
        <v>0.69</v>
      </c>
      <c r="Y11" s="97">
        <v>0.54</v>
      </c>
      <c r="Z11" s="97">
        <v>0.67</v>
      </c>
      <c r="AA11" s="97">
        <v>0.23</v>
      </c>
      <c r="AB11" s="97">
        <v>0.67</v>
      </c>
      <c r="AC11" s="101">
        <f>I14</f>
        <v>9.25</v>
      </c>
      <c r="AD11" s="96">
        <f>H14</f>
        <v>12.6</v>
      </c>
      <c r="AE11" s="102">
        <f>S14</f>
        <v>15.96</v>
      </c>
      <c r="AF11" s="103">
        <f>O14</f>
        <v>15.39</v>
      </c>
      <c r="AG11" s="96">
        <f>N14</f>
        <v>18.489999999999998</v>
      </c>
      <c r="AH11" s="102">
        <f>M14</f>
        <v>21.59</v>
      </c>
      <c r="AI11" s="103">
        <f>R14</f>
        <v>60.24</v>
      </c>
      <c r="AJ11" s="96">
        <f>Q14</f>
        <v>62.7</v>
      </c>
      <c r="AK11" s="102">
        <f>P14</f>
        <v>63</v>
      </c>
      <c r="AL11" s="103">
        <f>L14</f>
        <v>3.18</v>
      </c>
      <c r="AM11" s="96">
        <f>K14</f>
        <v>8.56</v>
      </c>
      <c r="AN11" s="102">
        <f>J14</f>
        <v>23.03</v>
      </c>
      <c r="AT11" s="25" t="str">
        <f t="shared" si="13"/>
        <v>311_4_PGL_WG_PP</v>
      </c>
      <c r="AU11" s="1">
        <v>65.827286800938751</v>
      </c>
      <c r="AV11" s="1">
        <v>121.35427980212104</v>
      </c>
      <c r="AW11" s="1">
        <v>69.109804067038624</v>
      </c>
      <c r="AX11" s="1">
        <v>25.234589007964559</v>
      </c>
      <c r="AY11" s="1" t="s">
        <v>488</v>
      </c>
      <c r="AZ11" s="1" t="e">
        <v>#NUM!</v>
      </c>
      <c r="BA11" s="2">
        <v>0</v>
      </c>
      <c r="BB11" s="1" t="s">
        <v>489</v>
      </c>
      <c r="BC11" s="1" t="s">
        <v>490</v>
      </c>
      <c r="BD11" s="1" t="s">
        <v>100</v>
      </c>
      <c r="BE11" s="1" t="s">
        <v>491</v>
      </c>
      <c r="BF11" s="1">
        <v>-0.12453060461482945</v>
      </c>
      <c r="BG11" s="1">
        <v>0</v>
      </c>
      <c r="BH11" s="1" t="s">
        <v>492</v>
      </c>
      <c r="BI11" s="1" t="s">
        <v>493</v>
      </c>
      <c r="BJ11" s="1" t="s">
        <v>100</v>
      </c>
      <c r="BK11" s="1" t="s">
        <v>494</v>
      </c>
      <c r="BL11" s="1">
        <v>-2.9131214232354319E-2</v>
      </c>
      <c r="BM11" s="1">
        <v>0</v>
      </c>
      <c r="BN11" s="1" t="s">
        <v>495</v>
      </c>
      <c r="BO11" s="1" t="s">
        <v>496</v>
      </c>
      <c r="BP11" s="1" t="s">
        <v>100</v>
      </c>
      <c r="BQ11" s="1" t="s">
        <v>467</v>
      </c>
      <c r="BR11" s="1">
        <v>-0.12044459435117782</v>
      </c>
      <c r="BS11" s="1">
        <v>0</v>
      </c>
      <c r="BT11" s="1" t="s">
        <v>468</v>
      </c>
      <c r="BU11" s="1" t="s">
        <v>469</v>
      </c>
      <c r="BV11" s="1" t="s">
        <v>100</v>
      </c>
      <c r="BW11" s="122"/>
      <c r="BX11" s="122">
        <v>315</v>
      </c>
      <c r="BY11" s="122" t="s">
        <v>112</v>
      </c>
      <c r="BZ11" s="123">
        <v>555.29861553817864</v>
      </c>
      <c r="CA11" s="124">
        <v>448.81233182811536</v>
      </c>
      <c r="CB11" s="122" t="s">
        <v>131</v>
      </c>
      <c r="CC11" s="122" t="s">
        <v>132</v>
      </c>
      <c r="CD11" s="122" t="s">
        <v>133</v>
      </c>
      <c r="CE11" s="122" t="s">
        <v>134</v>
      </c>
      <c r="CF11" s="122" t="s">
        <v>135</v>
      </c>
      <c r="CG11" s="122" t="s">
        <v>136</v>
      </c>
    </row>
    <row r="12" spans="1:85" ht="15.75" thickBot="1" x14ac:dyDescent="0.3">
      <c r="C12" s="15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W12" s="265"/>
      <c r="X12" s="98">
        <v>0.65</v>
      </c>
      <c r="Y12" s="98">
        <v>0.49</v>
      </c>
      <c r="Z12" s="98">
        <v>0.55000000000000004</v>
      </c>
      <c r="AA12" s="98">
        <v>0.01</v>
      </c>
      <c r="AB12" s="98">
        <v>0.62</v>
      </c>
      <c r="AC12" s="101">
        <f>I15</f>
        <v>11.15</v>
      </c>
      <c r="AD12" s="96">
        <f>H15</f>
        <v>13.72</v>
      </c>
      <c r="AE12" s="102">
        <f>S15</f>
        <v>16.29</v>
      </c>
      <c r="AF12" s="103">
        <f>O15</f>
        <v>15.18</v>
      </c>
      <c r="AG12" s="96">
        <f>N15</f>
        <v>17.52</v>
      </c>
      <c r="AH12" s="102">
        <f>M15</f>
        <v>19.86</v>
      </c>
      <c r="AI12" s="103">
        <f>R15</f>
        <v>56.15</v>
      </c>
      <c r="AJ12" s="96">
        <f>Q15</f>
        <v>62.7</v>
      </c>
      <c r="AK12" s="102">
        <f>P15</f>
        <v>63</v>
      </c>
      <c r="AL12" s="103">
        <f>L15</f>
        <v>2.4700000000000002</v>
      </c>
      <c r="AM12" s="96">
        <f>K15</f>
        <v>5.33</v>
      </c>
      <c r="AN12" s="102">
        <f>J15</f>
        <v>11.49</v>
      </c>
      <c r="AT12" s="25" t="str">
        <f t="shared" si="13"/>
        <v>311_4_PGL_G_OO</v>
      </c>
      <c r="AU12" s="1">
        <v>58.513143823056687</v>
      </c>
      <c r="AV12" s="1">
        <v>389.17062143438818</v>
      </c>
      <c r="AW12" s="1">
        <v>228.12575691119724</v>
      </c>
      <c r="AX12" s="1">
        <v>88.5112719977853</v>
      </c>
      <c r="AY12" s="1" t="s">
        <v>497</v>
      </c>
      <c r="AZ12" s="1" t="e">
        <v>#NUM!</v>
      </c>
      <c r="BA12" s="2">
        <v>0</v>
      </c>
      <c r="BB12" s="1" t="s">
        <v>498</v>
      </c>
      <c r="BC12" s="1" t="s">
        <v>499</v>
      </c>
      <c r="BD12" s="1" t="s">
        <v>100</v>
      </c>
      <c r="BE12" s="1" t="s">
        <v>500</v>
      </c>
      <c r="BF12" s="1" t="e">
        <v>#NUM!</v>
      </c>
      <c r="BG12" s="1">
        <v>0</v>
      </c>
      <c r="BH12" s="3" t="s">
        <v>501</v>
      </c>
      <c r="BI12" s="3" t="s">
        <v>502</v>
      </c>
      <c r="BJ12" s="1" t="s">
        <v>100</v>
      </c>
      <c r="BK12" s="1" t="s">
        <v>503</v>
      </c>
      <c r="BL12" s="1" t="e">
        <v>#NUM!</v>
      </c>
      <c r="BM12" s="1">
        <v>0</v>
      </c>
      <c r="BN12" s="1" t="s">
        <v>504</v>
      </c>
      <c r="BO12" s="1" t="s">
        <v>505</v>
      </c>
      <c r="BP12" s="1" t="s">
        <v>100</v>
      </c>
      <c r="BQ12" s="1" t="s">
        <v>506</v>
      </c>
      <c r="BR12" s="1">
        <v>-0.11028010116292974</v>
      </c>
      <c r="BS12" s="1">
        <v>0</v>
      </c>
      <c r="BT12" s="1" t="s">
        <v>507</v>
      </c>
      <c r="BU12" s="1" t="s">
        <v>508</v>
      </c>
      <c r="BV12" s="1" t="s">
        <v>100</v>
      </c>
      <c r="BW12" s="122"/>
      <c r="BX12" s="122">
        <v>315</v>
      </c>
      <c r="BY12" s="122" t="s">
        <v>112</v>
      </c>
      <c r="BZ12" s="123">
        <v>444.23889243054299</v>
      </c>
      <c r="CA12" s="124">
        <v>359.04986546249233</v>
      </c>
      <c r="CB12" s="122" t="s">
        <v>137</v>
      </c>
      <c r="CC12" s="122" t="s">
        <v>138</v>
      </c>
      <c r="CD12" s="122" t="s">
        <v>139</v>
      </c>
      <c r="CE12" s="122" t="s">
        <v>140</v>
      </c>
      <c r="CF12" s="122" t="s">
        <v>141</v>
      </c>
      <c r="CG12" s="122" t="s">
        <v>142</v>
      </c>
    </row>
    <row r="13" spans="1:85" ht="45" x14ac:dyDescent="0.25">
      <c r="A13" s="130" t="s">
        <v>200</v>
      </c>
      <c r="C13" s="158">
        <v>2</v>
      </c>
      <c r="E13" t="s">
        <v>0</v>
      </c>
      <c r="F13" t="s">
        <v>1</v>
      </c>
      <c r="G13" t="s">
        <v>32</v>
      </c>
      <c r="H13" s="169" t="s">
        <v>188</v>
      </c>
      <c r="I13" s="169" t="s">
        <v>189</v>
      </c>
      <c r="J13" s="169" t="s">
        <v>190</v>
      </c>
      <c r="K13" s="169" t="s">
        <v>191</v>
      </c>
      <c r="L13" s="169" t="s">
        <v>192</v>
      </c>
      <c r="M13" s="169" t="s">
        <v>193</v>
      </c>
      <c r="N13" s="169" t="s">
        <v>194</v>
      </c>
      <c r="O13" s="169" t="s">
        <v>195</v>
      </c>
      <c r="P13" s="169" t="s">
        <v>196</v>
      </c>
      <c r="Q13" s="169" t="s">
        <v>197</v>
      </c>
      <c r="R13" s="169" t="s">
        <v>198</v>
      </c>
      <c r="S13" s="169" t="s">
        <v>199</v>
      </c>
      <c r="W13" s="265"/>
      <c r="X13" s="98">
        <v>0.62</v>
      </c>
      <c r="Y13" s="98">
        <v>0.46</v>
      </c>
      <c r="Z13" s="98">
        <v>0.51</v>
      </c>
      <c r="AA13" s="98">
        <v>0</v>
      </c>
      <c r="AB13" s="98">
        <v>0.59</v>
      </c>
      <c r="AC13" s="101">
        <f>I16</f>
        <v>9.4700000000000006</v>
      </c>
      <c r="AD13" s="96">
        <f>H16</f>
        <v>11.56</v>
      </c>
      <c r="AE13" s="102">
        <f>S16</f>
        <v>13.65</v>
      </c>
      <c r="AF13" s="103">
        <f>O16</f>
        <v>15.68</v>
      </c>
      <c r="AG13" s="96">
        <f>N16</f>
        <v>18.04</v>
      </c>
      <c r="AH13" s="102">
        <f>M16</f>
        <v>20.399999999999999</v>
      </c>
      <c r="AI13" s="103">
        <f>R16</f>
        <v>59.44</v>
      </c>
      <c r="AJ13" s="96">
        <f>Q16</f>
        <v>62.7</v>
      </c>
      <c r="AK13" s="102">
        <f>P16</f>
        <v>63</v>
      </c>
      <c r="AL13" s="103">
        <f>L16</f>
        <v>2.69</v>
      </c>
      <c r="AM13" s="96">
        <f>K16</f>
        <v>6.17</v>
      </c>
      <c r="AN13" s="102">
        <f>J16</f>
        <v>14.14</v>
      </c>
      <c r="AT13" s="25" t="str">
        <f t="shared" si="13"/>
        <v>311_4_PGL_G_OP</v>
      </c>
      <c r="AU13" s="1">
        <v>58.513143823056687</v>
      </c>
      <c r="AV13" s="1">
        <v>266.04104391311381</v>
      </c>
      <c r="AW13" s="1">
        <v>158.63553190433996</v>
      </c>
      <c r="AX13" s="1">
        <v>56.175492113207547</v>
      </c>
      <c r="AY13" s="1" t="s">
        <v>509</v>
      </c>
      <c r="AZ13" s="1" t="e">
        <v>#NUM!</v>
      </c>
      <c r="BA13" s="2">
        <v>0</v>
      </c>
      <c r="BB13" s="1" t="s">
        <v>510</v>
      </c>
      <c r="BC13" s="1" t="s">
        <v>511</v>
      </c>
      <c r="BD13" s="1" t="s">
        <v>100</v>
      </c>
      <c r="BE13" s="1" t="s">
        <v>512</v>
      </c>
      <c r="BF13" s="1" t="e">
        <v>#NUM!</v>
      </c>
      <c r="BG13" s="1">
        <v>0</v>
      </c>
      <c r="BH13" s="1" t="s">
        <v>513</v>
      </c>
      <c r="BI13" s="1" t="s">
        <v>514</v>
      </c>
      <c r="BJ13" s="1" t="s">
        <v>100</v>
      </c>
      <c r="BK13" s="1" t="s">
        <v>515</v>
      </c>
      <c r="BL13" s="1">
        <v>-0.10665607495013374</v>
      </c>
      <c r="BM13" s="1">
        <v>0</v>
      </c>
      <c r="BN13" s="1" t="s">
        <v>516</v>
      </c>
      <c r="BO13" s="1" t="s">
        <v>517</v>
      </c>
      <c r="BP13" s="1" t="s">
        <v>100</v>
      </c>
      <c r="BQ13" s="1" t="s">
        <v>506</v>
      </c>
      <c r="BR13" s="1">
        <v>-0.11028010116292974</v>
      </c>
      <c r="BS13" s="1">
        <v>0</v>
      </c>
      <c r="BT13" s="1" t="s">
        <v>507</v>
      </c>
      <c r="BU13" s="1" t="s">
        <v>508</v>
      </c>
      <c r="BV13" s="1" t="s">
        <v>100</v>
      </c>
      <c r="BW13" s="122"/>
      <c r="BX13" s="122">
        <v>315</v>
      </c>
      <c r="BY13" s="122" t="s">
        <v>112</v>
      </c>
      <c r="BZ13" s="123">
        <v>444.23889243054299</v>
      </c>
      <c r="CA13" s="124">
        <v>359.04986546249233</v>
      </c>
      <c r="CB13" s="122" t="s">
        <v>143</v>
      </c>
      <c r="CC13" s="122" t="s">
        <v>144</v>
      </c>
      <c r="CD13" s="122" t="s">
        <v>145</v>
      </c>
      <c r="CE13" s="122" t="s">
        <v>146</v>
      </c>
      <c r="CF13" s="122" t="s">
        <v>147</v>
      </c>
      <c r="CG13" s="122" t="s">
        <v>148</v>
      </c>
    </row>
    <row r="14" spans="1:85" ht="15.75" thickBot="1" x14ac:dyDescent="0.3">
      <c r="C14" s="159"/>
      <c r="D14">
        <v>1</v>
      </c>
      <c r="E14">
        <v>480104</v>
      </c>
      <c r="F14">
        <v>7614461</v>
      </c>
      <c r="G14">
        <v>9.25</v>
      </c>
      <c r="H14" s="169">
        <v>12.6</v>
      </c>
      <c r="I14" s="169">
        <v>9.25</v>
      </c>
      <c r="J14" s="169">
        <v>23.03</v>
      </c>
      <c r="K14" s="169">
        <v>8.56</v>
      </c>
      <c r="L14" s="169">
        <v>3.18</v>
      </c>
      <c r="M14" s="169">
        <v>21.59</v>
      </c>
      <c r="N14" s="169">
        <v>18.489999999999998</v>
      </c>
      <c r="O14" s="169">
        <v>15.39</v>
      </c>
      <c r="P14" s="169">
        <v>63</v>
      </c>
      <c r="Q14" s="169">
        <v>62.7</v>
      </c>
      <c r="R14" s="169">
        <v>60.24</v>
      </c>
      <c r="S14" s="169">
        <v>15.96</v>
      </c>
      <c r="W14" s="266"/>
      <c r="X14" s="100">
        <f>AVERAGE(X11:X13)</f>
        <v>0.65333333333333332</v>
      </c>
      <c r="Y14" s="100">
        <f t="shared" ref="Y14:AA14" si="14">AVERAGE(Y11:Y13)</f>
        <v>0.49666666666666665</v>
      </c>
      <c r="Z14" s="100">
        <f t="shared" si="14"/>
        <v>0.57666666666666677</v>
      </c>
      <c r="AA14" s="100">
        <f t="shared" si="14"/>
        <v>0.08</v>
      </c>
      <c r="AB14" s="100">
        <f>AVERAGE(AB11:AB13)</f>
        <v>0.62666666666666659</v>
      </c>
      <c r="AC14" s="104">
        <f>AVERAGE(AC11:AC13)</f>
        <v>9.9566666666666652</v>
      </c>
      <c r="AD14" s="104">
        <f t="shared" ref="AD14:AN14" si="15">AVERAGE(AD11:AD13)</f>
        <v>12.626666666666667</v>
      </c>
      <c r="AE14" s="104">
        <f t="shared" si="15"/>
        <v>15.299999999999999</v>
      </c>
      <c r="AF14" s="104">
        <f t="shared" si="15"/>
        <v>15.416666666666666</v>
      </c>
      <c r="AG14" s="104">
        <f t="shared" si="15"/>
        <v>18.016666666666666</v>
      </c>
      <c r="AH14" s="104">
        <f t="shared" si="15"/>
        <v>20.616666666666667</v>
      </c>
      <c r="AI14" s="104">
        <f t="shared" si="15"/>
        <v>58.609999999999992</v>
      </c>
      <c r="AJ14" s="104">
        <f t="shared" si="15"/>
        <v>62.70000000000001</v>
      </c>
      <c r="AK14" s="104">
        <f t="shared" si="15"/>
        <v>63</v>
      </c>
      <c r="AL14" s="104">
        <f t="shared" si="15"/>
        <v>2.78</v>
      </c>
      <c r="AM14" s="104">
        <f t="shared" si="15"/>
        <v>6.6866666666666674</v>
      </c>
      <c r="AN14" s="105">
        <f t="shared" si="15"/>
        <v>16.220000000000002</v>
      </c>
      <c r="AT14" s="25" t="str">
        <f t="shared" si="13"/>
        <v>311_4_PGL_G_PO</v>
      </c>
      <c r="AU14" s="1">
        <v>58.513143823056687</v>
      </c>
      <c r="AV14" s="1">
        <v>173.09152761744537</v>
      </c>
      <c r="AW14" s="1">
        <v>101.57239093155584</v>
      </c>
      <c r="AX14" s="1">
        <v>38.168900961795629</v>
      </c>
      <c r="AY14" s="1" t="s">
        <v>518</v>
      </c>
      <c r="AZ14" s="1" t="e">
        <v>#NUM!</v>
      </c>
      <c r="BA14" s="2">
        <v>0</v>
      </c>
      <c r="BB14" s="1" t="s">
        <v>519</v>
      </c>
      <c r="BC14" s="1" t="s">
        <v>520</v>
      </c>
      <c r="BD14" s="1" t="s">
        <v>100</v>
      </c>
      <c r="BE14" s="1" t="s">
        <v>521</v>
      </c>
      <c r="BF14" s="1" t="e">
        <v>#NUM!</v>
      </c>
      <c r="BG14" s="1">
        <v>0</v>
      </c>
      <c r="BH14" s="1" t="s">
        <v>522</v>
      </c>
      <c r="BI14" s="1" t="s">
        <v>523</v>
      </c>
      <c r="BJ14" s="1" t="s">
        <v>100</v>
      </c>
      <c r="BK14" s="1" t="s">
        <v>524</v>
      </c>
      <c r="BL14" s="1">
        <v>-7.1297758811162404E-2</v>
      </c>
      <c r="BM14" s="1">
        <v>0</v>
      </c>
      <c r="BN14" s="1" t="s">
        <v>525</v>
      </c>
      <c r="BO14" s="1" t="s">
        <v>526</v>
      </c>
      <c r="BP14" s="1" t="s">
        <v>100</v>
      </c>
      <c r="BQ14" s="1" t="s">
        <v>506</v>
      </c>
      <c r="BR14" s="1">
        <v>-0.11028010116292974</v>
      </c>
      <c r="BS14" s="1">
        <v>0</v>
      </c>
      <c r="BT14" s="1" t="s">
        <v>507</v>
      </c>
      <c r="BU14" s="1" t="s">
        <v>508</v>
      </c>
      <c r="BV14" s="1" t="s">
        <v>100</v>
      </c>
      <c r="BW14" s="122"/>
      <c r="BX14" s="122">
        <v>315</v>
      </c>
      <c r="BY14" s="122" t="s">
        <v>112</v>
      </c>
      <c r="BZ14" s="123">
        <v>444.23889243054299</v>
      </c>
      <c r="CA14" s="124">
        <v>359.04986546249233</v>
      </c>
      <c r="CB14" s="122" t="s">
        <v>149</v>
      </c>
      <c r="CC14" s="122" t="s">
        <v>150</v>
      </c>
      <c r="CD14" s="122" t="s">
        <v>151</v>
      </c>
      <c r="CE14" s="122" t="s">
        <v>152</v>
      </c>
      <c r="CF14" s="122" t="s">
        <v>153</v>
      </c>
      <c r="CG14" s="122" t="s">
        <v>154</v>
      </c>
    </row>
    <row r="15" spans="1:85" ht="15.75" thickBot="1" x14ac:dyDescent="0.3">
      <c r="C15" s="159"/>
      <c r="D15">
        <v>2</v>
      </c>
      <c r="E15">
        <v>480811</v>
      </c>
      <c r="F15">
        <v>7614815</v>
      </c>
      <c r="G15">
        <v>11.15</v>
      </c>
      <c r="H15" s="169">
        <v>13.72</v>
      </c>
      <c r="I15" s="169">
        <v>11.15</v>
      </c>
      <c r="J15" s="169">
        <v>11.49</v>
      </c>
      <c r="K15" s="169">
        <v>5.33</v>
      </c>
      <c r="L15" s="169">
        <v>2.4700000000000002</v>
      </c>
      <c r="M15" s="169">
        <v>19.86</v>
      </c>
      <c r="N15" s="169">
        <v>17.52</v>
      </c>
      <c r="O15" s="169">
        <v>15.18</v>
      </c>
      <c r="P15" s="169">
        <v>63</v>
      </c>
      <c r="Q15" s="169">
        <v>62.7</v>
      </c>
      <c r="R15" s="169">
        <v>56.15</v>
      </c>
      <c r="S15" s="169">
        <v>16.29</v>
      </c>
      <c r="W15" s="94"/>
      <c r="X15" s="95"/>
      <c r="Y15" s="95"/>
      <c r="Z15" s="95"/>
      <c r="AA15" s="95"/>
      <c r="AB15" s="95"/>
      <c r="AC15" s="106"/>
      <c r="AD15" s="106"/>
      <c r="AE15" s="107"/>
      <c r="AF15" s="108"/>
      <c r="AG15" s="106"/>
      <c r="AH15" s="107"/>
      <c r="AI15" s="108"/>
      <c r="AJ15" s="106"/>
      <c r="AK15" s="107"/>
      <c r="AL15" s="108"/>
      <c r="AM15" s="106"/>
      <c r="AN15" s="107"/>
      <c r="AT15" s="25" t="str">
        <f t="shared" si="13"/>
        <v>311_4_PGL_G_PP</v>
      </c>
      <c r="AU15" s="1">
        <v>58.513143823056687</v>
      </c>
      <c r="AV15" s="1">
        <v>103.60130261058819</v>
      </c>
      <c r="AW15" s="1">
        <v>58.838438691937462</v>
      </c>
      <c r="AX15" s="1">
        <v>21.430379609778939</v>
      </c>
      <c r="AY15" s="1" t="s">
        <v>527</v>
      </c>
      <c r="AZ15" s="1" t="e">
        <v>#NUM!</v>
      </c>
      <c r="BA15" s="2">
        <v>0</v>
      </c>
      <c r="BB15" s="1" t="s">
        <v>528</v>
      </c>
      <c r="BC15" s="1" t="s">
        <v>529</v>
      </c>
      <c r="BD15" s="1" t="s">
        <v>100</v>
      </c>
      <c r="BE15" s="1" t="s">
        <v>530</v>
      </c>
      <c r="BF15" s="1">
        <v>-0.11075534976573431</v>
      </c>
      <c r="BG15" s="1">
        <v>0</v>
      </c>
      <c r="BH15" s="1" t="s">
        <v>531</v>
      </c>
      <c r="BI15" s="1" t="s">
        <v>532</v>
      </c>
      <c r="BJ15" s="1" t="s">
        <v>100</v>
      </c>
      <c r="BK15" s="1" t="s">
        <v>533</v>
      </c>
      <c r="BL15" s="1">
        <v>-1.0514907238004745E-2</v>
      </c>
      <c r="BM15" s="1">
        <v>0</v>
      </c>
      <c r="BN15" s="1" t="s">
        <v>534</v>
      </c>
      <c r="BO15" s="1" t="s">
        <v>535</v>
      </c>
      <c r="BP15" s="1" t="s">
        <v>100</v>
      </c>
      <c r="BQ15" s="1" t="s">
        <v>506</v>
      </c>
      <c r="BR15" s="1">
        <v>-0.11028010116292974</v>
      </c>
      <c r="BS15" s="1">
        <v>0</v>
      </c>
      <c r="BT15" s="1" t="s">
        <v>507</v>
      </c>
      <c r="BU15" s="1" t="s">
        <v>508</v>
      </c>
      <c r="BV15" s="1" t="s">
        <v>100</v>
      </c>
      <c r="BW15" s="122"/>
      <c r="BX15" s="122">
        <v>315</v>
      </c>
      <c r="BY15" s="122" t="s">
        <v>112</v>
      </c>
      <c r="BZ15" s="123">
        <v>444.23889243054299</v>
      </c>
      <c r="CA15" s="124">
        <v>359.04986546249233</v>
      </c>
      <c r="CB15" s="122" t="s">
        <v>155</v>
      </c>
      <c r="CC15" s="122" t="s">
        <v>156</v>
      </c>
      <c r="CD15" s="122" t="s">
        <v>157</v>
      </c>
      <c r="CE15" s="122" t="s">
        <v>158</v>
      </c>
      <c r="CF15" s="122" t="s">
        <v>159</v>
      </c>
      <c r="CG15" s="122" t="s">
        <v>160</v>
      </c>
    </row>
    <row r="16" spans="1:85" ht="15.75" thickBot="1" x14ac:dyDescent="0.3">
      <c r="C16" s="159"/>
      <c r="D16">
        <v>3</v>
      </c>
      <c r="E16">
        <v>481164</v>
      </c>
      <c r="F16">
        <v>7615026</v>
      </c>
      <c r="G16">
        <v>9.4700000000000006</v>
      </c>
      <c r="H16" s="169">
        <v>11.56</v>
      </c>
      <c r="I16" s="169">
        <v>9.4700000000000006</v>
      </c>
      <c r="J16" s="169">
        <v>14.14</v>
      </c>
      <c r="K16" s="169">
        <v>6.17</v>
      </c>
      <c r="L16" s="169">
        <v>2.69</v>
      </c>
      <c r="M16" s="169">
        <v>20.399999999999999</v>
      </c>
      <c r="N16" s="169">
        <v>18.04</v>
      </c>
      <c r="O16" s="169">
        <v>15.68</v>
      </c>
      <c r="P16" s="169">
        <v>63</v>
      </c>
      <c r="Q16" s="169">
        <v>62.7</v>
      </c>
      <c r="R16" s="169">
        <v>59.44</v>
      </c>
      <c r="S16" s="169">
        <v>13.65</v>
      </c>
      <c r="W16" s="264" t="s">
        <v>72</v>
      </c>
      <c r="X16" s="97">
        <v>0.69</v>
      </c>
      <c r="Y16" s="97">
        <v>0.54</v>
      </c>
      <c r="Z16" s="97">
        <v>0.67</v>
      </c>
      <c r="AA16" s="97">
        <v>0.23</v>
      </c>
      <c r="AB16" s="97">
        <v>0.67</v>
      </c>
      <c r="AC16" s="101">
        <f>I19</f>
        <v>9.25</v>
      </c>
      <c r="AD16" s="96">
        <f>H19</f>
        <v>12.6</v>
      </c>
      <c r="AE16" s="102">
        <f>S19</f>
        <v>15.96</v>
      </c>
      <c r="AF16" s="103">
        <f>O19</f>
        <v>15.38</v>
      </c>
      <c r="AG16" s="96">
        <f>N19</f>
        <v>18.489999999999998</v>
      </c>
      <c r="AH16" s="102">
        <f>M19</f>
        <v>21.6</v>
      </c>
      <c r="AI16" s="103">
        <f>R19</f>
        <v>60.24</v>
      </c>
      <c r="AJ16" s="96">
        <f>Q19</f>
        <v>62.7</v>
      </c>
      <c r="AK16" s="102">
        <f>P19</f>
        <v>63</v>
      </c>
      <c r="AL16" s="103">
        <f>L19</f>
        <v>3.18</v>
      </c>
      <c r="AM16" s="96">
        <f>K19</f>
        <v>8.56</v>
      </c>
      <c r="AN16" s="102">
        <f>J19</f>
        <v>23.03</v>
      </c>
      <c r="AT16" s="25" t="str">
        <f t="shared" si="13"/>
        <v>311_4_GL_WG_O</v>
      </c>
      <c r="AU16" s="1">
        <v>65.827286800938751</v>
      </c>
      <c r="AV16" s="1">
        <v>401.4708984885217</v>
      </c>
      <c r="AW16" s="1">
        <v>227.61852899143915</v>
      </c>
      <c r="AX16" s="1">
        <v>80.776046221474516</v>
      </c>
      <c r="AY16" s="1" t="s">
        <v>536</v>
      </c>
      <c r="AZ16" s="1" t="e">
        <v>#NUM!</v>
      </c>
      <c r="BA16" s="2">
        <v>0</v>
      </c>
      <c r="BB16" s="1" t="s">
        <v>537</v>
      </c>
      <c r="BC16" s="1" t="s">
        <v>538</v>
      </c>
      <c r="BD16" s="1" t="s">
        <v>100</v>
      </c>
      <c r="BE16" s="1" t="s">
        <v>539</v>
      </c>
      <c r="BF16" s="1" t="e">
        <v>#NUM!</v>
      </c>
      <c r="BG16" s="1">
        <v>0</v>
      </c>
      <c r="BH16" s="3" t="s">
        <v>540</v>
      </c>
      <c r="BI16" s="3" t="s">
        <v>541</v>
      </c>
      <c r="BJ16" s="1" t="s">
        <v>100</v>
      </c>
      <c r="BK16" s="1" t="s">
        <v>542</v>
      </c>
      <c r="BL16" s="1">
        <v>-0.13751835418532954</v>
      </c>
      <c r="BM16" s="1">
        <v>0</v>
      </c>
      <c r="BN16" s="1" t="s">
        <v>543</v>
      </c>
      <c r="BO16" s="1" t="s">
        <v>544</v>
      </c>
      <c r="BP16" s="1" t="s">
        <v>100</v>
      </c>
      <c r="BQ16" s="1" t="s">
        <v>467</v>
      </c>
      <c r="BR16" s="1">
        <v>-0.12044459435117782</v>
      </c>
      <c r="BS16" s="1">
        <v>0</v>
      </c>
      <c r="BT16" s="1" t="s">
        <v>468</v>
      </c>
      <c r="BU16" s="1" t="s">
        <v>469</v>
      </c>
      <c r="BV16" s="1" t="s">
        <v>100</v>
      </c>
      <c r="BW16" s="122"/>
      <c r="BX16" s="122">
        <v>315</v>
      </c>
      <c r="BY16" s="122" t="s">
        <v>112</v>
      </c>
      <c r="BZ16" s="123">
        <v>555.29861553817864</v>
      </c>
      <c r="CA16" s="124">
        <v>448.81233182811536</v>
      </c>
      <c r="CB16" s="122" t="s">
        <v>161</v>
      </c>
      <c r="CC16" s="122" t="s">
        <v>162</v>
      </c>
      <c r="CD16" s="122" t="s">
        <v>163</v>
      </c>
      <c r="CE16" s="122" t="s">
        <v>164</v>
      </c>
      <c r="CF16" s="122" t="s">
        <v>165</v>
      </c>
      <c r="CG16" s="122" t="s">
        <v>166</v>
      </c>
    </row>
    <row r="17" spans="1:85" ht="15.75" thickBot="1" x14ac:dyDescent="0.3">
      <c r="C17" s="15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W17" s="265"/>
      <c r="X17" s="98">
        <v>0.6</v>
      </c>
      <c r="Y17" s="98">
        <v>0.39</v>
      </c>
      <c r="Z17" s="98">
        <v>0.37</v>
      </c>
      <c r="AA17" s="98">
        <v>0.04</v>
      </c>
      <c r="AB17" s="98">
        <v>0.54</v>
      </c>
      <c r="AC17" s="101">
        <f>I20</f>
        <v>10.51</v>
      </c>
      <c r="AD17" s="96">
        <f>H20</f>
        <v>13.72</v>
      </c>
      <c r="AE17" s="102">
        <f>S20</f>
        <v>16.93</v>
      </c>
      <c r="AF17" s="103">
        <f>O20</f>
        <v>14.37</v>
      </c>
      <c r="AG17" s="96">
        <f>N20</f>
        <v>17.52</v>
      </c>
      <c r="AH17" s="102">
        <f>M20</f>
        <v>20.66</v>
      </c>
      <c r="AI17" s="103">
        <f>R20</f>
        <v>56.15</v>
      </c>
      <c r="AJ17" s="96">
        <f>Q20</f>
        <v>62.7</v>
      </c>
      <c r="AK17" s="102">
        <f>P20</f>
        <v>63</v>
      </c>
      <c r="AL17" s="103">
        <f>L20</f>
        <v>2.4700000000000002</v>
      </c>
      <c r="AM17" s="96">
        <f>K20</f>
        <v>5.33</v>
      </c>
      <c r="AN17" s="102">
        <f>J20</f>
        <v>11.49</v>
      </c>
      <c r="AT17" s="25" t="str">
        <f t="shared" si="13"/>
        <v>311_4_GL_WG_P</v>
      </c>
      <c r="AU17" s="1">
        <v>65.827286800938751</v>
      </c>
      <c r="AV17" s="1">
        <v>183.48969997248608</v>
      </c>
      <c r="AW17" s="1">
        <v>90.54018367681762</v>
      </c>
      <c r="AX17" s="1">
        <v>30.560482165424414</v>
      </c>
      <c r="AY17" s="1" t="s">
        <v>545</v>
      </c>
      <c r="AZ17" s="1" t="e">
        <v>#NUM!</v>
      </c>
      <c r="BA17" s="2">
        <v>0</v>
      </c>
      <c r="BB17" s="1" t="s">
        <v>546</v>
      </c>
      <c r="BC17" s="1" t="s">
        <v>547</v>
      </c>
      <c r="BD17" s="1" t="s">
        <v>100</v>
      </c>
      <c r="BE17" s="1" t="s">
        <v>548</v>
      </c>
      <c r="BF17" s="1" t="e">
        <v>#NUM!</v>
      </c>
      <c r="BG17" s="1">
        <v>0</v>
      </c>
      <c r="BH17" s="1" t="s">
        <v>549</v>
      </c>
      <c r="BI17" s="1" t="s">
        <v>550</v>
      </c>
      <c r="BJ17" s="1" t="s">
        <v>100</v>
      </c>
      <c r="BK17" s="1" t="s">
        <v>551</v>
      </c>
      <c r="BL17" s="1">
        <v>-4.9352812190512241E-2</v>
      </c>
      <c r="BM17" s="1">
        <v>0</v>
      </c>
      <c r="BN17" s="1" t="s">
        <v>552</v>
      </c>
      <c r="BO17" s="1" t="s">
        <v>553</v>
      </c>
      <c r="BP17" s="1" t="s">
        <v>100</v>
      </c>
      <c r="BQ17" s="1" t="s">
        <v>467</v>
      </c>
      <c r="BR17" s="1">
        <v>-0.12044459435117782</v>
      </c>
      <c r="BS17" s="1">
        <v>0</v>
      </c>
      <c r="BT17" s="1" t="s">
        <v>468</v>
      </c>
      <c r="BU17" s="1" t="s">
        <v>469</v>
      </c>
      <c r="BV17" s="1" t="s">
        <v>100</v>
      </c>
      <c r="BW17" s="122"/>
      <c r="BX17" s="122">
        <v>315</v>
      </c>
      <c r="BY17" s="122" t="s">
        <v>112</v>
      </c>
      <c r="BZ17" s="123">
        <v>555.29861553817864</v>
      </c>
      <c r="CA17" s="124">
        <v>448.81233182811536</v>
      </c>
      <c r="CB17" s="122" t="s">
        <v>167</v>
      </c>
      <c r="CC17" s="122" t="s">
        <v>168</v>
      </c>
      <c r="CD17" s="122" t="s">
        <v>169</v>
      </c>
      <c r="CE17" s="122" t="s">
        <v>170</v>
      </c>
      <c r="CF17" s="122" t="s">
        <v>171</v>
      </c>
      <c r="CG17" s="122" t="s">
        <v>172</v>
      </c>
    </row>
    <row r="18" spans="1:85" ht="45" x14ac:dyDescent="0.25">
      <c r="A18" s="130" t="s">
        <v>201</v>
      </c>
      <c r="C18" s="158">
        <v>3</v>
      </c>
      <c r="E18" t="s">
        <v>0</v>
      </c>
      <c r="F18" t="s">
        <v>1</v>
      </c>
      <c r="G18" t="s">
        <v>32</v>
      </c>
      <c r="H18" s="169" t="s">
        <v>188</v>
      </c>
      <c r="I18" s="169" t="s">
        <v>189</v>
      </c>
      <c r="J18" s="169" t="s">
        <v>190</v>
      </c>
      <c r="K18" s="169" t="s">
        <v>191</v>
      </c>
      <c r="L18" s="169" t="s">
        <v>192</v>
      </c>
      <c r="M18" s="169" t="s">
        <v>193</v>
      </c>
      <c r="N18" s="169" t="s">
        <v>194</v>
      </c>
      <c r="O18" s="169" t="s">
        <v>195</v>
      </c>
      <c r="P18" s="169" t="s">
        <v>196</v>
      </c>
      <c r="Q18" s="169" t="s">
        <v>197</v>
      </c>
      <c r="R18" s="169" t="s">
        <v>198</v>
      </c>
      <c r="S18" s="169" t="s">
        <v>199</v>
      </c>
      <c r="W18" s="265"/>
      <c r="X18" s="98">
        <v>0.55000000000000004</v>
      </c>
      <c r="Y18" s="98">
        <v>0.33</v>
      </c>
      <c r="Z18" s="98">
        <v>0.24</v>
      </c>
      <c r="AA18" s="98">
        <v>0</v>
      </c>
      <c r="AB18" s="98">
        <v>0.49</v>
      </c>
      <c r="AC18" s="101">
        <f>I21</f>
        <v>8.9600000000000009</v>
      </c>
      <c r="AD18" s="96">
        <f>H21</f>
        <v>11.56</v>
      </c>
      <c r="AE18" s="102">
        <f>S21</f>
        <v>14.16</v>
      </c>
      <c r="AF18" s="103">
        <f>O21</f>
        <v>14.9</v>
      </c>
      <c r="AG18" s="96">
        <f>N21</f>
        <v>18.04</v>
      </c>
      <c r="AH18" s="102">
        <f>M21</f>
        <v>21.19</v>
      </c>
      <c r="AI18" s="103">
        <f>R21</f>
        <v>59.44</v>
      </c>
      <c r="AJ18" s="96">
        <f>Q21</f>
        <v>62.7</v>
      </c>
      <c r="AK18" s="102">
        <f>P21</f>
        <v>63</v>
      </c>
      <c r="AL18" s="103">
        <f>L21</f>
        <v>2.69</v>
      </c>
      <c r="AM18" s="96">
        <f>K21</f>
        <v>6.17</v>
      </c>
      <c r="AN18" s="102">
        <f>J21</f>
        <v>14.14</v>
      </c>
      <c r="AT18" s="25" t="str">
        <f t="shared" si="13"/>
        <v>311_4_GL_G_O</v>
      </c>
      <c r="AU18" s="1">
        <v>58.513143823056687</v>
      </c>
      <c r="AV18" s="1">
        <v>364.95048826593973</v>
      </c>
      <c r="AW18" s="1">
        <v>204.15923770262785</v>
      </c>
      <c r="AX18" s="1">
        <v>76.971836823288911</v>
      </c>
      <c r="AY18" s="1" t="s">
        <v>554</v>
      </c>
      <c r="AZ18" s="1" t="e">
        <v>#NUM!</v>
      </c>
      <c r="BA18" s="2">
        <v>0</v>
      </c>
      <c r="BB18" s="1" t="s">
        <v>555</v>
      </c>
      <c r="BC18" s="1" t="s">
        <v>556</v>
      </c>
      <c r="BD18" s="1" t="s">
        <v>100</v>
      </c>
      <c r="BE18" s="1" t="s">
        <v>557</v>
      </c>
      <c r="BF18" s="1" t="e">
        <v>#NUM!</v>
      </c>
      <c r="BG18" s="1">
        <v>0</v>
      </c>
      <c r="BH18" s="1" t="s">
        <v>558</v>
      </c>
      <c r="BI18" s="1" t="s">
        <v>559</v>
      </c>
      <c r="BJ18" s="1" t="s">
        <v>100</v>
      </c>
      <c r="BK18" s="1" t="s">
        <v>560</v>
      </c>
      <c r="BL18" s="1">
        <v>-0.1335685214588106</v>
      </c>
      <c r="BM18" s="1">
        <v>0</v>
      </c>
      <c r="BN18" s="1" t="s">
        <v>561</v>
      </c>
      <c r="BO18" s="1" t="s">
        <v>562</v>
      </c>
      <c r="BP18" s="1" t="s">
        <v>100</v>
      </c>
      <c r="BQ18" s="1" t="s">
        <v>506</v>
      </c>
      <c r="BR18" s="1">
        <v>-0.11028010116292974</v>
      </c>
      <c r="BS18" s="1">
        <v>0</v>
      </c>
      <c r="BT18" s="1" t="s">
        <v>507</v>
      </c>
      <c r="BU18" s="1" t="s">
        <v>508</v>
      </c>
      <c r="BV18" s="1" t="s">
        <v>100</v>
      </c>
      <c r="BW18" s="122"/>
      <c r="BX18" s="122">
        <v>315</v>
      </c>
      <c r="BY18" s="122" t="s">
        <v>112</v>
      </c>
      <c r="BZ18" s="123">
        <v>444.23889243054299</v>
      </c>
      <c r="CA18" s="124">
        <v>359.04986546249233</v>
      </c>
      <c r="CB18" s="122" t="s">
        <v>173</v>
      </c>
      <c r="CC18" s="122" t="s">
        <v>174</v>
      </c>
      <c r="CD18" s="122" t="s">
        <v>175</v>
      </c>
      <c r="CE18" s="122" t="s">
        <v>176</v>
      </c>
      <c r="CF18" s="122" t="s">
        <v>177</v>
      </c>
      <c r="CG18" s="122" t="s">
        <v>178</v>
      </c>
    </row>
    <row r="19" spans="1:85" ht="15.75" thickBot="1" x14ac:dyDescent="0.3">
      <c r="C19" s="159"/>
      <c r="D19">
        <v>1</v>
      </c>
      <c r="E19">
        <v>480104</v>
      </c>
      <c r="F19">
        <v>7614461</v>
      </c>
      <c r="G19">
        <v>9.25</v>
      </c>
      <c r="H19" s="169">
        <v>12.6</v>
      </c>
      <c r="I19" s="169">
        <v>9.25</v>
      </c>
      <c r="J19" s="169">
        <v>23.03</v>
      </c>
      <c r="K19" s="169">
        <v>8.56</v>
      </c>
      <c r="L19" s="169">
        <v>3.18</v>
      </c>
      <c r="M19" s="170">
        <v>21.6</v>
      </c>
      <c r="N19" s="169">
        <v>18.489999999999998</v>
      </c>
      <c r="O19" s="169">
        <v>15.38</v>
      </c>
      <c r="P19" s="169">
        <v>63</v>
      </c>
      <c r="Q19" s="169">
        <v>62.7</v>
      </c>
      <c r="R19" s="169">
        <v>60.24</v>
      </c>
      <c r="S19" s="169">
        <v>15.96</v>
      </c>
      <c r="W19" s="266"/>
      <c r="X19" s="92">
        <f>AVERAGE(X16:X18)</f>
        <v>0.6133333333333334</v>
      </c>
      <c r="Y19" s="92">
        <f t="shared" ref="Y19:AA19" si="16">AVERAGE(Y16:Y18)</f>
        <v>0.42</v>
      </c>
      <c r="Z19" s="92">
        <f t="shared" si="16"/>
        <v>0.42666666666666669</v>
      </c>
      <c r="AA19" s="92">
        <f t="shared" si="16"/>
        <v>9.0000000000000011E-2</v>
      </c>
      <c r="AB19" s="92">
        <f>AVERAGE(AB16:AB18)</f>
        <v>0.56666666666666665</v>
      </c>
      <c r="AC19" s="104">
        <f t="shared" ref="AC19:AN19" si="17">AVERAGE(AC16:AC18)</f>
        <v>9.5733333333333324</v>
      </c>
      <c r="AD19" s="104">
        <f t="shared" si="17"/>
        <v>12.626666666666667</v>
      </c>
      <c r="AE19" s="104">
        <f t="shared" si="17"/>
        <v>15.683333333333332</v>
      </c>
      <c r="AF19" s="104">
        <f t="shared" si="17"/>
        <v>14.883333333333333</v>
      </c>
      <c r="AG19" s="104">
        <f t="shared" si="17"/>
        <v>18.016666666666666</v>
      </c>
      <c r="AH19" s="104">
        <f t="shared" si="17"/>
        <v>21.150000000000002</v>
      </c>
      <c r="AI19" s="104">
        <f t="shared" si="17"/>
        <v>58.609999999999992</v>
      </c>
      <c r="AJ19" s="104">
        <f t="shared" si="17"/>
        <v>62.70000000000001</v>
      </c>
      <c r="AK19" s="104">
        <f t="shared" si="17"/>
        <v>63</v>
      </c>
      <c r="AL19" s="104">
        <f>AVERAGE(AL16:AL18)</f>
        <v>2.78</v>
      </c>
      <c r="AM19" s="104">
        <f t="shared" si="17"/>
        <v>6.6866666666666674</v>
      </c>
      <c r="AN19" s="105">
        <f t="shared" si="17"/>
        <v>16.220000000000002</v>
      </c>
      <c r="AT19" s="25" t="str">
        <f t="shared" si="13"/>
        <v>311_4_GL_G_P</v>
      </c>
      <c r="AU19" s="1">
        <v>58.513143823056687</v>
      </c>
      <c r="AV19" s="1">
        <v>158.88914586421907</v>
      </c>
      <c r="AW19" s="1">
        <v>76.718222863409864</v>
      </c>
      <c r="AX19" s="1">
        <v>25.361395987904078</v>
      </c>
      <c r="AY19" s="1" t="s">
        <v>563</v>
      </c>
      <c r="AZ19" s="1" t="e">
        <v>#NUM!</v>
      </c>
      <c r="BA19" s="2">
        <v>0</v>
      </c>
      <c r="BB19" s="1" t="s">
        <v>564</v>
      </c>
      <c r="BC19" s="1" t="s">
        <v>565</v>
      </c>
      <c r="BD19" s="1" t="s">
        <v>100</v>
      </c>
      <c r="BE19" s="1" t="s">
        <v>566</v>
      </c>
      <c r="BF19" s="1">
        <v>-0.13329558500957017</v>
      </c>
      <c r="BG19" s="1">
        <v>0</v>
      </c>
      <c r="BH19" s="1" t="s">
        <v>567</v>
      </c>
      <c r="BI19" s="1" t="s">
        <v>568</v>
      </c>
      <c r="BJ19" s="1" t="s">
        <v>100</v>
      </c>
      <c r="BK19" s="1" t="s">
        <v>569</v>
      </c>
      <c r="BL19" s="1">
        <v>-2.9681716853083961E-2</v>
      </c>
      <c r="BM19" s="1">
        <v>0</v>
      </c>
      <c r="BN19" s="1" t="s">
        <v>570</v>
      </c>
      <c r="BO19" s="1" t="s">
        <v>571</v>
      </c>
      <c r="BP19" s="1" t="s">
        <v>100</v>
      </c>
      <c r="BQ19" s="1" t="s">
        <v>506</v>
      </c>
      <c r="BR19" s="1">
        <v>-0.11028010116292974</v>
      </c>
      <c r="BS19" s="1">
        <v>0</v>
      </c>
      <c r="BT19" s="1" t="s">
        <v>507</v>
      </c>
      <c r="BU19" s="1" t="s">
        <v>508</v>
      </c>
      <c r="BV19" s="1" t="s">
        <v>100</v>
      </c>
      <c r="BW19" s="125"/>
      <c r="BX19" s="125">
        <v>315</v>
      </c>
      <c r="BY19" s="125" t="s">
        <v>112</v>
      </c>
      <c r="BZ19" s="126">
        <v>444.23889243054299</v>
      </c>
      <c r="CA19" s="127">
        <v>359.04986546249233</v>
      </c>
      <c r="CB19" s="125" t="s">
        <v>179</v>
      </c>
      <c r="CC19" s="125" t="s">
        <v>180</v>
      </c>
      <c r="CD19" s="125" t="s">
        <v>181</v>
      </c>
      <c r="CE19" s="125" t="s">
        <v>182</v>
      </c>
      <c r="CF19" s="125" t="s">
        <v>183</v>
      </c>
      <c r="CG19" s="125" t="s">
        <v>184</v>
      </c>
    </row>
    <row r="20" spans="1:85" ht="15.75" thickBot="1" x14ac:dyDescent="0.3">
      <c r="C20" s="159"/>
      <c r="D20">
        <v>2</v>
      </c>
      <c r="E20">
        <v>480811</v>
      </c>
      <c r="F20">
        <v>7614815</v>
      </c>
      <c r="G20">
        <v>10.51</v>
      </c>
      <c r="H20" s="169">
        <v>13.72</v>
      </c>
      <c r="I20" s="169">
        <v>10.51</v>
      </c>
      <c r="J20" s="169">
        <v>11.49</v>
      </c>
      <c r="K20" s="169">
        <v>5.33</v>
      </c>
      <c r="L20" s="169">
        <v>2.4700000000000002</v>
      </c>
      <c r="M20" s="169">
        <v>20.66</v>
      </c>
      <c r="N20" s="169">
        <v>17.52</v>
      </c>
      <c r="O20" s="169">
        <v>14.37</v>
      </c>
      <c r="P20" s="169">
        <v>63</v>
      </c>
      <c r="Q20" s="169">
        <v>62.7</v>
      </c>
      <c r="R20" s="169">
        <v>56.15</v>
      </c>
      <c r="S20" s="169">
        <v>16.93</v>
      </c>
      <c r="W20" s="143"/>
      <c r="X20" s="95"/>
      <c r="Y20" s="95"/>
      <c r="Z20" s="95"/>
      <c r="AA20" s="95"/>
      <c r="AB20" s="95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T20" s="25" t="str">
        <f t="shared" si="13"/>
        <v>311_4_GL_WG_K_O</v>
      </c>
      <c r="AU20" s="1">
        <v>73.141429778820822</v>
      </c>
      <c r="AV20" s="1">
        <v>444.96569260777704</v>
      </c>
      <c r="AW20" s="1">
        <v>257.41816927722647</v>
      </c>
      <c r="AX20" s="1">
        <v>100.81154905191875</v>
      </c>
      <c r="AY20" s="1" t="s">
        <v>572</v>
      </c>
      <c r="AZ20" s="1" t="e">
        <v>#NUM!</v>
      </c>
      <c r="BA20" s="2">
        <v>0</v>
      </c>
      <c r="BB20" s="1" t="s">
        <v>573</v>
      </c>
      <c r="BC20" s="1" t="s">
        <v>574</v>
      </c>
      <c r="BD20" s="1" t="s">
        <v>100</v>
      </c>
      <c r="BE20" s="1" t="s">
        <v>575</v>
      </c>
      <c r="BF20" s="1" t="e">
        <v>#NUM!</v>
      </c>
      <c r="BG20" s="1">
        <v>0</v>
      </c>
      <c r="BH20" s="1" t="s">
        <v>576</v>
      </c>
      <c r="BI20" s="1" t="s">
        <v>577</v>
      </c>
      <c r="BJ20" s="1" t="s">
        <v>100</v>
      </c>
      <c r="BK20" s="1" t="s">
        <v>578</v>
      </c>
      <c r="BL20" s="1" t="e">
        <v>#NUM!</v>
      </c>
      <c r="BM20" s="1">
        <v>0</v>
      </c>
      <c r="BN20" s="1" t="s">
        <v>579</v>
      </c>
      <c r="BO20" s="1" t="s">
        <v>580</v>
      </c>
      <c r="BP20" s="1" t="s">
        <v>100</v>
      </c>
      <c r="BQ20" s="1" t="s">
        <v>581</v>
      </c>
      <c r="BR20" s="1">
        <v>-0.12932300390953</v>
      </c>
      <c r="BS20" s="1">
        <v>0</v>
      </c>
      <c r="BT20" s="1" t="s">
        <v>582</v>
      </c>
      <c r="BU20" s="1" t="s">
        <v>583</v>
      </c>
      <c r="BV20" s="1" t="s">
        <v>100</v>
      </c>
      <c r="BW20" s="132"/>
      <c r="BX20" s="132"/>
      <c r="BY20" s="132"/>
      <c r="BZ20" s="133"/>
      <c r="CA20" s="134"/>
      <c r="CB20" s="132"/>
      <c r="CC20" s="132"/>
      <c r="CD20" s="132"/>
      <c r="CE20" s="132"/>
      <c r="CF20" s="132"/>
      <c r="CG20" s="132"/>
    </row>
    <row r="21" spans="1:85" ht="15.75" thickBot="1" x14ac:dyDescent="0.3">
      <c r="C21" s="159"/>
      <c r="D21">
        <v>3</v>
      </c>
      <c r="E21">
        <v>481164</v>
      </c>
      <c r="F21">
        <v>7615026</v>
      </c>
      <c r="G21">
        <v>8.9600000000000009</v>
      </c>
      <c r="H21" s="169">
        <v>11.56</v>
      </c>
      <c r="I21" s="169">
        <v>8.9600000000000009</v>
      </c>
      <c r="J21" s="169">
        <v>14.14</v>
      </c>
      <c r="K21" s="169">
        <v>6.17</v>
      </c>
      <c r="L21" s="169">
        <v>2.69</v>
      </c>
      <c r="M21" s="169">
        <v>21.19</v>
      </c>
      <c r="N21" s="169">
        <v>18.04</v>
      </c>
      <c r="O21" s="169">
        <v>14.9</v>
      </c>
      <c r="P21" s="169">
        <v>63</v>
      </c>
      <c r="Q21" s="169">
        <v>62.7</v>
      </c>
      <c r="R21" s="169">
        <v>59.44</v>
      </c>
      <c r="S21" s="169">
        <v>14.16</v>
      </c>
      <c r="W21" s="197" t="s">
        <v>204</v>
      </c>
      <c r="X21" s="140">
        <v>0.69</v>
      </c>
      <c r="Y21" s="140">
        <v>0.54</v>
      </c>
      <c r="Z21" s="140">
        <v>0.67</v>
      </c>
      <c r="AA21" s="140">
        <v>0.23</v>
      </c>
      <c r="AB21" s="140">
        <v>0.67</v>
      </c>
      <c r="AC21" s="141">
        <f>I24</f>
        <v>9.25</v>
      </c>
      <c r="AD21" s="141">
        <f>H24</f>
        <v>12.6</v>
      </c>
      <c r="AE21" s="141">
        <f>S24</f>
        <v>15.96</v>
      </c>
      <c r="AF21" s="141">
        <f>O24</f>
        <v>15.39</v>
      </c>
      <c r="AG21" s="141">
        <f>N24</f>
        <v>18.489999999999998</v>
      </c>
      <c r="AH21" s="141">
        <f>M24</f>
        <v>21.59</v>
      </c>
      <c r="AI21" s="141">
        <f>R24</f>
        <v>60.24</v>
      </c>
      <c r="AJ21" s="141">
        <f>Q24</f>
        <v>62.7</v>
      </c>
      <c r="AK21" s="141">
        <f>P24</f>
        <v>63</v>
      </c>
      <c r="AL21" s="141">
        <f>L24</f>
        <v>3.18</v>
      </c>
      <c r="AM21" s="141">
        <f>K24</f>
        <v>8.56</v>
      </c>
      <c r="AN21" s="142">
        <f>J24</f>
        <v>23.03</v>
      </c>
      <c r="AT21" s="25" t="str">
        <f t="shared" si="13"/>
        <v>311_4_GL_WG_K_P</v>
      </c>
      <c r="AU21" s="1">
        <v>73.141429778820822</v>
      </c>
      <c r="AV21" s="1">
        <v>204.28604468256742</v>
      </c>
      <c r="AW21" s="1">
        <v>100.43112811210017</v>
      </c>
      <c r="AX21" s="1">
        <v>32.462586864517228</v>
      </c>
      <c r="AY21" s="1" t="s">
        <v>584</v>
      </c>
      <c r="AZ21" s="1" t="e">
        <v>#NUM!</v>
      </c>
      <c r="BA21" s="2">
        <v>0</v>
      </c>
      <c r="BB21" s="1" t="s">
        <v>585</v>
      </c>
      <c r="BC21" s="1" t="s">
        <v>586</v>
      </c>
      <c r="BD21" s="1" t="s">
        <v>100</v>
      </c>
      <c r="BE21" s="1" t="s">
        <v>587</v>
      </c>
      <c r="BF21" s="1" t="e">
        <v>#NUM!</v>
      </c>
      <c r="BG21" s="1">
        <v>0</v>
      </c>
      <c r="BH21" s="1" t="s">
        <v>588</v>
      </c>
      <c r="BI21" s="1" t="s">
        <v>589</v>
      </c>
      <c r="BJ21" s="1" t="s">
        <v>100</v>
      </c>
      <c r="BK21" s="1" t="s">
        <v>590</v>
      </c>
      <c r="BL21" s="1">
        <v>-5.5478156167814596E-2</v>
      </c>
      <c r="BM21" s="1">
        <v>0</v>
      </c>
      <c r="BN21" s="1" t="s">
        <v>591</v>
      </c>
      <c r="BO21" s="1" t="s">
        <v>592</v>
      </c>
      <c r="BP21" s="1" t="s">
        <v>100</v>
      </c>
      <c r="BQ21" s="1" t="s">
        <v>581</v>
      </c>
      <c r="BR21" s="1">
        <v>-0.12932300390953</v>
      </c>
      <c r="BS21" s="1">
        <v>0</v>
      </c>
      <c r="BT21" s="1" t="s">
        <v>582</v>
      </c>
      <c r="BU21" s="1" t="s">
        <v>583</v>
      </c>
      <c r="BV21" s="1" t="s">
        <v>100</v>
      </c>
      <c r="BW21" s="132"/>
      <c r="BX21" s="132"/>
      <c r="BY21" s="132"/>
      <c r="BZ21" s="133"/>
      <c r="CA21" s="134"/>
      <c r="CB21" s="132"/>
      <c r="CC21" s="132"/>
      <c r="CD21" s="132"/>
      <c r="CE21" s="132"/>
      <c r="CF21" s="132"/>
      <c r="CG21" s="132"/>
    </row>
    <row r="22" spans="1:85" ht="15.75" thickBot="1" x14ac:dyDescent="0.3">
      <c r="C22" s="15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W22" s="198"/>
      <c r="X22" s="135">
        <v>0.6</v>
      </c>
      <c r="Y22" s="135">
        <v>0.39</v>
      </c>
      <c r="Z22" s="135">
        <v>0.37</v>
      </c>
      <c r="AA22" s="135">
        <v>0.04</v>
      </c>
      <c r="AB22" s="135">
        <v>0.54</v>
      </c>
      <c r="AC22" s="136">
        <f>I25</f>
        <v>11.15</v>
      </c>
      <c r="AD22" s="136">
        <f>H25</f>
        <v>13.72</v>
      </c>
      <c r="AE22" s="136">
        <f>S25</f>
        <v>16.29</v>
      </c>
      <c r="AF22" s="141">
        <f t="shared" ref="AF22:AF23" si="18">O25</f>
        <v>15.18</v>
      </c>
      <c r="AG22" s="141">
        <f t="shared" ref="AG22:AG23" si="19">N25</f>
        <v>17.52</v>
      </c>
      <c r="AH22" s="141">
        <f t="shared" ref="AH22:AH23" si="20">M25</f>
        <v>19.86</v>
      </c>
      <c r="AI22" s="141">
        <f t="shared" ref="AI22:AI23" si="21">R25</f>
        <v>56.15</v>
      </c>
      <c r="AJ22" s="141">
        <f t="shared" ref="AJ22:AJ23" si="22">Q25</f>
        <v>62.7</v>
      </c>
      <c r="AK22" s="141">
        <f t="shared" ref="AK22:AK23" si="23">P25</f>
        <v>63</v>
      </c>
      <c r="AL22" s="141">
        <f t="shared" ref="AL22:AL23" si="24">L25</f>
        <v>2.4700000000000002</v>
      </c>
      <c r="AM22" s="141">
        <f t="shared" ref="AM22:AM23" si="25">K25</f>
        <v>5.33</v>
      </c>
      <c r="AN22" s="142">
        <f t="shared" ref="AN22:AN23" si="26">J25</f>
        <v>11.49</v>
      </c>
      <c r="AT22" s="25" t="str">
        <f t="shared" si="13"/>
        <v>311_4_PGL_WG_K_OO</v>
      </c>
      <c r="AU22" s="1">
        <v>73.141429778820822</v>
      </c>
      <c r="AV22" s="1">
        <v>460.30933718045924</v>
      </c>
      <c r="AW22" s="1">
        <v>274.15669062924314</v>
      </c>
      <c r="AX22" s="1">
        <v>110.06845858750371</v>
      </c>
      <c r="AY22" s="1" t="s">
        <v>593</v>
      </c>
      <c r="AZ22" s="1" t="e">
        <v>#NUM!</v>
      </c>
      <c r="BA22" s="2">
        <v>0</v>
      </c>
      <c r="BB22" s="1" t="s">
        <v>594</v>
      </c>
      <c r="BC22" s="1" t="s">
        <v>595</v>
      </c>
      <c r="BD22" s="1" t="s">
        <v>100</v>
      </c>
      <c r="BE22" s="1" t="s">
        <v>596</v>
      </c>
      <c r="BF22" s="1" t="e">
        <v>#NUM!</v>
      </c>
      <c r="BG22" s="1">
        <v>0</v>
      </c>
      <c r="BH22" s="3" t="s">
        <v>597</v>
      </c>
      <c r="BI22" s="3" t="s">
        <v>598</v>
      </c>
      <c r="BJ22" s="1" t="s">
        <v>100</v>
      </c>
      <c r="BK22" s="1" t="s">
        <v>599</v>
      </c>
      <c r="BL22" s="1" t="e">
        <v>#NUM!</v>
      </c>
      <c r="BM22" s="1">
        <v>0</v>
      </c>
      <c r="BN22" s="1" t="s">
        <v>600</v>
      </c>
      <c r="BO22" s="1" t="s">
        <v>601</v>
      </c>
      <c r="BP22" s="1" t="s">
        <v>100</v>
      </c>
      <c r="BQ22" s="1" t="s">
        <v>581</v>
      </c>
      <c r="BR22" s="1">
        <v>-0.12932300390953</v>
      </c>
      <c r="BS22" s="1">
        <v>0</v>
      </c>
      <c r="BT22" s="1" t="s">
        <v>582</v>
      </c>
      <c r="BU22" s="1" t="s">
        <v>583</v>
      </c>
      <c r="BV22" s="1" t="s">
        <v>100</v>
      </c>
      <c r="BW22" s="132"/>
      <c r="BX22" s="132"/>
      <c r="BY22" s="132"/>
      <c r="BZ22" s="133"/>
      <c r="CA22" s="134"/>
      <c r="CB22" s="132"/>
      <c r="CC22" s="132"/>
      <c r="CD22" s="132"/>
      <c r="CE22" s="132"/>
      <c r="CF22" s="132"/>
      <c r="CG22" s="132"/>
    </row>
    <row r="23" spans="1:85" ht="45" x14ac:dyDescent="0.25">
      <c r="A23" s="156" t="s">
        <v>229</v>
      </c>
      <c r="C23" s="160">
        <v>4</v>
      </c>
      <c r="E23" t="s">
        <v>0</v>
      </c>
      <c r="F23" t="s">
        <v>1</v>
      </c>
      <c r="G23" t="s">
        <v>32</v>
      </c>
      <c r="H23" s="169" t="s">
        <v>188</v>
      </c>
      <c r="I23" s="169" t="s">
        <v>189</v>
      </c>
      <c r="J23" s="169" t="s">
        <v>190</v>
      </c>
      <c r="K23" s="169" t="s">
        <v>191</v>
      </c>
      <c r="L23" s="169" t="s">
        <v>192</v>
      </c>
      <c r="M23" s="169" t="s">
        <v>193</v>
      </c>
      <c r="N23" s="169" t="s">
        <v>194</v>
      </c>
      <c r="O23" s="169" t="s">
        <v>195</v>
      </c>
      <c r="P23" s="169" t="s">
        <v>196</v>
      </c>
      <c r="Q23" s="169" t="s">
        <v>197</v>
      </c>
      <c r="R23" s="169" t="s">
        <v>198</v>
      </c>
      <c r="S23" s="169" t="s">
        <v>199</v>
      </c>
      <c r="W23" s="198"/>
      <c r="X23" s="135">
        <v>0.55000000000000004</v>
      </c>
      <c r="Y23" s="135">
        <v>0.33</v>
      </c>
      <c r="Z23" s="135">
        <v>0.24</v>
      </c>
      <c r="AA23" s="135">
        <v>0</v>
      </c>
      <c r="AB23" s="135">
        <v>0.49</v>
      </c>
      <c r="AC23" s="136">
        <f>I26</f>
        <v>9.4700000000000006</v>
      </c>
      <c r="AD23" s="136">
        <f>H26</f>
        <v>11.56</v>
      </c>
      <c r="AE23" s="136">
        <f>S26</f>
        <v>13.65</v>
      </c>
      <c r="AF23" s="141">
        <f t="shared" si="18"/>
        <v>15.68</v>
      </c>
      <c r="AG23" s="141">
        <f t="shared" si="19"/>
        <v>18.04</v>
      </c>
      <c r="AH23" s="141">
        <f t="shared" si="20"/>
        <v>20.399999999999999</v>
      </c>
      <c r="AI23" s="141">
        <f t="shared" si="21"/>
        <v>59.44</v>
      </c>
      <c r="AJ23" s="141">
        <f t="shared" si="22"/>
        <v>62.7</v>
      </c>
      <c r="AK23" s="141">
        <f t="shared" si="23"/>
        <v>63</v>
      </c>
      <c r="AL23" s="141">
        <f t="shared" si="24"/>
        <v>2.69</v>
      </c>
      <c r="AM23" s="141">
        <f t="shared" si="25"/>
        <v>6.17</v>
      </c>
      <c r="AN23" s="142">
        <f t="shared" si="26"/>
        <v>14.14</v>
      </c>
      <c r="AT23" s="25" t="str">
        <f t="shared" si="13"/>
        <v>311_4_PGL_WG_K_OP</v>
      </c>
      <c r="AU23" s="1">
        <v>73.141429778820822</v>
      </c>
      <c r="AV23" s="1">
        <v>328.30327106341838</v>
      </c>
      <c r="AW23" s="1">
        <v>190.97131178891772</v>
      </c>
      <c r="AX23" s="1">
        <v>70.631487826312878</v>
      </c>
      <c r="AY23" s="1" t="s">
        <v>602</v>
      </c>
      <c r="AZ23" s="1" t="e">
        <v>#NUM!</v>
      </c>
      <c r="BA23" s="2">
        <v>0</v>
      </c>
      <c r="BB23" s="1" t="s">
        <v>603</v>
      </c>
      <c r="BC23" s="1" t="s">
        <v>604</v>
      </c>
      <c r="BD23" s="1" t="s">
        <v>100</v>
      </c>
      <c r="BE23" s="1" t="s">
        <v>605</v>
      </c>
      <c r="BF23" s="1" t="e">
        <v>#NUM!</v>
      </c>
      <c r="BG23" s="1">
        <v>0</v>
      </c>
      <c r="BH23" s="1" t="s">
        <v>606</v>
      </c>
      <c r="BI23" s="1" t="s">
        <v>607</v>
      </c>
      <c r="BJ23" s="1" t="s">
        <v>100</v>
      </c>
      <c r="BK23" s="1" t="s">
        <v>608</v>
      </c>
      <c r="BL23" s="1">
        <v>-0.1263653655906205</v>
      </c>
      <c r="BM23" s="1">
        <v>0</v>
      </c>
      <c r="BN23" s="1" t="s">
        <v>609</v>
      </c>
      <c r="BO23" s="1" t="s">
        <v>610</v>
      </c>
      <c r="BP23" s="1" t="s">
        <v>100</v>
      </c>
      <c r="BQ23" s="1" t="s">
        <v>581</v>
      </c>
      <c r="BR23" s="1">
        <v>-0.12932300390953</v>
      </c>
      <c r="BS23" s="1">
        <v>0</v>
      </c>
      <c r="BT23" s="1" t="s">
        <v>582</v>
      </c>
      <c r="BU23" s="1" t="s">
        <v>583</v>
      </c>
      <c r="BV23" s="1" t="s">
        <v>100</v>
      </c>
      <c r="BW23" s="132"/>
      <c r="BX23" s="132"/>
      <c r="BY23" s="132"/>
      <c r="BZ23" s="133"/>
      <c r="CA23" s="134"/>
      <c r="CB23" s="132"/>
      <c r="CC23" s="132"/>
      <c r="CD23" s="132"/>
      <c r="CE23" s="132"/>
      <c r="CF23" s="132"/>
      <c r="CG23" s="132"/>
    </row>
    <row r="24" spans="1:85" ht="15.75" thickBot="1" x14ac:dyDescent="0.3">
      <c r="C24" s="160"/>
      <c r="D24">
        <v>1</v>
      </c>
      <c r="E24">
        <v>480104</v>
      </c>
      <c r="F24">
        <v>7614461</v>
      </c>
      <c r="G24">
        <v>9.25</v>
      </c>
      <c r="H24" s="169">
        <v>12.6</v>
      </c>
      <c r="I24" s="169">
        <v>9.25</v>
      </c>
      <c r="J24" s="169">
        <v>23.03</v>
      </c>
      <c r="K24" s="169">
        <v>8.56</v>
      </c>
      <c r="L24" s="169">
        <v>3.18</v>
      </c>
      <c r="M24" s="169">
        <v>21.59</v>
      </c>
      <c r="N24" s="169">
        <v>18.489999999999998</v>
      </c>
      <c r="O24" s="169">
        <v>15.39</v>
      </c>
      <c r="P24" s="169">
        <v>63</v>
      </c>
      <c r="Q24" s="169">
        <v>62.7</v>
      </c>
      <c r="R24" s="169">
        <v>60.24</v>
      </c>
      <c r="S24" s="169">
        <v>15.96</v>
      </c>
      <c r="W24" s="199"/>
      <c r="X24" s="92">
        <f>AVERAGE(X21:X23)</f>
        <v>0.6133333333333334</v>
      </c>
      <c r="Y24" s="92">
        <f t="shared" ref="Y24:AB24" si="27">AVERAGE(Y21:Y23)</f>
        <v>0.42</v>
      </c>
      <c r="Z24" s="92">
        <f t="shared" si="27"/>
        <v>0.42666666666666669</v>
      </c>
      <c r="AA24" s="92">
        <f t="shared" si="27"/>
        <v>9.0000000000000011E-2</v>
      </c>
      <c r="AB24" s="92">
        <f t="shared" si="27"/>
        <v>0.56666666666666665</v>
      </c>
      <c r="AC24" s="104">
        <f>AVERAGE(AC21:AC23)</f>
        <v>9.9566666666666652</v>
      </c>
      <c r="AD24" s="104">
        <f t="shared" ref="AD24:AN24" si="28">AVERAGE(AD21:AD23)</f>
        <v>12.626666666666667</v>
      </c>
      <c r="AE24" s="104">
        <f t="shared" si="28"/>
        <v>15.299999999999999</v>
      </c>
      <c r="AF24" s="104">
        <f t="shared" si="28"/>
        <v>15.416666666666666</v>
      </c>
      <c r="AG24" s="104">
        <f t="shared" si="28"/>
        <v>18.016666666666666</v>
      </c>
      <c r="AH24" s="104">
        <f t="shared" si="28"/>
        <v>20.616666666666667</v>
      </c>
      <c r="AI24" s="104">
        <f t="shared" si="28"/>
        <v>58.609999999999992</v>
      </c>
      <c r="AJ24" s="104">
        <f t="shared" si="28"/>
        <v>62.70000000000001</v>
      </c>
      <c r="AK24" s="104">
        <f t="shared" si="28"/>
        <v>63</v>
      </c>
      <c r="AL24" s="104">
        <f t="shared" si="28"/>
        <v>2.78</v>
      </c>
      <c r="AM24" s="104">
        <f t="shared" si="28"/>
        <v>6.6866666666666674</v>
      </c>
      <c r="AN24" s="104">
        <f t="shared" si="28"/>
        <v>16.220000000000002</v>
      </c>
      <c r="AT24" s="163" t="str">
        <f t="shared" si="13"/>
        <v>311_4_PGL_WG_K_PO</v>
      </c>
      <c r="AU24" s="1">
        <v>73.141429778820822</v>
      </c>
      <c r="AV24" s="1">
        <v>226.60407315192296</v>
      </c>
      <c r="AW24" s="1">
        <v>129.21631255837133</v>
      </c>
      <c r="AX24" s="1">
        <v>46.791775597683014</v>
      </c>
      <c r="AY24" s="1" t="s">
        <v>611</v>
      </c>
      <c r="AZ24" s="1" t="e">
        <v>#NUM!</v>
      </c>
      <c r="BA24" s="2">
        <v>0</v>
      </c>
      <c r="BB24" s="1" t="s">
        <v>612</v>
      </c>
      <c r="BC24" s="1" t="s">
        <v>613</v>
      </c>
      <c r="BD24" s="1" t="s">
        <v>100</v>
      </c>
      <c r="BE24" s="1" t="s">
        <v>614</v>
      </c>
      <c r="BF24" s="1" t="e">
        <v>#NUM!</v>
      </c>
      <c r="BG24" s="1">
        <v>0</v>
      </c>
      <c r="BH24" s="3" t="s">
        <v>615</v>
      </c>
      <c r="BI24" s="3" t="s">
        <v>616</v>
      </c>
      <c r="BJ24" s="1" t="s">
        <v>100</v>
      </c>
      <c r="BK24" s="1" t="s">
        <v>617</v>
      </c>
      <c r="BL24" s="1">
        <v>-9.0260931699232327E-2</v>
      </c>
      <c r="BM24" s="1">
        <v>0</v>
      </c>
      <c r="BN24" s="1" t="s">
        <v>618</v>
      </c>
      <c r="BO24" s="1" t="s">
        <v>619</v>
      </c>
      <c r="BP24" s="1" t="s">
        <v>100</v>
      </c>
      <c r="BQ24" s="1" t="s">
        <v>581</v>
      </c>
      <c r="BR24" s="1">
        <v>-0.12932300390953</v>
      </c>
      <c r="BS24" s="1">
        <v>0</v>
      </c>
      <c r="BT24" s="1" t="s">
        <v>582</v>
      </c>
      <c r="BU24" s="1" t="s">
        <v>583</v>
      </c>
      <c r="BV24" s="1" t="s">
        <v>100</v>
      </c>
      <c r="BW24" s="132"/>
      <c r="BX24" s="132"/>
      <c r="BY24" s="132"/>
      <c r="BZ24" s="133"/>
      <c r="CA24" s="134"/>
      <c r="CB24" s="132"/>
      <c r="CC24" s="132"/>
      <c r="CD24" s="132"/>
      <c r="CE24" s="132"/>
      <c r="CF24" s="132"/>
      <c r="CG24" s="132"/>
    </row>
    <row r="25" spans="1:85" ht="15.75" thickBot="1" x14ac:dyDescent="0.3">
      <c r="C25" s="160"/>
      <c r="D25">
        <v>2</v>
      </c>
      <c r="E25">
        <v>480811</v>
      </c>
      <c r="F25">
        <v>7614815</v>
      </c>
      <c r="G25">
        <v>11.15</v>
      </c>
      <c r="H25" s="169">
        <v>13.72</v>
      </c>
      <c r="I25" s="169">
        <v>11.15</v>
      </c>
      <c r="J25" s="169">
        <v>11.49</v>
      </c>
      <c r="K25" s="169">
        <v>5.33</v>
      </c>
      <c r="L25" s="169">
        <v>2.4700000000000002</v>
      </c>
      <c r="M25" s="169">
        <v>19.86</v>
      </c>
      <c r="N25" s="169">
        <v>17.52</v>
      </c>
      <c r="O25" s="169">
        <v>15.18</v>
      </c>
      <c r="P25" s="169">
        <v>63</v>
      </c>
      <c r="Q25" s="169">
        <v>62.7</v>
      </c>
      <c r="R25" s="169">
        <v>56.15</v>
      </c>
      <c r="S25" s="169">
        <v>16.29</v>
      </c>
      <c r="W25" s="143"/>
      <c r="X25" s="95"/>
      <c r="Y25" s="95"/>
      <c r="Z25" s="95"/>
      <c r="AA25" s="95"/>
      <c r="AB25" s="95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T25" s="25" t="str">
        <f t="shared" si="13"/>
        <v>311_4_PGL_WG_K_PP</v>
      </c>
      <c r="AU25" s="1">
        <v>73.141429778820822</v>
      </c>
      <c r="AV25" s="1">
        <v>133.52774987631497</v>
      </c>
      <c r="AW25" s="1">
        <v>76.591415883470333</v>
      </c>
      <c r="AX25" s="1">
        <v>28.404763506452571</v>
      </c>
      <c r="AY25" s="1" t="s">
        <v>620</v>
      </c>
      <c r="AZ25" s="1" t="e">
        <v>#NUM!</v>
      </c>
      <c r="BA25" s="2">
        <v>0</v>
      </c>
      <c r="BB25" s="1" t="s">
        <v>621</v>
      </c>
      <c r="BC25" s="1" t="s">
        <v>622</v>
      </c>
      <c r="BD25" s="1" t="s">
        <v>100</v>
      </c>
      <c r="BE25" s="1" t="s">
        <v>623</v>
      </c>
      <c r="BF25" s="1">
        <v>-0.13315913686951686</v>
      </c>
      <c r="BG25" s="1">
        <v>0</v>
      </c>
      <c r="BH25" s="1" t="s">
        <v>624</v>
      </c>
      <c r="BI25" s="1" t="s">
        <v>625</v>
      </c>
      <c r="BJ25" s="1" t="s">
        <v>100</v>
      </c>
      <c r="BK25" s="1" t="s">
        <v>626</v>
      </c>
      <c r="BL25" s="1">
        <v>-4.1837147938452612E-2</v>
      </c>
      <c r="BM25" s="1">
        <v>0</v>
      </c>
      <c r="BN25" s="1" t="s">
        <v>627</v>
      </c>
      <c r="BO25" s="1" t="s">
        <v>628</v>
      </c>
      <c r="BP25" s="1" t="s">
        <v>100</v>
      </c>
      <c r="BQ25" s="1" t="s">
        <v>581</v>
      </c>
      <c r="BR25" s="1">
        <v>-0.12932300390953</v>
      </c>
      <c r="BS25" s="1">
        <v>0</v>
      </c>
      <c r="BT25" s="1" t="s">
        <v>582</v>
      </c>
      <c r="BU25" s="1" t="s">
        <v>583</v>
      </c>
      <c r="BV25" s="1" t="s">
        <v>100</v>
      </c>
    </row>
    <row r="26" spans="1:85" ht="14.45" customHeight="1" thickBot="1" x14ac:dyDescent="0.3">
      <c r="C26" s="160"/>
      <c r="D26">
        <v>3</v>
      </c>
      <c r="E26">
        <v>481164</v>
      </c>
      <c r="F26">
        <v>7615026</v>
      </c>
      <c r="G26">
        <v>9.4700000000000006</v>
      </c>
      <c r="H26" s="169">
        <v>11.56</v>
      </c>
      <c r="I26" s="169">
        <v>9.4700000000000006</v>
      </c>
      <c r="J26" s="169">
        <v>14.14</v>
      </c>
      <c r="K26" s="169">
        <v>6.17</v>
      </c>
      <c r="L26" s="169">
        <v>2.69</v>
      </c>
      <c r="M26" s="169">
        <v>20.399999999999999</v>
      </c>
      <c r="N26" s="169">
        <v>18.04</v>
      </c>
      <c r="O26" s="169">
        <v>15.68</v>
      </c>
      <c r="P26" s="169">
        <v>63</v>
      </c>
      <c r="Q26" s="169">
        <v>62.7</v>
      </c>
      <c r="R26" s="169">
        <v>59.44</v>
      </c>
      <c r="S26" s="169">
        <v>13.65</v>
      </c>
      <c r="W26" s="197" t="s">
        <v>74</v>
      </c>
      <c r="X26" s="97">
        <v>0.52</v>
      </c>
      <c r="Y26" s="97">
        <v>0.41</v>
      </c>
      <c r="Z26" s="97">
        <v>0.43</v>
      </c>
      <c r="AA26" s="97">
        <v>0.23</v>
      </c>
      <c r="AB26" s="97">
        <v>0.57999999999999996</v>
      </c>
      <c r="AC26" s="101">
        <f>I29</f>
        <v>7.36</v>
      </c>
      <c r="AD26" s="96">
        <f>H29</f>
        <v>12.6</v>
      </c>
      <c r="AE26" s="102">
        <f>S29</f>
        <v>17.850000000000001</v>
      </c>
      <c r="AF26" s="103">
        <f>O29</f>
        <v>14.39</v>
      </c>
      <c r="AG26" s="96">
        <f>N29</f>
        <v>18.489999999999998</v>
      </c>
      <c r="AH26" s="102">
        <f>M29</f>
        <v>22.6</v>
      </c>
      <c r="AI26" s="103">
        <f>R29</f>
        <v>57.55</v>
      </c>
      <c r="AJ26" s="96">
        <f>Q29</f>
        <v>62.7</v>
      </c>
      <c r="AK26" s="102">
        <f>P29</f>
        <v>63</v>
      </c>
      <c r="AL26" s="103">
        <f>L29</f>
        <v>3.18</v>
      </c>
      <c r="AM26" s="96">
        <f>K29</f>
        <v>8.56</v>
      </c>
      <c r="AN26" s="102">
        <f>J29</f>
        <v>23.03</v>
      </c>
      <c r="AT26" s="116" t="str">
        <f t="shared" si="13"/>
        <v>311_4_PGL_WG</v>
      </c>
      <c r="AU26" s="1">
        <v>73.141429778820822</v>
      </c>
      <c r="AV26" s="1">
        <v>338.32102247864049</v>
      </c>
      <c r="AW26" s="1">
        <v>131.37203121734316</v>
      </c>
      <c r="AX26" s="1">
        <v>40.578233580646533</v>
      </c>
      <c r="AY26" s="1" t="s">
        <v>629</v>
      </c>
      <c r="AZ26" s="1" t="e">
        <v>#NUM!</v>
      </c>
      <c r="BA26" s="2">
        <v>0</v>
      </c>
      <c r="BB26" s="1" t="s">
        <v>630</v>
      </c>
      <c r="BC26" s="1" t="s">
        <v>631</v>
      </c>
      <c r="BD26" s="1" t="s">
        <v>100</v>
      </c>
      <c r="BE26" s="1" t="s">
        <v>632</v>
      </c>
      <c r="BF26" s="1" t="e">
        <v>#NUM!</v>
      </c>
      <c r="BG26" s="1">
        <v>0</v>
      </c>
      <c r="BH26" s="1" t="s">
        <v>633</v>
      </c>
      <c r="BI26" s="1" t="s">
        <v>634</v>
      </c>
      <c r="BJ26" s="1" t="s">
        <v>100</v>
      </c>
      <c r="BK26" s="1" t="s">
        <v>635</v>
      </c>
      <c r="BL26" s="1">
        <v>-7.7063242839159662E-2</v>
      </c>
      <c r="BM26" s="1">
        <v>0</v>
      </c>
      <c r="BN26" s="1" t="s">
        <v>636</v>
      </c>
      <c r="BO26" s="1" t="s">
        <v>637</v>
      </c>
      <c r="BP26" s="1" t="s">
        <v>100</v>
      </c>
      <c r="BQ26" s="1" t="s">
        <v>581</v>
      </c>
      <c r="BR26" s="1">
        <v>-0.12932300390953</v>
      </c>
      <c r="BS26" s="1">
        <v>0</v>
      </c>
      <c r="BT26" s="1" t="s">
        <v>582</v>
      </c>
      <c r="BU26" s="1" t="s">
        <v>583</v>
      </c>
      <c r="BV26" s="1" t="s">
        <v>100</v>
      </c>
    </row>
    <row r="27" spans="1:85" ht="14.45" customHeight="1" thickBot="1" x14ac:dyDescent="0.3">
      <c r="C27" s="15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W27" s="198"/>
      <c r="X27" s="98">
        <v>0.64</v>
      </c>
      <c r="Y27" s="98">
        <v>0.48</v>
      </c>
      <c r="Z27" s="98">
        <v>0.32</v>
      </c>
      <c r="AA27" s="98">
        <v>0.04</v>
      </c>
      <c r="AB27" s="98">
        <v>0.61</v>
      </c>
      <c r="AC27" s="101">
        <f>I30</f>
        <v>11.15</v>
      </c>
      <c r="AD27" s="96">
        <f>H30</f>
        <v>13.72</v>
      </c>
      <c r="AE27" s="102">
        <f>S30</f>
        <v>16.29</v>
      </c>
      <c r="AF27" s="103">
        <f>O30</f>
        <v>15.17</v>
      </c>
      <c r="AG27" s="96">
        <f>N30</f>
        <v>17.52</v>
      </c>
      <c r="AH27" s="102">
        <f>M30</f>
        <v>19.86</v>
      </c>
      <c r="AI27" s="103">
        <f>R30</f>
        <v>56.08</v>
      </c>
      <c r="AJ27" s="96">
        <f>Q30</f>
        <v>62.7</v>
      </c>
      <c r="AK27" s="102">
        <f>P30</f>
        <v>63</v>
      </c>
      <c r="AL27" s="103">
        <f>L30</f>
        <v>2.4700000000000002</v>
      </c>
      <c r="AM27" s="96">
        <f>K30</f>
        <v>5.33</v>
      </c>
      <c r="AN27" s="102">
        <f>J30</f>
        <v>11.49</v>
      </c>
      <c r="AT27" s="116" t="str">
        <f t="shared" si="13"/>
        <v>311_4_PGL_G</v>
      </c>
      <c r="AU27" s="1">
        <v>73.141429778820822</v>
      </c>
      <c r="AV27" s="1">
        <v>340.73035509749138</v>
      </c>
      <c r="AW27" s="1">
        <v>131.62564517722217</v>
      </c>
      <c r="AX27" s="1">
        <v>40.197812640827962</v>
      </c>
      <c r="AY27" s="1" t="s">
        <v>638</v>
      </c>
      <c r="AZ27" s="1" t="e">
        <v>#NUM!</v>
      </c>
      <c r="BA27" s="2">
        <v>0</v>
      </c>
      <c r="BB27" s="1" t="s">
        <v>639</v>
      </c>
      <c r="BC27" s="1" t="s">
        <v>640</v>
      </c>
      <c r="BD27" s="1" t="s">
        <v>100</v>
      </c>
      <c r="BE27" s="1" t="s">
        <v>232</v>
      </c>
      <c r="BF27" s="1" t="e">
        <v>#NUM!</v>
      </c>
      <c r="BG27" s="1">
        <v>0</v>
      </c>
      <c r="BH27" s="1" t="s">
        <v>641</v>
      </c>
      <c r="BI27" s="1" t="s">
        <v>642</v>
      </c>
      <c r="BJ27" s="1" t="s">
        <v>100</v>
      </c>
      <c r="BK27" s="1" t="s">
        <v>643</v>
      </c>
      <c r="BL27" s="1">
        <v>-7.6175741307710543E-2</v>
      </c>
      <c r="BM27" s="1">
        <v>0</v>
      </c>
      <c r="BN27" s="1" t="s">
        <v>644</v>
      </c>
      <c r="BO27" s="1" t="s">
        <v>645</v>
      </c>
      <c r="BP27" s="1" t="s">
        <v>100</v>
      </c>
      <c r="BQ27" s="1" t="s">
        <v>581</v>
      </c>
      <c r="BR27" s="1">
        <v>-0.12932300390953</v>
      </c>
      <c r="BS27" s="1">
        <v>0</v>
      </c>
      <c r="BT27" s="1" t="s">
        <v>582</v>
      </c>
      <c r="BU27" s="1" t="s">
        <v>583</v>
      </c>
      <c r="BV27" s="1" t="s">
        <v>100</v>
      </c>
    </row>
    <row r="28" spans="1:85" ht="14.45" customHeight="1" x14ac:dyDescent="0.25">
      <c r="A28" s="130" t="s">
        <v>202</v>
      </c>
      <c r="C28" s="159">
        <v>5</v>
      </c>
      <c r="E28" t="s">
        <v>0</v>
      </c>
      <c r="F28" t="s">
        <v>1</v>
      </c>
      <c r="G28" t="s">
        <v>32</v>
      </c>
      <c r="H28" s="169" t="s">
        <v>188</v>
      </c>
      <c r="I28" s="169" t="s">
        <v>189</v>
      </c>
      <c r="J28" s="169" t="s">
        <v>190</v>
      </c>
      <c r="K28" s="169" t="s">
        <v>191</v>
      </c>
      <c r="L28" s="169" t="s">
        <v>192</v>
      </c>
      <c r="M28" s="169" t="s">
        <v>193</v>
      </c>
      <c r="N28" s="169" t="s">
        <v>194</v>
      </c>
      <c r="O28" s="169" t="s">
        <v>195</v>
      </c>
      <c r="P28" s="169" t="s">
        <v>196</v>
      </c>
      <c r="Q28" s="169" t="s">
        <v>197</v>
      </c>
      <c r="R28" s="169" t="s">
        <v>198</v>
      </c>
      <c r="S28" s="169" t="s">
        <v>199</v>
      </c>
      <c r="W28" s="198"/>
      <c r="X28" s="98">
        <v>0.62</v>
      </c>
      <c r="Y28" s="98">
        <v>0.46</v>
      </c>
      <c r="Z28" s="98">
        <v>0.24</v>
      </c>
      <c r="AA28" s="98">
        <v>0</v>
      </c>
      <c r="AB28" s="98">
        <v>0.59</v>
      </c>
      <c r="AC28" s="101">
        <f>I31</f>
        <v>9.4700000000000006</v>
      </c>
      <c r="AD28" s="96">
        <f>H31</f>
        <v>11.56</v>
      </c>
      <c r="AE28" s="102">
        <f>S31</f>
        <v>13.65</v>
      </c>
      <c r="AF28" s="103">
        <f>O31</f>
        <v>15.68</v>
      </c>
      <c r="AG28" s="96">
        <f>N31</f>
        <v>18.04</v>
      </c>
      <c r="AH28" s="102">
        <f>M31</f>
        <v>20.399999999999999</v>
      </c>
      <c r="AI28" s="103">
        <f>R31</f>
        <v>59.44</v>
      </c>
      <c r="AJ28" s="96">
        <f>Q31</f>
        <v>62.7</v>
      </c>
      <c r="AK28" s="102">
        <f>P31</f>
        <v>63</v>
      </c>
      <c r="AL28" s="103">
        <f>L31</f>
        <v>2.69</v>
      </c>
      <c r="AM28" s="96">
        <f>K31</f>
        <v>6.17</v>
      </c>
      <c r="AN28" s="102">
        <f>J31</f>
        <v>14.14</v>
      </c>
      <c r="AT28" s="116" t="str">
        <f t="shared" si="13"/>
        <v>311_4_PGL_WG_K</v>
      </c>
      <c r="AU28" s="1">
        <v>73.141429778820822</v>
      </c>
      <c r="AV28" s="1">
        <v>334.39000610051534</v>
      </c>
      <c r="AW28" s="1">
        <v>132.64010101673833</v>
      </c>
      <c r="AX28" s="1">
        <v>40.578233580646533</v>
      </c>
      <c r="AY28" s="1" t="s">
        <v>646</v>
      </c>
      <c r="AZ28" s="1" t="e">
        <v>#NUM!</v>
      </c>
      <c r="BA28" s="2">
        <v>0</v>
      </c>
      <c r="BB28" s="1" t="s">
        <v>647</v>
      </c>
      <c r="BC28" s="1" t="s">
        <v>648</v>
      </c>
      <c r="BD28" s="1" t="s">
        <v>100</v>
      </c>
      <c r="BE28" s="1" t="s">
        <v>649</v>
      </c>
      <c r="BF28" s="1" t="e">
        <v>#NUM!</v>
      </c>
      <c r="BG28" s="1">
        <v>0</v>
      </c>
      <c r="BH28" s="3" t="s">
        <v>650</v>
      </c>
      <c r="BI28" s="3" t="s">
        <v>651</v>
      </c>
      <c r="BJ28" s="1" t="s">
        <v>100</v>
      </c>
      <c r="BK28" s="1" t="s">
        <v>635</v>
      </c>
      <c r="BL28" s="1">
        <v>-7.7070885898982477E-2</v>
      </c>
      <c r="BM28" s="1">
        <v>0</v>
      </c>
      <c r="BN28" s="1" t="s">
        <v>652</v>
      </c>
      <c r="BO28" s="1" t="s">
        <v>653</v>
      </c>
      <c r="BP28" s="1" t="s">
        <v>100</v>
      </c>
      <c r="BQ28" s="1" t="s">
        <v>581</v>
      </c>
      <c r="BR28" s="1">
        <v>-0.12932300390953</v>
      </c>
      <c r="BS28" s="1">
        <v>0</v>
      </c>
      <c r="BT28" s="1" t="s">
        <v>582</v>
      </c>
      <c r="BU28" s="1" t="s">
        <v>583</v>
      </c>
      <c r="BV28" s="1" t="s">
        <v>100</v>
      </c>
    </row>
    <row r="29" spans="1:85" ht="14.45" customHeight="1" thickBot="1" x14ac:dyDescent="0.3">
      <c r="A29" s="131"/>
      <c r="C29" s="159"/>
      <c r="D29">
        <v>1</v>
      </c>
      <c r="E29">
        <v>480104</v>
      </c>
      <c r="F29">
        <v>7614461</v>
      </c>
      <c r="G29">
        <v>7.36</v>
      </c>
      <c r="H29" s="169">
        <v>12.6</v>
      </c>
      <c r="I29" s="169">
        <v>7.36</v>
      </c>
      <c r="J29" s="169">
        <v>23.03</v>
      </c>
      <c r="K29" s="169">
        <v>8.56</v>
      </c>
      <c r="L29" s="169">
        <v>3.18</v>
      </c>
      <c r="M29" s="169">
        <v>22.6</v>
      </c>
      <c r="N29" s="169">
        <v>18.489999999999998</v>
      </c>
      <c r="O29" s="169">
        <v>14.39</v>
      </c>
      <c r="P29" s="169">
        <v>63</v>
      </c>
      <c r="Q29" s="169">
        <v>62.7</v>
      </c>
      <c r="R29" s="169">
        <v>57.55</v>
      </c>
      <c r="S29" s="169">
        <v>17.850000000000001</v>
      </c>
      <c r="W29" s="199"/>
      <c r="X29" s="92">
        <f t="shared" ref="X29:AN29" si="29">AVERAGE(X26:X28)</f>
        <v>0.59333333333333338</v>
      </c>
      <c r="Y29" s="92">
        <f t="shared" si="29"/>
        <v>0.44999999999999996</v>
      </c>
      <c r="Z29" s="92">
        <f t="shared" si="29"/>
        <v>0.33</v>
      </c>
      <c r="AA29" s="92">
        <f t="shared" si="29"/>
        <v>9.0000000000000011E-2</v>
      </c>
      <c r="AB29" s="92">
        <f t="shared" si="29"/>
        <v>0.59333333333333327</v>
      </c>
      <c r="AC29" s="104">
        <f t="shared" si="29"/>
        <v>9.326666666666668</v>
      </c>
      <c r="AD29" s="104">
        <f t="shared" si="29"/>
        <v>12.626666666666667</v>
      </c>
      <c r="AE29" s="104">
        <f t="shared" si="29"/>
        <v>15.93</v>
      </c>
      <c r="AF29" s="104">
        <f t="shared" si="29"/>
        <v>15.08</v>
      </c>
      <c r="AG29" s="104">
        <f t="shared" si="29"/>
        <v>18.016666666666666</v>
      </c>
      <c r="AH29" s="104">
        <f t="shared" si="29"/>
        <v>20.953333333333333</v>
      </c>
      <c r="AI29" s="104">
        <f t="shared" si="29"/>
        <v>57.69</v>
      </c>
      <c r="AJ29" s="104">
        <f t="shared" si="29"/>
        <v>62.70000000000001</v>
      </c>
      <c r="AK29" s="104">
        <f t="shared" si="29"/>
        <v>63</v>
      </c>
      <c r="AL29" s="104">
        <f t="shared" si="29"/>
        <v>2.78</v>
      </c>
      <c r="AM29" s="104">
        <f t="shared" si="29"/>
        <v>6.6866666666666674</v>
      </c>
      <c r="AN29" s="105">
        <f t="shared" si="29"/>
        <v>16.220000000000002</v>
      </c>
      <c r="AT29" s="116" t="str">
        <f t="shared" si="13"/>
        <v>311_4_GL_WG</v>
      </c>
      <c r="AU29" s="1">
        <v>73.141429778820822</v>
      </c>
      <c r="AV29" s="1">
        <v>342.37884583670501</v>
      </c>
      <c r="AW29" s="1">
        <v>131.62564517722217</v>
      </c>
      <c r="AX29" s="1">
        <v>39.944198680948936</v>
      </c>
      <c r="AY29" s="1" t="s">
        <v>654</v>
      </c>
      <c r="AZ29" s="1" t="e">
        <v>#NUM!</v>
      </c>
      <c r="BA29" s="2">
        <v>0</v>
      </c>
      <c r="BB29" s="1" t="s">
        <v>655</v>
      </c>
      <c r="BC29" s="1" t="s">
        <v>656</v>
      </c>
      <c r="BD29" s="1" t="s">
        <v>100</v>
      </c>
      <c r="BE29" s="1" t="s">
        <v>232</v>
      </c>
      <c r="BF29" s="1" t="e">
        <v>#NUM!</v>
      </c>
      <c r="BG29" s="1">
        <v>0</v>
      </c>
      <c r="BH29" s="1" t="s">
        <v>641</v>
      </c>
      <c r="BI29" s="1" t="s">
        <v>642</v>
      </c>
      <c r="BJ29" s="1" t="s">
        <v>100</v>
      </c>
      <c r="BK29" s="1" t="s">
        <v>657</v>
      </c>
      <c r="BL29" s="1">
        <v>-7.5585184834944918E-2</v>
      </c>
      <c r="BM29" s="1">
        <v>0</v>
      </c>
      <c r="BN29" s="1" t="s">
        <v>658</v>
      </c>
      <c r="BO29" s="1" t="s">
        <v>659</v>
      </c>
      <c r="BP29" s="1" t="s">
        <v>100</v>
      </c>
      <c r="BQ29" s="1" t="s">
        <v>581</v>
      </c>
      <c r="BR29" s="1">
        <v>-0.12932300390953</v>
      </c>
      <c r="BS29" s="1">
        <v>0</v>
      </c>
      <c r="BT29" s="1" t="s">
        <v>582</v>
      </c>
      <c r="BU29" s="1" t="s">
        <v>583</v>
      </c>
      <c r="BV29" s="1" t="s">
        <v>100</v>
      </c>
    </row>
    <row r="30" spans="1:85" ht="15" customHeight="1" thickBot="1" x14ac:dyDescent="0.3">
      <c r="A30" s="131"/>
      <c r="C30" s="159"/>
      <c r="D30">
        <v>2</v>
      </c>
      <c r="E30">
        <v>480811</v>
      </c>
      <c r="F30">
        <v>7614815</v>
      </c>
      <c r="G30">
        <v>11.15</v>
      </c>
      <c r="H30" s="169">
        <v>13.72</v>
      </c>
      <c r="I30" s="169">
        <v>11.15</v>
      </c>
      <c r="J30" s="169">
        <v>11.49</v>
      </c>
      <c r="K30" s="169">
        <v>5.33</v>
      </c>
      <c r="L30" s="169">
        <v>2.4700000000000002</v>
      </c>
      <c r="M30" s="169">
        <v>19.86</v>
      </c>
      <c r="N30" s="169">
        <v>17.52</v>
      </c>
      <c r="O30" s="169">
        <v>15.17</v>
      </c>
      <c r="P30" s="169">
        <v>63</v>
      </c>
      <c r="Q30" s="169">
        <v>62.7</v>
      </c>
      <c r="R30" s="169">
        <v>56.08</v>
      </c>
      <c r="S30" s="169">
        <v>16.29</v>
      </c>
      <c r="W30" s="117"/>
      <c r="X30" s="95"/>
      <c r="Y30" s="95"/>
      <c r="Z30" s="95"/>
      <c r="AA30" s="95"/>
      <c r="AB30" s="95"/>
      <c r="AC30" s="106"/>
      <c r="AD30" s="106"/>
      <c r="AE30" s="107"/>
      <c r="AF30" s="108"/>
      <c r="AG30" s="106"/>
      <c r="AH30" s="107"/>
      <c r="AI30" s="108"/>
      <c r="AJ30" s="106"/>
      <c r="AK30" s="107"/>
      <c r="AL30" s="108"/>
      <c r="AM30" s="106"/>
      <c r="AN30" s="107"/>
      <c r="AT30" s="116" t="str">
        <f t="shared" si="13"/>
        <v>311_4_GL_G</v>
      </c>
      <c r="AU30" s="1">
        <v>73.141429778820822</v>
      </c>
      <c r="AV30" s="1">
        <v>325.51351750474885</v>
      </c>
      <c r="AW30" s="1">
        <v>127.44101483921803</v>
      </c>
      <c r="AX30" s="1">
        <v>40.958654520465089</v>
      </c>
      <c r="AY30" s="1" t="s">
        <v>660</v>
      </c>
      <c r="AZ30" s="1" t="e">
        <v>#NUM!</v>
      </c>
      <c r="BA30" s="2">
        <v>0</v>
      </c>
      <c r="BB30" s="1" t="s">
        <v>661</v>
      </c>
      <c r="BC30" s="1" t="s">
        <v>662</v>
      </c>
      <c r="BD30" s="1" t="s">
        <v>100</v>
      </c>
      <c r="BE30" s="1" t="s">
        <v>663</v>
      </c>
      <c r="BF30" s="1" t="e">
        <v>#NUM!</v>
      </c>
      <c r="BG30" s="1">
        <v>0</v>
      </c>
      <c r="BH30" s="3" t="s">
        <v>664</v>
      </c>
      <c r="BI30" s="3" t="s">
        <v>665</v>
      </c>
      <c r="BJ30" s="1" t="s">
        <v>100</v>
      </c>
      <c r="BK30" s="1" t="s">
        <v>666</v>
      </c>
      <c r="BL30" s="1">
        <v>-7.7944754549570505E-2</v>
      </c>
      <c r="BM30" s="1">
        <v>0</v>
      </c>
      <c r="BN30" s="1" t="s">
        <v>667</v>
      </c>
      <c r="BO30" s="1" t="s">
        <v>668</v>
      </c>
      <c r="BP30" s="1" t="s">
        <v>100</v>
      </c>
      <c r="BQ30" s="1" t="s">
        <v>581</v>
      </c>
      <c r="BR30" s="1">
        <v>-0.12932300390953</v>
      </c>
      <c r="BS30" s="1">
        <v>0</v>
      </c>
      <c r="BT30" s="1" t="s">
        <v>582</v>
      </c>
      <c r="BU30" s="1" t="s">
        <v>583</v>
      </c>
      <c r="BV30" s="1" t="s">
        <v>100</v>
      </c>
    </row>
    <row r="31" spans="1:85" ht="15" customHeight="1" thickBot="1" x14ac:dyDescent="0.3">
      <c r="A31" s="131"/>
      <c r="C31" s="159"/>
      <c r="D31">
        <v>3</v>
      </c>
      <c r="E31">
        <v>481164</v>
      </c>
      <c r="F31">
        <v>7615026</v>
      </c>
      <c r="G31">
        <v>9.4700000000000006</v>
      </c>
      <c r="H31" s="169">
        <v>11.56</v>
      </c>
      <c r="I31" s="169">
        <v>9.4700000000000006</v>
      </c>
      <c r="J31" s="169">
        <v>14.14</v>
      </c>
      <c r="K31" s="169">
        <v>6.17</v>
      </c>
      <c r="L31" s="169">
        <v>2.69</v>
      </c>
      <c r="M31" s="169">
        <v>20.399999999999999</v>
      </c>
      <c r="N31" s="169">
        <v>18.04</v>
      </c>
      <c r="O31" s="169">
        <v>15.68</v>
      </c>
      <c r="P31" s="169">
        <v>63</v>
      </c>
      <c r="Q31" s="169">
        <v>62.7</v>
      </c>
      <c r="R31" s="169">
        <v>59.44</v>
      </c>
      <c r="S31" s="169">
        <v>13.65</v>
      </c>
      <c r="W31" s="197" t="s">
        <v>73</v>
      </c>
      <c r="X31" s="97">
        <v>0.51</v>
      </c>
      <c r="Y31" s="97">
        <v>0.39</v>
      </c>
      <c r="Z31" s="97">
        <v>0.43</v>
      </c>
      <c r="AA31" s="97">
        <v>0.23</v>
      </c>
      <c r="AB31" s="97">
        <v>0.56999999999999995</v>
      </c>
      <c r="AC31" s="101">
        <f>I34</f>
        <v>7.3</v>
      </c>
      <c r="AD31" s="96">
        <f>H34</f>
        <v>12.6</v>
      </c>
      <c r="AE31" s="102">
        <f>S34</f>
        <v>17.91</v>
      </c>
      <c r="AF31" s="103">
        <f>O34</f>
        <v>14.33</v>
      </c>
      <c r="AG31" s="96">
        <f>N34</f>
        <v>18.489999999999998</v>
      </c>
      <c r="AH31" s="102">
        <f>M34</f>
        <v>22.65</v>
      </c>
      <c r="AI31" s="103">
        <f>R34</f>
        <v>57.55</v>
      </c>
      <c r="AJ31" s="96">
        <f>Q34</f>
        <v>62.7</v>
      </c>
      <c r="AK31" s="102">
        <f>P34</f>
        <v>63</v>
      </c>
      <c r="AL31" s="103">
        <f>L34</f>
        <v>3.18</v>
      </c>
      <c r="AM31" s="96">
        <f>K34</f>
        <v>8.56</v>
      </c>
      <c r="AN31" s="102">
        <f>J34</f>
        <v>23.03</v>
      </c>
      <c r="AT31" s="116" t="str">
        <f t="shared" si="13"/>
        <v>311_4_GL_WG_K</v>
      </c>
      <c r="AU31" s="1">
        <v>73.141429778820822</v>
      </c>
      <c r="AV31" s="1">
        <v>329.69814784275309</v>
      </c>
      <c r="AW31" s="1">
        <v>132.13287309698023</v>
      </c>
      <c r="AX31" s="1">
        <v>42.22672431986031</v>
      </c>
      <c r="AY31" s="1" t="s">
        <v>669</v>
      </c>
      <c r="AZ31" s="1" t="e">
        <v>#NUM!</v>
      </c>
      <c r="BA31" s="2">
        <v>0</v>
      </c>
      <c r="BB31" s="1" t="s">
        <v>670</v>
      </c>
      <c r="BC31" s="1" t="s">
        <v>671</v>
      </c>
      <c r="BD31" s="1" t="s">
        <v>100</v>
      </c>
      <c r="BE31" s="1" t="s">
        <v>672</v>
      </c>
      <c r="BF31" s="1" t="e">
        <v>#NUM!</v>
      </c>
      <c r="BG31" s="1">
        <v>0</v>
      </c>
      <c r="BH31" s="1" t="s">
        <v>673</v>
      </c>
      <c r="BI31" s="1" t="s">
        <v>674</v>
      </c>
      <c r="BJ31" s="1" t="s">
        <v>100</v>
      </c>
      <c r="BK31" s="1" t="s">
        <v>675</v>
      </c>
      <c r="BL31" s="1">
        <v>-8.0804436731063634E-2</v>
      </c>
      <c r="BM31" s="1">
        <v>0</v>
      </c>
      <c r="BN31" s="1" t="s">
        <v>676</v>
      </c>
      <c r="BO31" s="1" t="s">
        <v>677</v>
      </c>
      <c r="BP31" s="1" t="s">
        <v>100</v>
      </c>
      <c r="BQ31" s="1" t="s">
        <v>581</v>
      </c>
      <c r="BR31" s="1">
        <v>-0.12932300390953</v>
      </c>
      <c r="BS31" s="1">
        <v>0</v>
      </c>
      <c r="BT31" s="1" t="s">
        <v>582</v>
      </c>
      <c r="BU31" s="1" t="s">
        <v>583</v>
      </c>
      <c r="BV31" s="1" t="s">
        <v>100</v>
      </c>
      <c r="BY31" s="110"/>
      <c r="BZ31" s="110"/>
      <c r="CA31" s="110"/>
      <c r="CB31" s="110"/>
      <c r="CC31" s="110"/>
      <c r="CD31" s="110"/>
      <c r="CE31" s="110"/>
    </row>
    <row r="32" spans="1:85" ht="15" customHeight="1" thickBot="1" x14ac:dyDescent="0.3">
      <c r="A32" s="131"/>
      <c r="C32" s="15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W32" s="198"/>
      <c r="X32" s="98">
        <v>0.57999999999999996</v>
      </c>
      <c r="Y32" s="98">
        <v>0.36</v>
      </c>
      <c r="Z32" s="98">
        <v>0.32</v>
      </c>
      <c r="AA32" s="98">
        <v>0.04</v>
      </c>
      <c r="AB32" s="98">
        <v>0.52</v>
      </c>
      <c r="AC32" s="101">
        <f>I35</f>
        <v>10.46</v>
      </c>
      <c r="AD32" s="96">
        <f>H35</f>
        <v>13.72</v>
      </c>
      <c r="AE32" s="102">
        <f>S35</f>
        <v>16.98</v>
      </c>
      <c r="AF32" s="103">
        <f>O35</f>
        <v>14.32</v>
      </c>
      <c r="AG32" s="96">
        <f>N35</f>
        <v>17.52</v>
      </c>
      <c r="AH32" s="102">
        <f>M35</f>
        <v>20.71</v>
      </c>
      <c r="AI32" s="103">
        <f>R35</f>
        <v>56.08</v>
      </c>
      <c r="AJ32" s="96">
        <f>Q35</f>
        <v>62.7</v>
      </c>
      <c r="AK32" s="102">
        <f>P35</f>
        <v>63</v>
      </c>
      <c r="AL32" s="103">
        <f>L35</f>
        <v>2.4700000000000002</v>
      </c>
      <c r="AM32" s="96">
        <f>K35</f>
        <v>5.33</v>
      </c>
      <c r="AN32" s="102">
        <f>J35</f>
        <v>11.49</v>
      </c>
      <c r="AT32" s="25"/>
      <c r="AV32" s="85"/>
      <c r="BK32" s="1"/>
      <c r="BL32" s="110"/>
      <c r="BM32" s="110"/>
      <c r="BN32" s="110"/>
      <c r="BY32" s="110"/>
      <c r="BZ32" s="110"/>
      <c r="CA32" s="110"/>
      <c r="CB32" s="110"/>
      <c r="CC32" s="110"/>
      <c r="CD32" s="110"/>
      <c r="CE32" s="110"/>
    </row>
    <row r="33" spans="1:83" ht="14.45" customHeight="1" thickBot="1" x14ac:dyDescent="0.3">
      <c r="A33" s="130" t="s">
        <v>203</v>
      </c>
      <c r="C33" s="159">
        <v>6</v>
      </c>
      <c r="E33" t="s">
        <v>0</v>
      </c>
      <c r="F33" t="s">
        <v>1</v>
      </c>
      <c r="G33" t="s">
        <v>32</v>
      </c>
      <c r="H33" s="169" t="s">
        <v>188</v>
      </c>
      <c r="I33" s="169" t="s">
        <v>189</v>
      </c>
      <c r="J33" s="169" t="s">
        <v>190</v>
      </c>
      <c r="K33" s="169" t="s">
        <v>191</v>
      </c>
      <c r="L33" s="169" t="s">
        <v>192</v>
      </c>
      <c r="M33" s="169" t="s">
        <v>193</v>
      </c>
      <c r="N33" s="169" t="s">
        <v>194</v>
      </c>
      <c r="O33" s="169" t="s">
        <v>195</v>
      </c>
      <c r="P33" s="169" t="s">
        <v>196</v>
      </c>
      <c r="Q33" s="169" t="s">
        <v>197</v>
      </c>
      <c r="R33" s="169" t="s">
        <v>198</v>
      </c>
      <c r="S33" s="169" t="s">
        <v>199</v>
      </c>
      <c r="W33" s="198"/>
      <c r="X33" s="98">
        <v>0.55000000000000004</v>
      </c>
      <c r="Y33" s="98">
        <v>0.33</v>
      </c>
      <c r="Z33" s="98">
        <v>0.24</v>
      </c>
      <c r="AA33" s="98">
        <v>0</v>
      </c>
      <c r="AB33" s="98">
        <v>0.49</v>
      </c>
      <c r="AC33" s="101">
        <f>I36</f>
        <v>8.9600000000000009</v>
      </c>
      <c r="AD33" s="96">
        <f>H36</f>
        <v>11.56</v>
      </c>
      <c r="AE33" s="102">
        <f>S36</f>
        <v>14.16</v>
      </c>
      <c r="AF33" s="103">
        <f>O36</f>
        <v>14.9</v>
      </c>
      <c r="AG33" s="96">
        <f>N36</f>
        <v>18.04</v>
      </c>
      <c r="AH33" s="102">
        <f>M36</f>
        <v>21.19</v>
      </c>
      <c r="AI33" s="103">
        <f>R36</f>
        <v>59.44</v>
      </c>
      <c r="AJ33" s="96">
        <f>Q36</f>
        <v>62.7</v>
      </c>
      <c r="AK33" s="102">
        <f>P36</f>
        <v>63</v>
      </c>
      <c r="AL33" s="103">
        <f>L36</f>
        <v>2.69</v>
      </c>
      <c r="AM33" s="96">
        <f>K36</f>
        <v>6.17</v>
      </c>
      <c r="AN33" s="102">
        <f>J36</f>
        <v>14.14</v>
      </c>
      <c r="AT33" s="25"/>
      <c r="AV33" s="85"/>
      <c r="BK33" s="1"/>
      <c r="BL33" s="110"/>
      <c r="BM33" s="110"/>
      <c r="BN33" s="110"/>
      <c r="BY33" s="110"/>
      <c r="BZ33" s="110"/>
      <c r="CA33" s="110"/>
      <c r="CB33" s="110"/>
      <c r="CC33" s="110"/>
      <c r="CD33" s="110"/>
      <c r="CE33" s="110"/>
    </row>
    <row r="34" spans="1:83" ht="15" customHeight="1" thickBot="1" x14ac:dyDescent="0.3">
      <c r="C34" s="159"/>
      <c r="D34">
        <v>1</v>
      </c>
      <c r="E34">
        <v>480104</v>
      </c>
      <c r="F34">
        <v>7614461</v>
      </c>
      <c r="G34">
        <v>7.3</v>
      </c>
      <c r="H34" s="169">
        <v>12.6</v>
      </c>
      <c r="I34" s="169">
        <v>7.3</v>
      </c>
      <c r="J34" s="169">
        <v>23.03</v>
      </c>
      <c r="K34" s="169">
        <v>8.56</v>
      </c>
      <c r="L34" s="169">
        <v>3.18</v>
      </c>
      <c r="M34" s="169">
        <v>22.65</v>
      </c>
      <c r="N34" s="169">
        <v>18.489999999999998</v>
      </c>
      <c r="O34" s="169">
        <v>14.33</v>
      </c>
      <c r="P34" s="169">
        <v>63</v>
      </c>
      <c r="Q34" s="169">
        <v>62.7</v>
      </c>
      <c r="R34" s="169">
        <v>57.55</v>
      </c>
      <c r="S34" s="169">
        <v>17.91</v>
      </c>
      <c r="W34" s="199"/>
      <c r="X34" s="92">
        <f t="shared" ref="X34:AA34" si="30">AVERAGE(X31:X33)</f>
        <v>0.54666666666666663</v>
      </c>
      <c r="Y34" s="92">
        <f t="shared" si="30"/>
        <v>0.36000000000000004</v>
      </c>
      <c r="Z34" s="92">
        <f t="shared" si="30"/>
        <v>0.33</v>
      </c>
      <c r="AA34" s="92">
        <f t="shared" si="30"/>
        <v>9.0000000000000011E-2</v>
      </c>
      <c r="AB34" s="92">
        <f>AVERAGE(AB31:AB33)</f>
        <v>0.52666666666666662</v>
      </c>
      <c r="AC34" s="104">
        <f t="shared" ref="AC34:AN34" si="31">AVERAGE(AC31:AC33)</f>
        <v>8.9066666666666681</v>
      </c>
      <c r="AD34" s="104">
        <f t="shared" si="31"/>
        <v>12.626666666666667</v>
      </c>
      <c r="AE34" s="104">
        <f t="shared" si="31"/>
        <v>16.349999999999998</v>
      </c>
      <c r="AF34" s="104">
        <f t="shared" si="31"/>
        <v>14.516666666666666</v>
      </c>
      <c r="AG34" s="104">
        <f t="shared" si="31"/>
        <v>18.016666666666666</v>
      </c>
      <c r="AH34" s="104">
        <f t="shared" si="31"/>
        <v>21.516666666666666</v>
      </c>
      <c r="AI34" s="104">
        <f t="shared" si="31"/>
        <v>57.69</v>
      </c>
      <c r="AJ34" s="104">
        <f t="shared" si="31"/>
        <v>62.70000000000001</v>
      </c>
      <c r="AK34" s="104">
        <f t="shared" si="31"/>
        <v>63</v>
      </c>
      <c r="AL34" s="104">
        <f t="shared" si="31"/>
        <v>2.78</v>
      </c>
      <c r="AM34" s="104">
        <f t="shared" si="31"/>
        <v>6.6866666666666674</v>
      </c>
      <c r="AN34" s="105">
        <f t="shared" si="31"/>
        <v>16.220000000000002</v>
      </c>
      <c r="AV34" s="85"/>
      <c r="AX34" s="171" t="s">
        <v>97</v>
      </c>
      <c r="AY34" s="172"/>
      <c r="AZ34" s="172"/>
      <c r="BA34" s="172"/>
      <c r="BB34" s="172"/>
      <c r="BC34" s="172"/>
      <c r="BD34" s="172"/>
      <c r="BE34" s="172"/>
      <c r="BF34" s="172"/>
      <c r="BG34" s="172"/>
      <c r="BH34" s="172"/>
      <c r="BI34" s="172"/>
      <c r="BJ34" s="173"/>
      <c r="BL34" s="110"/>
      <c r="BM34" s="110"/>
      <c r="BN34" s="110"/>
      <c r="BO34" s="180" t="s">
        <v>186</v>
      </c>
      <c r="BP34" s="181"/>
      <c r="BQ34" s="181"/>
      <c r="BR34" s="181"/>
      <c r="BS34" s="181"/>
      <c r="BT34" s="181"/>
      <c r="BU34" s="181"/>
      <c r="BV34" s="181"/>
      <c r="BW34" s="181"/>
      <c r="BX34" s="182"/>
      <c r="BY34" s="110"/>
      <c r="BZ34" s="110"/>
      <c r="CA34" s="110"/>
      <c r="CB34" s="110"/>
      <c r="CC34" s="110"/>
      <c r="CD34" s="110"/>
      <c r="CE34" s="110"/>
    </row>
    <row r="35" spans="1:83" ht="15" customHeight="1" thickBot="1" x14ac:dyDescent="0.3">
      <c r="C35" s="159"/>
      <c r="D35">
        <v>2</v>
      </c>
      <c r="E35">
        <v>480811</v>
      </c>
      <c r="F35">
        <v>7614815</v>
      </c>
      <c r="G35">
        <v>10.46</v>
      </c>
      <c r="H35" s="169">
        <v>13.72</v>
      </c>
      <c r="I35" s="169">
        <v>10.46</v>
      </c>
      <c r="J35" s="169">
        <v>11.49</v>
      </c>
      <c r="K35" s="169">
        <v>5.33</v>
      </c>
      <c r="L35" s="169">
        <v>2.4700000000000002</v>
      </c>
      <c r="M35" s="169">
        <v>20.71</v>
      </c>
      <c r="N35" s="169">
        <v>17.52</v>
      </c>
      <c r="O35" s="169">
        <v>14.32</v>
      </c>
      <c r="P35" s="169">
        <v>63</v>
      </c>
      <c r="Q35" s="169">
        <v>62.7</v>
      </c>
      <c r="R35" s="169">
        <v>56.08</v>
      </c>
      <c r="S35" s="169">
        <v>16.98</v>
      </c>
      <c r="W35" s="137"/>
      <c r="X35" s="138"/>
      <c r="Y35" s="138"/>
      <c r="Z35" s="138"/>
      <c r="AA35" s="138"/>
      <c r="AB35" s="138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V35" s="85"/>
      <c r="AX35" s="174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6"/>
      <c r="BL35" s="110"/>
      <c r="BM35" s="110"/>
      <c r="BN35" s="110"/>
      <c r="BO35" s="183"/>
      <c r="BP35" s="184"/>
      <c r="BQ35" s="184"/>
      <c r="BR35" s="184"/>
      <c r="BS35" s="184"/>
      <c r="BT35" s="184"/>
      <c r="BU35" s="184"/>
      <c r="BV35" s="184"/>
      <c r="BW35" s="184"/>
      <c r="BX35" s="185"/>
      <c r="BY35" s="110"/>
      <c r="BZ35" s="110"/>
      <c r="CA35" s="110"/>
      <c r="CB35" s="110"/>
      <c r="CC35" s="110"/>
      <c r="CD35" s="110"/>
      <c r="CE35" s="110"/>
    </row>
    <row r="36" spans="1:83" ht="15" customHeight="1" thickBot="1" x14ac:dyDescent="0.3">
      <c r="C36" s="159"/>
      <c r="D36">
        <v>3</v>
      </c>
      <c r="E36">
        <v>481164</v>
      </c>
      <c r="F36">
        <v>7615026</v>
      </c>
      <c r="G36">
        <v>8.9600000000000009</v>
      </c>
      <c r="H36" s="169">
        <v>11.56</v>
      </c>
      <c r="I36" s="169">
        <v>8.9600000000000009</v>
      </c>
      <c r="J36" s="169">
        <v>14.14</v>
      </c>
      <c r="K36" s="169">
        <v>6.17</v>
      </c>
      <c r="L36" s="169">
        <v>2.69</v>
      </c>
      <c r="M36" s="169">
        <v>21.19</v>
      </c>
      <c r="N36" s="169">
        <v>18.04</v>
      </c>
      <c r="O36" s="169">
        <v>14.9</v>
      </c>
      <c r="P36" s="169">
        <v>63</v>
      </c>
      <c r="Q36" s="169">
        <v>62.7</v>
      </c>
      <c r="R36" s="169">
        <v>59.44</v>
      </c>
      <c r="S36" s="169">
        <v>14.16</v>
      </c>
      <c r="W36" s="197" t="s">
        <v>205</v>
      </c>
      <c r="X36" s="140">
        <v>0.69</v>
      </c>
      <c r="Y36" s="140">
        <v>0.54</v>
      </c>
      <c r="Z36" s="140">
        <v>0.67</v>
      </c>
      <c r="AA36" s="140">
        <v>0.23</v>
      </c>
      <c r="AB36" s="140">
        <v>0.67</v>
      </c>
      <c r="AC36" s="141">
        <f>I39</f>
        <v>7.36</v>
      </c>
      <c r="AD36" s="141">
        <f>H39</f>
        <v>12.6</v>
      </c>
      <c r="AE36" s="141">
        <f>S39</f>
        <v>17.850000000000001</v>
      </c>
      <c r="AF36" s="141">
        <f>O39</f>
        <v>14.39</v>
      </c>
      <c r="AG36" s="141">
        <f>N39</f>
        <v>18.489999999999998</v>
      </c>
      <c r="AH36" s="141">
        <f>M39</f>
        <v>22.6</v>
      </c>
      <c r="AI36" s="141">
        <f>R39</f>
        <v>57.55</v>
      </c>
      <c r="AJ36" s="141">
        <f>Q39</f>
        <v>62.7</v>
      </c>
      <c r="AK36" s="141">
        <f>P39</f>
        <v>63</v>
      </c>
      <c r="AL36" s="141">
        <f>L39</f>
        <v>3.18</v>
      </c>
      <c r="AM36" s="141">
        <f>K39</f>
        <v>8.56</v>
      </c>
      <c r="AN36" s="142">
        <f>J39</f>
        <v>23.03</v>
      </c>
      <c r="AV36" s="85"/>
      <c r="AX36" s="177"/>
      <c r="AY36" s="178"/>
      <c r="AZ36" s="178"/>
      <c r="BA36" s="178"/>
      <c r="BB36" s="178"/>
      <c r="BC36" s="178"/>
      <c r="BD36" s="178"/>
      <c r="BE36" s="178"/>
      <c r="BF36" s="178"/>
      <c r="BG36" s="178"/>
      <c r="BH36" s="178"/>
      <c r="BI36" s="178"/>
      <c r="BJ36" s="179"/>
      <c r="BL36" s="110"/>
      <c r="BM36" s="110"/>
      <c r="BN36" s="110"/>
      <c r="BO36" s="183"/>
      <c r="BP36" s="184"/>
      <c r="BQ36" s="184"/>
      <c r="BR36" s="184"/>
      <c r="BS36" s="184"/>
      <c r="BT36" s="184"/>
      <c r="BU36" s="184"/>
      <c r="BV36" s="184"/>
      <c r="BW36" s="184"/>
      <c r="BX36" s="185"/>
      <c r="BY36" s="110"/>
      <c r="BZ36" s="110"/>
      <c r="CA36" s="110"/>
      <c r="CB36" s="110"/>
      <c r="CC36" s="110"/>
      <c r="CD36" s="110"/>
      <c r="CE36" s="110"/>
    </row>
    <row r="37" spans="1:83" ht="15" customHeight="1" thickBot="1" x14ac:dyDescent="0.3">
      <c r="C37" s="15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W37" s="198"/>
      <c r="X37" s="135">
        <v>0.6</v>
      </c>
      <c r="Y37" s="135">
        <v>0.39</v>
      </c>
      <c r="Z37" s="135">
        <v>0.37</v>
      </c>
      <c r="AA37" s="135">
        <v>0.04</v>
      </c>
      <c r="AB37" s="135">
        <v>0.54</v>
      </c>
      <c r="AC37" s="141">
        <f t="shared" ref="AC37:AC38" si="32">I40</f>
        <v>11.15</v>
      </c>
      <c r="AD37" s="141">
        <f t="shared" ref="AD37:AD38" si="33">H40</f>
        <v>13.72</v>
      </c>
      <c r="AE37" s="141">
        <f t="shared" ref="AE37:AE38" si="34">S40</f>
        <v>16.29</v>
      </c>
      <c r="AF37" s="141">
        <f t="shared" ref="AF37:AF38" si="35">O40</f>
        <v>15.17</v>
      </c>
      <c r="AG37" s="141">
        <f t="shared" ref="AG37:AG38" si="36">N40</f>
        <v>17.52</v>
      </c>
      <c r="AH37" s="141">
        <f t="shared" ref="AH37:AH38" si="37">M40</f>
        <v>19.86</v>
      </c>
      <c r="AI37" s="141">
        <f t="shared" ref="AI37:AI38" si="38">R40</f>
        <v>56.08</v>
      </c>
      <c r="AJ37" s="141">
        <f t="shared" ref="AJ37:AJ38" si="39">Q40</f>
        <v>62.7</v>
      </c>
      <c r="AK37" s="141">
        <f t="shared" ref="AK37:AK38" si="40">P40</f>
        <v>63</v>
      </c>
      <c r="AL37" s="141">
        <f t="shared" ref="AL37:AL38" si="41">L40</f>
        <v>2.4700000000000002</v>
      </c>
      <c r="AM37" s="141">
        <f t="shared" ref="AM37:AM38" si="42">K40</f>
        <v>5.33</v>
      </c>
      <c r="AN37" s="142">
        <f t="shared" ref="AN37:AN38" si="43">J40</f>
        <v>11.49</v>
      </c>
      <c r="AV37" s="85"/>
      <c r="AX37" s="85"/>
      <c r="AY37" s="189" t="s">
        <v>30</v>
      </c>
      <c r="AZ37" s="189"/>
      <c r="BA37" s="189"/>
      <c r="BB37" s="190"/>
      <c r="BC37" s="191" t="s">
        <v>31</v>
      </c>
      <c r="BD37" s="192"/>
      <c r="BE37" s="192"/>
      <c r="BF37" s="193"/>
      <c r="BG37" s="194" t="s">
        <v>19</v>
      </c>
      <c r="BH37" s="195"/>
      <c r="BI37" s="195"/>
      <c r="BJ37" s="196"/>
      <c r="BL37" s="110"/>
      <c r="BM37" s="110"/>
      <c r="BN37" s="110"/>
      <c r="BO37" s="186"/>
      <c r="BP37" s="187"/>
      <c r="BQ37" s="187"/>
      <c r="BR37" s="187"/>
      <c r="BS37" s="187"/>
      <c r="BT37" s="187"/>
      <c r="BU37" s="187"/>
      <c r="BV37" s="187"/>
      <c r="BW37" s="187"/>
      <c r="BX37" s="188"/>
      <c r="BY37" s="110"/>
      <c r="BZ37" s="110"/>
      <c r="CA37" s="110"/>
      <c r="CB37" s="110"/>
      <c r="CC37" s="110"/>
      <c r="CD37" s="110"/>
      <c r="CE37" s="110"/>
    </row>
    <row r="38" spans="1:83" ht="28.9" customHeight="1" thickBot="1" x14ac:dyDescent="0.3">
      <c r="A38" s="156" t="s">
        <v>230</v>
      </c>
      <c r="C38" s="161">
        <v>7</v>
      </c>
      <c r="E38" t="s">
        <v>0</v>
      </c>
      <c r="F38" t="s">
        <v>1</v>
      </c>
      <c r="G38" t="s">
        <v>32</v>
      </c>
      <c r="H38" s="169" t="s">
        <v>188</v>
      </c>
      <c r="I38" s="169" t="s">
        <v>189</v>
      </c>
      <c r="J38" s="169" t="s">
        <v>190</v>
      </c>
      <c r="K38" s="169" t="s">
        <v>191</v>
      </c>
      <c r="L38" s="169" t="s">
        <v>192</v>
      </c>
      <c r="M38" s="169" t="s">
        <v>193</v>
      </c>
      <c r="N38" s="169" t="s">
        <v>194</v>
      </c>
      <c r="O38" s="169" t="s">
        <v>195</v>
      </c>
      <c r="P38" s="169" t="s">
        <v>196</v>
      </c>
      <c r="Q38" s="169" t="s">
        <v>197</v>
      </c>
      <c r="R38" s="169" t="s">
        <v>198</v>
      </c>
      <c r="S38" s="169" t="s">
        <v>199</v>
      </c>
      <c r="W38" s="198"/>
      <c r="X38" s="135">
        <v>0.55000000000000004</v>
      </c>
      <c r="Y38" s="135">
        <v>0.33</v>
      </c>
      <c r="Z38" s="135">
        <v>0.24</v>
      </c>
      <c r="AA38" s="135">
        <v>0</v>
      </c>
      <c r="AB38" s="135">
        <v>0.49</v>
      </c>
      <c r="AC38" s="141">
        <f t="shared" si="32"/>
        <v>9.4700000000000006</v>
      </c>
      <c r="AD38" s="141">
        <f t="shared" si="33"/>
        <v>11.56</v>
      </c>
      <c r="AE38" s="141">
        <f t="shared" si="34"/>
        <v>13.65</v>
      </c>
      <c r="AF38" s="141">
        <f t="shared" si="35"/>
        <v>15.68</v>
      </c>
      <c r="AG38" s="141">
        <f t="shared" si="36"/>
        <v>18.04</v>
      </c>
      <c r="AH38" s="141">
        <f t="shared" si="37"/>
        <v>20.399999999999999</v>
      </c>
      <c r="AI38" s="141">
        <f t="shared" si="38"/>
        <v>59.44</v>
      </c>
      <c r="AJ38" s="141">
        <f t="shared" si="39"/>
        <v>62.7</v>
      </c>
      <c r="AK38" s="141">
        <f t="shared" si="40"/>
        <v>63</v>
      </c>
      <c r="AL38" s="141">
        <f t="shared" si="41"/>
        <v>2.69</v>
      </c>
      <c r="AM38" s="141">
        <f t="shared" si="42"/>
        <v>6.17</v>
      </c>
      <c r="AN38" s="142">
        <f t="shared" si="43"/>
        <v>14.14</v>
      </c>
      <c r="AV38" s="85"/>
      <c r="AY38" s="6" t="s">
        <v>28</v>
      </c>
      <c r="AZ38" s="7" t="s">
        <v>22</v>
      </c>
      <c r="BA38" s="7" t="s">
        <v>23</v>
      </c>
      <c r="BB38" s="8" t="s">
        <v>24</v>
      </c>
      <c r="BC38" s="6" t="s">
        <v>28</v>
      </c>
      <c r="BD38" s="7" t="s">
        <v>22</v>
      </c>
      <c r="BE38" s="7" t="s">
        <v>23</v>
      </c>
      <c r="BF38" s="8" t="s">
        <v>24</v>
      </c>
      <c r="BG38" s="6" t="s">
        <v>28</v>
      </c>
      <c r="BH38" s="7" t="s">
        <v>22</v>
      </c>
      <c r="BI38" s="7" t="s">
        <v>23</v>
      </c>
      <c r="BJ38" s="8" t="s">
        <v>24</v>
      </c>
      <c r="BL38" s="110"/>
      <c r="BM38" s="110"/>
      <c r="BN38" s="110"/>
      <c r="BO38" s="17"/>
      <c r="BP38" s="111" t="s">
        <v>22</v>
      </c>
      <c r="BQ38" s="111" t="s">
        <v>23</v>
      </c>
      <c r="BR38" s="111" t="s">
        <v>24</v>
      </c>
      <c r="BU38" s="154"/>
      <c r="BV38" s="154"/>
      <c r="BW38" s="154"/>
      <c r="BX38" s="154"/>
      <c r="BY38" s="110"/>
      <c r="BZ38" s="110"/>
      <c r="CA38" s="110"/>
      <c r="CB38" s="110"/>
      <c r="CC38" s="110"/>
      <c r="CD38" s="110"/>
      <c r="CE38" s="110"/>
    </row>
    <row r="39" spans="1:83" ht="15" customHeight="1" thickBot="1" x14ac:dyDescent="0.3">
      <c r="C39" s="161"/>
      <c r="D39">
        <v>1</v>
      </c>
      <c r="E39">
        <v>480104</v>
      </c>
      <c r="F39">
        <v>7614461</v>
      </c>
      <c r="G39">
        <v>7.36</v>
      </c>
      <c r="H39" s="169">
        <v>12.6</v>
      </c>
      <c r="I39" s="169">
        <v>7.36</v>
      </c>
      <c r="J39" s="169">
        <v>23.03</v>
      </c>
      <c r="K39" s="169">
        <v>8.56</v>
      </c>
      <c r="L39" s="169">
        <v>3.18</v>
      </c>
      <c r="M39" s="169">
        <v>22.6</v>
      </c>
      <c r="N39" s="169">
        <v>18.489999999999998</v>
      </c>
      <c r="O39" s="169">
        <v>14.39</v>
      </c>
      <c r="P39" s="169">
        <v>63</v>
      </c>
      <c r="Q39" s="169">
        <v>62.7</v>
      </c>
      <c r="R39" s="169">
        <v>57.55</v>
      </c>
      <c r="S39" s="169">
        <v>17.850000000000001</v>
      </c>
      <c r="W39" s="199"/>
      <c r="X39" s="92">
        <f>AVERAGE(X36:X38)</f>
        <v>0.6133333333333334</v>
      </c>
      <c r="Y39" s="92">
        <f t="shared" ref="Y39:AB39" si="44">AVERAGE(Y36:Y38)</f>
        <v>0.42</v>
      </c>
      <c r="Z39" s="92">
        <f t="shared" si="44"/>
        <v>0.42666666666666669</v>
      </c>
      <c r="AA39" s="92">
        <f t="shared" si="44"/>
        <v>9.0000000000000011E-2</v>
      </c>
      <c r="AB39" s="92">
        <f t="shared" si="44"/>
        <v>0.56666666666666665</v>
      </c>
      <c r="AC39" s="104">
        <f>AVERAGE(AC36:AC38)</f>
        <v>9.326666666666668</v>
      </c>
      <c r="AD39" s="104">
        <f t="shared" ref="AD39:AN39" si="45">AVERAGE(AD36:AD38)</f>
        <v>12.626666666666667</v>
      </c>
      <c r="AE39" s="104">
        <f t="shared" si="45"/>
        <v>15.93</v>
      </c>
      <c r="AF39" s="104">
        <f t="shared" si="45"/>
        <v>15.08</v>
      </c>
      <c r="AG39" s="104">
        <f t="shared" si="45"/>
        <v>18.016666666666666</v>
      </c>
      <c r="AH39" s="104">
        <f t="shared" si="45"/>
        <v>20.953333333333333</v>
      </c>
      <c r="AI39" s="104">
        <f t="shared" si="45"/>
        <v>57.69</v>
      </c>
      <c r="AJ39" s="104">
        <f t="shared" si="45"/>
        <v>62.70000000000001</v>
      </c>
      <c r="AK39" s="104">
        <f t="shared" si="45"/>
        <v>63</v>
      </c>
      <c r="AL39" s="104">
        <f t="shared" si="45"/>
        <v>2.78</v>
      </c>
      <c r="AM39" s="104">
        <f t="shared" si="45"/>
        <v>6.6866666666666674</v>
      </c>
      <c r="AN39" s="104">
        <f t="shared" si="45"/>
        <v>16.220000000000002</v>
      </c>
      <c r="AV39" s="85"/>
      <c r="AX39" s="25" t="str">
        <f>AA68</f>
        <v>311_4_PGL_WG_OO</v>
      </c>
      <c r="AY39" s="11">
        <f t="shared" ref="AY39:BB56" si="46">AU8</f>
        <v>65.827286800938751</v>
      </c>
      <c r="AZ39" s="11">
        <f t="shared" si="46"/>
        <v>424.42296185757488</v>
      </c>
      <c r="BA39" s="11">
        <f t="shared" si="46"/>
        <v>253.23353893922223</v>
      </c>
      <c r="BB39" s="11">
        <f t="shared" si="46"/>
        <v>94.851620994761234</v>
      </c>
      <c r="BC39" s="12" t="str">
        <f t="shared" ref="BC39:BC56" si="47">BQ8</f>
        <v>318,1</v>
      </c>
      <c r="BD39" s="13" t="str">
        <f>AY8</f>
        <v>2446,2</v>
      </c>
      <c r="BE39" s="13" t="str">
        <f t="shared" ref="BE39:BE50" si="48">BE8</f>
        <v>1426,4</v>
      </c>
      <c r="BF39" s="14" t="str">
        <f t="shared" ref="BF39:BF50" si="49">BK8</f>
        <v>486,2</v>
      </c>
      <c r="BG39" s="12" t="str">
        <f t="shared" ref="BG39:BG56" si="50">BU8</f>
        <v>60317,78</v>
      </c>
      <c r="BH39" s="9" t="str">
        <f t="shared" ref="BH39:BH56" si="51">BC8</f>
        <v>522408,08</v>
      </c>
      <c r="BI39" s="9" t="str">
        <f t="shared" ref="BI39:BI56" si="52">BH8</f>
        <v>285288,41</v>
      </c>
      <c r="BJ39" s="10" t="str">
        <f t="shared" ref="BJ39:BJ56" si="53">BN8</f>
        <v>97247,72</v>
      </c>
      <c r="BL39" s="110"/>
      <c r="BM39" s="110"/>
      <c r="BN39" s="110"/>
      <c r="BO39" s="88" t="str">
        <f>AX39</f>
        <v>311_4_PGL_WG_OO</v>
      </c>
      <c r="BP39" s="89" t="str">
        <f t="shared" ref="BP39:BR54" si="54">BD39</f>
        <v>2446,2</v>
      </c>
      <c r="BQ39" s="89" t="str">
        <f t="shared" si="54"/>
        <v>1426,4</v>
      </c>
      <c r="BR39" s="89" t="str">
        <f t="shared" si="54"/>
        <v>486,2</v>
      </c>
      <c r="BS39" t="s">
        <v>66</v>
      </c>
      <c r="BT39" t="s">
        <v>226</v>
      </c>
      <c r="BU39" s="154"/>
      <c r="BV39" s="154"/>
      <c r="BW39" s="154"/>
      <c r="BX39" s="154"/>
      <c r="BY39" s="110"/>
      <c r="BZ39" s="110"/>
      <c r="CA39" s="110"/>
      <c r="CB39" s="110"/>
      <c r="CC39" s="110"/>
      <c r="CD39" s="110"/>
      <c r="CE39" s="110"/>
    </row>
    <row r="40" spans="1:83" ht="15" customHeight="1" x14ac:dyDescent="0.25">
      <c r="C40" s="161"/>
      <c r="D40">
        <v>2</v>
      </c>
      <c r="E40">
        <v>480811</v>
      </c>
      <c r="F40">
        <v>7614815</v>
      </c>
      <c r="G40">
        <v>11.15</v>
      </c>
      <c r="H40" s="169">
        <v>13.72</v>
      </c>
      <c r="I40" s="169">
        <v>11.15</v>
      </c>
      <c r="J40" s="169">
        <v>11.49</v>
      </c>
      <c r="K40" s="169">
        <v>5.33</v>
      </c>
      <c r="L40" s="169">
        <v>2.4700000000000002</v>
      </c>
      <c r="M40" s="169">
        <v>19.86</v>
      </c>
      <c r="N40" s="169">
        <v>17.52</v>
      </c>
      <c r="O40" s="169">
        <v>15.17</v>
      </c>
      <c r="P40" s="169">
        <v>63</v>
      </c>
      <c r="Q40" s="169">
        <v>62.7</v>
      </c>
      <c r="R40" s="169">
        <v>56.08</v>
      </c>
      <c r="S40" s="169">
        <v>16.29</v>
      </c>
      <c r="W40" s="118"/>
      <c r="AV40" s="85"/>
      <c r="AX40" s="25" t="str">
        <f t="shared" ref="AX40:AX50" si="55">AA69</f>
        <v>311_4_PGL_WG_OP</v>
      </c>
      <c r="AY40" s="11">
        <f t="shared" si="46"/>
        <v>65.827286800938751</v>
      </c>
      <c r="AZ40" s="11">
        <f t="shared" si="46"/>
        <v>301.54699829617965</v>
      </c>
      <c r="BA40" s="11">
        <f t="shared" si="46"/>
        <v>180.82675339375606</v>
      </c>
      <c r="BB40" s="11">
        <f t="shared" si="46"/>
        <v>64.671559769155408</v>
      </c>
      <c r="BC40" s="12" t="str">
        <f t="shared" si="47"/>
        <v>318,1</v>
      </c>
      <c r="BD40" s="13" t="str">
        <f t="shared" ref="BD40:BD50" si="56">AY9</f>
        <v>1714,3</v>
      </c>
      <c r="BE40" s="13" t="str">
        <f t="shared" si="48"/>
        <v>995,1</v>
      </c>
      <c r="BF40" s="14" t="str">
        <f t="shared" si="49"/>
        <v>311,4</v>
      </c>
      <c r="BG40" s="12" t="str">
        <f t="shared" si="50"/>
        <v>60317,78</v>
      </c>
      <c r="BH40" s="9" t="str">
        <f t="shared" si="51"/>
        <v>361667,00</v>
      </c>
      <c r="BI40" s="11" t="str">
        <f t="shared" si="52"/>
        <v>199030,35</v>
      </c>
      <c r="BJ40" s="10" t="str">
        <f t="shared" si="53"/>
        <v>62278,34</v>
      </c>
      <c r="BO40" s="88" t="str">
        <f t="shared" ref="BO40:BO56" si="57">AX40</f>
        <v>311_4_PGL_WG_OP</v>
      </c>
      <c r="BP40" s="89" t="str">
        <f t="shared" si="54"/>
        <v>1714,3</v>
      </c>
      <c r="BQ40" s="89" t="str">
        <f t="shared" si="54"/>
        <v>995,1</v>
      </c>
      <c r="BR40" s="89" t="str">
        <f t="shared" si="54"/>
        <v>311,4</v>
      </c>
      <c r="BS40" t="s">
        <v>66</v>
      </c>
      <c r="BT40" t="s">
        <v>227</v>
      </c>
      <c r="BU40" s="154"/>
      <c r="BV40" s="154"/>
      <c r="BW40" s="154"/>
      <c r="BX40" s="154"/>
    </row>
    <row r="41" spans="1:83" ht="32.25" thickBot="1" x14ac:dyDescent="0.3">
      <c r="C41" s="161"/>
      <c r="D41">
        <v>3</v>
      </c>
      <c r="E41">
        <v>481164</v>
      </c>
      <c r="F41">
        <v>7615026</v>
      </c>
      <c r="G41">
        <v>9.4700000000000006</v>
      </c>
      <c r="H41" s="169">
        <v>11.56</v>
      </c>
      <c r="I41" s="169">
        <v>9.4700000000000006</v>
      </c>
      <c r="J41" s="169">
        <v>14.14</v>
      </c>
      <c r="K41" s="169">
        <v>6.17</v>
      </c>
      <c r="L41" s="169">
        <v>2.69</v>
      </c>
      <c r="M41" s="169">
        <v>20.399999999999999</v>
      </c>
      <c r="N41" s="169">
        <v>18.04</v>
      </c>
      <c r="O41" s="169">
        <v>15.68</v>
      </c>
      <c r="P41" s="169">
        <v>63</v>
      </c>
      <c r="Q41" s="169">
        <v>62.7</v>
      </c>
      <c r="R41" s="169">
        <v>59.44</v>
      </c>
      <c r="S41" s="169">
        <v>13.65</v>
      </c>
      <c r="T41" s="157"/>
      <c r="W41" s="118"/>
      <c r="AV41" s="85"/>
      <c r="AX41" s="25" t="str">
        <f t="shared" si="55"/>
        <v>311_4_PGL_WG_PO</v>
      </c>
      <c r="AY41" s="11">
        <f t="shared" si="46"/>
        <v>65.827286800938751</v>
      </c>
      <c r="AZ41" s="11">
        <f t="shared" si="46"/>
        <v>197.05804682601473</v>
      </c>
      <c r="BA41" s="11">
        <f t="shared" si="46"/>
        <v>114.50670288538691</v>
      </c>
      <c r="BB41" s="11">
        <f t="shared" si="46"/>
        <v>47.172196537501584</v>
      </c>
      <c r="BC41" s="12" t="str">
        <f t="shared" si="47"/>
        <v>318,1</v>
      </c>
      <c r="BD41" s="13" t="str">
        <f t="shared" si="56"/>
        <v>1091,9</v>
      </c>
      <c r="BE41" s="13" t="str">
        <f t="shared" si="48"/>
        <v>601,6</v>
      </c>
      <c r="BF41" s="14" t="str">
        <f t="shared" si="49"/>
        <v>212,3</v>
      </c>
      <c r="BG41" s="12" t="str">
        <f t="shared" si="50"/>
        <v>60317,78</v>
      </c>
      <c r="BH41" s="9" t="str">
        <f t="shared" si="51"/>
        <v>225623,05</v>
      </c>
      <c r="BI41" s="9" t="str">
        <f t="shared" si="52"/>
        <v>120314,22</v>
      </c>
      <c r="BJ41" s="10" t="str">
        <f t="shared" si="53"/>
        <v>42468,38</v>
      </c>
      <c r="BO41" s="88" t="str">
        <f t="shared" si="57"/>
        <v>311_4_PGL_WG_PO</v>
      </c>
      <c r="BP41" s="89" t="str">
        <f t="shared" si="54"/>
        <v>1091,9</v>
      </c>
      <c r="BQ41" s="89" t="str">
        <f t="shared" si="54"/>
        <v>601,6</v>
      </c>
      <c r="BR41" s="89" t="str">
        <f t="shared" si="54"/>
        <v>212,3</v>
      </c>
      <c r="BS41" t="s">
        <v>66</v>
      </c>
      <c r="BT41" t="s">
        <v>225</v>
      </c>
      <c r="BU41" s="154"/>
      <c r="BV41" s="154"/>
      <c r="BW41" s="154"/>
      <c r="BX41" s="154"/>
    </row>
    <row r="42" spans="1:83" ht="14.45" customHeight="1" x14ac:dyDescent="0.25">
      <c r="W42" s="171" t="s">
        <v>94</v>
      </c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3"/>
      <c r="AV42" s="85"/>
      <c r="AX42" s="25" t="str">
        <f t="shared" si="55"/>
        <v>311_4_PGL_WG_PP</v>
      </c>
      <c r="AY42" s="11">
        <f t="shared" si="46"/>
        <v>65.827286800938751</v>
      </c>
      <c r="AZ42" s="11">
        <f t="shared" si="46"/>
        <v>121.35427980212104</v>
      </c>
      <c r="BA42" s="11">
        <f t="shared" si="46"/>
        <v>69.109804067038624</v>
      </c>
      <c r="BB42" s="11">
        <f t="shared" si="46"/>
        <v>25.234589007964559</v>
      </c>
      <c r="BC42" s="12" t="str">
        <f t="shared" si="47"/>
        <v>318,1</v>
      </c>
      <c r="BD42" s="13" t="str">
        <f t="shared" si="56"/>
        <v>641,9</v>
      </c>
      <c r="BE42" s="13" t="str">
        <f t="shared" si="48"/>
        <v>336,8</v>
      </c>
      <c r="BF42" s="14" t="str">
        <f t="shared" si="49"/>
        <v>93,3</v>
      </c>
      <c r="BG42" s="12" t="str">
        <f t="shared" si="50"/>
        <v>60317,78</v>
      </c>
      <c r="BH42" s="9" t="str">
        <f t="shared" si="51"/>
        <v>128809,65</v>
      </c>
      <c r="BI42" s="9" t="str">
        <f t="shared" si="52"/>
        <v>67366,98</v>
      </c>
      <c r="BJ42" s="10" t="str">
        <f t="shared" si="53"/>
        <v>18660,17</v>
      </c>
      <c r="BO42" s="88" t="str">
        <f t="shared" si="57"/>
        <v>311_4_PGL_WG_PP</v>
      </c>
      <c r="BP42" s="89" t="str">
        <f t="shared" si="54"/>
        <v>641,9</v>
      </c>
      <c r="BQ42" s="89" t="str">
        <f t="shared" si="54"/>
        <v>336,8</v>
      </c>
      <c r="BR42" s="89" t="str">
        <f t="shared" si="54"/>
        <v>93,3</v>
      </c>
      <c r="BS42" t="s">
        <v>66</v>
      </c>
      <c r="BT42" t="s">
        <v>63</v>
      </c>
      <c r="BU42" s="154"/>
      <c r="BV42" s="154"/>
      <c r="BW42" s="154"/>
      <c r="BX42" s="154"/>
    </row>
    <row r="43" spans="1:83" ht="14.45" customHeight="1" x14ac:dyDescent="0.25">
      <c r="H43" s="159">
        <f>H39-H29</f>
        <v>0</v>
      </c>
      <c r="I43" s="159">
        <f t="shared" ref="I43:S43" si="58">I39-I29</f>
        <v>0</v>
      </c>
      <c r="J43" s="159">
        <f t="shared" si="58"/>
        <v>0</v>
      </c>
      <c r="K43" s="159">
        <f t="shared" si="58"/>
        <v>0</v>
      </c>
      <c r="L43" s="159">
        <f t="shared" si="58"/>
        <v>0</v>
      </c>
      <c r="M43" s="159">
        <f t="shared" si="58"/>
        <v>0</v>
      </c>
      <c r="N43" s="159">
        <f t="shared" si="58"/>
        <v>0</v>
      </c>
      <c r="O43" s="159">
        <f t="shared" si="58"/>
        <v>0</v>
      </c>
      <c r="P43" s="159">
        <f t="shared" si="58"/>
        <v>0</v>
      </c>
      <c r="Q43" s="159">
        <f t="shared" si="58"/>
        <v>0</v>
      </c>
      <c r="R43" s="159">
        <f t="shared" si="58"/>
        <v>0</v>
      </c>
      <c r="S43" s="159">
        <f t="shared" si="58"/>
        <v>0</v>
      </c>
      <c r="W43" s="174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6"/>
      <c r="AV43" s="85"/>
      <c r="AX43" s="25" t="str">
        <f t="shared" si="55"/>
        <v>311_4_PGL_G_OO</v>
      </c>
      <c r="AY43" s="11">
        <f t="shared" si="46"/>
        <v>58.513143823056687</v>
      </c>
      <c r="AZ43" s="11">
        <f t="shared" si="46"/>
        <v>389.17062143438818</v>
      </c>
      <c r="BA43" s="11">
        <f t="shared" si="46"/>
        <v>228.12575691119724</v>
      </c>
      <c r="BB43" s="11">
        <f t="shared" si="46"/>
        <v>88.5112719977853</v>
      </c>
      <c r="BC43" s="12" t="str">
        <f t="shared" si="47"/>
        <v>276,4</v>
      </c>
      <c r="BD43" s="13" t="str">
        <f t="shared" si="56"/>
        <v>2236,2</v>
      </c>
      <c r="BE43" s="13" t="str">
        <f t="shared" si="48"/>
        <v>1276,9</v>
      </c>
      <c r="BF43" s="14" t="str">
        <f t="shared" si="49"/>
        <v>449,2</v>
      </c>
      <c r="BG43" s="12" t="str">
        <f t="shared" si="50"/>
        <v>51621,38</v>
      </c>
      <c r="BH43" s="9" t="str">
        <f t="shared" si="51"/>
        <v>476264,91</v>
      </c>
      <c r="BI43" s="9" t="str">
        <f t="shared" si="52"/>
        <v>255378,57</v>
      </c>
      <c r="BJ43" s="10" t="str">
        <f t="shared" si="53"/>
        <v>89850,52</v>
      </c>
      <c r="BO43" s="88" t="str">
        <f t="shared" si="57"/>
        <v>311_4_PGL_G_OO</v>
      </c>
      <c r="BP43" s="89" t="str">
        <f t="shared" si="54"/>
        <v>2236,2</v>
      </c>
      <c r="BQ43" s="89" t="str">
        <f t="shared" si="54"/>
        <v>1276,9</v>
      </c>
      <c r="BR43" s="89" t="str">
        <f t="shared" si="54"/>
        <v>449,2</v>
      </c>
      <c r="BS43" t="s">
        <v>67</v>
      </c>
      <c r="BT43" t="s">
        <v>226</v>
      </c>
      <c r="BU43" s="155"/>
      <c r="BV43" s="155"/>
      <c r="BW43" s="155"/>
      <c r="BX43" s="155"/>
    </row>
    <row r="44" spans="1:83" ht="14.45" customHeight="1" x14ac:dyDescent="0.25">
      <c r="H44" s="159">
        <f t="shared" ref="H44:S45" si="59">H40-H30</f>
        <v>0</v>
      </c>
      <c r="I44" s="159">
        <f t="shared" si="59"/>
        <v>0</v>
      </c>
      <c r="J44" s="159">
        <f t="shared" si="59"/>
        <v>0</v>
      </c>
      <c r="K44" s="159">
        <f t="shared" si="59"/>
        <v>0</v>
      </c>
      <c r="L44" s="159">
        <f t="shared" si="59"/>
        <v>0</v>
      </c>
      <c r="M44" s="159">
        <f t="shared" si="59"/>
        <v>0</v>
      </c>
      <c r="N44" s="159">
        <f t="shared" si="59"/>
        <v>0</v>
      </c>
      <c r="O44" s="159">
        <f t="shared" si="59"/>
        <v>0</v>
      </c>
      <c r="P44" s="159">
        <f t="shared" si="59"/>
        <v>0</v>
      </c>
      <c r="Q44" s="159">
        <f t="shared" si="59"/>
        <v>0</v>
      </c>
      <c r="R44" s="159">
        <f t="shared" si="59"/>
        <v>0</v>
      </c>
      <c r="S44" s="159">
        <f t="shared" si="59"/>
        <v>0</v>
      </c>
      <c r="W44" s="174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6"/>
      <c r="AV44" s="85"/>
      <c r="AX44" s="25" t="str">
        <f t="shared" si="55"/>
        <v>311_4_PGL_G_OP</v>
      </c>
      <c r="AY44" s="11">
        <f t="shared" si="46"/>
        <v>58.513143823056687</v>
      </c>
      <c r="AZ44" s="11">
        <f t="shared" si="46"/>
        <v>266.04104391311381</v>
      </c>
      <c r="BA44" s="11">
        <f t="shared" si="46"/>
        <v>158.63553190433996</v>
      </c>
      <c r="BB44" s="11">
        <f t="shared" si="46"/>
        <v>56.175492113207547</v>
      </c>
      <c r="BC44" s="12" t="str">
        <f t="shared" si="47"/>
        <v>276,4</v>
      </c>
      <c r="BD44" s="13" t="str">
        <f t="shared" si="56"/>
        <v>1502,8</v>
      </c>
      <c r="BE44" s="13" t="str">
        <f t="shared" si="48"/>
        <v>863,0</v>
      </c>
      <c r="BF44" s="14" t="str">
        <f t="shared" si="49"/>
        <v>263,0</v>
      </c>
      <c r="BG44" s="12" t="str">
        <f t="shared" si="50"/>
        <v>51621,38</v>
      </c>
      <c r="BH44" s="9" t="str">
        <f t="shared" si="51"/>
        <v>315238,33</v>
      </c>
      <c r="BI44" s="9" t="str">
        <f t="shared" si="52"/>
        <v>172596,67</v>
      </c>
      <c r="BJ44" s="10" t="str">
        <f t="shared" si="53"/>
        <v>52609,93</v>
      </c>
      <c r="BO44" s="88" t="str">
        <f t="shared" si="57"/>
        <v>311_4_PGL_G_OP</v>
      </c>
      <c r="BP44" s="89" t="str">
        <f t="shared" si="54"/>
        <v>1502,8</v>
      </c>
      <c r="BQ44" s="89" t="str">
        <f t="shared" si="54"/>
        <v>863,0</v>
      </c>
      <c r="BR44" s="89" t="str">
        <f t="shared" si="54"/>
        <v>263,0</v>
      </c>
      <c r="BS44" t="s">
        <v>67</v>
      </c>
      <c r="BT44" t="s">
        <v>227</v>
      </c>
      <c r="BU44" s="155"/>
      <c r="BV44" s="155"/>
      <c r="BW44" s="155"/>
      <c r="BX44" s="155"/>
    </row>
    <row r="45" spans="1:83" ht="15" customHeight="1" thickBot="1" x14ac:dyDescent="0.3">
      <c r="H45" s="159">
        <f t="shared" si="59"/>
        <v>0</v>
      </c>
      <c r="I45" s="159">
        <f t="shared" si="59"/>
        <v>0</v>
      </c>
      <c r="J45" s="159">
        <f t="shared" si="59"/>
        <v>0</v>
      </c>
      <c r="K45" s="159">
        <f t="shared" si="59"/>
        <v>0</v>
      </c>
      <c r="L45" s="159">
        <f t="shared" si="59"/>
        <v>0</v>
      </c>
      <c r="M45" s="159">
        <f t="shared" si="59"/>
        <v>0</v>
      </c>
      <c r="N45" s="159">
        <f t="shared" si="59"/>
        <v>0</v>
      </c>
      <c r="O45" s="159">
        <f t="shared" si="59"/>
        <v>0</v>
      </c>
      <c r="P45" s="159">
        <f t="shared" si="59"/>
        <v>0</v>
      </c>
      <c r="Q45" s="159">
        <f t="shared" si="59"/>
        <v>0</v>
      </c>
      <c r="R45" s="159">
        <f t="shared" si="59"/>
        <v>0</v>
      </c>
      <c r="S45" s="159">
        <f t="shared" si="59"/>
        <v>0</v>
      </c>
      <c r="W45" s="177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9"/>
      <c r="AV45" s="85"/>
      <c r="AX45" s="25" t="str">
        <f t="shared" si="55"/>
        <v>311_4_PGL_G_PO</v>
      </c>
      <c r="AY45" s="11">
        <f t="shared" si="46"/>
        <v>58.513143823056687</v>
      </c>
      <c r="AZ45" s="11">
        <f t="shared" si="46"/>
        <v>173.09152761744537</v>
      </c>
      <c r="BA45" s="11">
        <f t="shared" si="46"/>
        <v>101.57239093155584</v>
      </c>
      <c r="BB45" s="11">
        <f t="shared" si="46"/>
        <v>38.168900961795629</v>
      </c>
      <c r="BC45" s="12" t="str">
        <f t="shared" si="47"/>
        <v>276,4</v>
      </c>
      <c r="BD45" s="13" t="str">
        <f t="shared" si="56"/>
        <v>949,1</v>
      </c>
      <c r="BE45" s="13" t="str">
        <f t="shared" si="48"/>
        <v>525,6</v>
      </c>
      <c r="BF45" s="14" t="str">
        <f t="shared" si="49"/>
        <v>162,5</v>
      </c>
      <c r="BG45" s="12" t="str">
        <f t="shared" si="50"/>
        <v>51621,38</v>
      </c>
      <c r="BH45" s="9" t="str">
        <f t="shared" si="51"/>
        <v>194762,22</v>
      </c>
      <c r="BI45" s="9" t="str">
        <f t="shared" si="52"/>
        <v>105111,45</v>
      </c>
      <c r="BJ45" s="10" t="str">
        <f t="shared" si="53"/>
        <v>32506,06</v>
      </c>
      <c r="BO45" s="88" t="str">
        <f t="shared" si="57"/>
        <v>311_4_PGL_G_PO</v>
      </c>
      <c r="BP45" s="89" t="str">
        <f t="shared" si="54"/>
        <v>949,1</v>
      </c>
      <c r="BQ45" s="89" t="str">
        <f t="shared" si="54"/>
        <v>525,6</v>
      </c>
      <c r="BR45" s="89" t="str">
        <f t="shared" si="54"/>
        <v>162,5</v>
      </c>
      <c r="BS45" t="s">
        <v>67</v>
      </c>
      <c r="BT45" t="s">
        <v>225</v>
      </c>
      <c r="BU45" s="155"/>
      <c r="BV45" s="155"/>
      <c r="BW45" s="155"/>
      <c r="BX45" s="155"/>
    </row>
    <row r="46" spans="1:83" ht="14.45" customHeight="1" x14ac:dyDescent="0.25">
      <c r="AB46" s="238" t="s">
        <v>39</v>
      </c>
      <c r="AC46" s="239"/>
      <c r="AD46" s="242" t="s">
        <v>2</v>
      </c>
      <c r="AE46" s="243"/>
      <c r="AF46" s="242" t="s">
        <v>3</v>
      </c>
      <c r="AG46" s="243"/>
      <c r="AH46" s="242" t="s">
        <v>4</v>
      </c>
      <c r="AI46" s="243"/>
      <c r="AJ46" s="230" t="s">
        <v>5</v>
      </c>
      <c r="AK46" s="231"/>
      <c r="AL46" s="234" t="s">
        <v>6</v>
      </c>
      <c r="AM46" s="235"/>
      <c r="AN46" s="234" t="s">
        <v>7</v>
      </c>
      <c r="AO46" s="235"/>
      <c r="AV46" s="85"/>
      <c r="AX46" s="25" t="str">
        <f t="shared" si="55"/>
        <v>311_4_PGL_G_PP</v>
      </c>
      <c r="AY46" s="11">
        <f t="shared" si="46"/>
        <v>58.513143823056687</v>
      </c>
      <c r="AZ46" s="11">
        <f t="shared" si="46"/>
        <v>103.60130261058819</v>
      </c>
      <c r="BA46" s="11">
        <f t="shared" si="46"/>
        <v>58.838438691937462</v>
      </c>
      <c r="BB46" s="11">
        <f t="shared" si="46"/>
        <v>21.430379609778939</v>
      </c>
      <c r="BC46" s="12" t="str">
        <f t="shared" si="47"/>
        <v>276,4</v>
      </c>
      <c r="BD46" s="13" t="str">
        <f t="shared" si="56"/>
        <v>537,5</v>
      </c>
      <c r="BE46" s="13" t="str">
        <f t="shared" si="48"/>
        <v>278,2</v>
      </c>
      <c r="BF46" s="14" t="str">
        <f t="shared" si="49"/>
        <v>73,9</v>
      </c>
      <c r="BG46" s="12" t="str">
        <f t="shared" si="50"/>
        <v>51621,38</v>
      </c>
      <c r="BH46" s="9" t="str">
        <f t="shared" si="51"/>
        <v>106568,32</v>
      </c>
      <c r="BI46" s="9" t="str">
        <f t="shared" si="52"/>
        <v>55631,03</v>
      </c>
      <c r="BJ46" s="10" t="str">
        <f t="shared" si="53"/>
        <v>14780,87</v>
      </c>
      <c r="BO46" s="88" t="str">
        <f t="shared" si="57"/>
        <v>311_4_PGL_G_PP</v>
      </c>
      <c r="BP46" s="89" t="str">
        <f t="shared" si="54"/>
        <v>537,5</v>
      </c>
      <c r="BQ46" s="89" t="str">
        <f t="shared" si="54"/>
        <v>278,2</v>
      </c>
      <c r="BR46" s="89" t="str">
        <f t="shared" si="54"/>
        <v>73,9</v>
      </c>
      <c r="BS46" t="s">
        <v>67</v>
      </c>
      <c r="BT46" t="s">
        <v>63</v>
      </c>
    </row>
    <row r="47" spans="1:83" x14ac:dyDescent="0.25">
      <c r="AB47" s="240"/>
      <c r="AC47" s="241"/>
      <c r="AD47" s="244"/>
      <c r="AE47" s="245"/>
      <c r="AF47" s="244"/>
      <c r="AG47" s="245"/>
      <c r="AH47" s="244"/>
      <c r="AI47" s="245"/>
      <c r="AJ47" s="232"/>
      <c r="AK47" s="233"/>
      <c r="AL47" s="234"/>
      <c r="AM47" s="235"/>
      <c r="AN47" s="236"/>
      <c r="AO47" s="237"/>
      <c r="AV47" s="85"/>
      <c r="AX47" s="25" t="str">
        <f t="shared" si="55"/>
        <v>311_4_GL_WG_O</v>
      </c>
      <c r="AY47" s="11">
        <f t="shared" si="46"/>
        <v>65.827286800938751</v>
      </c>
      <c r="AZ47" s="11">
        <f t="shared" si="46"/>
        <v>401.4708984885217</v>
      </c>
      <c r="BA47" s="11">
        <f t="shared" si="46"/>
        <v>227.61852899143915</v>
      </c>
      <c r="BB47" s="11">
        <f t="shared" si="46"/>
        <v>80.776046221474516</v>
      </c>
      <c r="BC47" s="12" t="str">
        <f t="shared" si="47"/>
        <v>318,1</v>
      </c>
      <c r="BD47" s="13" t="str">
        <f t="shared" si="56"/>
        <v>2309,5</v>
      </c>
      <c r="BE47" s="13" t="str">
        <f t="shared" si="48"/>
        <v>1273,9</v>
      </c>
      <c r="BF47" s="14" t="str">
        <f t="shared" si="49"/>
        <v>404,2</v>
      </c>
      <c r="BG47" s="12" t="str">
        <f t="shared" si="50"/>
        <v>60317,78</v>
      </c>
      <c r="BH47" s="9" t="str">
        <f t="shared" si="51"/>
        <v>492378,55</v>
      </c>
      <c r="BI47" s="9" t="str">
        <f t="shared" si="52"/>
        <v>254775,83</v>
      </c>
      <c r="BJ47" s="10" t="str">
        <f t="shared" si="53"/>
        <v>80849,98</v>
      </c>
      <c r="BO47" s="88" t="str">
        <f t="shared" si="57"/>
        <v>311_4_GL_WG_O</v>
      </c>
      <c r="BP47" s="89" t="str">
        <f t="shared" si="54"/>
        <v>2309,5</v>
      </c>
      <c r="BQ47" s="89" t="str">
        <f t="shared" si="54"/>
        <v>1273,9</v>
      </c>
      <c r="BR47" s="89" t="str">
        <f t="shared" si="54"/>
        <v>404,2</v>
      </c>
      <c r="BS47" t="s">
        <v>64</v>
      </c>
      <c r="BT47" t="s">
        <v>228</v>
      </c>
    </row>
    <row r="48" spans="1:83" x14ac:dyDescent="0.25">
      <c r="AB48" s="18" t="s">
        <v>40</v>
      </c>
      <c r="AC48" s="18" t="s">
        <v>40</v>
      </c>
      <c r="AD48" s="18" t="s">
        <v>40</v>
      </c>
      <c r="AE48" s="18" t="s">
        <v>40</v>
      </c>
      <c r="AF48" s="18" t="s">
        <v>40</v>
      </c>
      <c r="AG48" s="18" t="s">
        <v>40</v>
      </c>
      <c r="AH48" s="18" t="s">
        <v>40</v>
      </c>
      <c r="AI48" s="18" t="s">
        <v>40</v>
      </c>
      <c r="AJ48" s="18" t="s">
        <v>40</v>
      </c>
      <c r="AK48" s="18" t="s">
        <v>40</v>
      </c>
      <c r="AL48" s="18" t="s">
        <v>40</v>
      </c>
      <c r="AM48" s="18" t="s">
        <v>40</v>
      </c>
      <c r="AN48" s="18" t="s">
        <v>40</v>
      </c>
      <c r="AO48" s="18" t="s">
        <v>40</v>
      </c>
      <c r="AV48" s="85"/>
      <c r="AX48" s="25" t="str">
        <f t="shared" si="55"/>
        <v>311_4_GL_WG_P</v>
      </c>
      <c r="AY48" s="11">
        <f t="shared" si="46"/>
        <v>65.827286800938751</v>
      </c>
      <c r="AZ48" s="11">
        <f t="shared" si="46"/>
        <v>183.48969997248608</v>
      </c>
      <c r="BA48" s="11">
        <f t="shared" si="46"/>
        <v>90.54018367681762</v>
      </c>
      <c r="BB48" s="11">
        <f t="shared" si="46"/>
        <v>30.560482165424414</v>
      </c>
      <c r="BC48" s="12" t="str">
        <f t="shared" si="47"/>
        <v>318,1</v>
      </c>
      <c r="BD48" s="13" t="str">
        <f t="shared" si="56"/>
        <v>1011,0</v>
      </c>
      <c r="BE48" s="13" t="str">
        <f t="shared" si="48"/>
        <v>461,1</v>
      </c>
      <c r="BF48" s="14" t="str">
        <f t="shared" si="49"/>
        <v>121,3</v>
      </c>
      <c r="BG48" s="12" t="str">
        <f t="shared" si="50"/>
        <v>60317,78</v>
      </c>
      <c r="BH48" s="9" t="str">
        <f t="shared" si="51"/>
        <v>208113,48</v>
      </c>
      <c r="BI48" s="9" t="str">
        <f t="shared" si="52"/>
        <v>92211,63</v>
      </c>
      <c r="BJ48" s="10" t="str">
        <f t="shared" si="53"/>
        <v>24270,36</v>
      </c>
      <c r="BO48" s="88" t="str">
        <f t="shared" si="57"/>
        <v>311_4_GL_WG_P</v>
      </c>
      <c r="BP48" s="89" t="str">
        <f t="shared" si="54"/>
        <v>1011,0</v>
      </c>
      <c r="BQ48" s="89" t="str">
        <f t="shared" si="54"/>
        <v>461,1</v>
      </c>
      <c r="BR48" s="89" t="str">
        <f t="shared" si="54"/>
        <v>121,3</v>
      </c>
      <c r="BS48" t="s">
        <v>64</v>
      </c>
      <c r="BT48" t="s">
        <v>68</v>
      </c>
    </row>
    <row r="49" spans="24:76" x14ac:dyDescent="0.25">
      <c r="AB49" s="19">
        <v>0.1</v>
      </c>
      <c r="AC49" s="20">
        <v>0.9</v>
      </c>
      <c r="AD49" s="19">
        <v>0.1</v>
      </c>
      <c r="AE49" s="21">
        <v>0.9</v>
      </c>
      <c r="AF49" s="22">
        <v>0.1</v>
      </c>
      <c r="AG49" s="21">
        <v>0.9</v>
      </c>
      <c r="AH49" s="22">
        <v>0.1</v>
      </c>
      <c r="AI49" s="21">
        <v>0.9</v>
      </c>
      <c r="AJ49" s="22">
        <v>0.1</v>
      </c>
      <c r="AK49" s="21">
        <v>0.9</v>
      </c>
      <c r="AL49" s="22">
        <v>0.1</v>
      </c>
      <c r="AM49" s="21">
        <v>0.9</v>
      </c>
      <c r="AN49" s="22">
        <v>0.1</v>
      </c>
      <c r="AO49" s="21">
        <v>0.9</v>
      </c>
      <c r="AV49" s="85"/>
      <c r="AX49" s="25" t="str">
        <f t="shared" si="55"/>
        <v>311_4_GL_G_O</v>
      </c>
      <c r="AY49" s="11">
        <f t="shared" si="46"/>
        <v>58.513143823056687</v>
      </c>
      <c r="AZ49" s="11">
        <f t="shared" si="46"/>
        <v>364.95048826593973</v>
      </c>
      <c r="BA49" s="11">
        <f t="shared" si="46"/>
        <v>204.15923770262785</v>
      </c>
      <c r="BB49" s="11">
        <f t="shared" si="46"/>
        <v>76.971836823288911</v>
      </c>
      <c r="BC49" s="12" t="str">
        <f t="shared" si="47"/>
        <v>276,4</v>
      </c>
      <c r="BD49" s="13" t="str">
        <f t="shared" si="56"/>
        <v>2091,9</v>
      </c>
      <c r="BE49" s="13" t="str">
        <f t="shared" si="48"/>
        <v>1134,1</v>
      </c>
      <c r="BF49" s="14" t="str">
        <f t="shared" si="49"/>
        <v>382,3</v>
      </c>
      <c r="BG49" s="12" t="str">
        <f t="shared" si="50"/>
        <v>51621,38</v>
      </c>
      <c r="BH49" s="9" t="str">
        <f t="shared" si="51"/>
        <v>444575,69</v>
      </c>
      <c r="BI49" s="9" t="str">
        <f t="shared" si="52"/>
        <v>226823,92</v>
      </c>
      <c r="BJ49" s="10" t="str">
        <f t="shared" si="53"/>
        <v>76451,92</v>
      </c>
      <c r="BO49" s="88" t="str">
        <f t="shared" si="57"/>
        <v>311_4_GL_G_O</v>
      </c>
      <c r="BP49" s="89" t="str">
        <f t="shared" si="54"/>
        <v>2091,9</v>
      </c>
      <c r="BQ49" s="89" t="str">
        <f t="shared" si="54"/>
        <v>1134,1</v>
      </c>
      <c r="BR49" s="89" t="str">
        <f t="shared" si="54"/>
        <v>382,3</v>
      </c>
      <c r="BS49" t="s">
        <v>65</v>
      </c>
      <c r="BT49" t="s">
        <v>228</v>
      </c>
    </row>
    <row r="50" spans="24:76" x14ac:dyDescent="0.25"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X50" s="25" t="str">
        <f t="shared" si="55"/>
        <v>311_4_GL_G_P</v>
      </c>
      <c r="AY50" s="11">
        <f t="shared" si="46"/>
        <v>58.513143823056687</v>
      </c>
      <c r="AZ50" s="11">
        <f t="shared" si="46"/>
        <v>158.88914586421907</v>
      </c>
      <c r="BA50" s="11">
        <f t="shared" si="46"/>
        <v>76.718222863409864</v>
      </c>
      <c r="BB50" s="11">
        <f t="shared" si="46"/>
        <v>25.361395987904078</v>
      </c>
      <c r="BC50" s="12" t="str">
        <f t="shared" si="47"/>
        <v>276,4</v>
      </c>
      <c r="BD50" s="13" t="str">
        <f t="shared" si="56"/>
        <v>864,5</v>
      </c>
      <c r="BE50" s="13" t="str">
        <f t="shared" si="48"/>
        <v>380,8</v>
      </c>
      <c r="BF50" s="14" t="str">
        <f t="shared" si="49"/>
        <v>94,0</v>
      </c>
      <c r="BG50" s="12" t="str">
        <f t="shared" si="50"/>
        <v>51621,38</v>
      </c>
      <c r="BH50" s="9" t="str">
        <f t="shared" si="51"/>
        <v>176529,93</v>
      </c>
      <c r="BI50" s="9" t="str">
        <f t="shared" si="52"/>
        <v>76156,31</v>
      </c>
      <c r="BJ50" s="10" t="str">
        <f t="shared" si="53"/>
        <v>18791,03</v>
      </c>
      <c r="BO50" s="88" t="str">
        <f t="shared" si="57"/>
        <v>311_4_GL_G_P</v>
      </c>
      <c r="BP50" s="89" t="str">
        <f t="shared" si="54"/>
        <v>864,5</v>
      </c>
      <c r="BQ50" s="89" t="str">
        <f t="shared" si="54"/>
        <v>380,8</v>
      </c>
      <c r="BR50" s="89" t="str">
        <f t="shared" si="54"/>
        <v>94,0</v>
      </c>
      <c r="BS50" t="s">
        <v>65</v>
      </c>
      <c r="BT50" t="s">
        <v>68</v>
      </c>
    </row>
    <row r="51" spans="24:76" x14ac:dyDescent="0.25">
      <c r="X51" s="116" t="s">
        <v>77</v>
      </c>
      <c r="AA51" s="116" t="str">
        <f>CONCATENATE($A$2,X51)</f>
        <v>311_4_PGL_WG</v>
      </c>
      <c r="AB51" s="24">
        <v>1</v>
      </c>
      <c r="AC51" s="24">
        <v>5</v>
      </c>
      <c r="AD51" s="24">
        <f>AL14</f>
        <v>2.78</v>
      </c>
      <c r="AE51" s="24">
        <f>AN14</f>
        <v>16.220000000000002</v>
      </c>
      <c r="AF51" s="24">
        <f>AC14</f>
        <v>9.9566666666666652</v>
      </c>
      <c r="AG51" s="24">
        <f>AE14</f>
        <v>15.299999999999999</v>
      </c>
      <c r="AH51" s="24">
        <f t="shared" ref="AH51:AI54" si="60">AF51</f>
        <v>9.9566666666666652</v>
      </c>
      <c r="AI51" s="24">
        <f t="shared" si="60"/>
        <v>15.299999999999999</v>
      </c>
      <c r="AJ51" s="24">
        <f>AF14</f>
        <v>15.416666666666666</v>
      </c>
      <c r="AK51" s="24">
        <f>AH14</f>
        <v>20.616666666666667</v>
      </c>
      <c r="AL51" s="162">
        <f>AI14/100</f>
        <v>0.58609999999999995</v>
      </c>
      <c r="AM51" s="162">
        <f>AK14/100</f>
        <v>0.63</v>
      </c>
      <c r="AN51" s="24">
        <f>$A$4-20</f>
        <v>440</v>
      </c>
      <c r="AO51" s="24">
        <f>$A$4+20</f>
        <v>480</v>
      </c>
      <c r="AV51" s="25" t="s">
        <v>208</v>
      </c>
      <c r="AX51" s="25" t="str">
        <f>CONCATENATE($A$2,AV51)</f>
        <v>311_4_PGL_WG_K_OO</v>
      </c>
      <c r="AY51" s="11">
        <f t="shared" si="46"/>
        <v>73.141429778820822</v>
      </c>
      <c r="AZ51" s="11">
        <f t="shared" si="46"/>
        <v>444.96569260777704</v>
      </c>
      <c r="BA51" s="11">
        <f t="shared" si="46"/>
        <v>257.41816927722647</v>
      </c>
      <c r="BB51" s="11">
        <f t="shared" si="46"/>
        <v>100.81154905191875</v>
      </c>
      <c r="BC51" s="12" t="str">
        <f t="shared" si="47"/>
        <v>360,2</v>
      </c>
      <c r="BD51" s="13" t="str">
        <f>AY22</f>
        <v>2660,0</v>
      </c>
      <c r="BE51" s="13" t="str">
        <f>BE22</f>
        <v>1551,1</v>
      </c>
      <c r="BF51" s="14" t="str">
        <f>BK22</f>
        <v>575,4</v>
      </c>
      <c r="BG51" s="12" t="str">
        <f t="shared" si="50"/>
        <v>69118,20</v>
      </c>
      <c r="BH51" s="9" t="str">
        <f t="shared" si="51"/>
        <v>549235,91</v>
      </c>
      <c r="BI51" s="9" t="str">
        <f t="shared" si="52"/>
        <v>290275,73</v>
      </c>
      <c r="BJ51" s="10" t="str">
        <f t="shared" si="53"/>
        <v>104222,04</v>
      </c>
      <c r="BO51" s="88" t="str">
        <f t="shared" si="57"/>
        <v>311_4_PGL_WG_K_OO</v>
      </c>
      <c r="BP51" s="89" t="str">
        <f t="shared" si="54"/>
        <v>2660,0</v>
      </c>
      <c r="BQ51" s="89" t="str">
        <f t="shared" si="54"/>
        <v>1551,1</v>
      </c>
      <c r="BR51" s="89" t="str">
        <f t="shared" si="54"/>
        <v>575,4</v>
      </c>
      <c r="BS51" t="s">
        <v>223</v>
      </c>
      <c r="BT51" t="s">
        <v>226</v>
      </c>
    </row>
    <row r="52" spans="24:76" x14ac:dyDescent="0.25">
      <c r="X52" s="116" t="s">
        <v>78</v>
      </c>
      <c r="AA52" s="116" t="str">
        <f t="shared" ref="AA52:AA54" si="61">CONCATENATE($A$2,X52)</f>
        <v>311_4_PGL_G</v>
      </c>
      <c r="AB52" s="24">
        <v>1</v>
      </c>
      <c r="AC52" s="24">
        <v>5</v>
      </c>
      <c r="AD52" s="24">
        <f>AL19</f>
        <v>2.78</v>
      </c>
      <c r="AE52" s="24">
        <f>AN19</f>
        <v>16.220000000000002</v>
      </c>
      <c r="AF52" s="24">
        <f>AC19</f>
        <v>9.5733333333333324</v>
      </c>
      <c r="AG52" s="24">
        <f>AE19</f>
        <v>15.683333333333332</v>
      </c>
      <c r="AH52" s="24">
        <f t="shared" si="60"/>
        <v>9.5733333333333324</v>
      </c>
      <c r="AI52" s="24">
        <f t="shared" si="60"/>
        <v>15.683333333333332</v>
      </c>
      <c r="AJ52" s="24">
        <f>AF19</f>
        <v>14.883333333333333</v>
      </c>
      <c r="AK52" s="24">
        <f>AH19</f>
        <v>21.150000000000002</v>
      </c>
      <c r="AL52" s="162">
        <f>AI19/100</f>
        <v>0.58609999999999995</v>
      </c>
      <c r="AM52" s="162">
        <f>AK19/100</f>
        <v>0.63</v>
      </c>
      <c r="AN52" s="24">
        <f t="shared" ref="AN52:AN56" si="62">$A$4-20</f>
        <v>440</v>
      </c>
      <c r="AO52" s="24">
        <f t="shared" ref="AO52:AO56" si="63">$A$4+20</f>
        <v>480</v>
      </c>
      <c r="AV52" s="25" t="s">
        <v>209</v>
      </c>
      <c r="AX52" s="25" t="str">
        <f t="shared" ref="AX52:AX56" si="64">CONCATENATE($A$2,AV52)</f>
        <v>311_4_PGL_WG_K_OP</v>
      </c>
      <c r="AY52" s="11">
        <f t="shared" si="46"/>
        <v>73.141429778820822</v>
      </c>
      <c r="AZ52" s="11">
        <f t="shared" si="46"/>
        <v>204.28604468256742</v>
      </c>
      <c r="BA52" s="11">
        <f t="shared" si="46"/>
        <v>100.43112811210017</v>
      </c>
      <c r="BB52" s="11">
        <f t="shared" si="46"/>
        <v>32.462586864517228</v>
      </c>
      <c r="BC52" s="12" t="str">
        <f t="shared" si="47"/>
        <v>360,2</v>
      </c>
      <c r="BD52" s="13" t="str">
        <f>AY23</f>
        <v>1873,6</v>
      </c>
      <c r="BE52" s="13" t="str">
        <f>BE23</f>
        <v>1055,6</v>
      </c>
      <c r="BF52" s="14" t="str">
        <f>BK23</f>
        <v>345,6</v>
      </c>
      <c r="BG52" s="12" t="str">
        <f t="shared" si="50"/>
        <v>69118,20</v>
      </c>
      <c r="BH52" s="9" t="str">
        <f t="shared" si="51"/>
        <v>234955,15</v>
      </c>
      <c r="BI52" s="9" t="str">
        <f t="shared" si="52"/>
        <v>103775,41</v>
      </c>
      <c r="BJ52" s="10" t="str">
        <f t="shared" si="53"/>
        <v>26310,72</v>
      </c>
      <c r="BO52" s="88" t="str">
        <f t="shared" si="57"/>
        <v>311_4_PGL_WG_K_OP</v>
      </c>
      <c r="BP52" s="89" t="str">
        <f t="shared" si="54"/>
        <v>1873,6</v>
      </c>
      <c r="BQ52" s="89" t="str">
        <f t="shared" si="54"/>
        <v>1055,6</v>
      </c>
      <c r="BR52" s="89" t="str">
        <f t="shared" si="54"/>
        <v>345,6</v>
      </c>
      <c r="BS52" t="s">
        <v>223</v>
      </c>
      <c r="BT52" t="s">
        <v>227</v>
      </c>
    </row>
    <row r="53" spans="24:76" x14ac:dyDescent="0.25">
      <c r="X53" s="116" t="s">
        <v>207</v>
      </c>
      <c r="AA53" s="116" t="str">
        <f t="shared" si="61"/>
        <v>311_4_PGL_WG_K</v>
      </c>
      <c r="AB53" s="24">
        <v>1</v>
      </c>
      <c r="AC53" s="24">
        <v>5</v>
      </c>
      <c r="AD53" s="24">
        <f>AL24</f>
        <v>2.78</v>
      </c>
      <c r="AE53" s="24">
        <f>AN29</f>
        <v>16.220000000000002</v>
      </c>
      <c r="AF53" s="24">
        <f>AC24</f>
        <v>9.9566666666666652</v>
      </c>
      <c r="AG53" s="24">
        <f>AE24</f>
        <v>15.299999999999999</v>
      </c>
      <c r="AH53" s="24">
        <f>AF53</f>
        <v>9.9566666666666652</v>
      </c>
      <c r="AI53" s="24">
        <f>AG53</f>
        <v>15.299999999999999</v>
      </c>
      <c r="AJ53" s="24">
        <f>AF24</f>
        <v>15.416666666666666</v>
      </c>
      <c r="AK53" s="24">
        <f>AH24</f>
        <v>20.616666666666667</v>
      </c>
      <c r="AL53" s="162">
        <f>AI24/100</f>
        <v>0.58609999999999995</v>
      </c>
      <c r="AM53" s="162">
        <f>AK24/100</f>
        <v>0.63</v>
      </c>
      <c r="AN53" s="24">
        <f t="shared" si="62"/>
        <v>440</v>
      </c>
      <c r="AO53" s="24">
        <f t="shared" si="63"/>
        <v>480</v>
      </c>
      <c r="AV53" s="164" t="s">
        <v>210</v>
      </c>
      <c r="AX53" s="25" t="str">
        <f t="shared" si="64"/>
        <v>311_4_PGL_WG_K_PO</v>
      </c>
      <c r="AY53" s="11">
        <f t="shared" si="46"/>
        <v>73.141429778820822</v>
      </c>
      <c r="AZ53" s="11">
        <f t="shared" si="46"/>
        <v>460.30933718045924</v>
      </c>
      <c r="BA53" s="11">
        <f t="shared" si="46"/>
        <v>274.15669062924314</v>
      </c>
      <c r="BB53" s="11">
        <f t="shared" si="46"/>
        <v>110.06845858750371</v>
      </c>
      <c r="BC53" s="12" t="str">
        <f t="shared" si="47"/>
        <v>360,2</v>
      </c>
      <c r="BD53" s="13" t="str">
        <f>AY24</f>
        <v>1267,9</v>
      </c>
      <c r="BE53" s="13" t="str">
        <f>BE24</f>
        <v>688,4</v>
      </c>
      <c r="BF53" s="14" t="str">
        <f>BK24</f>
        <v>210,2</v>
      </c>
      <c r="BG53" s="12" t="str">
        <f t="shared" si="50"/>
        <v>69118,20</v>
      </c>
      <c r="BH53" s="9" t="str">
        <f t="shared" si="51"/>
        <v>569346,59</v>
      </c>
      <c r="BI53" s="9" t="str">
        <f t="shared" si="52"/>
        <v>310217,98</v>
      </c>
      <c r="BJ53" s="10" t="str">
        <f t="shared" si="53"/>
        <v>115088,71</v>
      </c>
      <c r="BO53" s="88" t="str">
        <f t="shared" si="57"/>
        <v>311_4_PGL_WG_K_PO</v>
      </c>
      <c r="BP53" s="89" t="str">
        <f t="shared" si="54"/>
        <v>1267,9</v>
      </c>
      <c r="BQ53" s="89" t="str">
        <f t="shared" si="54"/>
        <v>688,4</v>
      </c>
      <c r="BR53" s="89" t="str">
        <f t="shared" si="54"/>
        <v>210,2</v>
      </c>
      <c r="BS53" t="s">
        <v>223</v>
      </c>
      <c r="BT53" t="s">
        <v>225</v>
      </c>
    </row>
    <row r="54" spans="24:76" x14ac:dyDescent="0.25">
      <c r="X54" s="116" t="s">
        <v>79</v>
      </c>
      <c r="AA54" s="116" t="str">
        <f t="shared" si="61"/>
        <v>311_4_GL_WG</v>
      </c>
      <c r="AB54" s="24">
        <v>1</v>
      </c>
      <c r="AC54" s="24">
        <v>5</v>
      </c>
      <c r="AD54" s="24">
        <f>AL29</f>
        <v>2.78</v>
      </c>
      <c r="AE54" s="24">
        <f>AN29</f>
        <v>16.220000000000002</v>
      </c>
      <c r="AF54" s="24">
        <f>AC29</f>
        <v>9.326666666666668</v>
      </c>
      <c r="AG54" s="24">
        <f>AE29</f>
        <v>15.93</v>
      </c>
      <c r="AH54" s="24">
        <f t="shared" si="60"/>
        <v>9.326666666666668</v>
      </c>
      <c r="AI54" s="24">
        <f t="shared" si="60"/>
        <v>15.93</v>
      </c>
      <c r="AJ54" s="24">
        <f>AF29</f>
        <v>15.08</v>
      </c>
      <c r="AK54" s="24">
        <f>AH29</f>
        <v>20.953333333333333</v>
      </c>
      <c r="AL54" s="162">
        <f>AI29/100</f>
        <v>0.57689999999999997</v>
      </c>
      <c r="AM54" s="162">
        <f>AK29/100</f>
        <v>0.63</v>
      </c>
      <c r="AN54" s="24">
        <f t="shared" si="62"/>
        <v>440</v>
      </c>
      <c r="AO54" s="24">
        <f t="shared" si="63"/>
        <v>480</v>
      </c>
      <c r="AV54" s="164" t="s">
        <v>211</v>
      </c>
      <c r="AX54" s="25" t="str">
        <f t="shared" si="64"/>
        <v>311_4_PGL_WG_K_PP</v>
      </c>
      <c r="AY54" s="11">
        <f t="shared" si="46"/>
        <v>73.141429778820822</v>
      </c>
      <c r="AZ54" s="11">
        <f t="shared" si="46"/>
        <v>328.30327106341838</v>
      </c>
      <c r="BA54" s="11">
        <f t="shared" si="46"/>
        <v>190.97131178891772</v>
      </c>
      <c r="BB54" s="11">
        <f t="shared" si="46"/>
        <v>70.631487826312878</v>
      </c>
      <c r="BC54" s="12" t="str">
        <f t="shared" si="47"/>
        <v>360,2</v>
      </c>
      <c r="BD54" s="13" t="str">
        <f>AY25</f>
        <v>713,9</v>
      </c>
      <c r="BE54" s="13" t="str">
        <f>BE25</f>
        <v>380,0</v>
      </c>
      <c r="BF54" s="14" t="str">
        <f>BK25</f>
        <v>109,9</v>
      </c>
      <c r="BG54" s="12" t="str">
        <f t="shared" si="50"/>
        <v>69118,20</v>
      </c>
      <c r="BH54" s="9" t="str">
        <f t="shared" si="51"/>
        <v>396663,03</v>
      </c>
      <c r="BI54" s="9" t="str">
        <f t="shared" si="52"/>
        <v>211120,48</v>
      </c>
      <c r="BJ54" s="10" t="str">
        <f t="shared" si="53"/>
        <v>69123,94</v>
      </c>
      <c r="BO54" s="88" t="str">
        <f t="shared" si="57"/>
        <v>311_4_PGL_WG_K_PP</v>
      </c>
      <c r="BP54" s="89" t="str">
        <f t="shared" si="54"/>
        <v>713,9</v>
      </c>
      <c r="BQ54" s="89" t="str">
        <f t="shared" si="54"/>
        <v>380,0</v>
      </c>
      <c r="BR54" s="89" t="str">
        <f t="shared" si="54"/>
        <v>109,9</v>
      </c>
      <c r="BS54" t="s">
        <v>223</v>
      </c>
      <c r="BT54" t="s">
        <v>63</v>
      </c>
    </row>
    <row r="55" spans="24:76" x14ac:dyDescent="0.25">
      <c r="X55" s="116" t="s">
        <v>80</v>
      </c>
      <c r="AA55" s="116" t="str">
        <f>CONCATENATE($A$2,X55)</f>
        <v>311_4_GL_G</v>
      </c>
      <c r="AB55" s="24">
        <v>1</v>
      </c>
      <c r="AC55" s="24">
        <v>5</v>
      </c>
      <c r="AD55" s="24">
        <f>AL34</f>
        <v>2.78</v>
      </c>
      <c r="AE55" s="24">
        <f>AN34</f>
        <v>16.220000000000002</v>
      </c>
      <c r="AF55" s="24">
        <f>AC34</f>
        <v>8.9066666666666681</v>
      </c>
      <c r="AG55" s="24">
        <f>AE34</f>
        <v>16.349999999999998</v>
      </c>
      <c r="AH55" s="24">
        <f>AF55</f>
        <v>8.9066666666666681</v>
      </c>
      <c r="AI55" s="24">
        <f>AG55</f>
        <v>16.349999999999998</v>
      </c>
      <c r="AJ55" s="24">
        <f>AF34</f>
        <v>14.516666666666666</v>
      </c>
      <c r="AK55" s="24">
        <f>AH34</f>
        <v>21.516666666666666</v>
      </c>
      <c r="AL55" s="162">
        <f>AI34/100</f>
        <v>0.57689999999999997</v>
      </c>
      <c r="AM55" s="162">
        <f>AK34/100</f>
        <v>0.63</v>
      </c>
      <c r="AN55" s="24">
        <f t="shared" si="62"/>
        <v>440</v>
      </c>
      <c r="AO55" s="24">
        <f t="shared" si="63"/>
        <v>480</v>
      </c>
      <c r="AV55" s="25" t="s">
        <v>212</v>
      </c>
      <c r="AX55" s="25" t="str">
        <f t="shared" si="64"/>
        <v>311_4_GL_WG_K_O</v>
      </c>
      <c r="AY55" s="11">
        <f t="shared" si="46"/>
        <v>73.141429778820822</v>
      </c>
      <c r="AZ55" s="11">
        <f t="shared" si="46"/>
        <v>226.60407315192296</v>
      </c>
      <c r="BA55" s="11">
        <f t="shared" si="46"/>
        <v>129.21631255837133</v>
      </c>
      <c r="BB55" s="11">
        <f t="shared" si="46"/>
        <v>46.791775597683014</v>
      </c>
      <c r="BC55" s="12" t="str">
        <f t="shared" si="47"/>
        <v>360,2</v>
      </c>
      <c r="BD55" s="13" t="str">
        <f>AY20</f>
        <v>2568,5</v>
      </c>
      <c r="BE55" s="13" t="str">
        <f>BE20</f>
        <v>1451,4</v>
      </c>
      <c r="BF55" s="14" t="str">
        <f>BK20</f>
        <v>521,1</v>
      </c>
      <c r="BG55" s="12" t="str">
        <f t="shared" si="50"/>
        <v>69118,20</v>
      </c>
      <c r="BH55" s="9" t="str">
        <f t="shared" si="51"/>
        <v>263897,18</v>
      </c>
      <c r="BI55" s="9" t="str">
        <f t="shared" si="52"/>
        <v>137672,95</v>
      </c>
      <c r="BJ55" s="10" t="str">
        <f t="shared" si="53"/>
        <v>42039,25</v>
      </c>
      <c r="BO55" s="88" t="str">
        <f t="shared" si="57"/>
        <v>311_4_GL_WG_K_O</v>
      </c>
      <c r="BP55" s="89" t="str">
        <f t="shared" ref="BP55:BR56" si="65">BD55</f>
        <v>2568,5</v>
      </c>
      <c r="BQ55" s="89" t="str">
        <f t="shared" si="65"/>
        <v>1451,4</v>
      </c>
      <c r="BR55" s="89" t="str">
        <f t="shared" si="65"/>
        <v>521,1</v>
      </c>
      <c r="BS55" t="s">
        <v>224</v>
      </c>
      <c r="BT55" t="s">
        <v>228</v>
      </c>
    </row>
    <row r="56" spans="24:76" x14ac:dyDescent="0.25">
      <c r="X56" s="145" t="s">
        <v>206</v>
      </c>
      <c r="AA56" s="145" t="str">
        <f>CONCATENATE($A$2,X56)</f>
        <v>311_4_GL_WG_K</v>
      </c>
      <c r="AB56" s="24">
        <v>1</v>
      </c>
      <c r="AC56" s="24">
        <v>5</v>
      </c>
      <c r="AD56" s="24">
        <f>AL39</f>
        <v>2.78</v>
      </c>
      <c r="AE56" s="24">
        <f>AN39</f>
        <v>16.220000000000002</v>
      </c>
      <c r="AF56" s="24">
        <f>AC39</f>
        <v>9.326666666666668</v>
      </c>
      <c r="AG56" s="24">
        <f>AE39</f>
        <v>15.93</v>
      </c>
      <c r="AH56" s="24">
        <f>AF56</f>
        <v>9.326666666666668</v>
      </c>
      <c r="AI56" s="24">
        <f>AG56</f>
        <v>15.93</v>
      </c>
      <c r="AJ56" s="24">
        <f>AF39</f>
        <v>15.08</v>
      </c>
      <c r="AK56" s="24">
        <f>AH39</f>
        <v>20.953333333333333</v>
      </c>
      <c r="AL56" s="162">
        <f>AI39/100</f>
        <v>0.57689999999999997</v>
      </c>
      <c r="AM56" s="162">
        <f>AK39/100</f>
        <v>0.63</v>
      </c>
      <c r="AN56" s="24">
        <f t="shared" si="62"/>
        <v>440</v>
      </c>
      <c r="AO56" s="24">
        <f t="shared" si="63"/>
        <v>480</v>
      </c>
      <c r="AV56" s="25" t="s">
        <v>222</v>
      </c>
      <c r="AX56" s="25" t="str">
        <f t="shared" si="64"/>
        <v>311_4_GL_WG_K_P</v>
      </c>
      <c r="AY56" s="11">
        <f t="shared" si="46"/>
        <v>73.141429778820822</v>
      </c>
      <c r="AZ56" s="11">
        <f t="shared" si="46"/>
        <v>133.52774987631497</v>
      </c>
      <c r="BA56" s="11">
        <f t="shared" si="46"/>
        <v>76.591415883470333</v>
      </c>
      <c r="BB56" s="11">
        <f t="shared" si="46"/>
        <v>28.404763506452571</v>
      </c>
      <c r="BC56" s="12" t="str">
        <f t="shared" si="47"/>
        <v>360,2</v>
      </c>
      <c r="BD56" s="13" t="str">
        <f>AY21</f>
        <v>1134,9</v>
      </c>
      <c r="BE56" s="13" t="str">
        <f>BE21</f>
        <v>518,9</v>
      </c>
      <c r="BF56" s="14" t="str">
        <f>BK21</f>
        <v>131,5</v>
      </c>
      <c r="BG56" s="12" t="str">
        <f t="shared" si="50"/>
        <v>69118,20</v>
      </c>
      <c r="BH56" s="9" t="str">
        <f t="shared" si="51"/>
        <v>144226,85</v>
      </c>
      <c r="BI56" s="9" t="str">
        <f t="shared" si="52"/>
        <v>76008,88</v>
      </c>
      <c r="BJ56" s="10" t="str">
        <f t="shared" si="53"/>
        <v>21989,27</v>
      </c>
      <c r="BO56" s="88" t="str">
        <f t="shared" si="57"/>
        <v>311_4_GL_WG_K_P</v>
      </c>
      <c r="BP56" s="89" t="str">
        <f t="shared" si="65"/>
        <v>1134,9</v>
      </c>
      <c r="BQ56" s="89" t="str">
        <f t="shared" si="65"/>
        <v>518,9</v>
      </c>
      <c r="BR56" s="89" t="str">
        <f t="shared" si="65"/>
        <v>131,5</v>
      </c>
      <c r="BS56" t="s">
        <v>224</v>
      </c>
      <c r="BT56" t="s">
        <v>68</v>
      </c>
    </row>
    <row r="57" spans="24:76" ht="15.75" thickBot="1" x14ac:dyDescent="0.3">
      <c r="AX57" s="25"/>
      <c r="AY57" s="11"/>
      <c r="AZ57" s="11"/>
      <c r="BA57" s="11"/>
      <c r="BB57" s="11"/>
      <c r="BC57" s="9"/>
      <c r="BG57" s="9"/>
      <c r="BH57" s="9"/>
      <c r="BI57" s="11"/>
      <c r="BJ57" s="9"/>
    </row>
    <row r="58" spans="24:76" ht="82.9" customHeight="1" x14ac:dyDescent="0.25">
      <c r="X58" s="267" t="s">
        <v>187</v>
      </c>
      <c r="Y58" s="268"/>
      <c r="Z58" s="268"/>
      <c r="AA58" s="268"/>
      <c r="AB58" s="268"/>
      <c r="AC58" s="268"/>
      <c r="AD58" s="268"/>
      <c r="AE58" s="268"/>
      <c r="AF58" s="268"/>
      <c r="AG58" s="268"/>
      <c r="AH58" s="268"/>
      <c r="AI58" s="268"/>
      <c r="AJ58" s="268"/>
      <c r="AK58" s="268"/>
      <c r="AL58" s="268"/>
      <c r="AM58" s="268"/>
      <c r="AN58" s="268"/>
      <c r="AO58" s="269"/>
      <c r="AX58" s="25"/>
      <c r="AY58" s="11"/>
      <c r="AZ58" s="11"/>
      <c r="BA58" s="11"/>
      <c r="BB58" s="11"/>
      <c r="BC58" s="9"/>
      <c r="BG58" s="9"/>
      <c r="BH58" s="9"/>
      <c r="BI58" s="11"/>
      <c r="BJ58" s="9"/>
      <c r="BO58" s="255" t="s">
        <v>98</v>
      </c>
      <c r="BP58" s="256"/>
      <c r="BQ58" s="256"/>
      <c r="BR58" s="256"/>
      <c r="BS58" s="256"/>
      <c r="BT58" s="256"/>
      <c r="BU58" s="256"/>
      <c r="BV58" s="256"/>
      <c r="BW58" s="256"/>
      <c r="BX58" s="257"/>
    </row>
    <row r="59" spans="24:76" ht="15.75" thickBot="1" x14ac:dyDescent="0.3">
      <c r="X59" s="270"/>
      <c r="Y59" s="271"/>
      <c r="Z59" s="271"/>
      <c r="AA59" s="271"/>
      <c r="AB59" s="271"/>
      <c r="AC59" s="271"/>
      <c r="AD59" s="271"/>
      <c r="AE59" s="271"/>
      <c r="AF59" s="271"/>
      <c r="AG59" s="271"/>
      <c r="AH59" s="271"/>
      <c r="AI59" s="271"/>
      <c r="AJ59" s="271"/>
      <c r="AK59" s="271"/>
      <c r="AL59" s="271"/>
      <c r="AM59" s="271"/>
      <c r="AN59" s="271"/>
      <c r="AO59" s="272"/>
      <c r="AX59" s="25"/>
      <c r="AY59" s="11"/>
      <c r="AZ59" s="11"/>
      <c r="BA59" s="11"/>
      <c r="BB59" s="11"/>
      <c r="BC59" s="9"/>
      <c r="BD59" s="86"/>
      <c r="BE59" s="86"/>
      <c r="BF59" s="86"/>
      <c r="BG59" s="9"/>
      <c r="BH59" s="9"/>
      <c r="BI59" s="11"/>
      <c r="BJ59" s="9"/>
      <c r="BO59" s="258"/>
      <c r="BP59" s="259"/>
      <c r="BQ59" s="259"/>
      <c r="BR59" s="259"/>
      <c r="BS59" s="259"/>
      <c r="BT59" s="259"/>
      <c r="BU59" s="259"/>
      <c r="BV59" s="259"/>
      <c r="BW59" s="259"/>
      <c r="BX59" s="260"/>
    </row>
    <row r="60" spans="24:76" x14ac:dyDescent="0.25">
      <c r="X60" s="273" t="s">
        <v>95</v>
      </c>
      <c r="Y60" s="274"/>
      <c r="Z60" s="274"/>
      <c r="AA60" s="274"/>
      <c r="AB60" s="274"/>
      <c r="AC60" s="274"/>
      <c r="AD60" s="274"/>
      <c r="AE60" s="274"/>
      <c r="AF60" s="274"/>
      <c r="AG60" s="274"/>
      <c r="AH60" s="274"/>
      <c r="AI60" s="274"/>
      <c r="AJ60" s="274"/>
      <c r="AK60" s="274"/>
      <c r="AL60" s="274"/>
      <c r="AM60" s="274"/>
      <c r="AN60" s="274"/>
      <c r="AO60" s="275"/>
      <c r="AX60" s="25"/>
      <c r="AY60" s="11"/>
      <c r="AZ60" s="11"/>
      <c r="BA60" s="11"/>
      <c r="BB60" s="11"/>
      <c r="BC60" s="9"/>
      <c r="BD60" s="9"/>
      <c r="BE60" s="9"/>
      <c r="BF60" s="9"/>
      <c r="BG60" s="9"/>
      <c r="BH60" s="9"/>
      <c r="BI60" s="9"/>
      <c r="BJ60" s="9"/>
      <c r="BO60" s="258"/>
      <c r="BP60" s="259"/>
      <c r="BQ60" s="259"/>
      <c r="BR60" s="259"/>
      <c r="BS60" s="259"/>
      <c r="BT60" s="259"/>
      <c r="BU60" s="259"/>
      <c r="BV60" s="259"/>
      <c r="BW60" s="259"/>
      <c r="BX60" s="260"/>
    </row>
    <row r="61" spans="24:76" ht="15.75" thickBot="1" x14ac:dyDescent="0.3">
      <c r="X61" s="276"/>
      <c r="Y61" s="277"/>
      <c r="Z61" s="277"/>
      <c r="AA61" s="277"/>
      <c r="AB61" s="277"/>
      <c r="AC61" s="277"/>
      <c r="AD61" s="277"/>
      <c r="AE61" s="277"/>
      <c r="AF61" s="277"/>
      <c r="AG61" s="277"/>
      <c r="AH61" s="277"/>
      <c r="AI61" s="277"/>
      <c r="AJ61" s="277"/>
      <c r="AK61" s="277"/>
      <c r="AL61" s="277"/>
      <c r="AM61" s="277"/>
      <c r="AN61" s="277"/>
      <c r="AO61" s="278"/>
      <c r="AX61" s="25"/>
      <c r="AY61" s="11"/>
      <c r="AZ61" s="11"/>
      <c r="BA61" s="11"/>
      <c r="BB61" s="11"/>
      <c r="BC61" s="9"/>
      <c r="BD61" s="9"/>
      <c r="BE61" s="9"/>
      <c r="BF61" s="9"/>
      <c r="BG61" s="9"/>
      <c r="BH61" s="9"/>
      <c r="BI61" s="9"/>
      <c r="BJ61" s="9"/>
      <c r="BO61" s="261"/>
      <c r="BP61" s="262"/>
      <c r="BQ61" s="262"/>
      <c r="BR61" s="262"/>
      <c r="BS61" s="262"/>
      <c r="BT61" s="262"/>
      <c r="BU61" s="262"/>
      <c r="BV61" s="262"/>
      <c r="BW61" s="262"/>
      <c r="BX61" s="263"/>
    </row>
    <row r="62" spans="24:76" ht="15.75" thickBot="1" x14ac:dyDescent="0.3">
      <c r="X62" s="279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1"/>
    </row>
    <row r="63" spans="24:76" x14ac:dyDescent="0.25">
      <c r="AB63" s="238" t="s">
        <v>39</v>
      </c>
      <c r="AC63" s="239"/>
      <c r="AD63" s="242" t="s">
        <v>2</v>
      </c>
      <c r="AE63" s="243"/>
      <c r="AF63" s="242" t="s">
        <v>3</v>
      </c>
      <c r="AG63" s="243"/>
      <c r="AH63" s="242" t="s">
        <v>4</v>
      </c>
      <c r="AI63" s="243"/>
      <c r="AJ63" s="230" t="s">
        <v>5</v>
      </c>
      <c r="AK63" s="231"/>
      <c r="AL63" s="234" t="s">
        <v>6</v>
      </c>
      <c r="AM63" s="235"/>
      <c r="AN63" s="234" t="s">
        <v>7</v>
      </c>
      <c r="AO63" s="235"/>
    </row>
    <row r="64" spans="24:76" ht="14.45" customHeight="1" x14ac:dyDescent="0.25">
      <c r="AB64" s="240"/>
      <c r="AC64" s="241"/>
      <c r="AD64" s="244"/>
      <c r="AE64" s="245"/>
      <c r="AF64" s="244"/>
      <c r="AG64" s="245"/>
      <c r="AH64" s="244"/>
      <c r="AI64" s="245"/>
      <c r="AJ64" s="232"/>
      <c r="AK64" s="233"/>
      <c r="AL64" s="234"/>
      <c r="AM64" s="235"/>
      <c r="AN64" s="236"/>
      <c r="AO64" s="237"/>
    </row>
    <row r="65" spans="24:41" ht="14.45" customHeight="1" x14ac:dyDescent="0.25">
      <c r="AB65" s="18" t="s">
        <v>40</v>
      </c>
      <c r="AC65" s="18" t="s">
        <v>40</v>
      </c>
      <c r="AD65" s="18" t="s">
        <v>40</v>
      </c>
      <c r="AE65" s="18" t="s">
        <v>40</v>
      </c>
      <c r="AF65" s="18" t="s">
        <v>40</v>
      </c>
      <c r="AG65" s="18" t="s">
        <v>40</v>
      </c>
      <c r="AH65" s="18" t="s">
        <v>40</v>
      </c>
      <c r="AI65" s="18" t="s">
        <v>40</v>
      </c>
      <c r="AJ65" s="18" t="s">
        <v>40</v>
      </c>
      <c r="AK65" s="18" t="s">
        <v>40</v>
      </c>
      <c r="AL65" s="18" t="s">
        <v>40</v>
      </c>
      <c r="AM65" s="18" t="s">
        <v>40</v>
      </c>
      <c r="AN65" s="18" t="s">
        <v>40</v>
      </c>
      <c r="AO65" s="18" t="s">
        <v>40</v>
      </c>
    </row>
    <row r="66" spans="24:41" x14ac:dyDescent="0.25">
      <c r="AB66" s="19">
        <v>0.1</v>
      </c>
      <c r="AC66" s="20">
        <v>0.9</v>
      </c>
      <c r="AD66" s="19">
        <v>0.1</v>
      </c>
      <c r="AE66" s="21">
        <v>0.9</v>
      </c>
      <c r="AF66" s="22">
        <v>0.1</v>
      </c>
      <c r="AG66" s="21">
        <v>0.9</v>
      </c>
      <c r="AH66" s="22">
        <v>0.1</v>
      </c>
      <c r="AI66" s="21">
        <v>0.9</v>
      </c>
      <c r="AJ66" s="22">
        <v>0.1</v>
      </c>
      <c r="AK66" s="21">
        <v>0.9</v>
      </c>
      <c r="AL66" s="22">
        <v>0.1</v>
      </c>
      <c r="AM66" s="21">
        <v>0.9</v>
      </c>
      <c r="AN66" s="22">
        <v>0.1</v>
      </c>
      <c r="AO66" s="21">
        <v>0.9</v>
      </c>
    </row>
    <row r="67" spans="24:41" x14ac:dyDescent="0.25"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</row>
    <row r="68" spans="24:41" x14ac:dyDescent="0.25">
      <c r="X68" s="25" t="s">
        <v>82</v>
      </c>
      <c r="AA68" s="25" t="str">
        <f>CONCATENATE($A$2,X68)</f>
        <v>311_4_PGL_WG_OO</v>
      </c>
      <c r="AB68" s="24">
        <v>1</v>
      </c>
      <c r="AC68" s="24">
        <v>5</v>
      </c>
      <c r="AD68" s="81">
        <f>EXP('Расчет исходов'!J101)</f>
        <v>11.386935176877371</v>
      </c>
      <c r="AE68" s="81">
        <f>EXP('Расчет исходов'!K101)</f>
        <v>16.220000000000006</v>
      </c>
      <c r="AF68" s="81">
        <f>'Расчет исходов'!J21</f>
        <v>14.228244612783818</v>
      </c>
      <c r="AG68" s="81">
        <f>'Расчет исходов'!K21</f>
        <v>15.299999999999999</v>
      </c>
      <c r="AH68" s="24">
        <f>AF68</f>
        <v>14.228244612783818</v>
      </c>
      <c r="AI68" s="24">
        <f>AG68</f>
        <v>15.299999999999999</v>
      </c>
      <c r="AJ68" s="81">
        <f>'Расчет исходов'!J47</f>
        <v>19.573660800130646</v>
      </c>
      <c r="AK68" s="81">
        <f>'Расчет исходов'!K47</f>
        <v>20.616666666666667</v>
      </c>
      <c r="AL68" s="153">
        <f>'Расчет исходов'!J74</f>
        <v>0.62119462354982091</v>
      </c>
      <c r="AM68" s="153">
        <f>'Расчет исходов'!K74</f>
        <v>0.63</v>
      </c>
      <c r="AN68" s="24">
        <f>$AN$51</f>
        <v>440</v>
      </c>
      <c r="AO68" s="24">
        <f>$AO$51</f>
        <v>480</v>
      </c>
    </row>
    <row r="69" spans="24:41" x14ac:dyDescent="0.25">
      <c r="X69" s="25" t="s">
        <v>83</v>
      </c>
      <c r="AA69" s="25" t="str">
        <f t="shared" ref="AA69:AA81" si="66">CONCATENATE($A$2,X69)</f>
        <v>311_4_PGL_WG_OP</v>
      </c>
      <c r="AB69" s="24">
        <v>1</v>
      </c>
      <c r="AC69" s="24">
        <v>5</v>
      </c>
      <c r="AD69" s="81">
        <f>EXP('Расчет исходов'!J102)</f>
        <v>7.9939761234529705</v>
      </c>
      <c r="AE69" s="81">
        <f>EXP('Расчет исходов'!K102)</f>
        <v>11.386935176877371</v>
      </c>
      <c r="AF69" s="81">
        <f>'Расчет исходов'!J22</f>
        <v>13.156489225567636</v>
      </c>
      <c r="AG69" s="81">
        <f>'Расчет исходов'!K22</f>
        <v>14.228244612783818</v>
      </c>
      <c r="AH69" s="24">
        <f t="shared" ref="AH69:AI84" si="67">AF69</f>
        <v>13.156489225567636</v>
      </c>
      <c r="AI69" s="24">
        <f t="shared" si="67"/>
        <v>14.228244612783818</v>
      </c>
      <c r="AJ69" s="81">
        <f>'Расчет исходов'!J48</f>
        <v>18.530654933594622</v>
      </c>
      <c r="AK69" s="81">
        <f>'Расчет исходов'!K48</f>
        <v>19.573660800130646</v>
      </c>
      <c r="AL69" s="153">
        <f>'Расчет исходов'!J75</f>
        <v>0.61238924709964182</v>
      </c>
      <c r="AM69" s="153">
        <f>'Расчет исходов'!K75</f>
        <v>0.62119462354982091</v>
      </c>
      <c r="AN69" s="24">
        <f t="shared" ref="AN69:AN85" si="68">$AN$51</f>
        <v>440</v>
      </c>
      <c r="AO69" s="24">
        <f t="shared" ref="AO69:AO85" si="69">$AO$51</f>
        <v>480</v>
      </c>
    </row>
    <row r="70" spans="24:41" x14ac:dyDescent="0.25">
      <c r="X70" s="25" t="s">
        <v>84</v>
      </c>
      <c r="AA70" s="25" t="str">
        <f t="shared" si="66"/>
        <v>311_4_PGL_WG_PO</v>
      </c>
      <c r="AB70" s="24">
        <v>1</v>
      </c>
      <c r="AC70" s="24">
        <v>5</v>
      </c>
      <c r="AD70" s="81">
        <f>EXP('Расчет исходов'!J103)</f>
        <v>4.7141546032347366</v>
      </c>
      <c r="AE70" s="81">
        <f>EXP('Расчет исходов'!K103)</f>
        <v>7.9939761234529705</v>
      </c>
      <c r="AF70" s="81">
        <f>'Расчет исходов'!J23</f>
        <v>11.556577946117152</v>
      </c>
      <c r="AG70" s="81">
        <f>'Расчет исходов'!K23</f>
        <v>13.156489225567636</v>
      </c>
      <c r="AH70" s="24">
        <f t="shared" si="67"/>
        <v>11.556577946117152</v>
      </c>
      <c r="AI70" s="24">
        <f t="shared" si="67"/>
        <v>13.156489225567636</v>
      </c>
      <c r="AJ70" s="81">
        <f>'Расчет исходов'!J49</f>
        <v>16.973660800130645</v>
      </c>
      <c r="AK70" s="81">
        <f>'Расчет исходов'!K49</f>
        <v>18.530654933594622</v>
      </c>
      <c r="AL70" s="153">
        <f>'Расчет исходов'!J76</f>
        <v>0.59924462354982089</v>
      </c>
      <c r="AM70" s="153">
        <f>'Расчет исходов'!K76</f>
        <v>0.61238924709964182</v>
      </c>
      <c r="AN70" s="24">
        <f t="shared" si="68"/>
        <v>440</v>
      </c>
      <c r="AO70" s="24">
        <f t="shared" si="69"/>
        <v>480</v>
      </c>
    </row>
    <row r="71" spans="24:41" x14ac:dyDescent="0.25">
      <c r="X71" s="25" t="s">
        <v>85</v>
      </c>
      <c r="AA71" s="25" t="str">
        <f t="shared" si="66"/>
        <v>311_4_PGL_WG_PP</v>
      </c>
      <c r="AB71" s="24">
        <v>1</v>
      </c>
      <c r="AC71" s="24">
        <v>5</v>
      </c>
      <c r="AD71" s="81">
        <f>EXP('Расчет исходов'!J104)</f>
        <v>2.7799999999999994</v>
      </c>
      <c r="AE71" s="81">
        <f>EXP('Расчет исходов'!K104)</f>
        <v>4.7141546032347366</v>
      </c>
      <c r="AF71" s="81">
        <f>'Расчет исходов'!J24</f>
        <v>9.9566666666666652</v>
      </c>
      <c r="AG71" s="81">
        <f>'Расчет исходов'!K24</f>
        <v>11.556577946117152</v>
      </c>
      <c r="AH71" s="24">
        <f t="shared" si="67"/>
        <v>9.9566666666666652</v>
      </c>
      <c r="AI71" s="24">
        <f t="shared" si="67"/>
        <v>11.556577946117152</v>
      </c>
      <c r="AJ71" s="81">
        <f>'Расчет исходов'!J50</f>
        <v>15.416666666666666</v>
      </c>
      <c r="AK71" s="81">
        <f>'Расчет исходов'!K50</f>
        <v>16.973660800130645</v>
      </c>
      <c r="AL71" s="153">
        <f>'Расчет исходов'!J77</f>
        <v>0.58609999999999995</v>
      </c>
      <c r="AM71" s="153">
        <f>'Расчет исходов'!K77</f>
        <v>0.59924462354982089</v>
      </c>
      <c r="AN71" s="24">
        <f t="shared" si="68"/>
        <v>440</v>
      </c>
      <c r="AO71" s="24">
        <f t="shared" si="69"/>
        <v>480</v>
      </c>
    </row>
    <row r="72" spans="24:41" x14ac:dyDescent="0.25">
      <c r="X72" s="25" t="s">
        <v>86</v>
      </c>
      <c r="AA72" s="25" t="str">
        <f>CONCATENATE($A$2,X72)</f>
        <v>311_4_PGL_G_OO</v>
      </c>
      <c r="AB72" s="24">
        <v>1</v>
      </c>
      <c r="AC72" s="24">
        <v>5</v>
      </c>
      <c r="AD72" s="84">
        <f>EXP('Расчет исходов'!AD101)</f>
        <v>11.386935176877371</v>
      </c>
      <c r="AE72" s="84">
        <f>EXP('Расчет исходов'!AE101)</f>
        <v>16.220000000000006</v>
      </c>
      <c r="AF72" s="81">
        <f>'Расчет исходов'!AD21</f>
        <v>14.457801440153506</v>
      </c>
      <c r="AG72" s="81">
        <f>'Расчет исходов'!AE21</f>
        <v>15.683333333333332</v>
      </c>
      <c r="AH72" s="24">
        <f t="shared" si="67"/>
        <v>14.457801440153506</v>
      </c>
      <c r="AI72" s="24">
        <f t="shared" si="67"/>
        <v>15.683333333333332</v>
      </c>
      <c r="AJ72" s="81">
        <f>'Расчет исходов'!AD47</f>
        <v>19.893044212123257</v>
      </c>
      <c r="AK72" s="81">
        <f>'Расчет исходов'!AE47</f>
        <v>21.150000000000002</v>
      </c>
      <c r="AL72" s="153">
        <f>'Расчет исходов'!AD74</f>
        <v>0.62119462354982091</v>
      </c>
      <c r="AM72" s="153">
        <f>'Расчет исходов'!AE74</f>
        <v>0.63</v>
      </c>
      <c r="AN72" s="24">
        <f t="shared" si="68"/>
        <v>440</v>
      </c>
      <c r="AO72" s="24">
        <f t="shared" si="69"/>
        <v>480</v>
      </c>
    </row>
    <row r="73" spans="24:41" x14ac:dyDescent="0.25">
      <c r="X73" s="25" t="s">
        <v>87</v>
      </c>
      <c r="AA73" s="25" t="str">
        <f>CONCATENATE($A$2,X73)</f>
        <v>311_4_PGL_G_OP</v>
      </c>
      <c r="AB73" s="24">
        <v>1</v>
      </c>
      <c r="AC73" s="24">
        <v>5</v>
      </c>
      <c r="AD73" s="84">
        <f>EXP('Расчет исходов'!AD102)</f>
        <v>7.9939761234529705</v>
      </c>
      <c r="AE73" s="84">
        <f>EXP('Расчет исходов'!AE102)</f>
        <v>11.386935176877371</v>
      </c>
      <c r="AF73" s="81">
        <f>'Расчет исходов'!AD22</f>
        <v>13.232269546973681</v>
      </c>
      <c r="AG73" s="81">
        <f>'Расчет исходов'!AE22</f>
        <v>14.457801440153506</v>
      </c>
      <c r="AH73" s="24">
        <f t="shared" si="67"/>
        <v>13.232269546973681</v>
      </c>
      <c r="AI73" s="24">
        <f t="shared" si="67"/>
        <v>14.457801440153506</v>
      </c>
      <c r="AJ73" s="81">
        <f>'Расчет исходов'!AD48</f>
        <v>18.636088424246513</v>
      </c>
      <c r="AK73" s="81">
        <f>'Расчет исходов'!AE48</f>
        <v>19.893044212123257</v>
      </c>
      <c r="AL73" s="153">
        <f>'Расчет исходов'!AD75</f>
        <v>0.61238924709964182</v>
      </c>
      <c r="AM73" s="153">
        <f>'Расчет исходов'!AE75</f>
        <v>0.62119462354982091</v>
      </c>
      <c r="AN73" s="24">
        <f t="shared" si="68"/>
        <v>440</v>
      </c>
      <c r="AO73" s="24">
        <f t="shared" si="69"/>
        <v>480</v>
      </c>
    </row>
    <row r="74" spans="24:41" x14ac:dyDescent="0.25">
      <c r="X74" s="25" t="s">
        <v>88</v>
      </c>
      <c r="AA74" s="25" t="str">
        <f>CONCATENATE($A$2,X74)</f>
        <v>311_4_PGL_G_PO</v>
      </c>
      <c r="AB74" s="24">
        <v>1</v>
      </c>
      <c r="AC74" s="24">
        <v>5</v>
      </c>
      <c r="AD74" s="84">
        <f>EXP('Расчет исходов'!AD103)</f>
        <v>4.7141546032347366</v>
      </c>
      <c r="AE74" s="84">
        <f>EXP('Расчет исходов'!AE103)</f>
        <v>7.9939761234529705</v>
      </c>
      <c r="AF74" s="81">
        <f>'Расчет исходов'!AD23</f>
        <v>11.402801440153507</v>
      </c>
      <c r="AG74" s="81">
        <f>'Расчет исходов'!AE23</f>
        <v>13.232269546973681</v>
      </c>
      <c r="AH74" s="24">
        <f t="shared" si="67"/>
        <v>11.402801440153507</v>
      </c>
      <c r="AI74" s="24">
        <f t="shared" si="67"/>
        <v>13.232269546973681</v>
      </c>
      <c r="AJ74" s="81">
        <f>'Расчет исходов'!AD49</f>
        <v>16.759710878789924</v>
      </c>
      <c r="AK74" s="81">
        <f>'Расчет исходов'!AE49</f>
        <v>18.636088424246513</v>
      </c>
      <c r="AL74" s="153">
        <f>'Расчет исходов'!AD76</f>
        <v>0.59924462354982089</v>
      </c>
      <c r="AM74" s="153">
        <f>'Расчет исходов'!AE76</f>
        <v>0.61238924709964182</v>
      </c>
      <c r="AN74" s="24">
        <f t="shared" si="68"/>
        <v>440</v>
      </c>
      <c r="AO74" s="24">
        <f t="shared" si="69"/>
        <v>480</v>
      </c>
    </row>
    <row r="75" spans="24:41" x14ac:dyDescent="0.25">
      <c r="X75" s="25" t="s">
        <v>89</v>
      </c>
      <c r="AA75" s="25" t="str">
        <f>CONCATENATE($A$2,X75)</f>
        <v>311_4_PGL_G_PP</v>
      </c>
      <c r="AB75" s="24">
        <v>1</v>
      </c>
      <c r="AC75" s="24">
        <v>5</v>
      </c>
      <c r="AD75" s="84">
        <f>EXP('Расчет исходов'!AD104)</f>
        <v>2.7799999999999994</v>
      </c>
      <c r="AE75" s="84">
        <f>EXP('Расчет исходов'!AE104)</f>
        <v>4.7141546032347366</v>
      </c>
      <c r="AF75" s="81">
        <f>'Расчет исходов'!AD24</f>
        <v>9.5733333333333324</v>
      </c>
      <c r="AG75" s="81">
        <f>'Расчет исходов'!AE24</f>
        <v>11.402801440153507</v>
      </c>
      <c r="AH75" s="24">
        <f t="shared" si="67"/>
        <v>9.5733333333333324</v>
      </c>
      <c r="AI75" s="24">
        <f t="shared" si="67"/>
        <v>11.402801440153507</v>
      </c>
      <c r="AJ75" s="81">
        <f>'Расчет исходов'!AD50</f>
        <v>14.883333333333333</v>
      </c>
      <c r="AK75" s="81">
        <f>'Расчет исходов'!AE50</f>
        <v>16.759710878789924</v>
      </c>
      <c r="AL75" s="153">
        <f>'Расчет исходов'!AD77</f>
        <v>0.58609999999999995</v>
      </c>
      <c r="AM75" s="153">
        <f>'Расчет исходов'!AE77</f>
        <v>0.59924462354982089</v>
      </c>
      <c r="AN75" s="24">
        <f t="shared" si="68"/>
        <v>440</v>
      </c>
      <c r="AO75" s="24">
        <f t="shared" si="69"/>
        <v>480</v>
      </c>
    </row>
    <row r="76" spans="24:41" x14ac:dyDescent="0.25">
      <c r="X76" s="25" t="s">
        <v>90</v>
      </c>
      <c r="AA76" s="25" t="str">
        <f t="shared" si="66"/>
        <v>311_4_GL_WG_O</v>
      </c>
      <c r="AB76" s="24">
        <v>1</v>
      </c>
      <c r="AC76" s="24">
        <v>5</v>
      </c>
      <c r="AD76" s="84">
        <f>EXP('Расчет исходов'!BR100)</f>
        <v>9.031803663795495</v>
      </c>
      <c r="AE76" s="84">
        <f>EXP('Расчет исходов'!BS100)</f>
        <v>16.220000000000006</v>
      </c>
      <c r="AF76" s="81">
        <f>'Расчет исходов'!BR21</f>
        <v>13.738017878802898</v>
      </c>
      <c r="AG76" s="81">
        <f>'Расчет исходов'!BS21</f>
        <v>15.93</v>
      </c>
      <c r="AH76" s="24">
        <f t="shared" si="67"/>
        <v>13.738017878802898</v>
      </c>
      <c r="AI76" s="24">
        <f t="shared" si="67"/>
        <v>15.93</v>
      </c>
      <c r="AJ76" s="81">
        <f>'Расчет исходов'!BR46</f>
        <v>19.003675333560846</v>
      </c>
      <c r="AK76" s="81">
        <f>'Расчет исходов'!BS46</f>
        <v>20.953333333333333</v>
      </c>
      <c r="AL76" s="153">
        <f>'Расчет исходов'!BR73</f>
        <v>0.61237340979774368</v>
      </c>
      <c r="AM76" s="153">
        <f>'Расчет исходов'!BS73</f>
        <v>0.63</v>
      </c>
      <c r="AN76" s="24">
        <f t="shared" si="68"/>
        <v>440</v>
      </c>
      <c r="AO76" s="24">
        <f t="shared" si="69"/>
        <v>480</v>
      </c>
    </row>
    <row r="77" spans="24:41" x14ac:dyDescent="0.25">
      <c r="X77" s="25" t="s">
        <v>91</v>
      </c>
      <c r="AA77" s="25" t="str">
        <f t="shared" si="66"/>
        <v>311_4_GL_WG_P</v>
      </c>
      <c r="AB77" s="24">
        <v>1</v>
      </c>
      <c r="AC77" s="24">
        <v>5</v>
      </c>
      <c r="AD77" s="84">
        <f>EXP('Расчет исходов'!BR101)</f>
        <v>2.7799999999999994</v>
      </c>
      <c r="AE77" s="84">
        <f>EXP('Расчет исходов'!BS101)</f>
        <v>9.031803663795495</v>
      </c>
      <c r="AF77" s="81">
        <f>'Расчет исходов'!BR22</f>
        <v>9.326666666666668</v>
      </c>
      <c r="AG77" s="81">
        <f>'Расчет исходов'!BS22</f>
        <v>13.738017878802898</v>
      </c>
      <c r="AH77" s="24">
        <f t="shared" si="67"/>
        <v>9.326666666666668</v>
      </c>
      <c r="AI77" s="24">
        <f t="shared" si="67"/>
        <v>13.738017878802898</v>
      </c>
      <c r="AJ77" s="81">
        <f>'Расчет исходов'!BR47</f>
        <v>15.08</v>
      </c>
      <c r="AK77" s="81">
        <f>'Расчет исходов'!BS47</f>
        <v>19.003675333560846</v>
      </c>
      <c r="AL77" s="153">
        <f>'Расчет исходов'!BR74</f>
        <v>0.57689999999999997</v>
      </c>
      <c r="AM77" s="153">
        <f>'Расчет исходов'!BS74</f>
        <v>0.61237340979774368</v>
      </c>
      <c r="AN77" s="24">
        <f t="shared" si="68"/>
        <v>440</v>
      </c>
      <c r="AO77" s="24">
        <f t="shared" si="69"/>
        <v>480</v>
      </c>
    </row>
    <row r="78" spans="24:41" x14ac:dyDescent="0.25">
      <c r="X78" s="25" t="s">
        <v>92</v>
      </c>
      <c r="AA78" s="25" t="str">
        <f t="shared" si="66"/>
        <v>311_4_GL_G_O</v>
      </c>
      <c r="AB78" s="24">
        <v>1</v>
      </c>
      <c r="AC78" s="24">
        <v>5</v>
      </c>
      <c r="AD78" s="81">
        <f>EXP('Расчет исходов'!BY100)</f>
        <v>9.031803663795495</v>
      </c>
      <c r="AE78" s="81">
        <f>EXP('Расчет исходов'!BZ100)</f>
        <v>16.220000000000006</v>
      </c>
      <c r="AF78" s="81">
        <f>'Расчет исходов'!BY21</f>
        <v>13.879179163738955</v>
      </c>
      <c r="AG78" s="81">
        <f>'Расчет исходов'!BZ21</f>
        <v>16.349999999999998</v>
      </c>
      <c r="AH78" s="24">
        <f t="shared" si="67"/>
        <v>13.879179163738955</v>
      </c>
      <c r="AI78" s="24">
        <f t="shared" si="67"/>
        <v>16.349999999999998</v>
      </c>
      <c r="AJ78" s="81">
        <f>'Расчет исходов'!BY46</f>
        <v>19.193010707800479</v>
      </c>
      <c r="AK78" s="81">
        <f>'Расчет исходов'!BZ46</f>
        <v>21.516666666666666</v>
      </c>
      <c r="AL78" s="153">
        <f>'Расчет исходов'!BY73</f>
        <v>0.61237340979774368</v>
      </c>
      <c r="AM78" s="153">
        <f>'Расчет исходов'!BZ73</f>
        <v>0.63</v>
      </c>
      <c r="AN78" s="24">
        <f t="shared" si="68"/>
        <v>440</v>
      </c>
      <c r="AO78" s="24">
        <f t="shared" si="69"/>
        <v>480</v>
      </c>
    </row>
    <row r="79" spans="24:41" x14ac:dyDescent="0.25">
      <c r="X79" s="25" t="s">
        <v>93</v>
      </c>
      <c r="AA79" s="25" t="str">
        <f t="shared" si="66"/>
        <v>311_4_GL_G_P</v>
      </c>
      <c r="AB79" s="24">
        <v>1</v>
      </c>
      <c r="AC79" s="24">
        <v>5</v>
      </c>
      <c r="AD79" s="81">
        <f>EXP('Расчет исходов'!BY101)</f>
        <v>2.7799999999999994</v>
      </c>
      <c r="AE79" s="81">
        <f>EXP('Расчет исходов'!BZ101)</f>
        <v>9.031803663795495</v>
      </c>
      <c r="AF79" s="81">
        <f>'Расчет исходов'!BY22</f>
        <v>8.9066666666666681</v>
      </c>
      <c r="AG79" s="81">
        <f>'Расчет исходов'!BZ22</f>
        <v>13.879179163738955</v>
      </c>
      <c r="AH79" s="24">
        <f t="shared" si="67"/>
        <v>8.9066666666666681</v>
      </c>
      <c r="AI79" s="24">
        <f t="shared" si="67"/>
        <v>13.879179163738955</v>
      </c>
      <c r="AJ79" s="81">
        <f>'Расчет исходов'!BY47</f>
        <v>14.516666666666666</v>
      </c>
      <c r="AK79" s="81">
        <f>'Расчет исходов'!BZ47</f>
        <v>19.193010707800479</v>
      </c>
      <c r="AL79" s="153">
        <f>'Расчет исходов'!BY74</f>
        <v>0.57689999999999997</v>
      </c>
      <c r="AM79" s="153">
        <f>'Расчет исходов'!BZ74</f>
        <v>0.61237340979774368</v>
      </c>
      <c r="AN79" s="24">
        <f t="shared" si="68"/>
        <v>440</v>
      </c>
      <c r="AO79" s="24">
        <f t="shared" si="69"/>
        <v>480</v>
      </c>
    </row>
    <row r="80" spans="24:41" x14ac:dyDescent="0.25">
      <c r="X80" s="25" t="s">
        <v>212</v>
      </c>
      <c r="AA80" s="25" t="str">
        <f t="shared" si="66"/>
        <v>311_4_GL_WG_K_O</v>
      </c>
      <c r="AB80" s="24">
        <v>1</v>
      </c>
      <c r="AC80" s="24">
        <v>5</v>
      </c>
      <c r="AD80" s="81">
        <f>EXP('Расчет исходов'!CF100)</f>
        <v>9.031803663795495</v>
      </c>
      <c r="AE80" s="81">
        <f>EXP('Расчет исходов'!CG100)</f>
        <v>16.220000000000006</v>
      </c>
      <c r="AF80" s="81">
        <f>'Расчет исходов'!CF21</f>
        <v>13.738017878802898</v>
      </c>
      <c r="AG80" s="81">
        <f>'Расчет исходов'!CG21</f>
        <v>15.93</v>
      </c>
      <c r="AH80" s="24">
        <f t="shared" si="67"/>
        <v>13.738017878802898</v>
      </c>
      <c r="AI80" s="24">
        <f t="shared" si="67"/>
        <v>15.93</v>
      </c>
      <c r="AJ80" s="81">
        <f>'Расчет исходов'!CF46</f>
        <v>19.003675333560846</v>
      </c>
      <c r="AK80" s="81">
        <f>'Расчет исходов'!CG46</f>
        <v>20.953333333333333</v>
      </c>
      <c r="AL80" s="153">
        <f>'Расчет исходов'!CF73</f>
        <v>0.61237340979774368</v>
      </c>
      <c r="AM80" s="153">
        <f>'Расчет исходов'!CG73</f>
        <v>0.63</v>
      </c>
      <c r="AN80" s="24">
        <f t="shared" si="68"/>
        <v>440</v>
      </c>
      <c r="AO80" s="24">
        <f t="shared" si="69"/>
        <v>480</v>
      </c>
    </row>
    <row r="81" spans="24:41" x14ac:dyDescent="0.25">
      <c r="X81" s="25" t="s">
        <v>222</v>
      </c>
      <c r="AA81" s="25" t="str">
        <f t="shared" si="66"/>
        <v>311_4_GL_WG_K_P</v>
      </c>
      <c r="AB81" s="24">
        <v>1</v>
      </c>
      <c r="AC81" s="24">
        <v>5</v>
      </c>
      <c r="AD81" s="81">
        <f>EXP('Расчет исходов'!CF101)</f>
        <v>2.7799999999999994</v>
      </c>
      <c r="AE81" s="81">
        <f>EXP('Расчет исходов'!CG101)</f>
        <v>9.031803663795495</v>
      </c>
      <c r="AF81" s="81">
        <f>'Расчет исходов'!CF22</f>
        <v>9.326666666666668</v>
      </c>
      <c r="AG81" s="81">
        <f>'Расчет исходов'!CG22</f>
        <v>13.738017878802898</v>
      </c>
      <c r="AH81" s="24">
        <f t="shared" si="67"/>
        <v>9.326666666666668</v>
      </c>
      <c r="AI81" s="24">
        <f t="shared" si="67"/>
        <v>13.738017878802898</v>
      </c>
      <c r="AJ81" s="81">
        <f>'Расчет исходов'!CF47</f>
        <v>15.08</v>
      </c>
      <c r="AK81" s="81">
        <f>'Расчет исходов'!CG47</f>
        <v>19.003675333560846</v>
      </c>
      <c r="AL81" s="153">
        <f>'Расчет исходов'!CF74</f>
        <v>0.57689999999999997</v>
      </c>
      <c r="AM81" s="153">
        <f>'Расчет исходов'!CG74</f>
        <v>0.61237340979774368</v>
      </c>
      <c r="AN81" s="24">
        <f t="shared" si="68"/>
        <v>440</v>
      </c>
      <c r="AO81" s="24">
        <f t="shared" si="69"/>
        <v>480</v>
      </c>
    </row>
    <row r="82" spans="24:41" x14ac:dyDescent="0.25">
      <c r="X82" s="25" t="s">
        <v>208</v>
      </c>
      <c r="AA82" s="25" t="str">
        <f>CONCATENATE($A$2,X82)</f>
        <v>311_4_PGL_WG_K_OO</v>
      </c>
      <c r="AB82" s="24">
        <v>1</v>
      </c>
      <c r="AC82" s="24">
        <v>5</v>
      </c>
      <c r="AD82" s="167">
        <f>EXP('Расчет исходов'!AX101)</f>
        <v>11.386935176877371</v>
      </c>
      <c r="AE82" s="167">
        <f>EXP('Расчет исходов'!AY101)</f>
        <v>16.220000000000006</v>
      </c>
      <c r="AF82" s="166">
        <f>'Расчет исходов'!AX21</f>
        <v>14.228244612783818</v>
      </c>
      <c r="AG82" s="166">
        <f>'Расчет исходов'!AY21</f>
        <v>15.299999999999999</v>
      </c>
      <c r="AH82" s="166">
        <f t="shared" si="67"/>
        <v>14.228244612783818</v>
      </c>
      <c r="AI82" s="166">
        <f t="shared" si="67"/>
        <v>15.299999999999999</v>
      </c>
      <c r="AJ82" s="166">
        <f>'Расчет исходов'!AX47</f>
        <v>19.573660800130646</v>
      </c>
      <c r="AK82" s="166">
        <f>'Расчет исходов'!AY47</f>
        <v>20.616666666666667</v>
      </c>
      <c r="AL82" s="168">
        <f>'Расчет исходов'!AX74</f>
        <v>0.62119462354982091</v>
      </c>
      <c r="AM82" s="168">
        <f>'Расчет исходов'!AY74</f>
        <v>0.63</v>
      </c>
      <c r="AN82" s="166">
        <f t="shared" si="68"/>
        <v>440</v>
      </c>
      <c r="AO82" s="166">
        <f t="shared" si="69"/>
        <v>480</v>
      </c>
    </row>
    <row r="83" spans="24:41" x14ac:dyDescent="0.25">
      <c r="X83" s="25" t="s">
        <v>209</v>
      </c>
      <c r="AA83" s="25" t="str">
        <f>CONCATENATE($A$2,X83)</f>
        <v>311_4_PGL_WG_K_OP</v>
      </c>
      <c r="AB83" s="24">
        <v>1</v>
      </c>
      <c r="AC83" s="24">
        <v>5</v>
      </c>
      <c r="AD83" s="167">
        <f>EXP('Расчет исходов'!AX102)</f>
        <v>7.9939761234529705</v>
      </c>
      <c r="AE83" s="167">
        <f>EXP('Расчет исходов'!AY102)</f>
        <v>11.386935176877371</v>
      </c>
      <c r="AF83" s="166">
        <f>'Расчет исходов'!AX22</f>
        <v>13.156489225567636</v>
      </c>
      <c r="AG83" s="166">
        <f>'Расчет исходов'!AY22</f>
        <v>14.228244612783818</v>
      </c>
      <c r="AH83" s="166">
        <f t="shared" si="67"/>
        <v>13.156489225567636</v>
      </c>
      <c r="AI83" s="166">
        <f t="shared" si="67"/>
        <v>14.228244612783818</v>
      </c>
      <c r="AJ83" s="166">
        <f>'Расчет исходов'!AX48</f>
        <v>18.530654933594622</v>
      </c>
      <c r="AK83" s="166">
        <f>'Расчет исходов'!AY48</f>
        <v>19.573660800130646</v>
      </c>
      <c r="AL83" s="168">
        <f>'Расчет исходов'!AX75</f>
        <v>0.61238924709964182</v>
      </c>
      <c r="AM83" s="168">
        <f>'Расчет исходов'!AY75</f>
        <v>0.62119462354982091</v>
      </c>
      <c r="AN83" s="166">
        <f t="shared" si="68"/>
        <v>440</v>
      </c>
      <c r="AO83" s="166">
        <f t="shared" si="69"/>
        <v>480</v>
      </c>
    </row>
    <row r="84" spans="24:41" x14ac:dyDescent="0.25">
      <c r="X84" s="164" t="s">
        <v>210</v>
      </c>
      <c r="Y84" s="165"/>
      <c r="Z84" s="165"/>
      <c r="AA84" s="164" t="str">
        <f>CONCATENATE($A$2,X84)</f>
        <v>311_4_PGL_WG_K_PO</v>
      </c>
      <c r="AB84" s="166">
        <v>1</v>
      </c>
      <c r="AC84" s="166">
        <v>5</v>
      </c>
      <c r="AD84" s="167">
        <f>EXP('Расчет исходов'!AX103)</f>
        <v>4.7141546032347366</v>
      </c>
      <c r="AE84" s="167">
        <f>EXP('Расчет исходов'!AY103)</f>
        <v>7.9939761234529705</v>
      </c>
      <c r="AF84" s="166">
        <f>'Расчет исходов'!AX23</f>
        <v>11.556577946117152</v>
      </c>
      <c r="AG84" s="166">
        <f>'Расчет исходов'!AY23</f>
        <v>13.156489225567636</v>
      </c>
      <c r="AH84" s="166">
        <f t="shared" si="67"/>
        <v>11.556577946117152</v>
      </c>
      <c r="AI84" s="166">
        <f t="shared" si="67"/>
        <v>13.156489225567636</v>
      </c>
      <c r="AJ84" s="166">
        <f>'Расчет исходов'!AX49</f>
        <v>16.973660800130645</v>
      </c>
      <c r="AK84" s="166">
        <f>'Расчет исходов'!AY49</f>
        <v>18.530654933594622</v>
      </c>
      <c r="AL84" s="168">
        <f>'Расчет исходов'!AX76</f>
        <v>0.59924462354982089</v>
      </c>
      <c r="AM84" s="168">
        <f>'Расчет исходов'!AY76</f>
        <v>0.61238924709964182</v>
      </c>
      <c r="AN84" s="166">
        <f t="shared" si="68"/>
        <v>440</v>
      </c>
      <c r="AO84" s="166">
        <f t="shared" si="69"/>
        <v>480</v>
      </c>
    </row>
    <row r="85" spans="24:41" x14ac:dyDescent="0.25">
      <c r="X85" s="164" t="s">
        <v>211</v>
      </c>
      <c r="Y85" s="165"/>
      <c r="Z85" s="165"/>
      <c r="AA85" s="164" t="str">
        <f>CONCATENATE($A$2,X85)</f>
        <v>311_4_PGL_WG_K_PP</v>
      </c>
      <c r="AB85" s="166">
        <v>1</v>
      </c>
      <c r="AC85" s="166">
        <v>5</v>
      </c>
      <c r="AD85" s="167">
        <f>EXP('Расчет исходов'!AX104)</f>
        <v>2.7799999999999994</v>
      </c>
      <c r="AE85" s="167">
        <f>EXP('Расчет исходов'!AY104)</f>
        <v>4.7141546032347366</v>
      </c>
      <c r="AF85" s="166">
        <f>'Расчет исходов'!AX24</f>
        <v>9.9566666666666652</v>
      </c>
      <c r="AG85" s="166">
        <f>'Расчет исходов'!AY24</f>
        <v>11.556577946117152</v>
      </c>
      <c r="AH85" s="166">
        <f t="shared" ref="AH85" si="70">AF85</f>
        <v>9.9566666666666652</v>
      </c>
      <c r="AI85" s="166">
        <f>AG85</f>
        <v>11.556577946117152</v>
      </c>
      <c r="AJ85" s="166">
        <f>'Расчет исходов'!AX50</f>
        <v>15.416666666666666</v>
      </c>
      <c r="AK85" s="166">
        <f>'Расчет исходов'!AY50</f>
        <v>16.973660800130645</v>
      </c>
      <c r="AL85" s="168">
        <f>'Расчет исходов'!AX77</f>
        <v>0.58609999999999995</v>
      </c>
      <c r="AM85" s="168">
        <f>'Расчет исходов'!AY77</f>
        <v>0.59924462354982089</v>
      </c>
      <c r="AN85" s="166">
        <f t="shared" si="68"/>
        <v>440</v>
      </c>
      <c r="AO85" s="166">
        <f t="shared" si="69"/>
        <v>480</v>
      </c>
    </row>
    <row r="86" spans="24:41" x14ac:dyDescent="0.25">
      <c r="X86" s="116" t="s">
        <v>77</v>
      </c>
      <c r="AA86" s="116" t="str">
        <f>CONCATENATE($A$2,X86)</f>
        <v>311_4_PGL_WG</v>
      </c>
      <c r="AB86" s="24">
        <f t="shared" ref="AB86:AO91" si="71">AB51</f>
        <v>1</v>
      </c>
      <c r="AC86" s="24">
        <f t="shared" si="71"/>
        <v>5</v>
      </c>
      <c r="AD86" s="24">
        <f t="shared" si="71"/>
        <v>2.78</v>
      </c>
      <c r="AE86" s="24">
        <f t="shared" si="71"/>
        <v>16.220000000000002</v>
      </c>
      <c r="AF86" s="24">
        <f t="shared" si="71"/>
        <v>9.9566666666666652</v>
      </c>
      <c r="AG86" s="24">
        <f t="shared" si="71"/>
        <v>15.299999999999999</v>
      </c>
      <c r="AH86" s="24">
        <f t="shared" si="71"/>
        <v>9.9566666666666652</v>
      </c>
      <c r="AI86" s="24">
        <f t="shared" si="71"/>
        <v>15.299999999999999</v>
      </c>
      <c r="AJ86" s="24">
        <f t="shared" si="71"/>
        <v>15.416666666666666</v>
      </c>
      <c r="AK86" s="24">
        <f t="shared" si="71"/>
        <v>20.616666666666667</v>
      </c>
      <c r="AL86" s="162">
        <f t="shared" si="71"/>
        <v>0.58609999999999995</v>
      </c>
      <c r="AM86" s="162">
        <f t="shared" si="71"/>
        <v>0.63</v>
      </c>
      <c r="AN86" s="24">
        <f t="shared" si="71"/>
        <v>440</v>
      </c>
      <c r="AO86" s="24">
        <f t="shared" si="71"/>
        <v>480</v>
      </c>
    </row>
    <row r="87" spans="24:41" x14ac:dyDescent="0.25">
      <c r="X87" s="116" t="s">
        <v>78</v>
      </c>
      <c r="AA87" s="116" t="str">
        <f t="shared" ref="AA87:AA91" si="72">CONCATENATE($A$2,X87)</f>
        <v>311_4_PGL_G</v>
      </c>
      <c r="AB87" s="24">
        <f t="shared" si="71"/>
        <v>1</v>
      </c>
      <c r="AC87" s="24">
        <f t="shared" si="71"/>
        <v>5</v>
      </c>
      <c r="AD87" s="24">
        <f t="shared" si="71"/>
        <v>2.78</v>
      </c>
      <c r="AE87" s="24">
        <f t="shared" si="71"/>
        <v>16.220000000000002</v>
      </c>
      <c r="AF87" s="24">
        <f t="shared" si="71"/>
        <v>9.5733333333333324</v>
      </c>
      <c r="AG87" s="24">
        <f t="shared" si="71"/>
        <v>15.683333333333332</v>
      </c>
      <c r="AH87" s="24">
        <f t="shared" si="71"/>
        <v>9.5733333333333324</v>
      </c>
      <c r="AI87" s="24">
        <f t="shared" si="71"/>
        <v>15.683333333333332</v>
      </c>
      <c r="AJ87" s="24">
        <f t="shared" si="71"/>
        <v>14.883333333333333</v>
      </c>
      <c r="AK87" s="24">
        <f t="shared" si="71"/>
        <v>21.150000000000002</v>
      </c>
      <c r="AL87" s="162">
        <f t="shared" si="71"/>
        <v>0.58609999999999995</v>
      </c>
      <c r="AM87" s="162">
        <f t="shared" si="71"/>
        <v>0.63</v>
      </c>
      <c r="AN87" s="24">
        <f t="shared" si="71"/>
        <v>440</v>
      </c>
      <c r="AO87" s="24">
        <f t="shared" si="71"/>
        <v>480</v>
      </c>
    </row>
    <row r="88" spans="24:41" x14ac:dyDescent="0.25">
      <c r="X88" s="116" t="s">
        <v>207</v>
      </c>
      <c r="AA88" s="116" t="str">
        <f t="shared" si="72"/>
        <v>311_4_PGL_WG_K</v>
      </c>
      <c r="AB88" s="24">
        <f t="shared" si="71"/>
        <v>1</v>
      </c>
      <c r="AC88" s="24">
        <f t="shared" si="71"/>
        <v>5</v>
      </c>
      <c r="AD88" s="24">
        <f t="shared" si="71"/>
        <v>2.78</v>
      </c>
      <c r="AE88" s="24">
        <f t="shared" si="71"/>
        <v>16.220000000000002</v>
      </c>
      <c r="AF88" s="24">
        <f t="shared" si="71"/>
        <v>9.9566666666666652</v>
      </c>
      <c r="AG88" s="24">
        <f t="shared" si="71"/>
        <v>15.299999999999999</v>
      </c>
      <c r="AH88" s="24">
        <f t="shared" si="71"/>
        <v>9.9566666666666652</v>
      </c>
      <c r="AI88" s="24">
        <f t="shared" si="71"/>
        <v>15.299999999999999</v>
      </c>
      <c r="AJ88" s="24">
        <f t="shared" si="71"/>
        <v>15.416666666666666</v>
      </c>
      <c r="AK88" s="24">
        <f t="shared" si="71"/>
        <v>20.616666666666667</v>
      </c>
      <c r="AL88" s="162">
        <f t="shared" si="71"/>
        <v>0.58609999999999995</v>
      </c>
      <c r="AM88" s="162">
        <f t="shared" si="71"/>
        <v>0.63</v>
      </c>
      <c r="AN88" s="24">
        <f t="shared" si="71"/>
        <v>440</v>
      </c>
      <c r="AO88" s="24">
        <f t="shared" si="71"/>
        <v>480</v>
      </c>
    </row>
    <row r="89" spans="24:41" x14ac:dyDescent="0.25">
      <c r="X89" s="116" t="s">
        <v>79</v>
      </c>
      <c r="AA89" s="116" t="str">
        <f t="shared" si="72"/>
        <v>311_4_GL_WG</v>
      </c>
      <c r="AB89" s="24">
        <f t="shared" si="71"/>
        <v>1</v>
      </c>
      <c r="AC89" s="24">
        <f t="shared" si="71"/>
        <v>5</v>
      </c>
      <c r="AD89" s="24">
        <f t="shared" si="71"/>
        <v>2.78</v>
      </c>
      <c r="AE89" s="24">
        <f t="shared" si="71"/>
        <v>16.220000000000002</v>
      </c>
      <c r="AF89" s="24">
        <f t="shared" si="71"/>
        <v>9.326666666666668</v>
      </c>
      <c r="AG89" s="24">
        <f t="shared" si="71"/>
        <v>15.93</v>
      </c>
      <c r="AH89" s="24">
        <f t="shared" si="71"/>
        <v>9.326666666666668</v>
      </c>
      <c r="AI89" s="24">
        <f t="shared" si="71"/>
        <v>15.93</v>
      </c>
      <c r="AJ89" s="24">
        <f t="shared" si="71"/>
        <v>15.08</v>
      </c>
      <c r="AK89" s="24">
        <f t="shared" si="71"/>
        <v>20.953333333333333</v>
      </c>
      <c r="AL89" s="162">
        <f t="shared" si="71"/>
        <v>0.57689999999999997</v>
      </c>
      <c r="AM89" s="162">
        <f t="shared" si="71"/>
        <v>0.63</v>
      </c>
      <c r="AN89" s="24">
        <f t="shared" si="71"/>
        <v>440</v>
      </c>
      <c r="AO89" s="24">
        <f t="shared" si="71"/>
        <v>480</v>
      </c>
    </row>
    <row r="90" spans="24:41" x14ac:dyDescent="0.25">
      <c r="X90" s="116" t="s">
        <v>80</v>
      </c>
      <c r="AA90" s="116" t="str">
        <f t="shared" si="72"/>
        <v>311_4_GL_G</v>
      </c>
      <c r="AB90" s="24">
        <f t="shared" si="71"/>
        <v>1</v>
      </c>
      <c r="AC90" s="24">
        <f t="shared" si="71"/>
        <v>5</v>
      </c>
      <c r="AD90" s="24">
        <f t="shared" si="71"/>
        <v>2.78</v>
      </c>
      <c r="AE90" s="24">
        <f t="shared" si="71"/>
        <v>16.220000000000002</v>
      </c>
      <c r="AF90" s="24">
        <f t="shared" si="71"/>
        <v>8.9066666666666681</v>
      </c>
      <c r="AG90" s="24">
        <f t="shared" si="71"/>
        <v>16.349999999999998</v>
      </c>
      <c r="AH90" s="24">
        <f t="shared" si="71"/>
        <v>8.9066666666666681</v>
      </c>
      <c r="AI90" s="24">
        <f t="shared" si="71"/>
        <v>16.349999999999998</v>
      </c>
      <c r="AJ90" s="24">
        <f t="shared" si="71"/>
        <v>14.516666666666666</v>
      </c>
      <c r="AK90" s="24">
        <f t="shared" si="71"/>
        <v>21.516666666666666</v>
      </c>
      <c r="AL90" s="162">
        <f t="shared" si="71"/>
        <v>0.57689999999999997</v>
      </c>
      <c r="AM90" s="162">
        <f t="shared" si="71"/>
        <v>0.63</v>
      </c>
      <c r="AN90" s="24">
        <f t="shared" si="71"/>
        <v>440</v>
      </c>
      <c r="AO90" s="24">
        <f t="shared" si="71"/>
        <v>480</v>
      </c>
    </row>
    <row r="91" spans="24:41" ht="14.45" customHeight="1" x14ac:dyDescent="0.25">
      <c r="X91" s="145" t="s">
        <v>206</v>
      </c>
      <c r="AA91" s="116" t="str">
        <f t="shared" si="72"/>
        <v>311_4_GL_WG_K</v>
      </c>
      <c r="AB91" s="24">
        <f t="shared" si="71"/>
        <v>1</v>
      </c>
      <c r="AC91" s="24">
        <f t="shared" si="71"/>
        <v>5</v>
      </c>
      <c r="AD91" s="24">
        <f t="shared" si="71"/>
        <v>2.78</v>
      </c>
      <c r="AE91" s="24">
        <f t="shared" si="71"/>
        <v>16.220000000000002</v>
      </c>
      <c r="AF91" s="24">
        <f t="shared" si="71"/>
        <v>9.326666666666668</v>
      </c>
      <c r="AG91" s="24">
        <f t="shared" si="71"/>
        <v>15.93</v>
      </c>
      <c r="AH91" s="24">
        <f t="shared" si="71"/>
        <v>9.326666666666668</v>
      </c>
      <c r="AI91" s="24">
        <f t="shared" si="71"/>
        <v>15.93</v>
      </c>
      <c r="AJ91" s="24">
        <f t="shared" si="71"/>
        <v>15.08</v>
      </c>
      <c r="AK91" s="24">
        <f t="shared" si="71"/>
        <v>20.953333333333333</v>
      </c>
      <c r="AL91" s="162">
        <f t="shared" si="71"/>
        <v>0.57689999999999997</v>
      </c>
      <c r="AM91" s="162">
        <f t="shared" si="71"/>
        <v>0.63</v>
      </c>
      <c r="AN91" s="24">
        <f t="shared" si="71"/>
        <v>440</v>
      </c>
      <c r="AO91" s="24">
        <f t="shared" si="71"/>
        <v>480</v>
      </c>
    </row>
    <row r="92" spans="24:41" ht="14.45" customHeight="1" x14ac:dyDescent="0.25"/>
  </sheetData>
  <mergeCells count="86">
    <mergeCell ref="BW3:CG3"/>
    <mergeCell ref="X4:AB4"/>
    <mergeCell ref="AC4:AE4"/>
    <mergeCell ref="AF4:AH4"/>
    <mergeCell ref="AI4:AK4"/>
    <mergeCell ref="AL4:AN4"/>
    <mergeCell ref="AU4:AU7"/>
    <mergeCell ref="BF6:BF7"/>
    <mergeCell ref="BG6:BG7"/>
    <mergeCell ref="C1:U2"/>
    <mergeCell ref="W1:AN3"/>
    <mergeCell ref="AT1:BS2"/>
    <mergeCell ref="CG5:CG6"/>
    <mergeCell ref="BQ4:BV5"/>
    <mergeCell ref="BW4:CA4"/>
    <mergeCell ref="CB4:CC4"/>
    <mergeCell ref="CD4:CE4"/>
    <mergeCell ref="CF4:CG4"/>
    <mergeCell ref="BW5:BW6"/>
    <mergeCell ref="BX5:BX6"/>
    <mergeCell ref="BY5:BY6"/>
    <mergeCell ref="BZ5:BZ6"/>
    <mergeCell ref="CA5:CA6"/>
    <mergeCell ref="CB5:CB6"/>
    <mergeCell ref="CC5:CC6"/>
    <mergeCell ref="CD5:CD6"/>
    <mergeCell ref="CE5:CE6"/>
    <mergeCell ref="CF5:CF6"/>
    <mergeCell ref="W21:W24"/>
    <mergeCell ref="BN6:BN7"/>
    <mergeCell ref="BO6:BO7"/>
    <mergeCell ref="BP6:BP7"/>
    <mergeCell ref="BQ6:BQ7"/>
    <mergeCell ref="BH6:BH7"/>
    <mergeCell ref="BI6:BI7"/>
    <mergeCell ref="BJ6:BJ7"/>
    <mergeCell ref="BK6:BK7"/>
    <mergeCell ref="BL6:BL7"/>
    <mergeCell ref="BM6:BM7"/>
    <mergeCell ref="W6:W9"/>
    <mergeCell ref="AY6:AY7"/>
    <mergeCell ref="AZ6:AZ7"/>
    <mergeCell ref="BA6:BA7"/>
    <mergeCell ref="BB6:BB7"/>
    <mergeCell ref="BT6:BT7"/>
    <mergeCell ref="BU6:BU7"/>
    <mergeCell ref="BV6:BV7"/>
    <mergeCell ref="W11:W14"/>
    <mergeCell ref="W16:W19"/>
    <mergeCell ref="BR6:BR7"/>
    <mergeCell ref="BS6:BS7"/>
    <mergeCell ref="BC6:BC7"/>
    <mergeCell ref="AV4:AV7"/>
    <mergeCell ref="AW4:AW7"/>
    <mergeCell ref="AX4:AX7"/>
    <mergeCell ref="AY4:BD5"/>
    <mergeCell ref="BE4:BJ5"/>
    <mergeCell ref="BK4:BP5"/>
    <mergeCell ref="BD6:BD7"/>
    <mergeCell ref="BE6:BE7"/>
    <mergeCell ref="W26:W29"/>
    <mergeCell ref="W31:W34"/>
    <mergeCell ref="AX34:BJ36"/>
    <mergeCell ref="BO34:BX37"/>
    <mergeCell ref="W36:W39"/>
    <mergeCell ref="AY37:BB37"/>
    <mergeCell ref="BC37:BF37"/>
    <mergeCell ref="BG37:BJ37"/>
    <mergeCell ref="W42:AO45"/>
    <mergeCell ref="AB46:AC47"/>
    <mergeCell ref="AD46:AE47"/>
    <mergeCell ref="AF46:AG47"/>
    <mergeCell ref="AH46:AI47"/>
    <mergeCell ref="AJ46:AK47"/>
    <mergeCell ref="AL46:AM47"/>
    <mergeCell ref="AN46:AO47"/>
    <mergeCell ref="X58:AO59"/>
    <mergeCell ref="BO58:BX61"/>
    <mergeCell ref="X60:AO62"/>
    <mergeCell ref="AB63:AC64"/>
    <mergeCell ref="AD63:AE64"/>
    <mergeCell ref="AF63:AG64"/>
    <mergeCell ref="AH63:AI64"/>
    <mergeCell ref="AJ63:AK64"/>
    <mergeCell ref="AL63:AM64"/>
    <mergeCell ref="AN63:AO64"/>
  </mergeCells>
  <conditionalFormatting sqref="AC48">
    <cfRule type="expression" dxfId="1" priority="2">
      <formula>IF(AB44="ИСТИНА","qwerty",)</formula>
    </cfRule>
  </conditionalFormatting>
  <conditionalFormatting sqref="AC65">
    <cfRule type="expression" dxfId="0" priority="1">
      <formula>IF(AB61="ИСТИНА","qwerty",)</formula>
    </cfRule>
  </conditionalFormatting>
  <pageMargins left="0.7" right="0.7" top="0.75" bottom="0.75" header="0.3" footer="0.3"/>
  <pageSetup paperSize="9" orientation="portrait" horizontalDpi="4294967293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CI106"/>
  <sheetViews>
    <sheetView zoomScale="70" zoomScaleNormal="70" workbookViewId="0">
      <pane ySplit="1" topLeftCell="A26" activePane="bottomLeft" state="frozen"/>
      <selection activeCell="AI1" sqref="AI1"/>
      <selection pane="bottomLeft" activeCell="B73" sqref="B73"/>
    </sheetView>
  </sheetViews>
  <sheetFormatPr defaultColWidth="9.140625" defaultRowHeight="15" x14ac:dyDescent="0.25"/>
  <cols>
    <col min="1" max="1" width="15.85546875" style="147" customWidth="1"/>
    <col min="2" max="2" width="17.42578125" style="26" customWidth="1"/>
    <col min="3" max="8" width="9.140625" style="26"/>
    <col min="9" max="9" width="10.28515625" style="26" bestFit="1" customWidth="1"/>
    <col min="10" max="10" width="8.5703125" style="27" customWidth="1"/>
    <col min="11" max="11" width="13.140625" style="26" customWidth="1"/>
    <col min="12" max="14" width="9.140625" style="26"/>
    <col min="15" max="15" width="10.28515625" style="26" bestFit="1" customWidth="1"/>
    <col min="16" max="16" width="8.5703125" style="27" customWidth="1"/>
    <col min="17" max="17" width="13.140625" style="26" customWidth="1"/>
    <col min="18" max="21" width="9.140625" style="26"/>
    <col min="22" max="22" width="10.28515625" style="26" bestFit="1" customWidth="1"/>
    <col min="23" max="23" width="8.5703125" style="27" customWidth="1"/>
    <col min="24" max="24" width="13.140625" style="26" customWidth="1"/>
    <col min="25" max="28" width="9.140625" style="26"/>
    <col min="29" max="29" width="10.28515625" style="26" bestFit="1" customWidth="1"/>
    <col min="30" max="30" width="8.5703125" style="27" customWidth="1"/>
    <col min="31" max="31" width="13.140625" style="26" customWidth="1"/>
    <col min="32" max="34" width="9.140625" style="26"/>
    <col min="35" max="35" width="10.28515625" style="26" bestFit="1" customWidth="1"/>
    <col min="36" max="36" width="8.5703125" style="27" customWidth="1"/>
    <col min="37" max="37" width="13.140625" style="26" customWidth="1"/>
    <col min="38" max="41" width="9.140625" style="26"/>
    <col min="42" max="42" width="10.28515625" style="26" bestFit="1" customWidth="1"/>
    <col min="43" max="43" width="8.5703125" style="27" customWidth="1"/>
    <col min="44" max="44" width="13.140625" style="26" customWidth="1"/>
    <col min="45" max="48" width="9.140625" style="26"/>
    <col min="49" max="49" width="10.28515625" style="26" bestFit="1" customWidth="1"/>
    <col min="50" max="50" width="8.5703125" style="27" customWidth="1"/>
    <col min="51" max="51" width="13.140625" style="26" customWidth="1"/>
    <col min="52" max="54" width="9.140625" style="26"/>
    <col min="55" max="55" width="10.28515625" style="26" bestFit="1" customWidth="1"/>
    <col min="56" max="56" width="8.5703125" style="27" customWidth="1"/>
    <col min="57" max="57" width="13.140625" style="26" customWidth="1"/>
    <col min="58" max="61" width="9.140625" style="26"/>
    <col min="62" max="62" width="10.28515625" style="26" bestFit="1" customWidth="1"/>
    <col min="63" max="63" width="8.5703125" style="27" customWidth="1"/>
    <col min="64" max="64" width="13.140625" style="26" customWidth="1"/>
    <col min="65" max="68" width="9.140625" style="26"/>
    <col min="69" max="69" width="10.28515625" style="26" bestFit="1" customWidth="1"/>
    <col min="70" max="70" width="11.85546875" style="27" customWidth="1"/>
    <col min="71" max="71" width="13.140625" style="26" customWidth="1"/>
    <col min="72" max="75" width="9.140625" style="26"/>
    <col min="76" max="76" width="10.28515625" style="26" bestFit="1" customWidth="1"/>
    <col min="77" max="77" width="11.85546875" style="27" customWidth="1"/>
    <col min="78" max="78" width="13.140625" style="26" customWidth="1"/>
    <col min="79" max="82" width="9.140625" style="26"/>
    <col min="83" max="83" width="10.28515625" style="26" bestFit="1" customWidth="1"/>
    <col min="84" max="84" width="11.85546875" style="27" customWidth="1"/>
    <col min="85" max="85" width="13.140625" style="26" customWidth="1"/>
    <col min="86" max="16384" width="9.140625" style="26"/>
  </cols>
  <sheetData>
    <row r="1" spans="1:87" ht="23.45" customHeight="1" x14ac:dyDescent="0.35">
      <c r="A1" s="307" t="s">
        <v>214</v>
      </c>
      <c r="B1" s="307"/>
      <c r="C1" s="307"/>
      <c r="D1" s="307"/>
      <c r="E1" s="307"/>
      <c r="F1" s="308"/>
      <c r="G1" s="311" t="s">
        <v>53</v>
      </c>
      <c r="H1" s="312"/>
      <c r="I1" s="320" t="s">
        <v>61</v>
      </c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2"/>
      <c r="AA1" s="311" t="s">
        <v>53</v>
      </c>
      <c r="AB1" s="312"/>
      <c r="AC1" s="315" t="s">
        <v>62</v>
      </c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7"/>
      <c r="AU1" s="311" t="s">
        <v>53</v>
      </c>
      <c r="AV1" s="312"/>
      <c r="AW1" s="315" t="s">
        <v>213</v>
      </c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  <c r="BN1" s="317"/>
      <c r="BO1" s="311" t="s">
        <v>53</v>
      </c>
      <c r="BP1" s="312"/>
      <c r="BQ1" s="315" t="s">
        <v>69</v>
      </c>
      <c r="BR1" s="316"/>
      <c r="BS1" s="316"/>
      <c r="BT1" s="316"/>
      <c r="BU1" s="82"/>
      <c r="BV1" s="311" t="s">
        <v>53</v>
      </c>
      <c r="BW1" s="312"/>
      <c r="BX1" s="315" t="s">
        <v>62</v>
      </c>
      <c r="BY1" s="316"/>
      <c r="BZ1" s="316"/>
      <c r="CA1" s="316"/>
      <c r="CB1" s="82"/>
      <c r="CC1" s="311" t="s">
        <v>53</v>
      </c>
      <c r="CD1" s="312"/>
      <c r="CE1" s="315" t="s">
        <v>221</v>
      </c>
      <c r="CF1" s="316"/>
      <c r="CG1" s="316"/>
      <c r="CH1" s="316"/>
      <c r="CI1" s="128"/>
    </row>
    <row r="2" spans="1:87" ht="15.75" thickBot="1" x14ac:dyDescent="0.3">
      <c r="A2" s="149"/>
      <c r="B2" s="149"/>
      <c r="C2" s="149"/>
      <c r="D2" s="149"/>
      <c r="E2" s="149"/>
      <c r="F2" s="150"/>
      <c r="G2" s="313"/>
      <c r="H2" s="314"/>
      <c r="I2" s="29"/>
      <c r="J2" s="73" t="s">
        <v>52</v>
      </c>
      <c r="K2" s="73">
        <f>$C$3</f>
        <v>0.4</v>
      </c>
      <c r="L2" s="64">
        <f>NORMINV(K3,$I$10,$I$11)</f>
        <v>13.156489225567636</v>
      </c>
      <c r="M2" s="29"/>
      <c r="N2" s="29"/>
      <c r="O2" s="29"/>
      <c r="P2" s="30"/>
      <c r="Q2" s="73" t="s">
        <v>52</v>
      </c>
      <c r="R2" s="73">
        <f>$C$5</f>
        <v>0.5</v>
      </c>
      <c r="S2" s="74">
        <f>NORMINV(R3,$O$10,$O$11)</f>
        <v>14.228244612783818</v>
      </c>
      <c r="T2" s="29"/>
      <c r="U2" s="29"/>
      <c r="V2" s="29"/>
      <c r="W2" s="30"/>
      <c r="X2" s="73" t="s">
        <v>29</v>
      </c>
      <c r="Y2" s="73">
        <f>$C$5</f>
        <v>0.5</v>
      </c>
      <c r="Z2" s="75">
        <f>NORMINV(Y2,$V$10,$V$11)</f>
        <v>11.556577946117152</v>
      </c>
      <c r="AA2" s="313"/>
      <c r="AB2" s="314"/>
      <c r="AC2" s="29"/>
      <c r="AD2" s="73" t="s">
        <v>52</v>
      </c>
      <c r="AE2" s="73">
        <f>$C$3</f>
        <v>0.4</v>
      </c>
      <c r="AF2" s="64">
        <f>NORMINV(AE3,$AC$10,$AC$11)</f>
        <v>13.232269546973681</v>
      </c>
      <c r="AG2" s="29"/>
      <c r="AH2" s="29"/>
      <c r="AI2" s="29"/>
      <c r="AJ2" s="30"/>
      <c r="AK2" s="73" t="s">
        <v>52</v>
      </c>
      <c r="AL2" s="73">
        <f>$C$5</f>
        <v>0.5</v>
      </c>
      <c r="AM2" s="74">
        <f>NORMINV(AL3,$AI$10,$AI$11)</f>
        <v>14.457801440153506</v>
      </c>
      <c r="AN2" s="29"/>
      <c r="AO2" s="29"/>
      <c r="AP2" s="29"/>
      <c r="AQ2" s="30"/>
      <c r="AR2" s="73" t="s">
        <v>29</v>
      </c>
      <c r="AS2" s="73">
        <f>$C$5</f>
        <v>0.5</v>
      </c>
      <c r="AT2" s="75">
        <f>NORMINV(AS2,$AP$10,$AP$11)</f>
        <v>11.402801440153507</v>
      </c>
      <c r="AU2" s="313"/>
      <c r="AV2" s="314"/>
      <c r="AW2" s="29"/>
      <c r="AX2" s="73" t="s">
        <v>52</v>
      </c>
      <c r="AY2" s="73">
        <f>$C$3</f>
        <v>0.4</v>
      </c>
      <c r="AZ2" s="64">
        <f>NORMINV(AY3,$AW$10,$AW$11)</f>
        <v>13.156489225567636</v>
      </c>
      <c r="BA2" s="29"/>
      <c r="BB2" s="29"/>
      <c r="BC2" s="29"/>
      <c r="BD2" s="30"/>
      <c r="BE2" s="73" t="s">
        <v>52</v>
      </c>
      <c r="BF2" s="73">
        <f>$C$5</f>
        <v>0.5</v>
      </c>
      <c r="BG2" s="74">
        <f>NORMINV(BF3,$BC$10,$BC$11)</f>
        <v>14.228244612783818</v>
      </c>
      <c r="BH2" s="29"/>
      <c r="BI2" s="29"/>
      <c r="BJ2" s="29"/>
      <c r="BK2" s="30"/>
      <c r="BL2" s="73" t="s">
        <v>29</v>
      </c>
      <c r="BM2" s="73">
        <f>$C$5</f>
        <v>0.5</v>
      </c>
      <c r="BN2" s="75">
        <f>NORMINV(BM2,$BJ$10,$BJ$11)</f>
        <v>11.556577946117152</v>
      </c>
      <c r="BO2" s="313"/>
      <c r="BP2" s="314"/>
      <c r="BQ2" s="29"/>
      <c r="BR2" s="73" t="s">
        <v>52</v>
      </c>
      <c r="BS2" s="73">
        <f>$C$8</f>
        <v>0.33333333333333331</v>
      </c>
      <c r="BT2" s="64">
        <f>NORMINV(BS3,BQ10,BQ11)</f>
        <v>13.738017878802898</v>
      </c>
      <c r="BU2" s="83"/>
      <c r="BV2" s="313"/>
      <c r="BW2" s="314"/>
      <c r="BX2" s="29"/>
      <c r="BY2" s="73" t="s">
        <v>52</v>
      </c>
      <c r="BZ2" s="73">
        <f>$C$8</f>
        <v>0.33333333333333331</v>
      </c>
      <c r="CA2" s="64">
        <f>NORMINV(BZ3,BX10,BX11)</f>
        <v>13.879179163738955</v>
      </c>
      <c r="CB2" s="83"/>
      <c r="CC2" s="313"/>
      <c r="CD2" s="314"/>
      <c r="CE2" s="29"/>
      <c r="CF2" s="73" t="s">
        <v>52</v>
      </c>
      <c r="CG2" s="73">
        <f>$C$8</f>
        <v>0.33333333333333331</v>
      </c>
      <c r="CH2" s="64">
        <f>NORMINV(CG3,CE10,CE11)</f>
        <v>13.738017878802898</v>
      </c>
      <c r="CI2" s="83"/>
    </row>
    <row r="3" spans="1:87" x14ac:dyDescent="0.25">
      <c r="A3" s="148" t="s">
        <v>215</v>
      </c>
      <c r="B3" s="146" t="s">
        <v>216</v>
      </c>
      <c r="C3" s="149">
        <v>0.4</v>
      </c>
      <c r="D3" s="149"/>
      <c r="E3" s="149"/>
      <c r="F3" s="150"/>
      <c r="G3" s="28"/>
      <c r="H3" s="29"/>
      <c r="I3" s="29"/>
      <c r="J3" s="73" t="s">
        <v>29</v>
      </c>
      <c r="K3" s="73">
        <f>$C$4</f>
        <v>0.6</v>
      </c>
      <c r="L3" s="29"/>
      <c r="M3" s="29"/>
      <c r="N3" s="29"/>
      <c r="O3" s="29"/>
      <c r="P3" s="30"/>
      <c r="Q3" s="73" t="s">
        <v>29</v>
      </c>
      <c r="R3" s="73">
        <f>$C$6</f>
        <v>0.5</v>
      </c>
      <c r="S3" s="29"/>
      <c r="T3" s="29"/>
      <c r="U3" s="29"/>
      <c r="V3" s="29"/>
      <c r="W3" s="30"/>
      <c r="X3" s="73" t="s">
        <v>52</v>
      </c>
      <c r="Y3" s="73">
        <f>$C$6</f>
        <v>0.5</v>
      </c>
      <c r="Z3" s="31"/>
      <c r="AA3" s="28"/>
      <c r="AB3" s="29"/>
      <c r="AC3" s="29"/>
      <c r="AD3" s="73" t="s">
        <v>29</v>
      </c>
      <c r="AE3" s="73">
        <f>$C$4</f>
        <v>0.6</v>
      </c>
      <c r="AF3" s="29"/>
      <c r="AG3" s="29"/>
      <c r="AH3" s="29"/>
      <c r="AI3" s="29"/>
      <c r="AJ3" s="30"/>
      <c r="AK3" s="73" t="s">
        <v>29</v>
      </c>
      <c r="AL3" s="73">
        <f>$C$6</f>
        <v>0.5</v>
      </c>
      <c r="AM3" s="29"/>
      <c r="AN3" s="29"/>
      <c r="AO3" s="29"/>
      <c r="AP3" s="29"/>
      <c r="AQ3" s="30"/>
      <c r="AR3" s="73" t="s">
        <v>52</v>
      </c>
      <c r="AS3" s="73">
        <f>$C$6</f>
        <v>0.5</v>
      </c>
      <c r="AT3" s="31"/>
      <c r="AU3" s="28"/>
      <c r="AV3" s="29"/>
      <c r="AW3" s="29"/>
      <c r="AX3" s="73" t="s">
        <v>29</v>
      </c>
      <c r="AY3" s="73">
        <f>$C$4</f>
        <v>0.6</v>
      </c>
      <c r="AZ3" s="29"/>
      <c r="BA3" s="29"/>
      <c r="BB3" s="29"/>
      <c r="BC3" s="29"/>
      <c r="BD3" s="30"/>
      <c r="BE3" s="73" t="s">
        <v>29</v>
      </c>
      <c r="BF3" s="73">
        <f>$C$6</f>
        <v>0.5</v>
      </c>
      <c r="BG3" s="29"/>
      <c r="BH3" s="29"/>
      <c r="BI3" s="29"/>
      <c r="BJ3" s="29"/>
      <c r="BK3" s="30"/>
      <c r="BL3" s="73" t="s">
        <v>52</v>
      </c>
      <c r="BM3" s="73">
        <f>$C$6</f>
        <v>0.5</v>
      </c>
      <c r="BN3" s="31"/>
      <c r="BO3" s="28"/>
      <c r="BP3" s="29"/>
      <c r="BQ3" s="29"/>
      <c r="BR3" s="73" t="s">
        <v>29</v>
      </c>
      <c r="BS3" s="73">
        <f>$C$9</f>
        <v>0.66666666666666663</v>
      </c>
      <c r="BT3" s="29"/>
      <c r="BU3" s="31"/>
      <c r="BV3" s="28"/>
      <c r="BW3" s="29"/>
      <c r="BX3" s="29"/>
      <c r="BY3" s="73" t="s">
        <v>29</v>
      </c>
      <c r="BZ3" s="73">
        <f>$C$9</f>
        <v>0.66666666666666663</v>
      </c>
      <c r="CA3" s="29"/>
      <c r="CB3" s="31"/>
      <c r="CC3" s="28"/>
      <c r="CD3" s="29"/>
      <c r="CE3" s="29"/>
      <c r="CF3" s="73" t="s">
        <v>29</v>
      </c>
      <c r="CG3" s="73">
        <f>$C$9</f>
        <v>0.66666666666666663</v>
      </c>
      <c r="CH3" s="29"/>
      <c r="CI3" s="31"/>
    </row>
    <row r="4" spans="1:87" ht="15.75" thickBot="1" x14ac:dyDescent="0.3">
      <c r="B4" s="146" t="s">
        <v>217</v>
      </c>
      <c r="C4" s="26">
        <v>0.6</v>
      </c>
      <c r="G4" s="28"/>
      <c r="H4" s="29"/>
      <c r="I4" s="29"/>
      <c r="J4" s="30"/>
      <c r="K4" s="29"/>
      <c r="L4" s="29"/>
      <c r="M4" s="29"/>
      <c r="N4" s="29"/>
      <c r="O4" s="29"/>
      <c r="P4" s="30"/>
      <c r="Q4" s="29"/>
      <c r="R4" s="29"/>
      <c r="S4" s="29"/>
      <c r="T4" s="29"/>
      <c r="U4" s="29"/>
      <c r="V4" s="29"/>
      <c r="W4" s="30"/>
      <c r="X4" s="29"/>
      <c r="Y4" s="29"/>
      <c r="Z4" s="31"/>
      <c r="AA4" s="28"/>
      <c r="AB4" s="29"/>
      <c r="AC4" s="29"/>
      <c r="AD4" s="30"/>
      <c r="AE4" s="29"/>
      <c r="AF4" s="29"/>
      <c r="AG4" s="29"/>
      <c r="AH4" s="29"/>
      <c r="AI4" s="29"/>
      <c r="AJ4" s="30"/>
      <c r="AK4" s="29"/>
      <c r="AL4" s="29"/>
      <c r="AM4" s="29"/>
      <c r="AN4" s="29"/>
      <c r="AO4" s="29"/>
      <c r="AP4" s="29"/>
      <c r="AQ4" s="30"/>
      <c r="AR4" s="29"/>
      <c r="AS4" s="29"/>
      <c r="AT4" s="31"/>
      <c r="AU4" s="28"/>
      <c r="AV4" s="29"/>
      <c r="AW4" s="29"/>
      <c r="AX4" s="30"/>
      <c r="AY4" s="29"/>
      <c r="AZ4" s="29"/>
      <c r="BA4" s="29"/>
      <c r="BB4" s="29"/>
      <c r="BC4" s="29"/>
      <c r="BD4" s="30"/>
      <c r="BE4" s="29"/>
      <c r="BF4" s="29"/>
      <c r="BG4" s="29"/>
      <c r="BH4" s="29"/>
      <c r="BI4" s="29"/>
      <c r="BJ4" s="29"/>
      <c r="BK4" s="30"/>
      <c r="BL4" s="29"/>
      <c r="BM4" s="29"/>
      <c r="BN4" s="31"/>
      <c r="BO4" s="28"/>
      <c r="BP4" s="29"/>
      <c r="BQ4" s="29"/>
      <c r="BR4" s="30"/>
      <c r="BS4" s="29"/>
      <c r="BT4" s="29"/>
      <c r="BU4" s="31"/>
      <c r="BV4" s="28"/>
      <c r="BW4" s="29"/>
      <c r="BX4" s="29"/>
      <c r="BY4" s="30"/>
      <c r="BZ4" s="29"/>
      <c r="CA4" s="29"/>
      <c r="CB4" s="31"/>
      <c r="CC4" s="28"/>
      <c r="CD4" s="29"/>
      <c r="CE4" s="29"/>
      <c r="CF4" s="30"/>
      <c r="CG4" s="29"/>
      <c r="CH4" s="29"/>
      <c r="CI4" s="31"/>
    </row>
    <row r="5" spans="1:87" ht="63.75" customHeight="1" thickBot="1" x14ac:dyDescent="0.3">
      <c r="A5" s="148" t="s">
        <v>218</v>
      </c>
      <c r="B5" s="146" t="s">
        <v>216</v>
      </c>
      <c r="C5" s="26">
        <v>0.5</v>
      </c>
      <c r="G5" s="28"/>
      <c r="H5" s="309" t="s">
        <v>53</v>
      </c>
      <c r="I5" s="310"/>
      <c r="J5" s="32" t="s">
        <v>51</v>
      </c>
      <c r="K5" s="29"/>
      <c r="L5" s="29"/>
      <c r="M5" s="29"/>
      <c r="N5" s="309" t="s">
        <v>53</v>
      </c>
      <c r="O5" s="310"/>
      <c r="P5" s="32" t="s">
        <v>51</v>
      </c>
      <c r="Q5" s="29"/>
      <c r="R5" s="29"/>
      <c r="S5" s="29"/>
      <c r="T5" s="29"/>
      <c r="U5" s="309" t="s">
        <v>53</v>
      </c>
      <c r="V5" s="310"/>
      <c r="W5" s="32" t="s">
        <v>51</v>
      </c>
      <c r="X5" s="29"/>
      <c r="Y5" s="29"/>
      <c r="Z5" s="31"/>
      <c r="AA5" s="28"/>
      <c r="AB5" s="309" t="s">
        <v>53</v>
      </c>
      <c r="AC5" s="310"/>
      <c r="AD5" s="32" t="s">
        <v>51</v>
      </c>
      <c r="AE5" s="29"/>
      <c r="AF5" s="29"/>
      <c r="AG5" s="29"/>
      <c r="AH5" s="309" t="s">
        <v>53</v>
      </c>
      <c r="AI5" s="310"/>
      <c r="AJ5" s="32" t="s">
        <v>51</v>
      </c>
      <c r="AK5" s="29"/>
      <c r="AL5" s="29"/>
      <c r="AM5" s="29"/>
      <c r="AN5" s="29"/>
      <c r="AO5" s="309" t="s">
        <v>53</v>
      </c>
      <c r="AP5" s="310"/>
      <c r="AQ5" s="32" t="s">
        <v>51</v>
      </c>
      <c r="AR5" s="29"/>
      <c r="AS5" s="29"/>
      <c r="AT5" s="31"/>
      <c r="AU5" s="28"/>
      <c r="AV5" s="309" t="s">
        <v>53</v>
      </c>
      <c r="AW5" s="310"/>
      <c r="AX5" s="32" t="s">
        <v>51</v>
      </c>
      <c r="AY5" s="29"/>
      <c r="AZ5" s="29"/>
      <c r="BA5" s="29"/>
      <c r="BB5" s="309" t="s">
        <v>53</v>
      </c>
      <c r="BC5" s="310"/>
      <c r="BD5" s="32" t="s">
        <v>51</v>
      </c>
      <c r="BE5" s="29"/>
      <c r="BF5" s="29"/>
      <c r="BG5" s="29"/>
      <c r="BH5" s="29"/>
      <c r="BI5" s="309" t="s">
        <v>53</v>
      </c>
      <c r="BJ5" s="310"/>
      <c r="BK5" s="32" t="s">
        <v>51</v>
      </c>
      <c r="BL5" s="29"/>
      <c r="BM5" s="29"/>
      <c r="BN5" s="31"/>
      <c r="BO5" s="28"/>
      <c r="BP5" s="309" t="s">
        <v>53</v>
      </c>
      <c r="BQ5" s="310"/>
      <c r="BR5" s="32" t="s">
        <v>51</v>
      </c>
      <c r="BS5" s="29"/>
      <c r="BT5" s="29"/>
      <c r="BU5" s="31"/>
      <c r="BV5" s="28"/>
      <c r="BW5" s="309" t="s">
        <v>53</v>
      </c>
      <c r="BX5" s="310"/>
      <c r="BY5" s="32" t="s">
        <v>51</v>
      </c>
      <c r="BZ5" s="29"/>
      <c r="CA5" s="29"/>
      <c r="CB5" s="31"/>
      <c r="CC5" s="28"/>
      <c r="CD5" s="309" t="s">
        <v>53</v>
      </c>
      <c r="CE5" s="310"/>
      <c r="CF5" s="32" t="s">
        <v>51</v>
      </c>
      <c r="CG5" s="29"/>
      <c r="CH5" s="29"/>
      <c r="CI5" s="31"/>
    </row>
    <row r="6" spans="1:87" x14ac:dyDescent="0.25">
      <c r="B6" s="146" t="s">
        <v>217</v>
      </c>
      <c r="C6" s="26">
        <v>0.5</v>
      </c>
      <c r="G6" s="28"/>
      <c r="H6" s="33" t="s">
        <v>41</v>
      </c>
      <c r="I6" s="34" t="s">
        <v>42</v>
      </c>
      <c r="J6" s="35">
        <f>LN(I7)</f>
        <v>2.2982423435599086</v>
      </c>
      <c r="K6" s="29"/>
      <c r="L6" s="29"/>
      <c r="M6" s="29"/>
      <c r="N6" s="33" t="s">
        <v>41</v>
      </c>
      <c r="O6" s="34" t="s">
        <v>42</v>
      </c>
      <c r="P6" s="35">
        <f>LN(O7)</f>
        <v>2.5769151141334059</v>
      </c>
      <c r="Q6" s="29"/>
      <c r="R6" s="29"/>
      <c r="S6" s="29"/>
      <c r="T6" s="29"/>
      <c r="U6" s="33" t="s">
        <v>41</v>
      </c>
      <c r="V6" s="34" t="s">
        <v>42</v>
      </c>
      <c r="W6" s="35">
        <f>LN(V7)</f>
        <v>2.2982423435599086</v>
      </c>
      <c r="X6" s="29"/>
      <c r="Y6" s="29"/>
      <c r="Z6" s="31"/>
      <c r="AA6" s="28"/>
      <c r="AB6" s="33" t="s">
        <v>41</v>
      </c>
      <c r="AC6" s="34" t="s">
        <v>42</v>
      </c>
      <c r="AD6" s="35">
        <f>LN(AC7)</f>
        <v>2.2589814555119134</v>
      </c>
      <c r="AE6" s="29"/>
      <c r="AF6" s="29"/>
      <c r="AG6" s="29"/>
      <c r="AH6" s="33" t="s">
        <v>41</v>
      </c>
      <c r="AI6" s="34" t="s">
        <v>42</v>
      </c>
      <c r="AJ6" s="35">
        <f>LN(AI7)</f>
        <v>2.5826585089152738</v>
      </c>
      <c r="AK6" s="29"/>
      <c r="AL6" s="29"/>
      <c r="AM6" s="29"/>
      <c r="AN6" s="29"/>
      <c r="AO6" s="33" t="s">
        <v>41</v>
      </c>
      <c r="AP6" s="34" t="s">
        <v>42</v>
      </c>
      <c r="AQ6" s="35">
        <f>LN(AP7)</f>
        <v>2.2589814555119134</v>
      </c>
      <c r="AR6" s="29"/>
      <c r="AS6" s="29"/>
      <c r="AT6" s="31"/>
      <c r="AU6" s="28"/>
      <c r="AV6" s="33" t="s">
        <v>41</v>
      </c>
      <c r="AW6" s="34" t="s">
        <v>42</v>
      </c>
      <c r="AX6" s="35">
        <f>LN(AW7)</f>
        <v>2.2982423435599086</v>
      </c>
      <c r="AY6" s="29"/>
      <c r="AZ6" s="29"/>
      <c r="BA6" s="29"/>
      <c r="BB6" s="33" t="s">
        <v>41</v>
      </c>
      <c r="BC6" s="34" t="s">
        <v>42</v>
      </c>
      <c r="BD6" s="35">
        <f>LN(BC7)</f>
        <v>2.5769151141334059</v>
      </c>
      <c r="BE6" s="29"/>
      <c r="BF6" s="29"/>
      <c r="BG6" s="29"/>
      <c r="BH6" s="29"/>
      <c r="BI6" s="33" t="s">
        <v>41</v>
      </c>
      <c r="BJ6" s="34" t="s">
        <v>42</v>
      </c>
      <c r="BK6" s="35">
        <f>LN(BJ7)</f>
        <v>2.2982423435599086</v>
      </c>
      <c r="BL6" s="29"/>
      <c r="BM6" s="29"/>
      <c r="BN6" s="31"/>
      <c r="BO6" s="28"/>
      <c r="BP6" s="33" t="s">
        <v>41</v>
      </c>
      <c r="BQ6" s="34" t="s">
        <v>42</v>
      </c>
      <c r="BR6" s="35">
        <f>LN(BQ7)</f>
        <v>2.2328776805692256</v>
      </c>
      <c r="BS6" s="29"/>
      <c r="BT6" s="29"/>
      <c r="BU6" s="31"/>
      <c r="BV6" s="28"/>
      <c r="BW6" s="33" t="s">
        <v>41</v>
      </c>
      <c r="BX6" s="34" t="s">
        <v>42</v>
      </c>
      <c r="BY6" s="35">
        <f>LN(BX7)</f>
        <v>2.1868000600003352</v>
      </c>
      <c r="BZ6" s="29"/>
      <c r="CA6" s="29"/>
      <c r="CB6" s="31"/>
      <c r="CC6" s="28"/>
      <c r="CD6" s="33" t="s">
        <v>41</v>
      </c>
      <c r="CE6" s="34" t="s">
        <v>42</v>
      </c>
      <c r="CF6" s="35">
        <f>LN(CE7)</f>
        <v>2.2328776805692256</v>
      </c>
      <c r="CG6" s="29"/>
      <c r="CH6" s="29"/>
      <c r="CI6" s="31"/>
    </row>
    <row r="7" spans="1:87" ht="15.75" thickBot="1" x14ac:dyDescent="0.3">
      <c r="G7" s="28"/>
      <c r="H7" s="36">
        <v>0.1</v>
      </c>
      <c r="I7" s="39">
        <f>Рабочий_P50!AF51</f>
        <v>9.9566666666666652</v>
      </c>
      <c r="J7" s="37">
        <f>PERCENTILE(I14:I17,H7)</f>
        <v>7.0088761264121073</v>
      </c>
      <c r="K7" s="29"/>
      <c r="L7" s="29"/>
      <c r="M7" s="29"/>
      <c r="N7" s="36">
        <v>0.1</v>
      </c>
      <c r="O7" s="39">
        <f>L2</f>
        <v>13.156489225567636</v>
      </c>
      <c r="P7" s="37">
        <f>PERCENTILE(O14:O17,N7)</f>
        <v>12.15740632898618</v>
      </c>
      <c r="Q7" s="29"/>
      <c r="R7" s="29"/>
      <c r="S7" s="29"/>
      <c r="T7" s="29"/>
      <c r="U7" s="36">
        <v>0.1</v>
      </c>
      <c r="V7" s="39">
        <f>I7</f>
        <v>9.9566666666666652</v>
      </c>
      <c r="W7" s="37">
        <f>PERCENTILE(V14:V17,U7)</f>
        <v>12.15740632898618</v>
      </c>
      <c r="X7" s="29"/>
      <c r="Y7" s="29"/>
      <c r="Z7" s="31"/>
      <c r="AA7" s="28"/>
      <c r="AB7" s="36">
        <v>0.1</v>
      </c>
      <c r="AC7" s="39">
        <f>Рабочий_P50!AF52</f>
        <v>9.5733333333333324</v>
      </c>
      <c r="AD7" s="37">
        <f>PERCENTILE(AC14:AC17,AB7)</f>
        <v>7.0088761264121073</v>
      </c>
      <c r="AE7" s="29"/>
      <c r="AF7" s="29"/>
      <c r="AG7" s="29"/>
      <c r="AH7" s="36">
        <v>0.1</v>
      </c>
      <c r="AI7" s="39">
        <f>AF2</f>
        <v>13.232269546973681</v>
      </c>
      <c r="AJ7" s="37">
        <f>PERCENTILE(AI14:AI17,AH7)</f>
        <v>12.15740632898618</v>
      </c>
      <c r="AK7" s="29"/>
      <c r="AL7" s="29"/>
      <c r="AM7" s="29"/>
      <c r="AN7" s="29"/>
      <c r="AO7" s="36">
        <v>0.1</v>
      </c>
      <c r="AP7" s="39">
        <f>AC7</f>
        <v>9.5733333333333324</v>
      </c>
      <c r="AQ7" s="37">
        <f>PERCENTILE(AP14:AP17,AO7)</f>
        <v>12.15740632898618</v>
      </c>
      <c r="AR7" s="29"/>
      <c r="AS7" s="29"/>
      <c r="AT7" s="31"/>
      <c r="AU7" s="28"/>
      <c r="AV7" s="36">
        <v>0.1</v>
      </c>
      <c r="AW7" s="39">
        <f>Рабочий_P50!AF53</f>
        <v>9.9566666666666652</v>
      </c>
      <c r="AX7" s="37">
        <f>PERCENTILE(AW14:AW17,AV7)</f>
        <v>7.0088761264121073</v>
      </c>
      <c r="AY7" s="29"/>
      <c r="AZ7" s="29"/>
      <c r="BA7" s="29"/>
      <c r="BB7" s="36">
        <v>0.1</v>
      </c>
      <c r="BC7" s="39">
        <f>AZ2</f>
        <v>13.156489225567636</v>
      </c>
      <c r="BD7" s="37">
        <f>PERCENTILE(BC14:BC17,BB7)</f>
        <v>12.15740632898618</v>
      </c>
      <c r="BE7" s="29"/>
      <c r="BF7" s="29"/>
      <c r="BG7" s="29"/>
      <c r="BH7" s="29"/>
      <c r="BI7" s="36">
        <v>0.1</v>
      </c>
      <c r="BJ7" s="39">
        <f>AW7</f>
        <v>9.9566666666666652</v>
      </c>
      <c r="BK7" s="37">
        <f>PERCENTILE(BJ14:BJ17,BI7)</f>
        <v>12.15740632898618</v>
      </c>
      <c r="BL7" s="29"/>
      <c r="BM7" s="29"/>
      <c r="BN7" s="31"/>
      <c r="BO7" s="28"/>
      <c r="BP7" s="36">
        <v>0.1</v>
      </c>
      <c r="BQ7" s="39">
        <f>Рабочий_P50!AF54</f>
        <v>9.326666666666668</v>
      </c>
      <c r="BR7" s="37">
        <f>PERCENTILE(BQ14:BQ17,BP7)</f>
        <v>7.0088761264121073</v>
      </c>
      <c r="BS7" s="29"/>
      <c r="BT7" s="29"/>
      <c r="BU7" s="31"/>
      <c r="BV7" s="28"/>
      <c r="BW7" s="36">
        <v>0.1</v>
      </c>
      <c r="BX7" s="39">
        <f>Рабочий_P50!AF55</f>
        <v>8.9066666666666681</v>
      </c>
      <c r="BY7" s="37">
        <f>PERCENTILE(BX14:BX17,BW7)</f>
        <v>7.0088761264121073</v>
      </c>
      <c r="BZ7" s="29"/>
      <c r="CA7" s="29"/>
      <c r="CB7" s="31"/>
      <c r="CC7" s="28"/>
      <c r="CD7" s="36">
        <v>0.1</v>
      </c>
      <c r="CE7" s="39">
        <f>Рабочий_P50!AF56</f>
        <v>9.326666666666668</v>
      </c>
      <c r="CF7" s="37">
        <f>PERCENTILE(CE14:CE17,CD7)</f>
        <v>7.0088761264121073</v>
      </c>
      <c r="CG7" s="29"/>
      <c r="CH7" s="29"/>
      <c r="CI7" s="31"/>
    </row>
    <row r="8" spans="1:87" ht="45" x14ac:dyDescent="0.25">
      <c r="A8" s="148" t="s">
        <v>219</v>
      </c>
      <c r="B8" s="146" t="s">
        <v>216</v>
      </c>
      <c r="C8" s="26">
        <f>1/3</f>
        <v>0.33333333333333331</v>
      </c>
      <c r="G8" s="28"/>
      <c r="H8" s="38" t="s">
        <v>43</v>
      </c>
      <c r="I8" s="34" t="s">
        <v>44</v>
      </c>
      <c r="J8" s="35">
        <f>LN(I9)</f>
        <v>2.7278528283983898</v>
      </c>
      <c r="K8" s="29"/>
      <c r="L8" s="29"/>
      <c r="M8" s="29"/>
      <c r="N8" s="38" t="s">
        <v>43</v>
      </c>
      <c r="O8" s="34" t="s">
        <v>44</v>
      </c>
      <c r="P8" s="35">
        <f>LN(O9)</f>
        <v>2.7278528283983898</v>
      </c>
      <c r="Q8" s="29"/>
      <c r="R8" s="29"/>
      <c r="S8" s="29"/>
      <c r="T8" s="29"/>
      <c r="U8" s="38" t="s">
        <v>43</v>
      </c>
      <c r="V8" s="34" t="s">
        <v>44</v>
      </c>
      <c r="W8" s="35">
        <f>LN(V9)</f>
        <v>2.5769151141334059</v>
      </c>
      <c r="X8" s="29"/>
      <c r="Y8" s="29"/>
      <c r="Z8" s="31"/>
      <c r="AA8" s="28"/>
      <c r="AB8" s="38" t="s">
        <v>43</v>
      </c>
      <c r="AC8" s="34" t="s">
        <v>44</v>
      </c>
      <c r="AD8" s="35">
        <f>LN(AC9)</f>
        <v>2.7525985773632788</v>
      </c>
      <c r="AE8" s="29"/>
      <c r="AF8" s="29"/>
      <c r="AG8" s="29"/>
      <c r="AH8" s="38" t="s">
        <v>43</v>
      </c>
      <c r="AI8" s="34" t="s">
        <v>44</v>
      </c>
      <c r="AJ8" s="35">
        <f>LN(AI9)</f>
        <v>2.7525985773632788</v>
      </c>
      <c r="AK8" s="29"/>
      <c r="AL8" s="29"/>
      <c r="AM8" s="29"/>
      <c r="AN8" s="29"/>
      <c r="AO8" s="38" t="s">
        <v>43</v>
      </c>
      <c r="AP8" s="34" t="s">
        <v>44</v>
      </c>
      <c r="AQ8" s="35">
        <f>LN(AP9)</f>
        <v>2.5826585089152738</v>
      </c>
      <c r="AR8" s="29"/>
      <c r="AS8" s="29"/>
      <c r="AT8" s="31"/>
      <c r="AU8" s="28"/>
      <c r="AV8" s="38" t="s">
        <v>43</v>
      </c>
      <c r="AW8" s="34" t="s">
        <v>44</v>
      </c>
      <c r="AX8" s="35">
        <f>LN(AW9)</f>
        <v>2.7278528283983898</v>
      </c>
      <c r="AY8" s="29"/>
      <c r="AZ8" s="29"/>
      <c r="BA8" s="29"/>
      <c r="BB8" s="38" t="s">
        <v>43</v>
      </c>
      <c r="BC8" s="34" t="s">
        <v>44</v>
      </c>
      <c r="BD8" s="35">
        <f>LN(BC9)</f>
        <v>2.7278528283983898</v>
      </c>
      <c r="BE8" s="29"/>
      <c r="BF8" s="29"/>
      <c r="BG8" s="29"/>
      <c r="BH8" s="29"/>
      <c r="BI8" s="38" t="s">
        <v>43</v>
      </c>
      <c r="BJ8" s="34" t="s">
        <v>44</v>
      </c>
      <c r="BK8" s="35">
        <f>LN(BJ9)</f>
        <v>2.5769151141334059</v>
      </c>
      <c r="BL8" s="29"/>
      <c r="BM8" s="29"/>
      <c r="BN8" s="31"/>
      <c r="BO8" s="28"/>
      <c r="BP8" s="38" t="s">
        <v>43</v>
      </c>
      <c r="BQ8" s="34" t="s">
        <v>44</v>
      </c>
      <c r="BR8" s="35">
        <f>LN(BQ9)</f>
        <v>2.768204123921957</v>
      </c>
      <c r="BS8" s="29"/>
      <c r="BT8" s="29"/>
      <c r="BU8" s="31"/>
      <c r="BV8" s="28"/>
      <c r="BW8" s="38" t="s">
        <v>43</v>
      </c>
      <c r="BX8" s="34" t="s">
        <v>44</v>
      </c>
      <c r="BY8" s="35">
        <f>LN(BX9)</f>
        <v>2.7942278973432622</v>
      </c>
      <c r="BZ8" s="29"/>
      <c r="CA8" s="29"/>
      <c r="CB8" s="31"/>
      <c r="CC8" s="28"/>
      <c r="CD8" s="38" t="s">
        <v>43</v>
      </c>
      <c r="CE8" s="34" t="s">
        <v>44</v>
      </c>
      <c r="CF8" s="35">
        <f>LN(CE9)</f>
        <v>2.768204123921957</v>
      </c>
      <c r="CG8" s="29"/>
      <c r="CH8" s="29"/>
      <c r="CI8" s="31"/>
    </row>
    <row r="9" spans="1:87" ht="15.75" thickBot="1" x14ac:dyDescent="0.3">
      <c r="B9" s="146" t="s">
        <v>220</v>
      </c>
      <c r="C9" s="26">
        <f>2/3</f>
        <v>0.66666666666666663</v>
      </c>
      <c r="G9" s="28"/>
      <c r="H9" s="28">
        <v>0.9</v>
      </c>
      <c r="I9" s="64">
        <f>Рабочий_P50!AG51</f>
        <v>15.299999999999999</v>
      </c>
      <c r="J9" s="37">
        <f>PERCENTILE(I14:I17,H9)</f>
        <v>14.135887224170583</v>
      </c>
      <c r="K9" s="29"/>
      <c r="L9" s="29"/>
      <c r="M9" s="29"/>
      <c r="N9" s="28">
        <v>0.9</v>
      </c>
      <c r="O9" s="64">
        <f>I9</f>
        <v>15.299999999999999</v>
      </c>
      <c r="P9" s="37">
        <f>PERCENTILE(O14:O17,N9)</f>
        <v>14.805064143052581</v>
      </c>
      <c r="Q9" s="29"/>
      <c r="R9" s="29"/>
      <c r="S9" s="29"/>
      <c r="T9" s="29"/>
      <c r="U9" s="28">
        <v>0.9</v>
      </c>
      <c r="V9" s="64">
        <f>L2</f>
        <v>13.156489225567636</v>
      </c>
      <c r="W9" s="37">
        <f>PERCENTILE(V14:V17,U9)</f>
        <v>14.805064143052581</v>
      </c>
      <c r="X9" s="29"/>
      <c r="Y9" s="29"/>
      <c r="Z9" s="31"/>
      <c r="AA9" s="28"/>
      <c r="AB9" s="28">
        <v>0.9</v>
      </c>
      <c r="AC9" s="64">
        <f>Рабочий_P50!AG52</f>
        <v>15.683333333333332</v>
      </c>
      <c r="AD9" s="37">
        <f>PERCENTILE(AC14:AC17,AB9)</f>
        <v>14.135887224170583</v>
      </c>
      <c r="AE9" s="29"/>
      <c r="AF9" s="29"/>
      <c r="AG9" s="29"/>
      <c r="AH9" s="28">
        <v>0.9</v>
      </c>
      <c r="AI9" s="64">
        <f>AC9</f>
        <v>15.683333333333332</v>
      </c>
      <c r="AJ9" s="37">
        <f>PERCENTILE(AI14:AI17,AH9)</f>
        <v>14.805064143052581</v>
      </c>
      <c r="AK9" s="29"/>
      <c r="AL9" s="29"/>
      <c r="AM9" s="29"/>
      <c r="AN9" s="29"/>
      <c r="AO9" s="28">
        <v>0.9</v>
      </c>
      <c r="AP9" s="64">
        <f>AF2</f>
        <v>13.232269546973681</v>
      </c>
      <c r="AQ9" s="37">
        <f>PERCENTILE(AP14:AP17,AO9)</f>
        <v>14.805064143052581</v>
      </c>
      <c r="AR9" s="29"/>
      <c r="AS9" s="29"/>
      <c r="AT9" s="31"/>
      <c r="AU9" s="28"/>
      <c r="AV9" s="28">
        <v>0.9</v>
      </c>
      <c r="AW9" s="64">
        <f>Рабочий_P50!AG53</f>
        <v>15.299999999999999</v>
      </c>
      <c r="AX9" s="37">
        <f>PERCENTILE(AW14:AW17,AV9)</f>
        <v>14.135887224170583</v>
      </c>
      <c r="AY9" s="29"/>
      <c r="AZ9" s="29"/>
      <c r="BA9" s="29"/>
      <c r="BB9" s="28">
        <v>0.9</v>
      </c>
      <c r="BC9" s="64">
        <f>AW9</f>
        <v>15.299999999999999</v>
      </c>
      <c r="BD9" s="37">
        <f>PERCENTILE(BC14:BC17,BB9)</f>
        <v>14.805064143052581</v>
      </c>
      <c r="BE9" s="29"/>
      <c r="BF9" s="29"/>
      <c r="BG9" s="29"/>
      <c r="BH9" s="29"/>
      <c r="BI9" s="28">
        <v>0.9</v>
      </c>
      <c r="BJ9" s="64">
        <f>AZ2</f>
        <v>13.156489225567636</v>
      </c>
      <c r="BK9" s="37">
        <f>PERCENTILE(BJ14:BJ17,BI9)</f>
        <v>14.805064143052581</v>
      </c>
      <c r="BL9" s="29"/>
      <c r="BM9" s="29"/>
      <c r="BN9" s="31"/>
      <c r="BO9" s="28"/>
      <c r="BP9" s="28">
        <v>0.9</v>
      </c>
      <c r="BQ9" s="64">
        <f>Рабочий_P50!AG54</f>
        <v>15.93</v>
      </c>
      <c r="BR9" s="37">
        <f>PERCENTILE(BQ14:BQ17,BP9)</f>
        <v>14.135887224170583</v>
      </c>
      <c r="BS9" s="29"/>
      <c r="BT9" s="29"/>
      <c r="BU9" s="31"/>
      <c r="BV9" s="28"/>
      <c r="BW9" s="28">
        <v>0.9</v>
      </c>
      <c r="BX9" s="64">
        <f>Рабочий_P50!AG55</f>
        <v>16.349999999999998</v>
      </c>
      <c r="BY9" s="37">
        <f>PERCENTILE(BX14:BX17,BW9)</f>
        <v>14.135887224170583</v>
      </c>
      <c r="BZ9" s="29"/>
      <c r="CA9" s="29"/>
      <c r="CB9" s="31"/>
      <c r="CC9" s="28"/>
      <c r="CD9" s="28">
        <v>0.9</v>
      </c>
      <c r="CE9" s="64">
        <f>Рабочий_P50!AG56</f>
        <v>15.93</v>
      </c>
      <c r="CF9" s="37">
        <f>PERCENTILE(CE14:CE17,CD9)</f>
        <v>14.135887224170583</v>
      </c>
      <c r="CG9" s="29"/>
      <c r="CH9" s="29"/>
      <c r="CI9" s="31"/>
    </row>
    <row r="10" spans="1:87" x14ac:dyDescent="0.25">
      <c r="G10" s="42"/>
      <c r="H10" s="40" t="s">
        <v>45</v>
      </c>
      <c r="I10" s="76">
        <f>AVERAGE(I7,I9)</f>
        <v>12.628333333333332</v>
      </c>
      <c r="J10" s="41">
        <f>AVERAGE(J6,J8)</f>
        <v>2.513047585979149</v>
      </c>
      <c r="K10" s="29"/>
      <c r="L10" s="29"/>
      <c r="M10" s="43"/>
      <c r="N10" s="40" t="s">
        <v>45</v>
      </c>
      <c r="O10" s="76">
        <f>AVERAGE(O7,O9)</f>
        <v>14.228244612783818</v>
      </c>
      <c r="P10" s="41">
        <f>AVERAGE(P6,P8)</f>
        <v>2.6523839712658979</v>
      </c>
      <c r="Q10" s="29"/>
      <c r="R10" s="29"/>
      <c r="S10" s="29"/>
      <c r="T10" s="43">
        <f>AVERAGE(V7,V9)</f>
        <v>11.556577946117152</v>
      </c>
      <c r="U10" s="40" t="s">
        <v>45</v>
      </c>
      <c r="V10" s="76">
        <f>T10</f>
        <v>11.556577946117152</v>
      </c>
      <c r="W10" s="41">
        <f>AVERAGE(W6,W8)</f>
        <v>2.4375787288466571</v>
      </c>
      <c r="X10" s="29"/>
      <c r="Y10" s="29"/>
      <c r="Z10" s="31"/>
      <c r="AA10" s="42"/>
      <c r="AB10" s="40" t="s">
        <v>45</v>
      </c>
      <c r="AC10" s="76">
        <f>AVERAGE(AC7,AC9)</f>
        <v>12.628333333333332</v>
      </c>
      <c r="AD10" s="41">
        <f>AVERAGE(AD6,AD8)</f>
        <v>2.5057900164375964</v>
      </c>
      <c r="AE10" s="29"/>
      <c r="AF10" s="29"/>
      <c r="AG10" s="43"/>
      <c r="AH10" s="40" t="s">
        <v>45</v>
      </c>
      <c r="AI10" s="76">
        <f>AVERAGE(AI7,AI9)</f>
        <v>14.457801440153506</v>
      </c>
      <c r="AJ10" s="41">
        <f>AVERAGE(AJ6,AJ8)</f>
        <v>2.6676285431392763</v>
      </c>
      <c r="AK10" s="29"/>
      <c r="AL10" s="29"/>
      <c r="AM10" s="29"/>
      <c r="AN10" s="43">
        <f>AVERAGE(AP7,AP9)</f>
        <v>11.402801440153507</v>
      </c>
      <c r="AO10" s="40" t="s">
        <v>45</v>
      </c>
      <c r="AP10" s="76">
        <f>AN10</f>
        <v>11.402801440153507</v>
      </c>
      <c r="AQ10" s="41">
        <f>AVERAGE(AQ6,AQ8)</f>
        <v>2.4208199822135938</v>
      </c>
      <c r="AR10" s="29"/>
      <c r="AS10" s="29"/>
      <c r="AT10" s="31"/>
      <c r="AU10" s="42"/>
      <c r="AV10" s="40" t="s">
        <v>45</v>
      </c>
      <c r="AW10" s="76">
        <f>AVERAGE(AW7,AW9)</f>
        <v>12.628333333333332</v>
      </c>
      <c r="AX10" s="41">
        <f>AVERAGE(AX6,AX8)</f>
        <v>2.513047585979149</v>
      </c>
      <c r="AY10" s="29"/>
      <c r="AZ10" s="29"/>
      <c r="BA10" s="43"/>
      <c r="BB10" s="40" t="s">
        <v>45</v>
      </c>
      <c r="BC10" s="76">
        <f>AVERAGE(BC7,BC9)</f>
        <v>14.228244612783818</v>
      </c>
      <c r="BD10" s="41">
        <f>AVERAGE(BD6,BD8)</f>
        <v>2.6523839712658979</v>
      </c>
      <c r="BE10" s="29"/>
      <c r="BF10" s="29"/>
      <c r="BG10" s="29"/>
      <c r="BH10" s="43">
        <f>AVERAGE(BJ7,BJ9)</f>
        <v>11.556577946117152</v>
      </c>
      <c r="BI10" s="40" t="s">
        <v>45</v>
      </c>
      <c r="BJ10" s="76">
        <f>BH10</f>
        <v>11.556577946117152</v>
      </c>
      <c r="BK10" s="41">
        <f>AVERAGE(BK6,BK8)</f>
        <v>2.4375787288466571</v>
      </c>
      <c r="BL10" s="29"/>
      <c r="BM10" s="29"/>
      <c r="BN10" s="31"/>
      <c r="BO10" s="42"/>
      <c r="BP10" s="40" t="s">
        <v>45</v>
      </c>
      <c r="BQ10" s="76">
        <f>AVERAGE(BQ7,BQ9)</f>
        <v>12.628333333333334</v>
      </c>
      <c r="BR10" s="41">
        <f>AVERAGE(BR6,BR8)</f>
        <v>2.5005409022455911</v>
      </c>
      <c r="BS10" s="29"/>
      <c r="BT10" s="29"/>
      <c r="BU10" s="31"/>
      <c r="BV10" s="42"/>
      <c r="BW10" s="40" t="s">
        <v>45</v>
      </c>
      <c r="BX10" s="76">
        <f>AVERAGE(BX7,BX9)</f>
        <v>12.628333333333334</v>
      </c>
      <c r="BY10" s="41">
        <f>AVERAGE(BY6,BY8)</f>
        <v>2.4905139786717987</v>
      </c>
      <c r="BZ10" s="29"/>
      <c r="CA10" s="29"/>
      <c r="CB10" s="31"/>
      <c r="CC10" s="42"/>
      <c r="CD10" s="40" t="s">
        <v>45</v>
      </c>
      <c r="CE10" s="76">
        <f>AVERAGE(CE7,CE9)</f>
        <v>12.628333333333334</v>
      </c>
      <c r="CF10" s="41">
        <f>AVERAGE(CF6,CF8)</f>
        <v>2.5005409022455911</v>
      </c>
      <c r="CG10" s="29"/>
      <c r="CH10" s="29"/>
      <c r="CI10" s="31"/>
    </row>
    <row r="11" spans="1:87" x14ac:dyDescent="0.25">
      <c r="G11" s="28"/>
      <c r="H11" s="44" t="s">
        <v>46</v>
      </c>
      <c r="I11" s="45">
        <f>(I9-I7)/(NORMSINV(H9)-NORMSINV(H7))</f>
        <v>2.0847125769233728</v>
      </c>
      <c r="J11" s="41">
        <f>(J8-J6)/(NORMSINV(H9)-NORMSINV(H7))</f>
        <v>0.16761342125781589</v>
      </c>
      <c r="K11" s="29"/>
      <c r="L11" s="29"/>
      <c r="M11" s="29"/>
      <c r="N11" s="44" t="s">
        <v>46</v>
      </c>
      <c r="O11" s="45">
        <f>(O9-O7)/(NORMSINV(N9)-NORMSINV(N7))</f>
        <v>0.83629517222019434</v>
      </c>
      <c r="P11" s="41">
        <f>(P8-P6)/(NORMSINV(N9)-NORMSINV(N7))</f>
        <v>5.888866211982751E-2</v>
      </c>
      <c r="Q11" s="29"/>
      <c r="R11" s="29"/>
      <c r="S11" s="29"/>
      <c r="T11" s="29">
        <f>(V9-V7)/(NORMSINV(U9)-NORMSINV(U7))</f>
        <v>1.2484174047031784</v>
      </c>
      <c r="U11" s="44" t="s">
        <v>46</v>
      </c>
      <c r="V11" s="45">
        <f>T11</f>
        <v>1.2484174047031784</v>
      </c>
      <c r="W11" s="41">
        <f>(W8-W6)/(NORMSINV(U9)-NORMSINV(U7))</f>
        <v>0.10872475913798839</v>
      </c>
      <c r="X11" s="29"/>
      <c r="Y11" s="29"/>
      <c r="Z11" s="31"/>
      <c r="AA11" s="28"/>
      <c r="AB11" s="44" t="s">
        <v>46</v>
      </c>
      <c r="AC11" s="45">
        <f>(AC9-AC7)/(NORMSINV(AB9)-NORMSINV(AB7))</f>
        <v>2.3838291662511177</v>
      </c>
      <c r="AD11" s="41">
        <f>(AD8-AD6)/(NORMSINV(AB9)-NORMSINV(AB7))</f>
        <v>0.19258574337646758</v>
      </c>
      <c r="AE11" s="29"/>
      <c r="AF11" s="29"/>
      <c r="AG11" s="29"/>
      <c r="AH11" s="44" t="s">
        <v>46</v>
      </c>
      <c r="AI11" s="45">
        <f>(AI9-AI7)/(NORMSINV(AH9)-NORMSINV(AH7))</f>
        <v>0.95628761739214962</v>
      </c>
      <c r="AJ11" s="41">
        <f>(AJ8-AJ6)/(NORMSINV(AH9)-NORMSINV(AH7))</f>
        <v>6.6302469996901092E-2</v>
      </c>
      <c r="AK11" s="29"/>
      <c r="AL11" s="29"/>
      <c r="AM11" s="29"/>
      <c r="AN11" s="29">
        <f>(AP9-AP7)/(NORMSINV(AO9)-NORMSINV(AO7))</f>
        <v>1.427541548858968</v>
      </c>
      <c r="AO11" s="44" t="s">
        <v>46</v>
      </c>
      <c r="AP11" s="45">
        <f>AN11</f>
        <v>1.427541548858968</v>
      </c>
      <c r="AQ11" s="41">
        <f>(AQ8-AQ6)/(NORMSINV(AO9)-NORMSINV(AO7))</f>
        <v>0.12628327337956646</v>
      </c>
      <c r="AR11" s="29"/>
      <c r="AS11" s="29"/>
      <c r="AT11" s="31"/>
      <c r="AU11" s="28"/>
      <c r="AV11" s="44" t="s">
        <v>46</v>
      </c>
      <c r="AW11" s="45">
        <f>(AW9-AW7)/(NORMSINV(AV9)-NORMSINV(AV7))</f>
        <v>2.0847125769233728</v>
      </c>
      <c r="AX11" s="41">
        <f>(AX8-AX6)/(NORMSINV(AV9)-NORMSINV(AV7))</f>
        <v>0.16761342125781589</v>
      </c>
      <c r="AY11" s="29"/>
      <c r="AZ11" s="29"/>
      <c r="BA11" s="29"/>
      <c r="BB11" s="44" t="s">
        <v>46</v>
      </c>
      <c r="BC11" s="45">
        <f>(BC9-BC7)/(NORMSINV(BB9)-NORMSINV(BB7))</f>
        <v>0.83629517222019434</v>
      </c>
      <c r="BD11" s="41">
        <f>(BD8-BD6)/(NORMSINV(BB9)-NORMSINV(BB7))</f>
        <v>5.888866211982751E-2</v>
      </c>
      <c r="BE11" s="29"/>
      <c r="BF11" s="29"/>
      <c r="BG11" s="29"/>
      <c r="BH11" s="29">
        <f>(BJ9-BJ7)/(NORMSINV(BI9)-NORMSINV(BI7))</f>
        <v>1.2484174047031784</v>
      </c>
      <c r="BI11" s="44" t="s">
        <v>46</v>
      </c>
      <c r="BJ11" s="45">
        <f>BH11</f>
        <v>1.2484174047031784</v>
      </c>
      <c r="BK11" s="41">
        <f>(BK8-BK6)/(NORMSINV(BI9)-NORMSINV(BI7))</f>
        <v>0.10872475913798839</v>
      </c>
      <c r="BL11" s="29"/>
      <c r="BM11" s="29"/>
      <c r="BN11" s="31"/>
      <c r="BO11" s="28"/>
      <c r="BP11" s="44" t="s">
        <v>46</v>
      </c>
      <c r="BQ11" s="45">
        <f>(BQ9-BQ7)/(NORMSINV(BP9)-NORMSINV(BP7))</f>
        <v>2.5763041889489706</v>
      </c>
      <c r="BR11" s="41">
        <f>(BR8-BR6)/(NORMSINV(BP9)-NORMSINV(BP7))</f>
        <v>0.20885872162515842</v>
      </c>
      <c r="BS11" s="29"/>
      <c r="BT11" s="29"/>
      <c r="BU11" s="31"/>
      <c r="BV11" s="28"/>
      <c r="BW11" s="44" t="s">
        <v>46</v>
      </c>
      <c r="BX11" s="45">
        <f>(BX9-BX7)/(NORMSINV(BW9)-NORMSINV(BW7))</f>
        <v>2.9040319302993689</v>
      </c>
      <c r="BY11" s="41">
        <f>(BY8-BY6)/(NORMSINV(BW9)-NORMSINV(BW7))</f>
        <v>0.23698922995923227</v>
      </c>
      <c r="BZ11" s="29"/>
      <c r="CA11" s="29"/>
      <c r="CB11" s="31"/>
      <c r="CC11" s="28"/>
      <c r="CD11" s="44" t="s">
        <v>46</v>
      </c>
      <c r="CE11" s="45">
        <f>(CE9-CE7)/(NORMSINV(CD9)-NORMSINV(CD7))</f>
        <v>2.5763041889489706</v>
      </c>
      <c r="CF11" s="41">
        <f>(CF8-CF6)/(NORMSINV(CD9)-NORMSINV(CD7))</f>
        <v>0.20885872162515842</v>
      </c>
      <c r="CG11" s="29"/>
      <c r="CH11" s="29"/>
      <c r="CI11" s="31"/>
    </row>
    <row r="12" spans="1:87" x14ac:dyDescent="0.25">
      <c r="G12" s="28"/>
      <c r="H12" s="46" t="s">
        <v>47</v>
      </c>
      <c r="I12" s="47">
        <f>IF(J5="НОРМ. распред.",I11^2,J11^2)</f>
        <v>4.346026528382489</v>
      </c>
      <c r="J12" s="48"/>
      <c r="K12" s="49" t="s">
        <v>48</v>
      </c>
      <c r="L12" s="29"/>
      <c r="M12" s="29"/>
      <c r="N12" s="46" t="s">
        <v>47</v>
      </c>
      <c r="O12" s="47">
        <f>IF(P5="НОРМ. распред.",O11^2,P11^2)</f>
        <v>0.69938961507880448</v>
      </c>
      <c r="P12" s="48"/>
      <c r="Q12" s="49" t="s">
        <v>48</v>
      </c>
      <c r="R12" s="29"/>
      <c r="S12" s="29"/>
      <c r="T12" s="29"/>
      <c r="U12" s="46" t="s">
        <v>47</v>
      </c>
      <c r="V12" s="47">
        <f>IF(W5="НОРМ. распред.",V11^2,W11^2)</f>
        <v>1.5585460163658196</v>
      </c>
      <c r="W12" s="48"/>
      <c r="X12" s="49" t="s">
        <v>48</v>
      </c>
      <c r="Y12" s="29"/>
      <c r="Z12" s="31"/>
      <c r="AA12" s="28"/>
      <c r="AB12" s="46" t="s">
        <v>47</v>
      </c>
      <c r="AC12" s="47">
        <f>IF(AD5="НОРМ. распред.",AC11^2,AD11^2)</f>
        <v>5.6826414938694993</v>
      </c>
      <c r="AD12" s="48"/>
      <c r="AE12" s="49" t="s">
        <v>48</v>
      </c>
      <c r="AF12" s="29"/>
      <c r="AG12" s="29"/>
      <c r="AH12" s="46" t="s">
        <v>47</v>
      </c>
      <c r="AI12" s="47">
        <f>IF(AJ5="НОРМ. распред.",AI11^2,AJ11^2)</f>
        <v>0.91448600717755435</v>
      </c>
      <c r="AJ12" s="48"/>
      <c r="AK12" s="49" t="s">
        <v>48</v>
      </c>
      <c r="AL12" s="29"/>
      <c r="AM12" s="29"/>
      <c r="AN12" s="29"/>
      <c r="AO12" s="46" t="s">
        <v>47</v>
      </c>
      <c r="AP12" s="47">
        <f>IF(AQ5="НОРМ. распред.",AP11^2,AQ11^2)</f>
        <v>2.0378748737186614</v>
      </c>
      <c r="AQ12" s="48"/>
      <c r="AR12" s="49" t="s">
        <v>48</v>
      </c>
      <c r="AS12" s="29"/>
      <c r="AT12" s="31"/>
      <c r="AU12" s="28"/>
      <c r="AV12" s="46" t="s">
        <v>47</v>
      </c>
      <c r="AW12" s="47">
        <f>IF(AX5="НОРМ. распред.",AW11^2,AX11^2)</f>
        <v>4.346026528382489</v>
      </c>
      <c r="AX12" s="48"/>
      <c r="AY12" s="49" t="s">
        <v>48</v>
      </c>
      <c r="AZ12" s="29"/>
      <c r="BA12" s="29"/>
      <c r="BB12" s="46" t="s">
        <v>47</v>
      </c>
      <c r="BC12" s="47">
        <f>IF(BD5="НОРМ. распред.",BC11^2,BD11^2)</f>
        <v>0.69938961507880448</v>
      </c>
      <c r="BD12" s="48"/>
      <c r="BE12" s="49" t="s">
        <v>48</v>
      </c>
      <c r="BF12" s="29"/>
      <c r="BG12" s="29"/>
      <c r="BH12" s="29"/>
      <c r="BI12" s="46" t="s">
        <v>47</v>
      </c>
      <c r="BJ12" s="47">
        <f>IF(BK5="НОРМ. распред.",BJ11^2,BK11^2)</f>
        <v>1.5585460163658196</v>
      </c>
      <c r="BK12" s="48"/>
      <c r="BL12" s="49" t="s">
        <v>48</v>
      </c>
      <c r="BM12" s="29"/>
      <c r="BN12" s="31"/>
      <c r="BO12" s="28"/>
      <c r="BP12" s="46" t="s">
        <v>47</v>
      </c>
      <c r="BQ12" s="47">
        <f>IF(BR5="НОРМ. распред.",BQ11^2,BR11^2)</f>
        <v>6.637343273996013</v>
      </c>
      <c r="BR12" s="48"/>
      <c r="BS12" s="49" t="s">
        <v>48</v>
      </c>
      <c r="BT12" s="29"/>
      <c r="BU12" s="31"/>
      <c r="BV12" s="28"/>
      <c r="BW12" s="46" t="s">
        <v>47</v>
      </c>
      <c r="BX12" s="47">
        <f>IF(BY5="НОРМ. распред.",BX11^2,BY11^2)</f>
        <v>8.4334014521982787</v>
      </c>
      <c r="BY12" s="48"/>
      <c r="BZ12" s="49" t="s">
        <v>48</v>
      </c>
      <c r="CA12" s="29"/>
      <c r="CB12" s="31"/>
      <c r="CC12" s="28"/>
      <c r="CD12" s="46" t="s">
        <v>47</v>
      </c>
      <c r="CE12" s="47">
        <f>IF(CF5="НОРМ. распред.",CE11^2,CF11^2)</f>
        <v>6.637343273996013</v>
      </c>
      <c r="CF12" s="48"/>
      <c r="CG12" s="49" t="s">
        <v>48</v>
      </c>
      <c r="CH12" s="29"/>
      <c r="CI12" s="31"/>
    </row>
    <row r="13" spans="1:87" ht="39" x14ac:dyDescent="0.25">
      <c r="G13" s="28"/>
      <c r="H13" s="50" t="s">
        <v>49</v>
      </c>
      <c r="I13" s="47">
        <v>0.30897951066328855</v>
      </c>
      <c r="J13" s="51"/>
      <c r="K13" s="52" t="s">
        <v>50</v>
      </c>
      <c r="L13" s="29"/>
      <c r="M13" s="29"/>
      <c r="N13" s="50" t="s">
        <v>49</v>
      </c>
      <c r="O13" s="47">
        <v>0.30897951066328855</v>
      </c>
      <c r="P13" s="51"/>
      <c r="Q13" s="52" t="s">
        <v>50</v>
      </c>
      <c r="R13" s="29"/>
      <c r="S13" s="29"/>
      <c r="T13" s="29"/>
      <c r="U13" s="50" t="s">
        <v>49</v>
      </c>
      <c r="V13" s="47">
        <v>0.30897951066328855</v>
      </c>
      <c r="W13" s="51"/>
      <c r="X13" s="52" t="s">
        <v>50</v>
      </c>
      <c r="Y13" s="29"/>
      <c r="Z13" s="31"/>
      <c r="AA13" s="28"/>
      <c r="AB13" s="50" t="s">
        <v>49</v>
      </c>
      <c r="AC13" s="47">
        <v>0.30897951066328855</v>
      </c>
      <c r="AD13" s="51"/>
      <c r="AE13" s="52" t="s">
        <v>50</v>
      </c>
      <c r="AF13" s="29"/>
      <c r="AG13" s="29"/>
      <c r="AH13" s="50" t="s">
        <v>49</v>
      </c>
      <c r="AI13" s="47">
        <v>0.30897951066328855</v>
      </c>
      <c r="AJ13" s="51"/>
      <c r="AK13" s="52" t="s">
        <v>50</v>
      </c>
      <c r="AL13" s="29"/>
      <c r="AM13" s="29"/>
      <c r="AN13" s="29"/>
      <c r="AO13" s="50" t="s">
        <v>49</v>
      </c>
      <c r="AP13" s="47">
        <v>0.30897951066328855</v>
      </c>
      <c r="AQ13" s="51"/>
      <c r="AR13" s="52" t="s">
        <v>50</v>
      </c>
      <c r="AS13" s="29"/>
      <c r="AT13" s="31"/>
      <c r="AU13" s="28"/>
      <c r="AV13" s="50" t="s">
        <v>49</v>
      </c>
      <c r="AW13" s="47">
        <v>0.30897951066328855</v>
      </c>
      <c r="AX13" s="51"/>
      <c r="AY13" s="52" t="s">
        <v>50</v>
      </c>
      <c r="AZ13" s="29"/>
      <c r="BA13" s="29"/>
      <c r="BB13" s="50" t="s">
        <v>49</v>
      </c>
      <c r="BC13" s="47">
        <v>0.30897951066328855</v>
      </c>
      <c r="BD13" s="51"/>
      <c r="BE13" s="52" t="s">
        <v>50</v>
      </c>
      <c r="BF13" s="29"/>
      <c r="BG13" s="29"/>
      <c r="BH13" s="29"/>
      <c r="BI13" s="50" t="s">
        <v>49</v>
      </c>
      <c r="BJ13" s="47">
        <v>0.30897951066328855</v>
      </c>
      <c r="BK13" s="51"/>
      <c r="BL13" s="52" t="s">
        <v>50</v>
      </c>
      <c r="BM13" s="29"/>
      <c r="BN13" s="31"/>
      <c r="BO13" s="28"/>
      <c r="BP13" s="50" t="s">
        <v>49</v>
      </c>
      <c r="BQ13" s="47">
        <v>0.30897951066328855</v>
      </c>
      <c r="BR13" s="51"/>
      <c r="BS13" s="52" t="s">
        <v>50</v>
      </c>
      <c r="BT13" s="29"/>
      <c r="BU13" s="31"/>
      <c r="BV13" s="28"/>
      <c r="BW13" s="50" t="s">
        <v>49</v>
      </c>
      <c r="BX13" s="47">
        <v>0.30897951066328855</v>
      </c>
      <c r="BY13" s="51"/>
      <c r="BZ13" s="52" t="s">
        <v>50</v>
      </c>
      <c r="CA13" s="29"/>
      <c r="CB13" s="31"/>
      <c r="CC13" s="28"/>
      <c r="CD13" s="50" t="s">
        <v>49</v>
      </c>
      <c r="CE13" s="47">
        <v>0.30897951066328855</v>
      </c>
      <c r="CF13" s="51"/>
      <c r="CG13" s="52" t="s">
        <v>50</v>
      </c>
      <c r="CH13" s="29"/>
      <c r="CI13" s="31"/>
    </row>
    <row r="14" spans="1:87" x14ac:dyDescent="0.25">
      <c r="G14" s="54">
        <v>1</v>
      </c>
      <c r="H14" s="55">
        <v>1.0257959365844699E-4</v>
      </c>
      <c r="I14" s="56">
        <f>NORMINV(H14,$I$10,$I$11)</f>
        <v>4.8886762689178926</v>
      </c>
      <c r="J14" s="57">
        <v>8.927483446359645E-2</v>
      </c>
      <c r="K14" s="53">
        <f t="shared" ref="K14:K17" si="0">(_xlfn.LOGNORM.DIST(J14,$J$10,$J$11,FALSE))</f>
        <v>4.3386388305917708E-187</v>
      </c>
      <c r="L14" s="29"/>
      <c r="M14" s="58">
        <v>1</v>
      </c>
      <c r="N14" s="55">
        <v>1.0257959365844699E-4</v>
      </c>
      <c r="O14" s="56">
        <f>EXP(NORMINV(N14,$P$10,$P$11))</f>
        <v>11.401617686460343</v>
      </c>
      <c r="P14" s="57">
        <v>5.0290879157835623E-2</v>
      </c>
      <c r="Q14" s="53">
        <f>(_xlfn.LOGNORM.DIST(P14,$P$10,$P$11,FALSE))</f>
        <v>0</v>
      </c>
      <c r="R14" s="29"/>
      <c r="S14" s="29"/>
      <c r="T14" s="58">
        <v>1</v>
      </c>
      <c r="U14" s="55">
        <v>1.0257959365844699E-4</v>
      </c>
      <c r="V14" s="56">
        <f>EXP(NORMINV(U14,$P$10,$P$11))</f>
        <v>11.401617686460343</v>
      </c>
      <c r="W14" s="57">
        <v>5.0290879157835623E-2</v>
      </c>
      <c r="X14" s="53">
        <f>(_xlfn.LOGNORM.DIST(W14,$P$10,$P$11,FALSE))</f>
        <v>0</v>
      </c>
      <c r="Y14" s="29"/>
      <c r="Z14" s="31"/>
      <c r="AA14" s="54">
        <v>1</v>
      </c>
      <c r="AB14" s="55">
        <v>1.0257959365844699E-4</v>
      </c>
      <c r="AC14" s="56">
        <f>NORMINV(AB14,$I$10,$I$11)</f>
        <v>4.8886762689178926</v>
      </c>
      <c r="AD14" s="57">
        <v>8.927483446359645E-2</v>
      </c>
      <c r="AE14" s="53">
        <f t="shared" ref="AE14:AE15" si="1">(_xlfn.LOGNORM.DIST(AD14,$J$10,$J$11,FALSE))</f>
        <v>4.3386388305917708E-187</v>
      </c>
      <c r="AF14" s="29"/>
      <c r="AG14" s="58">
        <v>1</v>
      </c>
      <c r="AH14" s="55">
        <v>1.0257959365844699E-4</v>
      </c>
      <c r="AI14" s="56">
        <f>EXP(NORMINV(AH14,$P$10,$P$11))</f>
        <v>11.401617686460343</v>
      </c>
      <c r="AJ14" s="57">
        <v>5.0290879157835623E-2</v>
      </c>
      <c r="AK14" s="53">
        <f>(_xlfn.LOGNORM.DIST(AJ14,$P$10,$P$11,FALSE))</f>
        <v>0</v>
      </c>
      <c r="AL14" s="29"/>
      <c r="AM14" s="29"/>
      <c r="AN14" s="58">
        <v>1</v>
      </c>
      <c r="AO14" s="55">
        <v>1.0257959365844699E-4</v>
      </c>
      <c r="AP14" s="56">
        <f>EXP(NORMINV(AO14,$P$10,$P$11))</f>
        <v>11.401617686460343</v>
      </c>
      <c r="AQ14" s="57">
        <v>5.0290879157835623E-2</v>
      </c>
      <c r="AR14" s="53">
        <f>(_xlfn.LOGNORM.DIST(AQ14,$P$10,$P$11,FALSE))</f>
        <v>0</v>
      </c>
      <c r="AS14" s="29"/>
      <c r="AT14" s="31"/>
      <c r="AU14" s="54">
        <v>1</v>
      </c>
      <c r="AV14" s="55">
        <v>1.0257959365844699E-4</v>
      </c>
      <c r="AW14" s="56">
        <f>NORMINV(AV14,$I$10,$I$11)</f>
        <v>4.8886762689178926</v>
      </c>
      <c r="AX14" s="57">
        <v>8.927483446359645E-2</v>
      </c>
      <c r="AY14" s="53">
        <f t="shared" ref="AY14:AY15" si="2">(_xlfn.LOGNORM.DIST(AX14,$J$10,$J$11,FALSE))</f>
        <v>4.3386388305917708E-187</v>
      </c>
      <c r="AZ14" s="29"/>
      <c r="BA14" s="58">
        <v>1</v>
      </c>
      <c r="BB14" s="55">
        <v>1.0257959365844699E-4</v>
      </c>
      <c r="BC14" s="56">
        <f>EXP(NORMINV(BB14,$P$10,$P$11))</f>
        <v>11.401617686460343</v>
      </c>
      <c r="BD14" s="57">
        <v>5.0290879157835623E-2</v>
      </c>
      <c r="BE14" s="53">
        <f>(_xlfn.LOGNORM.DIST(BD14,$P$10,$P$11,FALSE))</f>
        <v>0</v>
      </c>
      <c r="BF14" s="29"/>
      <c r="BG14" s="29"/>
      <c r="BH14" s="58">
        <v>1</v>
      </c>
      <c r="BI14" s="55">
        <v>1.0257959365844699E-4</v>
      </c>
      <c r="BJ14" s="56">
        <f>EXP(NORMINV(BI14,$P$10,$P$11))</f>
        <v>11.401617686460343</v>
      </c>
      <c r="BK14" s="57">
        <v>5.0290879157835623E-2</v>
      </c>
      <c r="BL14" s="53">
        <f>(_xlfn.LOGNORM.DIST(BK14,$P$10,$P$11,FALSE))</f>
        <v>0</v>
      </c>
      <c r="BM14" s="29"/>
      <c r="BN14" s="31"/>
      <c r="BO14" s="54">
        <v>1</v>
      </c>
      <c r="BP14" s="55">
        <v>1.0257959365844699E-4</v>
      </c>
      <c r="BQ14" s="56">
        <f>NORMINV(BP14,$I$10,$I$11)</f>
        <v>4.8886762689178926</v>
      </c>
      <c r="BR14" s="57">
        <v>8.927483446359645E-2</v>
      </c>
      <c r="BS14" s="53">
        <f t="shared" ref="BS14:BS15" si="3">(_xlfn.LOGNORM.DIST(BR14,$J$10,$J$11,FALSE))</f>
        <v>4.3386388305917708E-187</v>
      </c>
      <c r="BT14" s="29"/>
      <c r="BU14" s="31"/>
      <c r="BV14" s="54">
        <v>1</v>
      </c>
      <c r="BW14" s="55">
        <v>1.0257959365844699E-4</v>
      </c>
      <c r="BX14" s="56">
        <f>NORMINV(BW14,$I$10,$I$11)</f>
        <v>4.8886762689178926</v>
      </c>
      <c r="BY14" s="57">
        <v>8.927483446359645E-2</v>
      </c>
      <c r="BZ14" s="53">
        <f t="shared" ref="BZ14:BZ15" si="4">(_xlfn.LOGNORM.DIST(BY14,$J$10,$J$11,FALSE))</f>
        <v>4.3386388305917708E-187</v>
      </c>
      <c r="CA14" s="29"/>
      <c r="CB14" s="31"/>
      <c r="CC14" s="54">
        <v>1</v>
      </c>
      <c r="CD14" s="55">
        <v>1.0257959365844699E-4</v>
      </c>
      <c r="CE14" s="56">
        <f>NORMINV(CD14,$I$10,$I$11)</f>
        <v>4.8886762689178926</v>
      </c>
      <c r="CF14" s="57">
        <v>8.927483446359645E-2</v>
      </c>
      <c r="CG14" s="53">
        <f t="shared" ref="CG14:CG15" si="5">(_xlfn.LOGNORM.DIST(CF14,$J$10,$J$11,FALSE))</f>
        <v>4.3386388305917708E-187</v>
      </c>
      <c r="CH14" s="29"/>
      <c r="CI14" s="31"/>
    </row>
    <row r="15" spans="1:87" x14ac:dyDescent="0.25">
      <c r="G15" s="59">
        <v>2</v>
      </c>
      <c r="H15" s="60">
        <v>0.76072359085083008</v>
      </c>
      <c r="I15" s="56">
        <f>NORMINV(H15,$I$10,$I$11)</f>
        <v>14.105627559754579</v>
      </c>
      <c r="J15" s="57">
        <v>0.1683387264995847</v>
      </c>
      <c r="K15" s="53">
        <f t="shared" si="0"/>
        <v>3.8070850929068218E-142</v>
      </c>
      <c r="L15" s="29"/>
      <c r="M15" s="61">
        <v>2</v>
      </c>
      <c r="N15" s="60">
        <v>0.76072359085083008</v>
      </c>
      <c r="O15" s="56">
        <f t="shared" ref="O15:O17" si="6">EXP(NORMINV(N15,$P$10,$P$11))</f>
        <v>14.79241229995187</v>
      </c>
      <c r="P15" s="62">
        <v>0.11925247579918466</v>
      </c>
      <c r="Q15" s="53">
        <f>(_xlfn.LOGNORM.DIST(P15,$P$10,$P$11,FALSE))</f>
        <v>0</v>
      </c>
      <c r="R15" s="29"/>
      <c r="S15" s="29"/>
      <c r="T15" s="61">
        <v>2</v>
      </c>
      <c r="U15" s="60">
        <v>0.76072359085083008</v>
      </c>
      <c r="V15" s="56">
        <f t="shared" ref="V15:V17" si="7">EXP(NORMINV(U15,$P$10,$P$11))</f>
        <v>14.79241229995187</v>
      </c>
      <c r="W15" s="62">
        <v>0.11925247579918466</v>
      </c>
      <c r="X15" s="53">
        <f>(_xlfn.LOGNORM.DIST(W15,$P$10,$P$11,FALSE))</f>
        <v>0</v>
      </c>
      <c r="Y15" s="29"/>
      <c r="Z15" s="31"/>
      <c r="AA15" s="59">
        <v>2</v>
      </c>
      <c r="AB15" s="60">
        <v>0.76072359085083008</v>
      </c>
      <c r="AC15" s="56">
        <f>NORMINV(AB15,$I$10,$I$11)</f>
        <v>14.105627559754579</v>
      </c>
      <c r="AD15" s="57">
        <v>0.1683387264995847</v>
      </c>
      <c r="AE15" s="53">
        <f t="shared" si="1"/>
        <v>3.8070850929068218E-142</v>
      </c>
      <c r="AF15" s="29"/>
      <c r="AG15" s="61">
        <v>2</v>
      </c>
      <c r="AH15" s="60">
        <v>0.76072359085083008</v>
      </c>
      <c r="AI15" s="56">
        <f t="shared" ref="AI15:AI17" si="8">EXP(NORMINV(AH15,$P$10,$P$11))</f>
        <v>14.79241229995187</v>
      </c>
      <c r="AJ15" s="62">
        <v>0.11925247579918466</v>
      </c>
      <c r="AK15" s="53">
        <f>(_xlfn.LOGNORM.DIST(AJ15,$P$10,$P$11,FALSE))</f>
        <v>0</v>
      </c>
      <c r="AL15" s="29"/>
      <c r="AM15" s="29"/>
      <c r="AN15" s="61">
        <v>2</v>
      </c>
      <c r="AO15" s="60">
        <v>0.76072359085083008</v>
      </c>
      <c r="AP15" s="56">
        <f t="shared" ref="AP15:AP17" si="9">EXP(NORMINV(AO15,$P$10,$P$11))</f>
        <v>14.79241229995187</v>
      </c>
      <c r="AQ15" s="62">
        <v>0.11925247579918466</v>
      </c>
      <c r="AR15" s="53">
        <f>(_xlfn.LOGNORM.DIST(AQ15,$P$10,$P$11,FALSE))</f>
        <v>0</v>
      </c>
      <c r="AS15" s="29"/>
      <c r="AT15" s="31"/>
      <c r="AU15" s="59">
        <v>2</v>
      </c>
      <c r="AV15" s="60">
        <v>0.76072359085083008</v>
      </c>
      <c r="AW15" s="56">
        <f>NORMINV(AV15,$I$10,$I$11)</f>
        <v>14.105627559754579</v>
      </c>
      <c r="AX15" s="57">
        <v>0.1683387264995847</v>
      </c>
      <c r="AY15" s="53">
        <f t="shared" si="2"/>
        <v>3.8070850929068218E-142</v>
      </c>
      <c r="AZ15" s="29"/>
      <c r="BA15" s="61">
        <v>2</v>
      </c>
      <c r="BB15" s="60">
        <v>0.76072359085083008</v>
      </c>
      <c r="BC15" s="56">
        <f t="shared" ref="BC15:BC17" si="10">EXP(NORMINV(BB15,$P$10,$P$11))</f>
        <v>14.79241229995187</v>
      </c>
      <c r="BD15" s="62">
        <v>0.11925247579918466</v>
      </c>
      <c r="BE15" s="53">
        <f>(_xlfn.LOGNORM.DIST(BD15,$P$10,$P$11,FALSE))</f>
        <v>0</v>
      </c>
      <c r="BF15" s="29"/>
      <c r="BG15" s="29"/>
      <c r="BH15" s="61">
        <v>2</v>
      </c>
      <c r="BI15" s="60">
        <v>0.76072359085083008</v>
      </c>
      <c r="BJ15" s="56">
        <f t="shared" ref="BJ15:BJ17" si="11">EXP(NORMINV(BI15,$P$10,$P$11))</f>
        <v>14.79241229995187</v>
      </c>
      <c r="BK15" s="62">
        <v>0.11925247579918466</v>
      </c>
      <c r="BL15" s="53">
        <f>(_xlfn.LOGNORM.DIST(BK15,$P$10,$P$11,FALSE))</f>
        <v>0</v>
      </c>
      <c r="BM15" s="29"/>
      <c r="BN15" s="31"/>
      <c r="BO15" s="59">
        <v>2</v>
      </c>
      <c r="BP15" s="60">
        <v>0.76072359085083008</v>
      </c>
      <c r="BQ15" s="56">
        <f>NORMINV(BP15,$I$10,$I$11)</f>
        <v>14.105627559754579</v>
      </c>
      <c r="BR15" s="57">
        <v>0.1683387264995847</v>
      </c>
      <c r="BS15" s="53">
        <f t="shared" si="3"/>
        <v>3.8070850929068218E-142</v>
      </c>
      <c r="BT15" s="29"/>
      <c r="BU15" s="31"/>
      <c r="BV15" s="59">
        <v>2</v>
      </c>
      <c r="BW15" s="60">
        <v>0.76072359085083008</v>
      </c>
      <c r="BX15" s="56">
        <f>NORMINV(BW15,$I$10,$I$11)</f>
        <v>14.105627559754579</v>
      </c>
      <c r="BY15" s="57">
        <v>0.1683387264995847</v>
      </c>
      <c r="BZ15" s="53">
        <f t="shared" si="4"/>
        <v>3.8070850929068218E-142</v>
      </c>
      <c r="CA15" s="29"/>
      <c r="CB15" s="31"/>
      <c r="CC15" s="59">
        <v>2</v>
      </c>
      <c r="CD15" s="60">
        <v>0.76072359085083008</v>
      </c>
      <c r="CE15" s="56">
        <f>NORMINV(CD15,$I$10,$I$11)</f>
        <v>14.105627559754579</v>
      </c>
      <c r="CF15" s="57">
        <v>0.1683387264995847</v>
      </c>
      <c r="CG15" s="53">
        <f t="shared" si="5"/>
        <v>3.8070850929068218E-142</v>
      </c>
      <c r="CH15" s="29"/>
      <c r="CI15" s="31"/>
    </row>
    <row r="16" spans="1:87" x14ac:dyDescent="0.25">
      <c r="G16" s="59">
        <v>3</v>
      </c>
      <c r="H16" s="60">
        <v>0.37353616952896118</v>
      </c>
      <c r="I16" s="56">
        <f>NORMINV(H16,$I$10,$I$11)</f>
        <v>11.95600912723194</v>
      </c>
      <c r="J16" s="57">
        <v>0.17798950419885737</v>
      </c>
      <c r="K16" s="53">
        <f>(_xlfn.NORM.DIST(J16,$J$10,$J$11,FALSE))</f>
        <v>1.7098377310439807E-42</v>
      </c>
      <c r="L16" s="29"/>
      <c r="M16" s="61">
        <v>3</v>
      </c>
      <c r="N16" s="60">
        <v>0.37353616952896118</v>
      </c>
      <c r="O16" s="56">
        <f t="shared" si="6"/>
        <v>13.920913161546471</v>
      </c>
      <c r="P16" s="57">
        <v>0.12865452822903603</v>
      </c>
      <c r="Q16" s="53">
        <f t="shared" ref="Q16:Q17" si="12">(_xlfn.LOGNORM.DIST(P16,$P$10,$P$11,FALSE))</f>
        <v>0</v>
      </c>
      <c r="R16" s="29"/>
      <c r="S16" s="29"/>
      <c r="T16" s="61">
        <v>3</v>
      </c>
      <c r="U16" s="60">
        <v>0.37353616952896118</v>
      </c>
      <c r="V16" s="56">
        <f t="shared" si="7"/>
        <v>13.920913161546471</v>
      </c>
      <c r="W16" s="57">
        <v>0.12865452822903603</v>
      </c>
      <c r="X16" s="53">
        <f t="shared" ref="X16:X17" si="13">(_xlfn.LOGNORM.DIST(W16,$P$10,$P$11,FALSE))</f>
        <v>0</v>
      </c>
      <c r="Y16" s="29"/>
      <c r="Z16" s="31"/>
      <c r="AA16" s="59">
        <v>3</v>
      </c>
      <c r="AB16" s="60">
        <v>0.37353616952896118</v>
      </c>
      <c r="AC16" s="56">
        <f>NORMINV(AB16,$I$10,$I$11)</f>
        <v>11.95600912723194</v>
      </c>
      <c r="AD16" s="57">
        <v>0.17798950419885737</v>
      </c>
      <c r="AE16" s="53">
        <f>(_xlfn.NORM.DIST(AD16,$J$10,$J$11,FALSE))</f>
        <v>1.7098377310439807E-42</v>
      </c>
      <c r="AF16" s="29"/>
      <c r="AG16" s="61">
        <v>3</v>
      </c>
      <c r="AH16" s="60">
        <v>0.37353616952896118</v>
      </c>
      <c r="AI16" s="56">
        <f t="shared" si="8"/>
        <v>13.920913161546471</v>
      </c>
      <c r="AJ16" s="57">
        <v>0.12865452822903603</v>
      </c>
      <c r="AK16" s="53">
        <f t="shared" ref="AK16:AK17" si="14">(_xlfn.LOGNORM.DIST(AJ16,$P$10,$P$11,FALSE))</f>
        <v>0</v>
      </c>
      <c r="AL16" s="29"/>
      <c r="AM16" s="29"/>
      <c r="AN16" s="61">
        <v>3</v>
      </c>
      <c r="AO16" s="60">
        <v>0.37353616952896118</v>
      </c>
      <c r="AP16" s="56">
        <f t="shared" si="9"/>
        <v>13.920913161546471</v>
      </c>
      <c r="AQ16" s="57">
        <v>0.12865452822903603</v>
      </c>
      <c r="AR16" s="53">
        <f t="shared" ref="AR16:AR17" si="15">(_xlfn.LOGNORM.DIST(AQ16,$P$10,$P$11,FALSE))</f>
        <v>0</v>
      </c>
      <c r="AS16" s="29"/>
      <c r="AT16" s="31"/>
      <c r="AU16" s="59">
        <v>3</v>
      </c>
      <c r="AV16" s="60">
        <v>0.37353616952896118</v>
      </c>
      <c r="AW16" s="56">
        <f>NORMINV(AV16,$I$10,$I$11)</f>
        <v>11.95600912723194</v>
      </c>
      <c r="AX16" s="57">
        <v>0.17798950419885737</v>
      </c>
      <c r="AY16" s="53">
        <f>(_xlfn.NORM.DIST(AX16,$J$10,$J$11,FALSE))</f>
        <v>1.7098377310439807E-42</v>
      </c>
      <c r="AZ16" s="29"/>
      <c r="BA16" s="61">
        <v>3</v>
      </c>
      <c r="BB16" s="60">
        <v>0.37353616952896118</v>
      </c>
      <c r="BC16" s="56">
        <f t="shared" si="10"/>
        <v>13.920913161546471</v>
      </c>
      <c r="BD16" s="57">
        <v>0.12865452822903603</v>
      </c>
      <c r="BE16" s="53">
        <f t="shared" ref="BE16:BE17" si="16">(_xlfn.LOGNORM.DIST(BD16,$P$10,$P$11,FALSE))</f>
        <v>0</v>
      </c>
      <c r="BF16" s="29"/>
      <c r="BG16" s="29"/>
      <c r="BH16" s="61">
        <v>3</v>
      </c>
      <c r="BI16" s="60">
        <v>0.37353616952896118</v>
      </c>
      <c r="BJ16" s="56">
        <f t="shared" si="11"/>
        <v>13.920913161546471</v>
      </c>
      <c r="BK16" s="57">
        <v>0.12865452822903603</v>
      </c>
      <c r="BL16" s="53">
        <f t="shared" ref="BL16:BL17" si="17">(_xlfn.LOGNORM.DIST(BK16,$P$10,$P$11,FALSE))</f>
        <v>0</v>
      </c>
      <c r="BM16" s="29"/>
      <c r="BN16" s="31"/>
      <c r="BO16" s="59">
        <v>3</v>
      </c>
      <c r="BP16" s="60">
        <v>0.37353616952896118</v>
      </c>
      <c r="BQ16" s="56">
        <f>NORMINV(BP16,$I$10,$I$11)</f>
        <v>11.95600912723194</v>
      </c>
      <c r="BR16" s="57">
        <v>0.17798950419885737</v>
      </c>
      <c r="BS16" s="53">
        <f>(_xlfn.NORM.DIST(BR16,$J$10,$J$11,FALSE))</f>
        <v>1.7098377310439807E-42</v>
      </c>
      <c r="BT16" s="29"/>
      <c r="BU16" s="31"/>
      <c r="BV16" s="59">
        <v>3</v>
      </c>
      <c r="BW16" s="60">
        <v>0.37353616952896118</v>
      </c>
      <c r="BX16" s="56">
        <f>NORMINV(BW16,$I$10,$I$11)</f>
        <v>11.95600912723194</v>
      </c>
      <c r="BY16" s="57">
        <v>0.17798950419885737</v>
      </c>
      <c r="BZ16" s="53">
        <f>(_xlfn.NORM.DIST(BY16,$J$10,$J$11,FALSE))</f>
        <v>1.7098377310439807E-42</v>
      </c>
      <c r="CA16" s="29"/>
      <c r="CB16" s="31"/>
      <c r="CC16" s="59">
        <v>3</v>
      </c>
      <c r="CD16" s="60">
        <v>0.37353616952896118</v>
      </c>
      <c r="CE16" s="56">
        <f>NORMINV(CD16,$I$10,$I$11)</f>
        <v>11.95600912723194</v>
      </c>
      <c r="CF16" s="57">
        <v>0.17798950419885737</v>
      </c>
      <c r="CG16" s="53">
        <f>(_xlfn.NORM.DIST(CF16,$J$10,$J$11,FALSE))</f>
        <v>1.7098377310439807E-42</v>
      </c>
      <c r="CH16" s="29"/>
      <c r="CI16" s="31"/>
    </row>
    <row r="17" spans="7:87" x14ac:dyDescent="0.25">
      <c r="G17" s="59">
        <v>4</v>
      </c>
      <c r="H17" s="60">
        <v>0.76711165904998779</v>
      </c>
      <c r="I17" s="56">
        <f t="shared" ref="I17" si="18">NORMINV(H17,$I$10,$I$11)</f>
        <v>14.148855651777442</v>
      </c>
      <c r="J17" s="63">
        <v>0.19021973011694546</v>
      </c>
      <c r="K17" s="53">
        <f t="shared" si="0"/>
        <v>3.351557670137675E-134</v>
      </c>
      <c r="L17" s="29"/>
      <c r="M17" s="61">
        <v>4</v>
      </c>
      <c r="N17" s="60">
        <v>0.76711165904998779</v>
      </c>
      <c r="O17" s="56">
        <f t="shared" si="6"/>
        <v>14.810486361524315</v>
      </c>
      <c r="P17" s="57">
        <v>0.14083607767566683</v>
      </c>
      <c r="Q17" s="53">
        <f t="shared" si="12"/>
        <v>0</v>
      </c>
      <c r="R17" s="29"/>
      <c r="S17" s="29"/>
      <c r="T17" s="61">
        <v>4</v>
      </c>
      <c r="U17" s="60">
        <v>0.76711165904998779</v>
      </c>
      <c r="V17" s="56">
        <f t="shared" si="7"/>
        <v>14.810486361524315</v>
      </c>
      <c r="W17" s="57">
        <v>0.14083607767566683</v>
      </c>
      <c r="X17" s="53">
        <f t="shared" si="13"/>
        <v>0</v>
      </c>
      <c r="Y17" s="29"/>
      <c r="Z17" s="31"/>
      <c r="AA17" s="59">
        <v>4</v>
      </c>
      <c r="AB17" s="60">
        <v>0.76711165904998779</v>
      </c>
      <c r="AC17" s="56">
        <f t="shared" ref="AC17" si="19">NORMINV(AB17,$I$10,$I$11)</f>
        <v>14.148855651777442</v>
      </c>
      <c r="AD17" s="63">
        <v>0.19021973011694546</v>
      </c>
      <c r="AE17" s="53">
        <f t="shared" ref="AE17" si="20">(_xlfn.LOGNORM.DIST(AD17,$J$10,$J$11,FALSE))</f>
        <v>3.351557670137675E-134</v>
      </c>
      <c r="AF17" s="29"/>
      <c r="AG17" s="61">
        <v>4</v>
      </c>
      <c r="AH17" s="60">
        <v>0.76711165904998779</v>
      </c>
      <c r="AI17" s="56">
        <f t="shared" si="8"/>
        <v>14.810486361524315</v>
      </c>
      <c r="AJ17" s="57">
        <v>0.14083607767566683</v>
      </c>
      <c r="AK17" s="53">
        <f t="shared" si="14"/>
        <v>0</v>
      </c>
      <c r="AL17" s="29"/>
      <c r="AM17" s="29"/>
      <c r="AN17" s="61">
        <v>4</v>
      </c>
      <c r="AO17" s="60">
        <v>0.76711165904998779</v>
      </c>
      <c r="AP17" s="56">
        <f t="shared" si="9"/>
        <v>14.810486361524315</v>
      </c>
      <c r="AQ17" s="57">
        <v>0.14083607767566683</v>
      </c>
      <c r="AR17" s="53">
        <f t="shared" si="15"/>
        <v>0</v>
      </c>
      <c r="AS17" s="29"/>
      <c r="AT17" s="31"/>
      <c r="AU17" s="59">
        <v>4</v>
      </c>
      <c r="AV17" s="60">
        <v>0.76711165904998779</v>
      </c>
      <c r="AW17" s="56">
        <f t="shared" ref="AW17" si="21">NORMINV(AV17,$I$10,$I$11)</f>
        <v>14.148855651777442</v>
      </c>
      <c r="AX17" s="63">
        <v>0.19021973011694546</v>
      </c>
      <c r="AY17" s="53">
        <f t="shared" ref="AY17" si="22">(_xlfn.LOGNORM.DIST(AX17,$J$10,$J$11,FALSE))</f>
        <v>3.351557670137675E-134</v>
      </c>
      <c r="AZ17" s="29"/>
      <c r="BA17" s="61">
        <v>4</v>
      </c>
      <c r="BB17" s="60">
        <v>0.76711165904998779</v>
      </c>
      <c r="BC17" s="56">
        <f t="shared" si="10"/>
        <v>14.810486361524315</v>
      </c>
      <c r="BD17" s="57">
        <v>0.14083607767566683</v>
      </c>
      <c r="BE17" s="53">
        <f t="shared" si="16"/>
        <v>0</v>
      </c>
      <c r="BF17" s="29"/>
      <c r="BG17" s="29"/>
      <c r="BH17" s="61">
        <v>4</v>
      </c>
      <c r="BI17" s="60">
        <v>0.76711165904998779</v>
      </c>
      <c r="BJ17" s="56">
        <f t="shared" si="11"/>
        <v>14.810486361524315</v>
      </c>
      <c r="BK17" s="57">
        <v>0.14083607767566683</v>
      </c>
      <c r="BL17" s="53">
        <f t="shared" si="17"/>
        <v>0</v>
      </c>
      <c r="BM17" s="29"/>
      <c r="BN17" s="31"/>
      <c r="BO17" s="59">
        <v>4</v>
      </c>
      <c r="BP17" s="60">
        <v>0.76711165904998779</v>
      </c>
      <c r="BQ17" s="56">
        <f t="shared" ref="BQ17" si="23">NORMINV(BP17,$I$10,$I$11)</f>
        <v>14.148855651777442</v>
      </c>
      <c r="BR17" s="63">
        <v>0.19021973011694546</v>
      </c>
      <c r="BS17" s="53">
        <f t="shared" ref="BS17" si="24">(_xlfn.LOGNORM.DIST(BR17,$J$10,$J$11,FALSE))</f>
        <v>3.351557670137675E-134</v>
      </c>
      <c r="BT17" s="29"/>
      <c r="BU17" s="31"/>
      <c r="BV17" s="59">
        <v>4</v>
      </c>
      <c r="BW17" s="60">
        <v>0.76711165904998779</v>
      </c>
      <c r="BX17" s="56">
        <f t="shared" ref="BX17" si="25">NORMINV(BW17,$I$10,$I$11)</f>
        <v>14.148855651777442</v>
      </c>
      <c r="BY17" s="63">
        <v>0.19021973011694546</v>
      </c>
      <c r="BZ17" s="53">
        <f t="shared" ref="BZ17" si="26">(_xlfn.LOGNORM.DIST(BY17,$J$10,$J$11,FALSE))</f>
        <v>3.351557670137675E-134</v>
      </c>
      <c r="CA17" s="29"/>
      <c r="CB17" s="31"/>
      <c r="CC17" s="59">
        <v>4</v>
      </c>
      <c r="CD17" s="60">
        <v>0.76711165904998779</v>
      </c>
      <c r="CE17" s="56">
        <f t="shared" ref="CE17" si="27">NORMINV(CD17,$I$10,$I$11)</f>
        <v>14.148855651777442</v>
      </c>
      <c r="CF17" s="63">
        <v>0.19021973011694546</v>
      </c>
      <c r="CG17" s="53">
        <f t="shared" ref="CG17" si="28">(_xlfn.LOGNORM.DIST(CF17,$J$10,$J$11,FALSE))</f>
        <v>3.351557670137675E-134</v>
      </c>
      <c r="CH17" s="29"/>
      <c r="CI17" s="31"/>
    </row>
    <row r="18" spans="7:87" x14ac:dyDescent="0.25">
      <c r="G18" s="28"/>
      <c r="H18" s="29"/>
      <c r="I18" s="29"/>
      <c r="J18" s="30"/>
      <c r="K18" s="29"/>
      <c r="L18" s="29"/>
      <c r="M18" s="29"/>
      <c r="N18" s="29"/>
      <c r="O18" s="29"/>
      <c r="P18" s="30"/>
      <c r="Q18" s="29"/>
      <c r="R18" s="29"/>
      <c r="S18" s="29"/>
      <c r="T18" s="29"/>
      <c r="U18" s="29"/>
      <c r="V18" s="29"/>
      <c r="W18" s="30"/>
      <c r="X18" s="29"/>
      <c r="Y18" s="29"/>
      <c r="Z18" s="31"/>
      <c r="AA18" s="28"/>
      <c r="AB18" s="29"/>
      <c r="AC18" s="29"/>
      <c r="AD18" s="30"/>
      <c r="AE18" s="29"/>
      <c r="AF18" s="29"/>
      <c r="AG18" s="29"/>
      <c r="AH18" s="29"/>
      <c r="AI18" s="29"/>
      <c r="AJ18" s="30"/>
      <c r="AK18" s="29"/>
      <c r="AL18" s="29"/>
      <c r="AM18" s="29"/>
      <c r="AN18" s="29"/>
      <c r="AO18" s="29"/>
      <c r="AP18" s="29"/>
      <c r="AQ18" s="30"/>
      <c r="AR18" s="29"/>
      <c r="AS18" s="29"/>
      <c r="AT18" s="31"/>
      <c r="AU18" s="28"/>
      <c r="AV18" s="29"/>
      <c r="AW18" s="29"/>
      <c r="AX18" s="30"/>
      <c r="AY18" s="29"/>
      <c r="AZ18" s="29"/>
      <c r="BA18" s="29"/>
      <c r="BB18" s="29"/>
      <c r="BC18" s="29"/>
      <c r="BD18" s="30"/>
      <c r="BE18" s="29"/>
      <c r="BF18" s="29"/>
      <c r="BG18" s="29"/>
      <c r="BH18" s="29"/>
      <c r="BI18" s="29"/>
      <c r="BJ18" s="29"/>
      <c r="BK18" s="30"/>
      <c r="BL18" s="29"/>
      <c r="BM18" s="29"/>
      <c r="BN18" s="31"/>
      <c r="BO18" s="28"/>
      <c r="BP18" s="29"/>
      <c r="BQ18" s="29"/>
      <c r="BR18" s="30"/>
      <c r="BS18" s="29"/>
      <c r="BT18" s="29"/>
      <c r="BU18" s="31"/>
      <c r="BV18" s="28"/>
      <c r="BW18" s="29"/>
      <c r="BX18" s="29"/>
      <c r="BY18" s="30"/>
      <c r="BZ18" s="29"/>
      <c r="CA18" s="29"/>
      <c r="CB18" s="31"/>
      <c r="CC18" s="28"/>
      <c r="CD18" s="29"/>
      <c r="CE18" s="29"/>
      <c r="CF18" s="30"/>
      <c r="CG18" s="29"/>
      <c r="CH18" s="29"/>
      <c r="CI18" s="31"/>
    </row>
    <row r="19" spans="7:87" x14ac:dyDescent="0.25">
      <c r="G19" s="28"/>
      <c r="H19" s="29"/>
      <c r="I19" s="29"/>
      <c r="J19" s="30"/>
      <c r="K19" s="29"/>
      <c r="L19" s="29"/>
      <c r="M19" s="29"/>
      <c r="N19" s="29"/>
      <c r="O19" s="29"/>
      <c r="P19" s="30"/>
      <c r="Q19" s="29"/>
      <c r="R19" s="29"/>
      <c r="S19" s="29"/>
      <c r="T19" s="29"/>
      <c r="U19" s="29"/>
      <c r="V19" s="29"/>
      <c r="W19" s="30"/>
      <c r="X19" s="29"/>
      <c r="Y19" s="29"/>
      <c r="Z19" s="31"/>
      <c r="AA19" s="28"/>
      <c r="AB19" s="29"/>
      <c r="AC19" s="29"/>
      <c r="AD19" s="30"/>
      <c r="AE19" s="29"/>
      <c r="AF19" s="29"/>
      <c r="AG19" s="29"/>
      <c r="AH19" s="29"/>
      <c r="AI19" s="29"/>
      <c r="AJ19" s="30"/>
      <c r="AK19" s="29"/>
      <c r="AL19" s="29"/>
      <c r="AM19" s="29"/>
      <c r="AN19" s="29"/>
      <c r="AO19" s="29"/>
      <c r="AP19" s="29"/>
      <c r="AQ19" s="30"/>
      <c r="AR19" s="29"/>
      <c r="AS19" s="29"/>
      <c r="AT19" s="31"/>
      <c r="AU19" s="28"/>
      <c r="AV19" s="29"/>
      <c r="AW19" s="29"/>
      <c r="AX19" s="30"/>
      <c r="AY19" s="29"/>
      <c r="AZ19" s="29"/>
      <c r="BA19" s="29"/>
      <c r="BB19" s="29"/>
      <c r="BC19" s="29"/>
      <c r="BD19" s="30"/>
      <c r="BE19" s="29"/>
      <c r="BF19" s="29"/>
      <c r="BG19" s="29"/>
      <c r="BH19" s="29"/>
      <c r="BI19" s="29"/>
      <c r="BJ19" s="29"/>
      <c r="BK19" s="30"/>
      <c r="BL19" s="29"/>
      <c r="BM19" s="29"/>
      <c r="BN19" s="31"/>
      <c r="BO19" s="28"/>
      <c r="BP19" s="29"/>
      <c r="BQ19" s="29"/>
      <c r="BR19" s="30"/>
      <c r="BS19" s="29"/>
      <c r="BT19" s="29"/>
      <c r="BU19" s="31"/>
      <c r="BV19" s="28"/>
      <c r="BW19" s="29"/>
      <c r="BX19" s="29"/>
      <c r="BY19" s="30"/>
      <c r="BZ19" s="29"/>
      <c r="CA19" s="29"/>
      <c r="CB19" s="31"/>
      <c r="CC19" s="28"/>
      <c r="CD19" s="29"/>
      <c r="CE19" s="29"/>
      <c r="CF19" s="30"/>
      <c r="CG19" s="29"/>
      <c r="CH19" s="29"/>
      <c r="CI19" s="31"/>
    </row>
    <row r="20" spans="7:87" x14ac:dyDescent="0.25">
      <c r="G20" s="28"/>
      <c r="H20" s="29"/>
      <c r="I20" s="66"/>
      <c r="J20" s="67" t="s">
        <v>22</v>
      </c>
      <c r="K20" s="68" t="s">
        <v>24</v>
      </c>
      <c r="L20" s="29"/>
      <c r="M20" s="29"/>
      <c r="N20" s="29"/>
      <c r="O20" s="29"/>
      <c r="P20" s="30"/>
      <c r="Q20" s="29"/>
      <c r="R20" s="29"/>
      <c r="S20" s="29"/>
      <c r="T20" s="29"/>
      <c r="U20" s="29"/>
      <c r="V20" s="29"/>
      <c r="W20" s="30"/>
      <c r="X20" s="29"/>
      <c r="Y20" s="29"/>
      <c r="Z20" s="31"/>
      <c r="AA20" s="28"/>
      <c r="AB20" s="29"/>
      <c r="AC20" s="66"/>
      <c r="AD20" s="67" t="s">
        <v>22</v>
      </c>
      <c r="AE20" s="68" t="s">
        <v>24</v>
      </c>
      <c r="AF20" s="29"/>
      <c r="AG20" s="29"/>
      <c r="AH20" s="29"/>
      <c r="AI20" s="29"/>
      <c r="AJ20" s="30"/>
      <c r="AK20" s="29"/>
      <c r="AL20" s="29"/>
      <c r="AM20" s="29"/>
      <c r="AN20" s="29"/>
      <c r="AO20" s="29"/>
      <c r="AP20" s="29"/>
      <c r="AQ20" s="30"/>
      <c r="AR20" s="29"/>
      <c r="AS20" s="29"/>
      <c r="AT20" s="31"/>
      <c r="AU20" s="28"/>
      <c r="AV20" s="29"/>
      <c r="AW20" s="66"/>
      <c r="AX20" s="67" t="s">
        <v>22</v>
      </c>
      <c r="AY20" s="68" t="s">
        <v>24</v>
      </c>
      <c r="AZ20" s="29"/>
      <c r="BA20" s="29"/>
      <c r="BB20" s="29"/>
      <c r="BC20" s="29"/>
      <c r="BD20" s="30"/>
      <c r="BE20" s="29"/>
      <c r="BF20" s="29"/>
      <c r="BG20" s="29"/>
      <c r="BH20" s="29"/>
      <c r="BI20" s="29"/>
      <c r="BJ20" s="29"/>
      <c r="BK20" s="30"/>
      <c r="BL20" s="29"/>
      <c r="BM20" s="29"/>
      <c r="BN20" s="31"/>
      <c r="BO20" s="28"/>
      <c r="BP20" s="29"/>
      <c r="BQ20" s="66"/>
      <c r="BR20" s="67" t="s">
        <v>22</v>
      </c>
      <c r="BS20" s="68" t="s">
        <v>24</v>
      </c>
      <c r="BT20" s="29"/>
      <c r="BU20" s="31"/>
      <c r="BV20" s="28"/>
      <c r="BW20" s="29"/>
      <c r="BX20" s="66"/>
      <c r="BY20" s="67" t="s">
        <v>22</v>
      </c>
      <c r="BZ20" s="68" t="s">
        <v>24</v>
      </c>
      <c r="CA20" s="29"/>
      <c r="CB20" s="31"/>
      <c r="CC20" s="28"/>
      <c r="CD20" s="29"/>
      <c r="CE20" s="66"/>
      <c r="CF20" s="67" t="s">
        <v>22</v>
      </c>
      <c r="CG20" s="68" t="s">
        <v>24</v>
      </c>
      <c r="CH20" s="29"/>
      <c r="CI20" s="31"/>
    </row>
    <row r="21" spans="7:87" x14ac:dyDescent="0.25">
      <c r="G21" s="28"/>
      <c r="H21" s="29"/>
      <c r="I21" s="68" t="s">
        <v>54</v>
      </c>
      <c r="J21" s="69">
        <f>S2</f>
        <v>14.228244612783818</v>
      </c>
      <c r="K21" s="51">
        <f>I9</f>
        <v>15.299999999999999</v>
      </c>
      <c r="L21" s="29"/>
      <c r="M21" s="29"/>
      <c r="N21" s="29"/>
      <c r="O21" s="29"/>
      <c r="P21" s="30"/>
      <c r="Q21" s="29"/>
      <c r="R21" s="29"/>
      <c r="S21" s="29"/>
      <c r="T21" s="29"/>
      <c r="U21" s="29"/>
      <c r="V21" s="29"/>
      <c r="W21" s="30"/>
      <c r="X21" s="29"/>
      <c r="Y21" s="29"/>
      <c r="Z21" s="31"/>
      <c r="AA21" s="28"/>
      <c r="AB21" s="29"/>
      <c r="AC21" s="68" t="s">
        <v>54</v>
      </c>
      <c r="AD21" s="69">
        <f>AM2</f>
        <v>14.457801440153506</v>
      </c>
      <c r="AE21" s="51">
        <f>AC9</f>
        <v>15.683333333333332</v>
      </c>
      <c r="AF21" s="29"/>
      <c r="AG21" s="29"/>
      <c r="AH21" s="29"/>
      <c r="AI21" s="29"/>
      <c r="AJ21" s="30"/>
      <c r="AK21" s="29"/>
      <c r="AL21" s="29"/>
      <c r="AM21" s="29"/>
      <c r="AN21" s="29"/>
      <c r="AO21" s="29"/>
      <c r="AP21" s="29"/>
      <c r="AQ21" s="30"/>
      <c r="AR21" s="29"/>
      <c r="AS21" s="29"/>
      <c r="AT21" s="31"/>
      <c r="AU21" s="28"/>
      <c r="AV21" s="29"/>
      <c r="AW21" s="68" t="s">
        <v>54</v>
      </c>
      <c r="AX21" s="69">
        <f>BG2</f>
        <v>14.228244612783818</v>
      </c>
      <c r="AY21" s="51">
        <f>AW9</f>
        <v>15.299999999999999</v>
      </c>
      <c r="AZ21" s="29"/>
      <c r="BA21" s="29"/>
      <c r="BB21" s="29"/>
      <c r="BC21" s="29"/>
      <c r="BD21" s="30"/>
      <c r="BE21" s="29"/>
      <c r="BF21" s="29"/>
      <c r="BG21" s="29"/>
      <c r="BH21" s="29"/>
      <c r="BI21" s="29"/>
      <c r="BJ21" s="29"/>
      <c r="BK21" s="30"/>
      <c r="BL21" s="29"/>
      <c r="BM21" s="29"/>
      <c r="BN21" s="31"/>
      <c r="BO21" s="28"/>
      <c r="BP21" s="29"/>
      <c r="BQ21" s="68" t="s">
        <v>52</v>
      </c>
      <c r="BR21" s="69">
        <f>BT2</f>
        <v>13.738017878802898</v>
      </c>
      <c r="BS21" s="51">
        <f>BQ9</f>
        <v>15.93</v>
      </c>
      <c r="BT21" s="29"/>
      <c r="BU21" s="31"/>
      <c r="BV21" s="28"/>
      <c r="BW21" s="29"/>
      <c r="BX21" s="68" t="s">
        <v>52</v>
      </c>
      <c r="BY21" s="69">
        <f>CA2</f>
        <v>13.879179163738955</v>
      </c>
      <c r="BZ21" s="51">
        <f>BX9</f>
        <v>16.349999999999998</v>
      </c>
      <c r="CA21" s="29"/>
      <c r="CB21" s="31"/>
      <c r="CC21" s="28"/>
      <c r="CD21" s="29"/>
      <c r="CE21" s="68" t="s">
        <v>52</v>
      </c>
      <c r="CF21" s="69">
        <f>CH2</f>
        <v>13.738017878802898</v>
      </c>
      <c r="CG21" s="51">
        <f>CE9</f>
        <v>15.93</v>
      </c>
      <c r="CH21" s="29"/>
      <c r="CI21" s="31"/>
    </row>
    <row r="22" spans="7:87" x14ac:dyDescent="0.25">
      <c r="G22" s="28"/>
      <c r="H22" s="29"/>
      <c r="I22" s="68" t="s">
        <v>55</v>
      </c>
      <c r="J22" s="69">
        <f>L2</f>
        <v>13.156489225567636</v>
      </c>
      <c r="K22" s="51">
        <f>J21</f>
        <v>14.228244612783818</v>
      </c>
      <c r="L22" s="29"/>
      <c r="M22" s="29"/>
      <c r="N22" s="29"/>
      <c r="O22" s="29"/>
      <c r="P22" s="30"/>
      <c r="Q22" s="29"/>
      <c r="R22" s="29"/>
      <c r="S22" s="29"/>
      <c r="T22" s="29"/>
      <c r="U22" s="29"/>
      <c r="V22" s="29"/>
      <c r="W22" s="30"/>
      <c r="X22" s="29"/>
      <c r="Y22" s="29"/>
      <c r="Z22" s="31"/>
      <c r="AA22" s="28"/>
      <c r="AB22" s="29"/>
      <c r="AC22" s="68" t="s">
        <v>55</v>
      </c>
      <c r="AD22" s="69">
        <f>AF2</f>
        <v>13.232269546973681</v>
      </c>
      <c r="AE22" s="51">
        <f>AD21</f>
        <v>14.457801440153506</v>
      </c>
      <c r="AF22" s="29"/>
      <c r="AG22" s="29"/>
      <c r="AH22" s="29"/>
      <c r="AI22" s="29"/>
      <c r="AJ22" s="30"/>
      <c r="AK22" s="29"/>
      <c r="AL22" s="29"/>
      <c r="AM22" s="29"/>
      <c r="AN22" s="29"/>
      <c r="AO22" s="29"/>
      <c r="AP22" s="29"/>
      <c r="AQ22" s="30"/>
      <c r="AR22" s="29"/>
      <c r="AS22" s="29"/>
      <c r="AT22" s="31"/>
      <c r="AU22" s="28"/>
      <c r="AV22" s="29"/>
      <c r="AW22" s="68" t="s">
        <v>55</v>
      </c>
      <c r="AX22" s="69">
        <f>AZ2</f>
        <v>13.156489225567636</v>
      </c>
      <c r="AY22" s="51">
        <f>AX21</f>
        <v>14.228244612783818</v>
      </c>
      <c r="AZ22" s="29"/>
      <c r="BA22" s="29"/>
      <c r="BB22" s="29"/>
      <c r="BC22" s="29"/>
      <c r="BD22" s="30"/>
      <c r="BE22" s="29"/>
      <c r="BF22" s="29"/>
      <c r="BG22" s="29"/>
      <c r="BH22" s="29"/>
      <c r="BI22" s="29"/>
      <c r="BJ22" s="29"/>
      <c r="BK22" s="30"/>
      <c r="BL22" s="29"/>
      <c r="BM22" s="29"/>
      <c r="BN22" s="31"/>
      <c r="BO22" s="28"/>
      <c r="BP22" s="29"/>
      <c r="BQ22" s="68" t="s">
        <v>29</v>
      </c>
      <c r="BR22" s="69">
        <f>BQ7</f>
        <v>9.326666666666668</v>
      </c>
      <c r="BS22" s="51">
        <f>BR21</f>
        <v>13.738017878802898</v>
      </c>
      <c r="BT22" s="29"/>
      <c r="BU22" s="31"/>
      <c r="BV22" s="28"/>
      <c r="BW22" s="29"/>
      <c r="BX22" s="68" t="s">
        <v>29</v>
      </c>
      <c r="BY22" s="69">
        <f>BX7</f>
        <v>8.9066666666666681</v>
      </c>
      <c r="BZ22" s="51">
        <f>BY21</f>
        <v>13.879179163738955</v>
      </c>
      <c r="CA22" s="29"/>
      <c r="CB22" s="31"/>
      <c r="CC22" s="28"/>
      <c r="CD22" s="29"/>
      <c r="CE22" s="68" t="s">
        <v>29</v>
      </c>
      <c r="CF22" s="69">
        <f>CE7</f>
        <v>9.326666666666668</v>
      </c>
      <c r="CG22" s="51">
        <f>CF21</f>
        <v>13.738017878802898</v>
      </c>
      <c r="CH22" s="29"/>
      <c r="CI22" s="31"/>
    </row>
    <row r="23" spans="7:87" x14ac:dyDescent="0.25">
      <c r="G23" s="28"/>
      <c r="H23" s="29"/>
      <c r="I23" s="68" t="s">
        <v>56</v>
      </c>
      <c r="J23" s="69">
        <f>Z2</f>
        <v>11.556577946117152</v>
      </c>
      <c r="K23" s="51">
        <f>L2</f>
        <v>13.156489225567636</v>
      </c>
      <c r="L23" s="29"/>
      <c r="M23" s="29"/>
      <c r="N23" s="29"/>
      <c r="O23" s="29"/>
      <c r="P23" s="30"/>
      <c r="Q23" s="29"/>
      <c r="R23" s="29"/>
      <c r="S23" s="29"/>
      <c r="T23" s="29"/>
      <c r="U23" s="29"/>
      <c r="V23" s="29"/>
      <c r="W23" s="30"/>
      <c r="X23" s="29"/>
      <c r="Y23" s="29"/>
      <c r="Z23" s="31"/>
      <c r="AA23" s="28"/>
      <c r="AB23" s="29"/>
      <c r="AC23" s="68" t="s">
        <v>56</v>
      </c>
      <c r="AD23" s="69">
        <f>AT2</f>
        <v>11.402801440153507</v>
      </c>
      <c r="AE23" s="51">
        <f>AF2</f>
        <v>13.232269546973681</v>
      </c>
      <c r="AF23" s="29"/>
      <c r="AG23" s="29"/>
      <c r="AH23" s="29"/>
      <c r="AI23" s="29"/>
      <c r="AJ23" s="30"/>
      <c r="AK23" s="29"/>
      <c r="AL23" s="29"/>
      <c r="AM23" s="29"/>
      <c r="AN23" s="29"/>
      <c r="AO23" s="29"/>
      <c r="AP23" s="29"/>
      <c r="AQ23" s="30"/>
      <c r="AR23" s="29"/>
      <c r="AS23" s="29"/>
      <c r="AT23" s="31"/>
      <c r="AU23" s="28"/>
      <c r="AV23" s="29"/>
      <c r="AW23" s="68" t="s">
        <v>56</v>
      </c>
      <c r="AX23" s="69">
        <f>BN2</f>
        <v>11.556577946117152</v>
      </c>
      <c r="AY23" s="51">
        <f>AZ2</f>
        <v>13.156489225567636</v>
      </c>
      <c r="AZ23" s="29"/>
      <c r="BA23" s="29"/>
      <c r="BB23" s="29"/>
      <c r="BC23" s="29"/>
      <c r="BD23" s="30"/>
      <c r="BE23" s="29"/>
      <c r="BF23" s="29"/>
      <c r="BG23" s="29"/>
      <c r="BH23" s="29"/>
      <c r="BI23" s="29"/>
      <c r="BJ23" s="29"/>
      <c r="BK23" s="30"/>
      <c r="BL23" s="29"/>
      <c r="BM23" s="29"/>
      <c r="BN23" s="31"/>
      <c r="BO23" s="28"/>
      <c r="BP23" s="29"/>
      <c r="BQ23" s="29"/>
      <c r="BR23" s="30"/>
      <c r="BS23" s="29"/>
      <c r="BT23" s="29"/>
      <c r="BU23" s="31"/>
      <c r="BV23" s="28"/>
      <c r="BW23" s="29"/>
      <c r="BX23" s="29"/>
      <c r="BY23" s="30"/>
      <c r="BZ23" s="29"/>
      <c r="CA23" s="29"/>
      <c r="CB23" s="31"/>
      <c r="CC23" s="28"/>
      <c r="CD23" s="29"/>
      <c r="CE23" s="29"/>
      <c r="CF23" s="30"/>
      <c r="CG23" s="29"/>
      <c r="CH23" s="29"/>
      <c r="CI23" s="31"/>
    </row>
    <row r="24" spans="7:87" x14ac:dyDescent="0.25">
      <c r="G24" s="28"/>
      <c r="H24" s="29"/>
      <c r="I24" s="68" t="s">
        <v>57</v>
      </c>
      <c r="J24" s="69">
        <f>I7</f>
        <v>9.9566666666666652</v>
      </c>
      <c r="K24" s="51">
        <f>Z2</f>
        <v>11.556577946117152</v>
      </c>
      <c r="L24" s="29"/>
      <c r="M24" s="29"/>
      <c r="N24" s="29"/>
      <c r="O24" s="29"/>
      <c r="P24" s="30"/>
      <c r="Q24" s="29"/>
      <c r="R24" s="29"/>
      <c r="S24" s="29"/>
      <c r="T24" s="29"/>
      <c r="U24" s="29"/>
      <c r="V24" s="29"/>
      <c r="W24" s="30"/>
      <c r="X24" s="29"/>
      <c r="Y24" s="29"/>
      <c r="Z24" s="31"/>
      <c r="AA24" s="28"/>
      <c r="AB24" s="29"/>
      <c r="AC24" s="68" t="s">
        <v>57</v>
      </c>
      <c r="AD24" s="69">
        <f>AC7</f>
        <v>9.5733333333333324</v>
      </c>
      <c r="AE24" s="51">
        <f>AT2</f>
        <v>11.402801440153507</v>
      </c>
      <c r="AF24" s="29"/>
      <c r="AG24" s="29"/>
      <c r="AH24" s="29"/>
      <c r="AI24" s="29"/>
      <c r="AJ24" s="30"/>
      <c r="AK24" s="29"/>
      <c r="AL24" s="29"/>
      <c r="AM24" s="29"/>
      <c r="AN24" s="29"/>
      <c r="AO24" s="29"/>
      <c r="AP24" s="29"/>
      <c r="AQ24" s="30"/>
      <c r="AR24" s="29"/>
      <c r="AS24" s="29"/>
      <c r="AT24" s="31"/>
      <c r="AU24" s="28"/>
      <c r="AV24" s="29"/>
      <c r="AW24" s="68" t="s">
        <v>57</v>
      </c>
      <c r="AX24" s="69">
        <f>AW7</f>
        <v>9.9566666666666652</v>
      </c>
      <c r="AY24" s="51">
        <f>BN2</f>
        <v>11.556577946117152</v>
      </c>
      <c r="AZ24" s="29"/>
      <c r="BA24" s="29"/>
      <c r="BB24" s="29"/>
      <c r="BC24" s="29"/>
      <c r="BD24" s="30"/>
      <c r="BE24" s="29"/>
      <c r="BF24" s="29"/>
      <c r="BG24" s="29"/>
      <c r="BH24" s="29"/>
      <c r="BI24" s="29"/>
      <c r="BJ24" s="29"/>
      <c r="BK24" s="30"/>
      <c r="BL24" s="29"/>
      <c r="BM24" s="29"/>
      <c r="BN24" s="31"/>
      <c r="BO24" s="28"/>
      <c r="BP24" s="29"/>
      <c r="BQ24" s="29"/>
      <c r="BR24" s="30"/>
      <c r="BS24" s="29"/>
      <c r="BT24" s="29"/>
      <c r="BU24" s="31"/>
      <c r="BV24" s="28"/>
      <c r="BW24" s="29"/>
      <c r="BX24" s="29"/>
      <c r="BY24" s="30"/>
      <c r="BZ24" s="29"/>
      <c r="CA24" s="29"/>
      <c r="CB24" s="31"/>
      <c r="CC24" s="28"/>
      <c r="CD24" s="29"/>
      <c r="CE24" s="29"/>
      <c r="CF24" s="30"/>
      <c r="CG24" s="29"/>
      <c r="CH24" s="29"/>
      <c r="CI24" s="31"/>
    </row>
    <row r="25" spans="7:87" ht="15.75" thickBot="1" x14ac:dyDescent="0.3">
      <c r="G25" s="77"/>
      <c r="H25" s="78"/>
      <c r="I25" s="78"/>
      <c r="J25" s="79"/>
      <c r="K25" s="78"/>
      <c r="L25" s="78"/>
      <c r="M25" s="78"/>
      <c r="N25" s="78"/>
      <c r="O25" s="78"/>
      <c r="P25" s="79"/>
      <c r="Q25" s="78"/>
      <c r="R25" s="78"/>
      <c r="S25" s="78"/>
      <c r="T25" s="78"/>
      <c r="U25" s="78"/>
      <c r="V25" s="78"/>
      <c r="W25" s="79"/>
      <c r="X25" s="78"/>
      <c r="Y25" s="78"/>
      <c r="Z25" s="80"/>
      <c r="AA25" s="77"/>
      <c r="AB25" s="78"/>
      <c r="AC25" s="78"/>
      <c r="AD25" s="79"/>
      <c r="AE25" s="78"/>
      <c r="AF25" s="78"/>
      <c r="AG25" s="78"/>
      <c r="AH25" s="78"/>
      <c r="AI25" s="78"/>
      <c r="AJ25" s="79"/>
      <c r="AK25" s="78"/>
      <c r="AL25" s="78"/>
      <c r="AM25" s="78"/>
      <c r="AN25" s="78"/>
      <c r="AO25" s="78"/>
      <c r="AP25" s="78"/>
      <c r="AQ25" s="79"/>
      <c r="AR25" s="78"/>
      <c r="AS25" s="78"/>
      <c r="AT25" s="80"/>
      <c r="AU25" s="77"/>
      <c r="AV25" s="78"/>
      <c r="AW25" s="78"/>
      <c r="AX25" s="79"/>
      <c r="AY25" s="78"/>
      <c r="AZ25" s="78"/>
      <c r="BA25" s="78"/>
      <c r="BB25" s="78"/>
      <c r="BC25" s="78"/>
      <c r="BD25" s="79"/>
      <c r="BE25" s="78"/>
      <c r="BF25" s="78"/>
      <c r="BG25" s="78"/>
      <c r="BH25" s="78"/>
      <c r="BI25" s="78"/>
      <c r="BJ25" s="78"/>
      <c r="BK25" s="79"/>
      <c r="BL25" s="78"/>
      <c r="BM25" s="78"/>
      <c r="BN25" s="80"/>
      <c r="BO25" s="77"/>
      <c r="BP25" s="78"/>
      <c r="BQ25" s="78"/>
      <c r="BR25" s="79"/>
      <c r="BS25" s="78"/>
      <c r="BT25" s="78"/>
      <c r="BU25" s="80"/>
      <c r="BV25" s="77"/>
      <c r="BW25" s="78"/>
      <c r="BX25" s="78"/>
      <c r="BY25" s="79"/>
      <c r="BZ25" s="78"/>
      <c r="CA25" s="78"/>
      <c r="CB25" s="80"/>
      <c r="CC25" s="77"/>
      <c r="CD25" s="78"/>
      <c r="CE25" s="78"/>
      <c r="CF25" s="79"/>
      <c r="CG25" s="78"/>
      <c r="CH25" s="78"/>
      <c r="CI25" s="80"/>
    </row>
    <row r="26" spans="7:87" ht="15" customHeight="1" x14ac:dyDescent="0.35">
      <c r="G26" s="311" t="s">
        <v>58</v>
      </c>
      <c r="H26" s="312"/>
      <c r="I26" s="70"/>
      <c r="J26" s="71"/>
      <c r="K26" s="70"/>
      <c r="L26" s="70"/>
      <c r="M26" s="70"/>
      <c r="N26" s="70"/>
      <c r="O26" s="70"/>
      <c r="P26" s="71"/>
      <c r="Q26" s="70"/>
      <c r="R26" s="70"/>
      <c r="S26" s="70"/>
      <c r="T26" s="70"/>
      <c r="U26" s="70"/>
      <c r="V26" s="70"/>
      <c r="W26" s="71"/>
      <c r="X26" s="70"/>
      <c r="Y26" s="70"/>
      <c r="Z26" s="72"/>
      <c r="AA26" s="311" t="s">
        <v>58</v>
      </c>
      <c r="AB26" s="312"/>
      <c r="AC26" s="70"/>
      <c r="AD26" s="71"/>
      <c r="AE26" s="70"/>
      <c r="AF26" s="70"/>
      <c r="AG26" s="70"/>
      <c r="AH26" s="70"/>
      <c r="AI26" s="70"/>
      <c r="AJ26" s="71"/>
      <c r="AK26" s="70"/>
      <c r="AL26" s="70"/>
      <c r="AM26" s="70"/>
      <c r="AN26" s="70"/>
      <c r="AO26" s="70"/>
      <c r="AP26" s="70"/>
      <c r="AQ26" s="71"/>
      <c r="AR26" s="70"/>
      <c r="AS26" s="70"/>
      <c r="AT26" s="72"/>
      <c r="AU26" s="311" t="s">
        <v>58</v>
      </c>
      <c r="AV26" s="312"/>
      <c r="AW26" s="70"/>
      <c r="AX26" s="71"/>
      <c r="AY26" s="70"/>
      <c r="AZ26" s="70"/>
      <c r="BA26" s="70"/>
      <c r="BB26" s="70"/>
      <c r="BC26" s="70"/>
      <c r="BD26" s="71"/>
      <c r="BE26" s="70"/>
      <c r="BF26" s="70"/>
      <c r="BG26" s="70"/>
      <c r="BH26" s="70"/>
      <c r="BI26" s="70"/>
      <c r="BJ26" s="70"/>
      <c r="BK26" s="71"/>
      <c r="BL26" s="70"/>
      <c r="BM26" s="70"/>
      <c r="BN26" s="72"/>
      <c r="BO26" s="318" t="s">
        <v>58</v>
      </c>
      <c r="BP26" s="319"/>
      <c r="BQ26" s="315" t="s">
        <v>69</v>
      </c>
      <c r="BR26" s="316"/>
      <c r="BS26" s="316"/>
      <c r="BT26" s="316"/>
      <c r="BU26" s="82"/>
      <c r="BV26" s="318" t="s">
        <v>58</v>
      </c>
      <c r="BW26" s="319"/>
      <c r="BX26" s="315" t="s">
        <v>62</v>
      </c>
      <c r="BY26" s="316"/>
      <c r="BZ26" s="316"/>
      <c r="CA26" s="316"/>
      <c r="CB26" s="82"/>
      <c r="CC26" s="318" t="s">
        <v>58</v>
      </c>
      <c r="CD26" s="319"/>
      <c r="CE26" s="315" t="s">
        <v>221</v>
      </c>
      <c r="CF26" s="316"/>
      <c r="CG26" s="316"/>
      <c r="CH26" s="316"/>
      <c r="CI26" s="128"/>
    </row>
    <row r="27" spans="7:87" ht="15.75" thickBot="1" x14ac:dyDescent="0.3">
      <c r="G27" s="313"/>
      <c r="H27" s="314"/>
      <c r="I27" s="29"/>
      <c r="J27" s="30"/>
      <c r="K27" s="29"/>
      <c r="L27" s="29"/>
      <c r="M27" s="29"/>
      <c r="N27" s="29"/>
      <c r="O27" s="29"/>
      <c r="P27" s="30"/>
      <c r="Q27" s="29"/>
      <c r="R27" s="29"/>
      <c r="S27" s="29"/>
      <c r="T27" s="29"/>
      <c r="U27" s="29"/>
      <c r="V27" s="29"/>
      <c r="W27" s="30"/>
      <c r="X27" s="29"/>
      <c r="Y27" s="29"/>
      <c r="Z27" s="31"/>
      <c r="AA27" s="313"/>
      <c r="AB27" s="314"/>
      <c r="AC27" s="29"/>
      <c r="AD27" s="30"/>
      <c r="AE27" s="29"/>
      <c r="AF27" s="29"/>
      <c r="AG27" s="29"/>
      <c r="AH27" s="29"/>
      <c r="AI27" s="29"/>
      <c r="AJ27" s="30"/>
      <c r="AK27" s="29"/>
      <c r="AL27" s="29"/>
      <c r="AM27" s="29"/>
      <c r="AN27" s="29"/>
      <c r="AO27" s="29"/>
      <c r="AP27" s="29"/>
      <c r="AQ27" s="30"/>
      <c r="AR27" s="29"/>
      <c r="AS27" s="29"/>
      <c r="AT27" s="31"/>
      <c r="AU27" s="313"/>
      <c r="AV27" s="314"/>
      <c r="AW27" s="29"/>
      <c r="AX27" s="30"/>
      <c r="AY27" s="29"/>
      <c r="AZ27" s="29"/>
      <c r="BA27" s="29"/>
      <c r="BB27" s="29"/>
      <c r="BC27" s="29"/>
      <c r="BD27" s="30"/>
      <c r="BE27" s="29"/>
      <c r="BF27" s="29"/>
      <c r="BG27" s="29"/>
      <c r="BH27" s="29"/>
      <c r="BI27" s="29"/>
      <c r="BJ27" s="29"/>
      <c r="BK27" s="30"/>
      <c r="BL27" s="29"/>
      <c r="BM27" s="29"/>
      <c r="BN27" s="31"/>
      <c r="BO27" s="313"/>
      <c r="BP27" s="314"/>
      <c r="BQ27" s="29"/>
      <c r="BR27" s="73" t="s">
        <v>52</v>
      </c>
      <c r="BS27" s="73">
        <f>$C$8</f>
        <v>0.33333333333333331</v>
      </c>
      <c r="BT27" s="64">
        <f>NORMINV(BS28,BQ35,BQ36)</f>
        <v>19.003675333560846</v>
      </c>
      <c r="BU27" s="83"/>
      <c r="BV27" s="313"/>
      <c r="BW27" s="314"/>
      <c r="BX27" s="29"/>
      <c r="BY27" s="73" t="s">
        <v>52</v>
      </c>
      <c r="BZ27" s="73">
        <f>$C$8</f>
        <v>0.33333333333333331</v>
      </c>
      <c r="CA27" s="64">
        <f>NORMINV(BZ28,BX35,BX36)</f>
        <v>19.193010707800479</v>
      </c>
      <c r="CB27" s="83"/>
      <c r="CC27" s="313"/>
      <c r="CD27" s="314"/>
      <c r="CE27" s="29"/>
      <c r="CF27" s="73" t="s">
        <v>52</v>
      </c>
      <c r="CG27" s="73">
        <f>$C$8</f>
        <v>0.33333333333333331</v>
      </c>
      <c r="CH27" s="64">
        <f>NORMINV(CG28,CE35,CE36)</f>
        <v>19.003675333560846</v>
      </c>
      <c r="CI27" s="83"/>
    </row>
    <row r="28" spans="7:87" x14ac:dyDescent="0.25">
      <c r="G28" s="28"/>
      <c r="H28" s="29"/>
      <c r="I28" s="29"/>
      <c r="J28" s="73" t="s">
        <v>52</v>
      </c>
      <c r="K28" s="73">
        <f>$C$3</f>
        <v>0.4</v>
      </c>
      <c r="L28" s="64">
        <f>NORMINV(K29,I36,I37)</f>
        <v>18.530654933594622</v>
      </c>
      <c r="M28" s="29"/>
      <c r="N28" s="29"/>
      <c r="O28" s="29"/>
      <c r="P28" s="30"/>
      <c r="Q28" s="73" t="s">
        <v>52</v>
      </c>
      <c r="R28" s="73">
        <f>$C$5</f>
        <v>0.5</v>
      </c>
      <c r="S28" s="74">
        <f>NORMINV(R29,O36,O37)</f>
        <v>19.573660800130646</v>
      </c>
      <c r="T28" s="29"/>
      <c r="U28" s="29"/>
      <c r="V28" s="29"/>
      <c r="W28" s="30"/>
      <c r="X28" s="73" t="s">
        <v>29</v>
      </c>
      <c r="Y28" s="73">
        <f>$C$5</f>
        <v>0.5</v>
      </c>
      <c r="Z28" s="75">
        <f>NORMINV(Y28,V36,V37)</f>
        <v>16.973660800130645</v>
      </c>
      <c r="AA28" s="28"/>
      <c r="AB28" s="29"/>
      <c r="AC28" s="29"/>
      <c r="AD28" s="73" t="s">
        <v>52</v>
      </c>
      <c r="AE28" s="73">
        <f>$C$3</f>
        <v>0.4</v>
      </c>
      <c r="AF28" s="64">
        <f>NORMINV(AE29,AC36,AC37)</f>
        <v>18.636088424246513</v>
      </c>
      <c r="AG28" s="29"/>
      <c r="AH28" s="29"/>
      <c r="AI28" s="29"/>
      <c r="AJ28" s="30"/>
      <c r="AK28" s="73" t="s">
        <v>52</v>
      </c>
      <c r="AL28" s="73">
        <f>$C$5</f>
        <v>0.5</v>
      </c>
      <c r="AM28" s="74">
        <f>NORMINV(AL29,AI36,AI37)</f>
        <v>19.893044212123257</v>
      </c>
      <c r="AN28" s="29"/>
      <c r="AO28" s="29"/>
      <c r="AP28" s="29"/>
      <c r="AQ28" s="30"/>
      <c r="AR28" s="73" t="s">
        <v>29</v>
      </c>
      <c r="AS28" s="73">
        <f>$C$5</f>
        <v>0.5</v>
      </c>
      <c r="AT28" s="75">
        <f>NORMINV(AS28,AP36,AP37)</f>
        <v>16.759710878789924</v>
      </c>
      <c r="AU28" s="28"/>
      <c r="AV28" s="29"/>
      <c r="AW28" s="29"/>
      <c r="AX28" s="73" t="s">
        <v>52</v>
      </c>
      <c r="AY28" s="73">
        <f>$C$3</f>
        <v>0.4</v>
      </c>
      <c r="AZ28" s="64">
        <f>NORMINV(AY29,AW36,AW37)</f>
        <v>18.530654933594622</v>
      </c>
      <c r="BA28" s="29"/>
      <c r="BB28" s="29"/>
      <c r="BC28" s="29"/>
      <c r="BD28" s="30"/>
      <c r="BE28" s="73" t="s">
        <v>52</v>
      </c>
      <c r="BF28" s="73">
        <f>$C$5</f>
        <v>0.5</v>
      </c>
      <c r="BG28" s="74">
        <f>NORMINV(BF29,BC36,BC37)</f>
        <v>19.573660800130646</v>
      </c>
      <c r="BH28" s="29"/>
      <c r="BI28" s="29"/>
      <c r="BJ28" s="29"/>
      <c r="BK28" s="30"/>
      <c r="BL28" s="73" t="s">
        <v>29</v>
      </c>
      <c r="BM28" s="73">
        <f>$C$5</f>
        <v>0.5</v>
      </c>
      <c r="BN28" s="75">
        <f>NORMINV(BM28,BJ36,BJ37)</f>
        <v>16.973660800130645</v>
      </c>
      <c r="BO28" s="28"/>
      <c r="BP28" s="29"/>
      <c r="BQ28" s="29"/>
      <c r="BR28" s="73" t="s">
        <v>29</v>
      </c>
      <c r="BS28" s="73">
        <f>$C$9</f>
        <v>0.66666666666666663</v>
      </c>
      <c r="BT28" s="29"/>
      <c r="BU28" s="31"/>
      <c r="BV28" s="28"/>
      <c r="BW28" s="29"/>
      <c r="BX28" s="29"/>
      <c r="BY28" s="73" t="s">
        <v>29</v>
      </c>
      <c r="BZ28" s="73">
        <f>$C$9</f>
        <v>0.66666666666666663</v>
      </c>
      <c r="CA28" s="29"/>
      <c r="CB28" s="31"/>
      <c r="CC28" s="28"/>
      <c r="CD28" s="29"/>
      <c r="CE28" s="29"/>
      <c r="CF28" s="73" t="s">
        <v>29</v>
      </c>
      <c r="CG28" s="73">
        <f>$C$9</f>
        <v>0.66666666666666663</v>
      </c>
      <c r="CH28" s="29"/>
      <c r="CI28" s="31"/>
    </row>
    <row r="29" spans="7:87" ht="15.75" thickBot="1" x14ac:dyDescent="0.3">
      <c r="G29" s="28"/>
      <c r="H29" s="29"/>
      <c r="I29" s="29"/>
      <c r="J29" s="73" t="s">
        <v>29</v>
      </c>
      <c r="K29" s="73">
        <f>$C$4</f>
        <v>0.6</v>
      </c>
      <c r="L29" s="29"/>
      <c r="M29" s="29"/>
      <c r="N29" s="29"/>
      <c r="O29" s="29"/>
      <c r="P29" s="30"/>
      <c r="Q29" s="73" t="s">
        <v>29</v>
      </c>
      <c r="R29" s="73">
        <f>$C$6</f>
        <v>0.5</v>
      </c>
      <c r="S29" s="29"/>
      <c r="T29" s="29"/>
      <c r="U29" s="29"/>
      <c r="V29" s="29"/>
      <c r="W29" s="30"/>
      <c r="X29" s="73" t="s">
        <v>52</v>
      </c>
      <c r="Y29" s="73">
        <f>$C$6</f>
        <v>0.5</v>
      </c>
      <c r="Z29" s="31"/>
      <c r="AA29" s="28"/>
      <c r="AB29" s="29"/>
      <c r="AC29" s="29"/>
      <c r="AD29" s="73" t="s">
        <v>29</v>
      </c>
      <c r="AE29" s="73">
        <f>$C$4</f>
        <v>0.6</v>
      </c>
      <c r="AF29" s="29"/>
      <c r="AG29" s="29"/>
      <c r="AH29" s="29"/>
      <c r="AI29" s="29"/>
      <c r="AJ29" s="30"/>
      <c r="AK29" s="73" t="s">
        <v>29</v>
      </c>
      <c r="AL29" s="73">
        <f>$C$6</f>
        <v>0.5</v>
      </c>
      <c r="AM29" s="29"/>
      <c r="AN29" s="29"/>
      <c r="AO29" s="29"/>
      <c r="AP29" s="29"/>
      <c r="AQ29" s="30"/>
      <c r="AR29" s="73" t="s">
        <v>52</v>
      </c>
      <c r="AS29" s="73">
        <f>$C$6</f>
        <v>0.5</v>
      </c>
      <c r="AT29" s="31"/>
      <c r="AU29" s="28"/>
      <c r="AV29" s="29"/>
      <c r="AW29" s="29"/>
      <c r="AX29" s="73" t="s">
        <v>29</v>
      </c>
      <c r="AY29" s="73">
        <f>$C$4</f>
        <v>0.6</v>
      </c>
      <c r="AZ29" s="29"/>
      <c r="BA29" s="29"/>
      <c r="BB29" s="29"/>
      <c r="BC29" s="29"/>
      <c r="BD29" s="30"/>
      <c r="BE29" s="73" t="s">
        <v>29</v>
      </c>
      <c r="BF29" s="73">
        <f>$C$6</f>
        <v>0.5</v>
      </c>
      <c r="BG29" s="29"/>
      <c r="BH29" s="29"/>
      <c r="BI29" s="29"/>
      <c r="BJ29" s="29"/>
      <c r="BK29" s="30"/>
      <c r="BL29" s="73" t="s">
        <v>52</v>
      </c>
      <c r="BM29" s="73">
        <f>$C$6</f>
        <v>0.5</v>
      </c>
      <c r="BN29" s="31"/>
      <c r="BO29" s="28"/>
      <c r="BP29" s="29"/>
      <c r="BQ29" s="29"/>
      <c r="BR29" s="30"/>
      <c r="BS29" s="29"/>
      <c r="BT29" s="29"/>
      <c r="BU29" s="31"/>
      <c r="BV29" s="28"/>
      <c r="BW29" s="29"/>
      <c r="BX29" s="29"/>
      <c r="BY29" s="30"/>
      <c r="BZ29" s="29"/>
      <c r="CA29" s="29"/>
      <c r="CB29" s="31"/>
      <c r="CC29" s="28"/>
      <c r="CD29" s="29"/>
      <c r="CE29" s="29"/>
      <c r="CF29" s="30"/>
      <c r="CG29" s="29"/>
      <c r="CH29" s="29"/>
      <c r="CI29" s="31"/>
    </row>
    <row r="30" spans="7:87" ht="32.25" thickBot="1" x14ac:dyDescent="0.3">
      <c r="G30" s="28"/>
      <c r="H30" s="29"/>
      <c r="I30" s="29"/>
      <c r="J30" s="30"/>
      <c r="K30" s="29"/>
      <c r="L30" s="29"/>
      <c r="M30" s="29"/>
      <c r="N30" s="29"/>
      <c r="O30" s="29"/>
      <c r="P30" s="30"/>
      <c r="Q30" s="29"/>
      <c r="R30" s="29"/>
      <c r="S30" s="29"/>
      <c r="T30" s="29"/>
      <c r="U30" s="29"/>
      <c r="V30" s="29"/>
      <c r="W30" s="30"/>
      <c r="X30" s="29"/>
      <c r="Y30" s="29"/>
      <c r="Z30" s="31"/>
      <c r="AA30" s="28"/>
      <c r="AB30" s="29"/>
      <c r="AC30" s="29"/>
      <c r="AD30" s="30"/>
      <c r="AE30" s="29"/>
      <c r="AF30" s="29"/>
      <c r="AG30" s="29"/>
      <c r="AH30" s="29"/>
      <c r="AI30" s="29"/>
      <c r="AJ30" s="30"/>
      <c r="AK30" s="29"/>
      <c r="AL30" s="29"/>
      <c r="AM30" s="29"/>
      <c r="AN30" s="29"/>
      <c r="AO30" s="29"/>
      <c r="AP30" s="29"/>
      <c r="AQ30" s="30"/>
      <c r="AR30" s="29"/>
      <c r="AS30" s="29"/>
      <c r="AT30" s="31"/>
      <c r="AU30" s="28"/>
      <c r="AV30" s="29"/>
      <c r="AW30" s="29"/>
      <c r="AX30" s="30"/>
      <c r="AY30" s="29"/>
      <c r="AZ30" s="29"/>
      <c r="BA30" s="29"/>
      <c r="BB30" s="29"/>
      <c r="BC30" s="29"/>
      <c r="BD30" s="30"/>
      <c r="BE30" s="29"/>
      <c r="BF30" s="29"/>
      <c r="BG30" s="29"/>
      <c r="BH30" s="29"/>
      <c r="BI30" s="29"/>
      <c r="BJ30" s="29"/>
      <c r="BK30" s="30"/>
      <c r="BL30" s="29"/>
      <c r="BM30" s="29"/>
      <c r="BN30" s="31"/>
      <c r="BO30" s="28"/>
      <c r="BP30" s="309" t="s">
        <v>58</v>
      </c>
      <c r="BQ30" s="310"/>
      <c r="BR30" s="32" t="s">
        <v>51</v>
      </c>
      <c r="BS30" s="29"/>
      <c r="BT30" s="29"/>
      <c r="BU30" s="31"/>
      <c r="BV30" s="28"/>
      <c r="BW30" s="309" t="s">
        <v>58</v>
      </c>
      <c r="BX30" s="310"/>
      <c r="BY30" s="32" t="s">
        <v>51</v>
      </c>
      <c r="BZ30" s="29"/>
      <c r="CA30" s="29"/>
      <c r="CB30" s="31"/>
      <c r="CC30" s="28"/>
      <c r="CD30" s="309" t="s">
        <v>58</v>
      </c>
      <c r="CE30" s="310"/>
      <c r="CF30" s="32" t="s">
        <v>51</v>
      </c>
      <c r="CG30" s="29"/>
      <c r="CH30" s="29"/>
      <c r="CI30" s="31"/>
    </row>
    <row r="31" spans="7:87" ht="63.75" customHeight="1" thickBot="1" x14ac:dyDescent="0.3">
      <c r="G31" s="28"/>
      <c r="H31" s="309" t="str">
        <f>G26</f>
        <v>Распределение Пористости</v>
      </c>
      <c r="I31" s="310"/>
      <c r="J31" s="32" t="s">
        <v>51</v>
      </c>
      <c r="K31" s="29"/>
      <c r="L31" s="29"/>
      <c r="M31" s="29"/>
      <c r="N31" s="309" t="str">
        <f>G26</f>
        <v>Распределение Пористости</v>
      </c>
      <c r="O31" s="310"/>
      <c r="P31" s="32" t="s">
        <v>51</v>
      </c>
      <c r="Q31" s="29"/>
      <c r="R31" s="29"/>
      <c r="S31" s="29"/>
      <c r="T31" s="29"/>
      <c r="U31" s="309" t="str">
        <f>G26</f>
        <v>Распределение Пористости</v>
      </c>
      <c r="V31" s="310"/>
      <c r="W31" s="32" t="s">
        <v>51</v>
      </c>
      <c r="X31" s="29"/>
      <c r="Y31" s="29"/>
      <c r="Z31" s="31"/>
      <c r="AA31" s="28"/>
      <c r="AB31" s="309" t="str">
        <f>AA26</f>
        <v>Распределение Пористости</v>
      </c>
      <c r="AC31" s="310"/>
      <c r="AD31" s="32" t="s">
        <v>51</v>
      </c>
      <c r="AE31" s="29"/>
      <c r="AF31" s="29"/>
      <c r="AG31" s="29"/>
      <c r="AH31" s="309" t="str">
        <f>AA26</f>
        <v>Распределение Пористости</v>
      </c>
      <c r="AI31" s="310"/>
      <c r="AJ31" s="32" t="s">
        <v>51</v>
      </c>
      <c r="AK31" s="29"/>
      <c r="AL31" s="29"/>
      <c r="AM31" s="29"/>
      <c r="AN31" s="29"/>
      <c r="AO31" s="309" t="str">
        <f>AA26</f>
        <v>Распределение Пористости</v>
      </c>
      <c r="AP31" s="310"/>
      <c r="AQ31" s="32" t="s">
        <v>51</v>
      </c>
      <c r="AR31" s="29"/>
      <c r="AS31" s="29"/>
      <c r="AT31" s="31"/>
      <c r="AU31" s="28"/>
      <c r="AV31" s="309" t="str">
        <f>AU26</f>
        <v>Распределение Пористости</v>
      </c>
      <c r="AW31" s="310"/>
      <c r="AX31" s="32" t="s">
        <v>51</v>
      </c>
      <c r="AY31" s="29"/>
      <c r="AZ31" s="29"/>
      <c r="BA31" s="29"/>
      <c r="BB31" s="309" t="str">
        <f>AU26</f>
        <v>Распределение Пористости</v>
      </c>
      <c r="BC31" s="310"/>
      <c r="BD31" s="32" t="s">
        <v>51</v>
      </c>
      <c r="BE31" s="29"/>
      <c r="BF31" s="29"/>
      <c r="BG31" s="29"/>
      <c r="BH31" s="29"/>
      <c r="BI31" s="309" t="str">
        <f>AU26</f>
        <v>Распределение Пористости</v>
      </c>
      <c r="BJ31" s="310"/>
      <c r="BK31" s="32" t="s">
        <v>51</v>
      </c>
      <c r="BL31" s="29"/>
      <c r="BM31" s="29"/>
      <c r="BN31" s="31"/>
      <c r="BO31" s="28"/>
      <c r="BP31" s="33" t="s">
        <v>41</v>
      </c>
      <c r="BQ31" s="34" t="s">
        <v>42</v>
      </c>
      <c r="BR31" s="35">
        <f>LN(BQ32)</f>
        <v>2.7133693625798099</v>
      </c>
      <c r="BS31" s="29"/>
      <c r="BT31" s="29"/>
      <c r="BU31" s="31"/>
      <c r="BV31" s="28"/>
      <c r="BW31" s="33" t="s">
        <v>41</v>
      </c>
      <c r="BX31" s="34" t="s">
        <v>42</v>
      </c>
      <c r="BY31" s="35">
        <f>LN(BX32)</f>
        <v>2.675297414630402</v>
      </c>
      <c r="BZ31" s="29"/>
      <c r="CA31" s="29"/>
      <c r="CB31" s="31"/>
      <c r="CC31" s="28"/>
      <c r="CD31" s="33" t="s">
        <v>41</v>
      </c>
      <c r="CE31" s="34" t="s">
        <v>42</v>
      </c>
      <c r="CF31" s="35">
        <f>LN(CE32)</f>
        <v>2.7133693625798099</v>
      </c>
      <c r="CG31" s="29"/>
      <c r="CH31" s="29"/>
      <c r="CI31" s="31"/>
    </row>
    <row r="32" spans="7:87" ht="15.75" thickBot="1" x14ac:dyDescent="0.3">
      <c r="G32" s="28"/>
      <c r="H32" s="33" t="s">
        <v>41</v>
      </c>
      <c r="I32" s="34" t="s">
        <v>42</v>
      </c>
      <c r="J32" s="35">
        <f>LN(I33)</f>
        <v>2.7354491752903245</v>
      </c>
      <c r="K32" s="29"/>
      <c r="L32" s="29"/>
      <c r="M32" s="29"/>
      <c r="N32" s="33" t="s">
        <v>41</v>
      </c>
      <c r="O32" s="34" t="s">
        <v>42</v>
      </c>
      <c r="P32" s="35">
        <f>LN(O33)</f>
        <v>2.9194263841731853</v>
      </c>
      <c r="Q32" s="29"/>
      <c r="R32" s="29"/>
      <c r="S32" s="29"/>
      <c r="T32" s="29"/>
      <c r="U32" s="33" t="s">
        <v>41</v>
      </c>
      <c r="V32" s="34" t="s">
        <v>42</v>
      </c>
      <c r="W32" s="35">
        <f>LN(V33)</f>
        <v>2.7354491752903245</v>
      </c>
      <c r="X32" s="29"/>
      <c r="Y32" s="29"/>
      <c r="Z32" s="31"/>
      <c r="AA32" s="28"/>
      <c r="AB32" s="33" t="s">
        <v>41</v>
      </c>
      <c r="AC32" s="34" t="s">
        <v>42</v>
      </c>
      <c r="AD32" s="35">
        <f>LN(AC33)</f>
        <v>2.7002420186543983</v>
      </c>
      <c r="AE32" s="29"/>
      <c r="AF32" s="29"/>
      <c r="AG32" s="29"/>
      <c r="AH32" s="33" t="s">
        <v>41</v>
      </c>
      <c r="AI32" s="34" t="s">
        <v>42</v>
      </c>
      <c r="AJ32" s="35">
        <f>LN(AI33)</f>
        <v>2.9250999387515417</v>
      </c>
      <c r="AK32" s="29"/>
      <c r="AL32" s="29"/>
      <c r="AM32" s="29"/>
      <c r="AN32" s="29"/>
      <c r="AO32" s="33" t="s">
        <v>41</v>
      </c>
      <c r="AP32" s="34" t="s">
        <v>42</v>
      </c>
      <c r="AQ32" s="35">
        <f>LN(AP33)</f>
        <v>2.7002420186543983</v>
      </c>
      <c r="AR32" s="29"/>
      <c r="AS32" s="29"/>
      <c r="AT32" s="31"/>
      <c r="AU32" s="28"/>
      <c r="AV32" s="33" t="s">
        <v>41</v>
      </c>
      <c r="AW32" s="34" t="s">
        <v>42</v>
      </c>
      <c r="AX32" s="35">
        <f>LN(AW33)</f>
        <v>2.7354491752903245</v>
      </c>
      <c r="AY32" s="29"/>
      <c r="AZ32" s="29"/>
      <c r="BA32" s="29"/>
      <c r="BB32" s="33" t="s">
        <v>41</v>
      </c>
      <c r="BC32" s="34" t="s">
        <v>42</v>
      </c>
      <c r="BD32" s="35">
        <f>LN(BC33)</f>
        <v>2.9194263841731853</v>
      </c>
      <c r="BE32" s="29"/>
      <c r="BF32" s="29"/>
      <c r="BG32" s="29"/>
      <c r="BH32" s="29"/>
      <c r="BI32" s="33" t="s">
        <v>41</v>
      </c>
      <c r="BJ32" s="34" t="s">
        <v>42</v>
      </c>
      <c r="BK32" s="35">
        <f>LN(BJ33)</f>
        <v>2.7354491752903245</v>
      </c>
      <c r="BL32" s="29"/>
      <c r="BM32" s="29"/>
      <c r="BN32" s="31"/>
      <c r="BO32" s="28"/>
      <c r="BP32" s="36">
        <v>0.1</v>
      </c>
      <c r="BQ32" s="39">
        <f>Рабочий_P50!AJ54</f>
        <v>15.08</v>
      </c>
      <c r="BR32" s="37">
        <f>PERCENTILE(BQ39:BQ42,BP32)</f>
        <v>7.0088761264121073</v>
      </c>
      <c r="BS32" s="29"/>
      <c r="BT32" s="29"/>
      <c r="BU32" s="31"/>
      <c r="BV32" s="28"/>
      <c r="BW32" s="36">
        <v>0.1</v>
      </c>
      <c r="BX32" s="39">
        <f>Рабочий_P50!AJ55</f>
        <v>14.516666666666666</v>
      </c>
      <c r="BY32" s="37">
        <f>PERCENTILE(BX39:BX42,BW32)</f>
        <v>7.0088761264121073</v>
      </c>
      <c r="BZ32" s="29"/>
      <c r="CA32" s="29"/>
      <c r="CB32" s="31"/>
      <c r="CC32" s="28"/>
      <c r="CD32" s="36">
        <v>0.1</v>
      </c>
      <c r="CE32" s="39">
        <f>Рабочий_P50!AJ56</f>
        <v>15.08</v>
      </c>
      <c r="CF32" s="37">
        <f>PERCENTILE(CE39:CE42,CD32)</f>
        <v>7.0088761264121073</v>
      </c>
      <c r="CG32" s="29"/>
      <c r="CH32" s="29"/>
      <c r="CI32" s="31"/>
    </row>
    <row r="33" spans="7:87" ht="15.75" thickBot="1" x14ac:dyDescent="0.3">
      <c r="G33" s="28"/>
      <c r="H33" s="36">
        <v>0.1</v>
      </c>
      <c r="I33" s="65">
        <f>Рабочий_P50!AJ51</f>
        <v>15.416666666666666</v>
      </c>
      <c r="J33" s="37">
        <f>PERCENTILE(I40:I43,H33)</f>
        <v>7.0088761264121073</v>
      </c>
      <c r="K33" s="29"/>
      <c r="L33" s="29"/>
      <c r="M33" s="29"/>
      <c r="N33" s="36">
        <v>0.1</v>
      </c>
      <c r="O33" s="39">
        <f>L28</f>
        <v>18.530654933594622</v>
      </c>
      <c r="P33" s="37">
        <f>PERCENTILE(O40:O43,N33)</f>
        <v>12.15740632898618</v>
      </c>
      <c r="Q33" s="29"/>
      <c r="R33" s="29"/>
      <c r="S33" s="29"/>
      <c r="T33" s="29"/>
      <c r="U33" s="36">
        <v>0.1</v>
      </c>
      <c r="V33" s="39">
        <f>I33</f>
        <v>15.416666666666666</v>
      </c>
      <c r="W33" s="37">
        <f>PERCENTILE(V40:V43,U33)</f>
        <v>12.15740632898618</v>
      </c>
      <c r="X33" s="29"/>
      <c r="Y33" s="29"/>
      <c r="Z33" s="31"/>
      <c r="AA33" s="28"/>
      <c r="AB33" s="36">
        <v>0.1</v>
      </c>
      <c r="AC33" s="65">
        <f>Рабочий_P50!AJ52</f>
        <v>14.883333333333333</v>
      </c>
      <c r="AD33" s="37">
        <f>PERCENTILE(AC40:AC43,AB33)</f>
        <v>7.0088761264121073</v>
      </c>
      <c r="AE33" s="29"/>
      <c r="AF33" s="29"/>
      <c r="AG33" s="29"/>
      <c r="AH33" s="36">
        <v>0.1</v>
      </c>
      <c r="AI33" s="39">
        <f>AF28</f>
        <v>18.636088424246513</v>
      </c>
      <c r="AJ33" s="37">
        <f>PERCENTILE(AI40:AI43,AH33)</f>
        <v>12.15740632898618</v>
      </c>
      <c r="AK33" s="29"/>
      <c r="AL33" s="29"/>
      <c r="AM33" s="29"/>
      <c r="AN33" s="29"/>
      <c r="AO33" s="36">
        <v>0.1</v>
      </c>
      <c r="AP33" s="39">
        <f>AC33</f>
        <v>14.883333333333333</v>
      </c>
      <c r="AQ33" s="37">
        <f>PERCENTILE(AP40:AP43,AO33)</f>
        <v>12.15740632898618</v>
      </c>
      <c r="AR33" s="29"/>
      <c r="AS33" s="29"/>
      <c r="AT33" s="31"/>
      <c r="AU33" s="28"/>
      <c r="AV33" s="36">
        <v>0.1</v>
      </c>
      <c r="AW33" s="65">
        <f>Рабочий_P50!AJ53</f>
        <v>15.416666666666666</v>
      </c>
      <c r="AX33" s="37">
        <f>PERCENTILE(AW40:AW43,AV33)</f>
        <v>7.0088761264121073</v>
      </c>
      <c r="AY33" s="29"/>
      <c r="AZ33" s="29"/>
      <c r="BA33" s="29"/>
      <c r="BB33" s="36">
        <v>0.1</v>
      </c>
      <c r="BC33" s="39">
        <f>AZ28</f>
        <v>18.530654933594622</v>
      </c>
      <c r="BD33" s="37">
        <f>PERCENTILE(BC40:BC43,BB33)</f>
        <v>12.15740632898618</v>
      </c>
      <c r="BE33" s="29"/>
      <c r="BF33" s="29"/>
      <c r="BG33" s="29"/>
      <c r="BH33" s="29"/>
      <c r="BI33" s="36">
        <v>0.1</v>
      </c>
      <c r="BJ33" s="39">
        <f>AW33</f>
        <v>15.416666666666666</v>
      </c>
      <c r="BK33" s="37">
        <f>PERCENTILE(BJ40:BJ43,BI33)</f>
        <v>12.15740632898618</v>
      </c>
      <c r="BL33" s="29"/>
      <c r="BM33" s="29"/>
      <c r="BN33" s="31"/>
      <c r="BO33" s="28"/>
      <c r="BP33" s="38" t="s">
        <v>43</v>
      </c>
      <c r="BQ33" s="34" t="s">
        <v>44</v>
      </c>
      <c r="BR33" s="35">
        <f>LN(BQ34)</f>
        <v>3.042297742701312</v>
      </c>
      <c r="BS33" s="29"/>
      <c r="BT33" s="29"/>
      <c r="BU33" s="31"/>
      <c r="BV33" s="28"/>
      <c r="BW33" s="38" t="s">
        <v>43</v>
      </c>
      <c r="BX33" s="34" t="s">
        <v>44</v>
      </c>
      <c r="BY33" s="35">
        <f>LN(BX34)</f>
        <v>3.0688278286245416</v>
      </c>
      <c r="BZ33" s="29"/>
      <c r="CA33" s="29"/>
      <c r="CB33" s="31"/>
      <c r="CC33" s="28"/>
      <c r="CD33" s="38" t="s">
        <v>43</v>
      </c>
      <c r="CE33" s="34" t="s">
        <v>44</v>
      </c>
      <c r="CF33" s="35">
        <f>LN(CE34)</f>
        <v>3.042297742701312</v>
      </c>
      <c r="CG33" s="29"/>
      <c r="CH33" s="29"/>
      <c r="CI33" s="31"/>
    </row>
    <row r="34" spans="7:87" ht="15.75" thickBot="1" x14ac:dyDescent="0.3">
      <c r="G34" s="28"/>
      <c r="H34" s="38" t="s">
        <v>43</v>
      </c>
      <c r="I34" s="34" t="s">
        <v>44</v>
      </c>
      <c r="J34" s="35">
        <f>LN(I35)</f>
        <v>3.0260998101703871</v>
      </c>
      <c r="K34" s="29"/>
      <c r="L34" s="29"/>
      <c r="M34" s="29"/>
      <c r="N34" s="38" t="s">
        <v>43</v>
      </c>
      <c r="O34" s="34" t="s">
        <v>44</v>
      </c>
      <c r="P34" s="35">
        <f>LN(O35)</f>
        <v>3.0260998101703871</v>
      </c>
      <c r="Q34" s="29"/>
      <c r="R34" s="29"/>
      <c r="S34" s="29"/>
      <c r="T34" s="29"/>
      <c r="U34" s="38" t="s">
        <v>43</v>
      </c>
      <c r="V34" s="34" t="s">
        <v>44</v>
      </c>
      <c r="W34" s="35">
        <f>LN(V35)</f>
        <v>2.9194263841731853</v>
      </c>
      <c r="X34" s="29"/>
      <c r="Y34" s="29"/>
      <c r="Z34" s="31"/>
      <c r="AA34" s="28"/>
      <c r="AB34" s="38" t="s">
        <v>43</v>
      </c>
      <c r="AC34" s="34" t="s">
        <v>44</v>
      </c>
      <c r="AD34" s="35">
        <f>LN(AC35)</f>
        <v>3.0516399054922871</v>
      </c>
      <c r="AE34" s="29"/>
      <c r="AF34" s="29"/>
      <c r="AG34" s="29"/>
      <c r="AH34" s="38" t="s">
        <v>43</v>
      </c>
      <c r="AI34" s="34" t="s">
        <v>44</v>
      </c>
      <c r="AJ34" s="35">
        <f>LN(AI35)</f>
        <v>3.0516399054922871</v>
      </c>
      <c r="AK34" s="29"/>
      <c r="AL34" s="29"/>
      <c r="AM34" s="29"/>
      <c r="AN34" s="29"/>
      <c r="AO34" s="38" t="s">
        <v>43</v>
      </c>
      <c r="AP34" s="34" t="s">
        <v>44</v>
      </c>
      <c r="AQ34" s="35">
        <f>LN(AP35)</f>
        <v>2.9250999387515417</v>
      </c>
      <c r="AR34" s="29"/>
      <c r="AS34" s="29"/>
      <c r="AT34" s="31"/>
      <c r="AU34" s="28"/>
      <c r="AV34" s="38" t="s">
        <v>43</v>
      </c>
      <c r="AW34" s="34" t="s">
        <v>44</v>
      </c>
      <c r="AX34" s="35">
        <f>LN(AW35)</f>
        <v>3.0260998101703871</v>
      </c>
      <c r="AY34" s="29"/>
      <c r="AZ34" s="29"/>
      <c r="BA34" s="29"/>
      <c r="BB34" s="38" t="s">
        <v>43</v>
      </c>
      <c r="BC34" s="34" t="s">
        <v>44</v>
      </c>
      <c r="BD34" s="35">
        <f>LN(BC35)</f>
        <v>3.0260998101703871</v>
      </c>
      <c r="BE34" s="29"/>
      <c r="BF34" s="29"/>
      <c r="BG34" s="29"/>
      <c r="BH34" s="29"/>
      <c r="BI34" s="38" t="s">
        <v>43</v>
      </c>
      <c r="BJ34" s="34" t="s">
        <v>44</v>
      </c>
      <c r="BK34" s="35">
        <f>LN(BJ35)</f>
        <v>2.9194263841731853</v>
      </c>
      <c r="BL34" s="29"/>
      <c r="BM34" s="29"/>
      <c r="BN34" s="31"/>
      <c r="BO34" s="28"/>
      <c r="BP34" s="28">
        <v>0.9</v>
      </c>
      <c r="BQ34" s="64">
        <f>Рабочий_P50!AK54</f>
        <v>20.953333333333333</v>
      </c>
      <c r="BR34" s="37">
        <f>PERCENTILE(BQ39:BQ42,BP34)</f>
        <v>14.135887224170583</v>
      </c>
      <c r="BS34" s="29"/>
      <c r="BT34" s="29"/>
      <c r="BU34" s="31"/>
      <c r="BV34" s="28"/>
      <c r="BW34" s="28">
        <v>0.9</v>
      </c>
      <c r="BX34" s="64">
        <f>Рабочий_P50!AK55</f>
        <v>21.516666666666666</v>
      </c>
      <c r="BY34" s="37">
        <f>PERCENTILE(BX39:BX42,BW34)</f>
        <v>14.135887224170583</v>
      </c>
      <c r="BZ34" s="29"/>
      <c r="CA34" s="29"/>
      <c r="CB34" s="31"/>
      <c r="CC34" s="28"/>
      <c r="CD34" s="28">
        <v>0.9</v>
      </c>
      <c r="CE34" s="64">
        <f>Рабочий_P50!AK56</f>
        <v>20.953333333333333</v>
      </c>
      <c r="CF34" s="37">
        <f>PERCENTILE(CE39:CE42,CD34)</f>
        <v>14.135887224170583</v>
      </c>
      <c r="CG34" s="29"/>
      <c r="CH34" s="29"/>
      <c r="CI34" s="31"/>
    </row>
    <row r="35" spans="7:87" ht="15.75" thickBot="1" x14ac:dyDescent="0.3">
      <c r="G35" s="28"/>
      <c r="H35" s="28">
        <v>0.9</v>
      </c>
      <c r="I35" s="65">
        <f>Рабочий_P50!AK51</f>
        <v>20.616666666666667</v>
      </c>
      <c r="J35" s="37">
        <f>PERCENTILE(I40:I43,H35)</f>
        <v>14.135887224170583</v>
      </c>
      <c r="K35" s="29"/>
      <c r="L35" s="29"/>
      <c r="M35" s="29"/>
      <c r="N35" s="28">
        <v>0.9</v>
      </c>
      <c r="O35" s="64">
        <f>I35</f>
        <v>20.616666666666667</v>
      </c>
      <c r="P35" s="37">
        <f>PERCENTILE(O40:O43,N35)</f>
        <v>14.805064143052581</v>
      </c>
      <c r="Q35" s="29"/>
      <c r="R35" s="29"/>
      <c r="S35" s="29"/>
      <c r="T35" s="29"/>
      <c r="U35" s="28">
        <v>0.9</v>
      </c>
      <c r="V35" s="64">
        <f>L28</f>
        <v>18.530654933594622</v>
      </c>
      <c r="W35" s="37">
        <f>PERCENTILE(V40:V43,U35)</f>
        <v>14.805064143052581</v>
      </c>
      <c r="X35" s="29"/>
      <c r="Y35" s="29"/>
      <c r="Z35" s="31"/>
      <c r="AA35" s="28"/>
      <c r="AB35" s="28">
        <v>0.9</v>
      </c>
      <c r="AC35" s="65">
        <f>Рабочий_P50!AK52</f>
        <v>21.150000000000002</v>
      </c>
      <c r="AD35" s="37">
        <f>PERCENTILE(AC40:AC43,AB35)</f>
        <v>14.135887224170583</v>
      </c>
      <c r="AE35" s="29"/>
      <c r="AF35" s="29"/>
      <c r="AG35" s="29"/>
      <c r="AH35" s="28">
        <v>0.9</v>
      </c>
      <c r="AI35" s="64">
        <f>AC35</f>
        <v>21.150000000000002</v>
      </c>
      <c r="AJ35" s="37">
        <f>PERCENTILE(AI40:AI43,AH35)</f>
        <v>14.805064143052581</v>
      </c>
      <c r="AK35" s="29"/>
      <c r="AL35" s="29"/>
      <c r="AM35" s="29"/>
      <c r="AN35" s="29"/>
      <c r="AO35" s="28">
        <v>0.9</v>
      </c>
      <c r="AP35" s="64">
        <f>AF28</f>
        <v>18.636088424246513</v>
      </c>
      <c r="AQ35" s="37">
        <f>PERCENTILE(AP40:AP43,AO35)</f>
        <v>14.805064143052581</v>
      </c>
      <c r="AR35" s="29"/>
      <c r="AS35" s="29"/>
      <c r="AT35" s="31"/>
      <c r="AU35" s="28"/>
      <c r="AV35" s="28">
        <v>0.9</v>
      </c>
      <c r="AW35" s="65">
        <f>Рабочий_P50!AK53</f>
        <v>20.616666666666667</v>
      </c>
      <c r="AX35" s="37">
        <f>PERCENTILE(AW40:AW43,AV35)</f>
        <v>14.135887224170583</v>
      </c>
      <c r="AY35" s="29"/>
      <c r="AZ35" s="29"/>
      <c r="BA35" s="29"/>
      <c r="BB35" s="28">
        <v>0.9</v>
      </c>
      <c r="BC35" s="64">
        <f>AW35</f>
        <v>20.616666666666667</v>
      </c>
      <c r="BD35" s="37">
        <f>PERCENTILE(BC40:BC43,BB35)</f>
        <v>14.805064143052581</v>
      </c>
      <c r="BE35" s="29"/>
      <c r="BF35" s="29"/>
      <c r="BG35" s="29"/>
      <c r="BH35" s="29"/>
      <c r="BI35" s="28">
        <v>0.9</v>
      </c>
      <c r="BJ35" s="64">
        <f>AZ28</f>
        <v>18.530654933594622</v>
      </c>
      <c r="BK35" s="37">
        <f>PERCENTILE(BJ40:BJ43,BI35)</f>
        <v>14.805064143052581</v>
      </c>
      <c r="BL35" s="29"/>
      <c r="BM35" s="29"/>
      <c r="BN35" s="31"/>
      <c r="BO35" s="42"/>
      <c r="BP35" s="40" t="s">
        <v>45</v>
      </c>
      <c r="BQ35" s="76">
        <f>AVERAGE(BQ32,BQ34)</f>
        <v>18.016666666666666</v>
      </c>
      <c r="BR35" s="41">
        <f>AVERAGE(BR31,BR33)</f>
        <v>2.8778335526405607</v>
      </c>
      <c r="BS35" s="29"/>
      <c r="BT35" s="29"/>
      <c r="BU35" s="31"/>
      <c r="BV35" s="42"/>
      <c r="BW35" s="40" t="s">
        <v>45</v>
      </c>
      <c r="BX35" s="76">
        <f>AVERAGE(BX32,BX34)</f>
        <v>18.016666666666666</v>
      </c>
      <c r="BY35" s="41">
        <f>AVERAGE(BY31,BY33)</f>
        <v>2.8720626216274718</v>
      </c>
      <c r="BZ35" s="29"/>
      <c r="CA35" s="29"/>
      <c r="CB35" s="31"/>
      <c r="CC35" s="42"/>
      <c r="CD35" s="40" t="s">
        <v>45</v>
      </c>
      <c r="CE35" s="76">
        <f>AVERAGE(CE32,CE34)</f>
        <v>18.016666666666666</v>
      </c>
      <c r="CF35" s="41">
        <f>AVERAGE(CF31,CF33)</f>
        <v>2.8778335526405607</v>
      </c>
      <c r="CG35" s="29"/>
      <c r="CH35" s="29"/>
      <c r="CI35" s="31"/>
    </row>
    <row r="36" spans="7:87" x14ac:dyDescent="0.25">
      <c r="G36" s="42"/>
      <c r="H36" s="40" t="s">
        <v>45</v>
      </c>
      <c r="I36" s="76">
        <f>AVERAGE(I33,I35)</f>
        <v>18.016666666666666</v>
      </c>
      <c r="J36" s="41">
        <f>AVERAGE(J32,J34)</f>
        <v>2.8807744927303558</v>
      </c>
      <c r="K36" s="29"/>
      <c r="L36" s="29"/>
      <c r="M36" s="43"/>
      <c r="N36" s="40" t="s">
        <v>45</v>
      </c>
      <c r="O36" s="76">
        <f>AVERAGE(O33,O35)</f>
        <v>19.573660800130646</v>
      </c>
      <c r="P36" s="41">
        <f>AVERAGE(P32,P34)</f>
        <v>2.9727630971717862</v>
      </c>
      <c r="Q36" s="29"/>
      <c r="R36" s="29"/>
      <c r="S36" s="29"/>
      <c r="T36" s="43">
        <f>AVERAGE(V33,V35)</f>
        <v>16.973660800130645</v>
      </c>
      <c r="U36" s="40" t="s">
        <v>45</v>
      </c>
      <c r="V36" s="76">
        <f>T36</f>
        <v>16.973660800130645</v>
      </c>
      <c r="W36" s="41">
        <f>AVERAGE(W32,W34)</f>
        <v>2.8274377797317549</v>
      </c>
      <c r="X36" s="29"/>
      <c r="Y36" s="29"/>
      <c r="Z36" s="31"/>
      <c r="AA36" s="42"/>
      <c r="AB36" s="40" t="s">
        <v>45</v>
      </c>
      <c r="AC36" s="76">
        <f>AVERAGE(AC33,AC35)</f>
        <v>18.016666666666666</v>
      </c>
      <c r="AD36" s="41">
        <f>AVERAGE(AD32,AD34)</f>
        <v>2.8759409620733427</v>
      </c>
      <c r="AE36" s="29"/>
      <c r="AF36" s="29"/>
      <c r="AG36" s="43"/>
      <c r="AH36" s="40" t="s">
        <v>45</v>
      </c>
      <c r="AI36" s="76">
        <f>AVERAGE(AI33,AI35)</f>
        <v>19.893044212123257</v>
      </c>
      <c r="AJ36" s="41">
        <f>AVERAGE(AJ32,AJ34)</f>
        <v>2.9883699221219144</v>
      </c>
      <c r="AK36" s="29"/>
      <c r="AL36" s="29"/>
      <c r="AM36" s="29"/>
      <c r="AN36" s="43">
        <f>AVERAGE(AP33,AP35)</f>
        <v>16.759710878789924</v>
      </c>
      <c r="AO36" s="40" t="s">
        <v>45</v>
      </c>
      <c r="AP36" s="76">
        <f>AN36</f>
        <v>16.759710878789924</v>
      </c>
      <c r="AQ36" s="41">
        <f>AVERAGE(AQ32,AQ34)</f>
        <v>2.81267097870297</v>
      </c>
      <c r="AR36" s="29"/>
      <c r="AS36" s="29"/>
      <c r="AT36" s="31"/>
      <c r="AU36" s="42"/>
      <c r="AV36" s="40" t="s">
        <v>45</v>
      </c>
      <c r="AW36" s="76">
        <f>AVERAGE(AW33,AW35)</f>
        <v>18.016666666666666</v>
      </c>
      <c r="AX36" s="41">
        <f>AVERAGE(AX32,AX34)</f>
        <v>2.8807744927303558</v>
      </c>
      <c r="AY36" s="29"/>
      <c r="AZ36" s="29"/>
      <c r="BA36" s="43"/>
      <c r="BB36" s="40" t="s">
        <v>45</v>
      </c>
      <c r="BC36" s="76">
        <f>AVERAGE(BC33,BC35)</f>
        <v>19.573660800130646</v>
      </c>
      <c r="BD36" s="41">
        <f>AVERAGE(BD32,BD34)</f>
        <v>2.9727630971717862</v>
      </c>
      <c r="BE36" s="29"/>
      <c r="BF36" s="29"/>
      <c r="BG36" s="29"/>
      <c r="BH36" s="43">
        <f>AVERAGE(BJ33,BJ35)</f>
        <v>16.973660800130645</v>
      </c>
      <c r="BI36" s="40" t="s">
        <v>45</v>
      </c>
      <c r="BJ36" s="76">
        <f>BH36</f>
        <v>16.973660800130645</v>
      </c>
      <c r="BK36" s="41">
        <f>AVERAGE(BK32,BK34)</f>
        <v>2.8274377797317549</v>
      </c>
      <c r="BL36" s="29"/>
      <c r="BM36" s="29"/>
      <c r="BN36" s="31"/>
      <c r="BO36" s="28"/>
      <c r="BP36" s="44" t="s">
        <v>46</v>
      </c>
      <c r="BQ36" s="45">
        <f>(BQ34-BQ32)/(NORMSINV(BP34)-NORMSINV(BP32))</f>
        <v>2.2914931756325529</v>
      </c>
      <c r="BR36" s="41">
        <f>(BR33-BR31)/(NORMSINV(BP34)-NORMSINV(BP32))</f>
        <v>0.12833208938483981</v>
      </c>
      <c r="BS36" s="29"/>
      <c r="BT36" s="29"/>
      <c r="BU36" s="31"/>
      <c r="BV36" s="28"/>
      <c r="BW36" s="44" t="s">
        <v>46</v>
      </c>
      <c r="BX36" s="45">
        <f>(BX34-BX32)/(NORMSINV(BW34)-NORMSINV(BW32))</f>
        <v>2.7310645112533263</v>
      </c>
      <c r="BY36" s="41">
        <f>(BY33-BY31)/(NORMSINV(BW34)-NORMSINV(BW32))</f>
        <v>0.15353670682260342</v>
      </c>
      <c r="BZ36" s="29"/>
      <c r="CA36" s="29"/>
      <c r="CB36" s="31"/>
      <c r="CC36" s="28"/>
      <c r="CD36" s="44" t="s">
        <v>46</v>
      </c>
      <c r="CE36" s="45">
        <f>(CE34-CE32)/(NORMSINV(CD34)-NORMSINV(CD32))</f>
        <v>2.2914931756325529</v>
      </c>
      <c r="CF36" s="41">
        <f>(CF33-CF31)/(NORMSINV(CD34)-NORMSINV(CD32))</f>
        <v>0.12833208938483981</v>
      </c>
      <c r="CG36" s="29"/>
      <c r="CH36" s="29"/>
      <c r="CI36" s="31"/>
    </row>
    <row r="37" spans="7:87" x14ac:dyDescent="0.25">
      <c r="G37" s="28"/>
      <c r="H37" s="44" t="s">
        <v>46</v>
      </c>
      <c r="I37" s="45">
        <f>(I35-I33)/(NORMSINV(H35)-NORMSINV(H33))</f>
        <v>2.0287907797881859</v>
      </c>
      <c r="J37" s="41">
        <f>(J34-J32)/(NORMSINV(H35)-NORMSINV(H33))</f>
        <v>0.11339794772774103</v>
      </c>
      <c r="K37" s="29"/>
      <c r="L37" s="29"/>
      <c r="M37" s="29"/>
      <c r="N37" s="44" t="s">
        <v>46</v>
      </c>
      <c r="O37" s="45">
        <f>(O35-O33)/(NORMSINV(N35)-NORMSINV(N33))</f>
        <v>0.81386180203587266</v>
      </c>
      <c r="P37" s="41">
        <f>(P34-P32)/(NORMSINV(N35)-NORMSINV(N33))</f>
        <v>4.1618858290680814E-2</v>
      </c>
      <c r="Q37" s="29"/>
      <c r="R37" s="29"/>
      <c r="S37" s="29"/>
      <c r="T37" s="29">
        <f>(V35-V33)/(NORMSINV(U35)-NORMSINV(U33))</f>
        <v>1.2149289777523131</v>
      </c>
      <c r="U37" s="44" t="s">
        <v>46</v>
      </c>
      <c r="V37" s="45">
        <f>T37</f>
        <v>1.2149289777523131</v>
      </c>
      <c r="W37" s="41">
        <f>(W34-W32)/(NORMSINV(U35)-NORMSINV(U33))</f>
        <v>7.1779089437060212E-2</v>
      </c>
      <c r="X37" s="29"/>
      <c r="Y37" s="29"/>
      <c r="Z37" s="31"/>
      <c r="AA37" s="28"/>
      <c r="AB37" s="44" t="s">
        <v>46</v>
      </c>
      <c r="AC37" s="45">
        <f>(AC35-AC33)/(NORMSINV(AB35)-NORMSINV(AB33))</f>
        <v>2.4449529910267884</v>
      </c>
      <c r="AD37" s="41">
        <f>(AD34-AD32)/(NORMSINV(AB35)-NORMSINV(AB33))</f>
        <v>0.13709861401033865</v>
      </c>
      <c r="AE37" s="29"/>
      <c r="AF37" s="29"/>
      <c r="AG37" s="29"/>
      <c r="AH37" s="44" t="s">
        <v>46</v>
      </c>
      <c r="AI37" s="45">
        <f>(AI35-AI33)/(NORMSINV(AH35)-NORMSINV(AH33))</f>
        <v>0.9808078127098977</v>
      </c>
      <c r="AJ37" s="41">
        <f>(AJ34-AJ32)/(NORMSINV(AH35)-NORMSINV(AH33))</f>
        <v>4.9369830345832297E-2</v>
      </c>
      <c r="AK37" s="29"/>
      <c r="AL37" s="29"/>
      <c r="AM37" s="29"/>
      <c r="AN37" s="29">
        <f>(AP35-AP33)/(NORMSINV(AO35)-NORMSINV(AO33))</f>
        <v>1.4641451783168908</v>
      </c>
      <c r="AO37" s="44" t="s">
        <v>46</v>
      </c>
      <c r="AP37" s="45">
        <f>AN37</f>
        <v>1.4641451783168908</v>
      </c>
      <c r="AQ37" s="41">
        <f>(AQ34-AQ32)/(NORMSINV(AO35)-NORMSINV(AO33))</f>
        <v>8.7728783664506371E-2</v>
      </c>
      <c r="AR37" s="29"/>
      <c r="AS37" s="29"/>
      <c r="AT37" s="31"/>
      <c r="AU37" s="28"/>
      <c r="AV37" s="44" t="s">
        <v>46</v>
      </c>
      <c r="AW37" s="45">
        <f>(AW35-AW33)/(NORMSINV(AV35)-NORMSINV(AV33))</f>
        <v>2.0287907797881859</v>
      </c>
      <c r="AX37" s="41">
        <f>(AX34-AX32)/(NORMSINV(AV35)-NORMSINV(AV33))</f>
        <v>0.11339794772774103</v>
      </c>
      <c r="AY37" s="29"/>
      <c r="AZ37" s="29"/>
      <c r="BA37" s="29"/>
      <c r="BB37" s="44" t="s">
        <v>46</v>
      </c>
      <c r="BC37" s="45">
        <f>(BC35-BC33)/(NORMSINV(BB35)-NORMSINV(BB33))</f>
        <v>0.81386180203587266</v>
      </c>
      <c r="BD37" s="41">
        <f>(BD34-BD32)/(NORMSINV(BB35)-NORMSINV(BB33))</f>
        <v>4.1618858290680814E-2</v>
      </c>
      <c r="BE37" s="29"/>
      <c r="BF37" s="29"/>
      <c r="BG37" s="29"/>
      <c r="BH37" s="29">
        <f>(BJ35-BJ33)/(NORMSINV(BI35)-NORMSINV(BI33))</f>
        <v>1.2149289777523131</v>
      </c>
      <c r="BI37" s="44" t="s">
        <v>46</v>
      </c>
      <c r="BJ37" s="45">
        <f>BH37</f>
        <v>1.2149289777523131</v>
      </c>
      <c r="BK37" s="41">
        <f>(BK34-BK32)/(NORMSINV(BI35)-NORMSINV(BI33))</f>
        <v>7.1779089437060212E-2</v>
      </c>
      <c r="BL37" s="29"/>
      <c r="BM37" s="29"/>
      <c r="BN37" s="31"/>
      <c r="BO37" s="28"/>
      <c r="BP37" s="46" t="s">
        <v>47</v>
      </c>
      <c r="BQ37" s="47">
        <f>IF(BR30="НОРМ. распред.",BQ36^2,BR36^2)</f>
        <v>5.2509409739705619</v>
      </c>
      <c r="BR37" s="48"/>
      <c r="BS37" s="49" t="s">
        <v>48</v>
      </c>
      <c r="BT37" s="29"/>
      <c r="BU37" s="31"/>
      <c r="BV37" s="28"/>
      <c r="BW37" s="46" t="s">
        <v>47</v>
      </c>
      <c r="BX37" s="47">
        <f>IF(BY30="НОРМ. распред.",BX36^2,BY36^2)</f>
        <v>7.4587133646273696</v>
      </c>
      <c r="BY37" s="48"/>
      <c r="BZ37" s="49" t="s">
        <v>48</v>
      </c>
      <c r="CA37" s="29"/>
      <c r="CB37" s="31"/>
      <c r="CC37" s="28"/>
      <c r="CD37" s="46" t="s">
        <v>47</v>
      </c>
      <c r="CE37" s="47">
        <f>IF(CF30="НОРМ. распред.",CE36^2,CF36^2)</f>
        <v>5.2509409739705619</v>
      </c>
      <c r="CF37" s="48"/>
      <c r="CG37" s="49" t="s">
        <v>48</v>
      </c>
      <c r="CH37" s="29"/>
      <c r="CI37" s="31"/>
    </row>
    <row r="38" spans="7:87" ht="39" x14ac:dyDescent="0.25">
      <c r="G38" s="28"/>
      <c r="H38" s="46" t="s">
        <v>47</v>
      </c>
      <c r="I38" s="47">
        <f>IF(J31="НОРМ. распред.",I37^2,J37^2)</f>
        <v>4.1159920281535554</v>
      </c>
      <c r="J38" s="48"/>
      <c r="K38" s="49" t="s">
        <v>48</v>
      </c>
      <c r="L38" s="29"/>
      <c r="M38" s="29"/>
      <c r="N38" s="46" t="s">
        <v>47</v>
      </c>
      <c r="O38" s="47">
        <f>IF(P31="НОРМ. распред.",O37^2,P37^2)</f>
        <v>0.66237103281307796</v>
      </c>
      <c r="P38" s="48"/>
      <c r="Q38" s="49" t="s">
        <v>48</v>
      </c>
      <c r="R38" s="29"/>
      <c r="S38" s="29"/>
      <c r="T38" s="29"/>
      <c r="U38" s="46" t="s">
        <v>47</v>
      </c>
      <c r="V38" s="47">
        <f>IF(W31="НОРМ. распред.",V37^2,W37^2)</f>
        <v>1.4760524209822805</v>
      </c>
      <c r="W38" s="48"/>
      <c r="X38" s="49" t="s">
        <v>48</v>
      </c>
      <c r="Y38" s="29"/>
      <c r="Z38" s="31"/>
      <c r="AA38" s="28"/>
      <c r="AB38" s="46" t="s">
        <v>47</v>
      </c>
      <c r="AC38" s="47">
        <f>IF(AD31="НОРМ. распред.",AC37^2,AD37^2)</f>
        <v>5.9777951283308388</v>
      </c>
      <c r="AD38" s="48"/>
      <c r="AE38" s="49" t="s">
        <v>48</v>
      </c>
      <c r="AF38" s="29"/>
      <c r="AG38" s="29"/>
      <c r="AH38" s="46" t="s">
        <v>47</v>
      </c>
      <c r="AI38" s="47">
        <f>IF(AJ31="НОРМ. распред.",AI37^2,AJ37^2)</f>
        <v>0.96198396547277376</v>
      </c>
      <c r="AJ38" s="48"/>
      <c r="AK38" s="49" t="s">
        <v>48</v>
      </c>
      <c r="AL38" s="29"/>
      <c r="AM38" s="29"/>
      <c r="AN38" s="29"/>
      <c r="AO38" s="46" t="s">
        <v>47</v>
      </c>
      <c r="AP38" s="47">
        <f>IF(AQ31="НОРМ. распред.",AP37^2,AQ37^2)</f>
        <v>2.1437211031886001</v>
      </c>
      <c r="AQ38" s="48"/>
      <c r="AR38" s="49" t="s">
        <v>48</v>
      </c>
      <c r="AS38" s="29"/>
      <c r="AT38" s="31"/>
      <c r="AU38" s="28"/>
      <c r="AV38" s="46" t="s">
        <v>47</v>
      </c>
      <c r="AW38" s="47">
        <f>IF(AX31="НОРМ. распред.",AW37^2,AX37^2)</f>
        <v>4.1159920281535554</v>
      </c>
      <c r="AX38" s="48"/>
      <c r="AY38" s="49" t="s">
        <v>48</v>
      </c>
      <c r="AZ38" s="29"/>
      <c r="BA38" s="29"/>
      <c r="BB38" s="46" t="s">
        <v>47</v>
      </c>
      <c r="BC38" s="47">
        <f>IF(BD31="НОРМ. распред.",BC37^2,BD37^2)</f>
        <v>0.66237103281307796</v>
      </c>
      <c r="BD38" s="48"/>
      <c r="BE38" s="49" t="s">
        <v>48</v>
      </c>
      <c r="BF38" s="29"/>
      <c r="BG38" s="29"/>
      <c r="BH38" s="29"/>
      <c r="BI38" s="46" t="s">
        <v>47</v>
      </c>
      <c r="BJ38" s="47">
        <f>IF(BK31="НОРМ. распред.",BJ37^2,BK37^2)</f>
        <v>1.4760524209822805</v>
      </c>
      <c r="BK38" s="48"/>
      <c r="BL38" s="49" t="s">
        <v>48</v>
      </c>
      <c r="BM38" s="29"/>
      <c r="BN38" s="31"/>
      <c r="BO38" s="28"/>
      <c r="BP38" s="50" t="s">
        <v>49</v>
      </c>
      <c r="BQ38" s="47">
        <v>0.30897951066328855</v>
      </c>
      <c r="BR38" s="51"/>
      <c r="BS38" s="52" t="s">
        <v>50</v>
      </c>
      <c r="BT38" s="29"/>
      <c r="BU38" s="31"/>
      <c r="BV38" s="28"/>
      <c r="BW38" s="50" t="s">
        <v>49</v>
      </c>
      <c r="BX38" s="47">
        <v>0.30897951066328855</v>
      </c>
      <c r="BY38" s="51"/>
      <c r="BZ38" s="52" t="s">
        <v>50</v>
      </c>
      <c r="CA38" s="29"/>
      <c r="CB38" s="31"/>
      <c r="CC38" s="28"/>
      <c r="CD38" s="50" t="s">
        <v>49</v>
      </c>
      <c r="CE38" s="47">
        <v>0.30897951066328855</v>
      </c>
      <c r="CF38" s="51"/>
      <c r="CG38" s="52" t="s">
        <v>50</v>
      </c>
      <c r="CH38" s="29"/>
      <c r="CI38" s="31"/>
    </row>
    <row r="39" spans="7:87" ht="39" x14ac:dyDescent="0.25">
      <c r="G39" s="28"/>
      <c r="H39" s="50" t="s">
        <v>49</v>
      </c>
      <c r="I39" s="47">
        <v>0.30897951066328855</v>
      </c>
      <c r="J39" s="51"/>
      <c r="K39" s="52" t="s">
        <v>50</v>
      </c>
      <c r="L39" s="29"/>
      <c r="M39" s="29"/>
      <c r="N39" s="50" t="s">
        <v>49</v>
      </c>
      <c r="O39" s="47">
        <v>0.30897951066328855</v>
      </c>
      <c r="P39" s="51"/>
      <c r="Q39" s="52" t="s">
        <v>50</v>
      </c>
      <c r="R39" s="29"/>
      <c r="S39" s="29"/>
      <c r="T39" s="29"/>
      <c r="U39" s="50" t="s">
        <v>49</v>
      </c>
      <c r="V39" s="47">
        <v>0.30897951066328855</v>
      </c>
      <c r="W39" s="51"/>
      <c r="X39" s="52" t="s">
        <v>50</v>
      </c>
      <c r="Y39" s="29"/>
      <c r="Z39" s="31"/>
      <c r="AA39" s="28"/>
      <c r="AB39" s="50" t="s">
        <v>49</v>
      </c>
      <c r="AC39" s="47">
        <v>0.30897951066328855</v>
      </c>
      <c r="AD39" s="51"/>
      <c r="AE39" s="52" t="s">
        <v>50</v>
      </c>
      <c r="AF39" s="29"/>
      <c r="AG39" s="29"/>
      <c r="AH39" s="50" t="s">
        <v>49</v>
      </c>
      <c r="AI39" s="47">
        <v>0.30897951066328855</v>
      </c>
      <c r="AJ39" s="51"/>
      <c r="AK39" s="52" t="s">
        <v>50</v>
      </c>
      <c r="AL39" s="29"/>
      <c r="AM39" s="29"/>
      <c r="AN39" s="29"/>
      <c r="AO39" s="50" t="s">
        <v>49</v>
      </c>
      <c r="AP39" s="47">
        <v>0.30897951066328855</v>
      </c>
      <c r="AQ39" s="51"/>
      <c r="AR39" s="52" t="s">
        <v>50</v>
      </c>
      <c r="AS39" s="29"/>
      <c r="AT39" s="31"/>
      <c r="AU39" s="28"/>
      <c r="AV39" s="50" t="s">
        <v>49</v>
      </c>
      <c r="AW39" s="47">
        <v>0.30897951066328855</v>
      </c>
      <c r="AX39" s="51"/>
      <c r="AY39" s="52" t="s">
        <v>50</v>
      </c>
      <c r="AZ39" s="29"/>
      <c r="BA39" s="29"/>
      <c r="BB39" s="50" t="s">
        <v>49</v>
      </c>
      <c r="BC39" s="47">
        <v>0.30897951066328855</v>
      </c>
      <c r="BD39" s="51"/>
      <c r="BE39" s="52" t="s">
        <v>50</v>
      </c>
      <c r="BF39" s="29"/>
      <c r="BG39" s="29"/>
      <c r="BH39" s="29"/>
      <c r="BI39" s="50" t="s">
        <v>49</v>
      </c>
      <c r="BJ39" s="47">
        <v>0.30897951066328855</v>
      </c>
      <c r="BK39" s="51"/>
      <c r="BL39" s="52" t="s">
        <v>50</v>
      </c>
      <c r="BM39" s="29"/>
      <c r="BN39" s="31"/>
      <c r="BO39" s="54">
        <v>1</v>
      </c>
      <c r="BP39" s="55">
        <v>1.0257959365844699E-4</v>
      </c>
      <c r="BQ39" s="56">
        <f>NORMINV(BP39,$I$10,$I$11)</f>
        <v>4.8886762689178926</v>
      </c>
      <c r="BR39" s="57">
        <v>8.927483446359645E-2</v>
      </c>
      <c r="BS39" s="53">
        <f t="shared" ref="BS39:BS40" si="29">(_xlfn.LOGNORM.DIST(BR39,$J$10,$J$11,FALSE))</f>
        <v>4.3386388305917708E-187</v>
      </c>
      <c r="BT39" s="29"/>
      <c r="BU39" s="31"/>
      <c r="BV39" s="54">
        <v>1</v>
      </c>
      <c r="BW39" s="55">
        <v>1.0257959365844699E-4</v>
      </c>
      <c r="BX39" s="56">
        <f>NORMINV(BW39,$I$10,$I$11)</f>
        <v>4.8886762689178926</v>
      </c>
      <c r="BY39" s="57">
        <v>8.927483446359645E-2</v>
      </c>
      <c r="BZ39" s="53">
        <f t="shared" ref="BZ39:BZ40" si="30">(_xlfn.LOGNORM.DIST(BY39,$J$10,$J$11,FALSE))</f>
        <v>4.3386388305917708E-187</v>
      </c>
      <c r="CA39" s="29"/>
      <c r="CB39" s="31"/>
      <c r="CC39" s="54">
        <v>1</v>
      </c>
      <c r="CD39" s="55">
        <v>1.0257959365844699E-4</v>
      </c>
      <c r="CE39" s="56">
        <f>NORMINV(CD39,$I$10,$I$11)</f>
        <v>4.8886762689178926</v>
      </c>
      <c r="CF39" s="57">
        <v>8.927483446359645E-2</v>
      </c>
      <c r="CG39" s="53">
        <f t="shared" ref="CG39:CG40" si="31">(_xlfn.LOGNORM.DIST(CF39,$J$10,$J$11,FALSE))</f>
        <v>4.3386388305917708E-187</v>
      </c>
      <c r="CH39" s="29"/>
      <c r="CI39" s="31"/>
    </row>
    <row r="40" spans="7:87" x14ac:dyDescent="0.25">
      <c r="G40" s="54">
        <v>1</v>
      </c>
      <c r="H40" s="55">
        <v>1.0257959365844699E-4</v>
      </c>
      <c r="I40" s="56">
        <f>NORMINV(H40,$I$10,$I$11)</f>
        <v>4.8886762689178926</v>
      </c>
      <c r="J40" s="57">
        <v>8.927483446359645E-2</v>
      </c>
      <c r="K40" s="53">
        <f t="shared" ref="K40:K41" si="32">(_xlfn.LOGNORM.DIST(J40,$J$10,$J$11,FALSE))</f>
        <v>4.3386388305917708E-187</v>
      </c>
      <c r="L40" s="29"/>
      <c r="M40" s="58">
        <v>1</v>
      </c>
      <c r="N40" s="55">
        <v>1.0257959365844699E-4</v>
      </c>
      <c r="O40" s="56">
        <f>EXP(NORMINV(N40,$P$10,$P$11))</f>
        <v>11.401617686460343</v>
      </c>
      <c r="P40" s="57">
        <v>5.0290879157835623E-2</v>
      </c>
      <c r="Q40" s="53">
        <f>(_xlfn.LOGNORM.DIST(P40,$P$10,$P$11,FALSE))</f>
        <v>0</v>
      </c>
      <c r="R40" s="29"/>
      <c r="S40" s="29"/>
      <c r="T40" s="58">
        <v>1</v>
      </c>
      <c r="U40" s="55">
        <v>1.0257959365844699E-4</v>
      </c>
      <c r="V40" s="56">
        <f>EXP(NORMINV(U40,$P$10,$P$11))</f>
        <v>11.401617686460343</v>
      </c>
      <c r="W40" s="57">
        <v>5.0290879157835623E-2</v>
      </c>
      <c r="X40" s="53">
        <f>(_xlfn.LOGNORM.DIST(W40,$P$10,$P$11,FALSE))</f>
        <v>0</v>
      </c>
      <c r="Y40" s="29"/>
      <c r="Z40" s="31"/>
      <c r="AA40" s="54">
        <v>1</v>
      </c>
      <c r="AB40" s="55">
        <v>1.0257959365844699E-4</v>
      </c>
      <c r="AC40" s="56">
        <f>NORMINV(AB40,$I$10,$I$11)</f>
        <v>4.8886762689178926</v>
      </c>
      <c r="AD40" s="57">
        <v>8.927483446359645E-2</v>
      </c>
      <c r="AE40" s="53">
        <f t="shared" ref="AE40:AE41" si="33">(_xlfn.LOGNORM.DIST(AD40,$J$10,$J$11,FALSE))</f>
        <v>4.3386388305917708E-187</v>
      </c>
      <c r="AF40" s="29"/>
      <c r="AG40" s="58">
        <v>1</v>
      </c>
      <c r="AH40" s="55">
        <v>1.0257959365844699E-4</v>
      </c>
      <c r="AI40" s="56">
        <f>EXP(NORMINV(AH40,$P$10,$P$11))</f>
        <v>11.401617686460343</v>
      </c>
      <c r="AJ40" s="57">
        <v>5.0290879157835623E-2</v>
      </c>
      <c r="AK40" s="53">
        <f>(_xlfn.LOGNORM.DIST(AJ40,$P$10,$P$11,FALSE))</f>
        <v>0</v>
      </c>
      <c r="AL40" s="29"/>
      <c r="AM40" s="29"/>
      <c r="AN40" s="58">
        <v>1</v>
      </c>
      <c r="AO40" s="55">
        <v>1.0257959365844699E-4</v>
      </c>
      <c r="AP40" s="56">
        <f>EXP(NORMINV(AO40,$P$10,$P$11))</f>
        <v>11.401617686460343</v>
      </c>
      <c r="AQ40" s="57">
        <v>5.0290879157835623E-2</v>
      </c>
      <c r="AR40" s="53">
        <f>(_xlfn.LOGNORM.DIST(AQ40,$P$10,$P$11,FALSE))</f>
        <v>0</v>
      </c>
      <c r="AS40" s="29"/>
      <c r="AT40" s="31"/>
      <c r="AU40" s="54">
        <v>1</v>
      </c>
      <c r="AV40" s="55">
        <v>1.0257959365844699E-4</v>
      </c>
      <c r="AW40" s="56">
        <f>NORMINV(AV40,$I$10,$I$11)</f>
        <v>4.8886762689178926</v>
      </c>
      <c r="AX40" s="57">
        <v>8.927483446359645E-2</v>
      </c>
      <c r="AY40" s="53">
        <f t="shared" ref="AY40:AY41" si="34">(_xlfn.LOGNORM.DIST(AX40,$J$10,$J$11,FALSE))</f>
        <v>4.3386388305917708E-187</v>
      </c>
      <c r="AZ40" s="29"/>
      <c r="BA40" s="58">
        <v>1</v>
      </c>
      <c r="BB40" s="55">
        <v>1.0257959365844699E-4</v>
      </c>
      <c r="BC40" s="56">
        <f>EXP(NORMINV(BB40,$P$10,$P$11))</f>
        <v>11.401617686460343</v>
      </c>
      <c r="BD40" s="57">
        <v>5.0290879157835623E-2</v>
      </c>
      <c r="BE40" s="53">
        <f>(_xlfn.LOGNORM.DIST(BD40,$P$10,$P$11,FALSE))</f>
        <v>0</v>
      </c>
      <c r="BF40" s="29"/>
      <c r="BG40" s="29"/>
      <c r="BH40" s="58">
        <v>1</v>
      </c>
      <c r="BI40" s="55">
        <v>1.0257959365844699E-4</v>
      </c>
      <c r="BJ40" s="56">
        <f>EXP(NORMINV(BI40,$P$10,$P$11))</f>
        <v>11.401617686460343</v>
      </c>
      <c r="BK40" s="57">
        <v>5.0290879157835623E-2</v>
      </c>
      <c r="BL40" s="53">
        <f>(_xlfn.LOGNORM.DIST(BK40,$P$10,$P$11,FALSE))</f>
        <v>0</v>
      </c>
      <c r="BM40" s="29"/>
      <c r="BN40" s="31"/>
      <c r="BO40" s="59">
        <v>2</v>
      </c>
      <c r="BP40" s="60">
        <v>0.76072359085083008</v>
      </c>
      <c r="BQ40" s="56">
        <f>NORMINV(BP40,$I$10,$I$11)</f>
        <v>14.105627559754579</v>
      </c>
      <c r="BR40" s="57">
        <v>0.1683387264995847</v>
      </c>
      <c r="BS40" s="53">
        <f t="shared" si="29"/>
        <v>3.8070850929068218E-142</v>
      </c>
      <c r="BT40" s="29"/>
      <c r="BU40" s="31"/>
      <c r="BV40" s="59">
        <v>2</v>
      </c>
      <c r="BW40" s="60">
        <v>0.76072359085083008</v>
      </c>
      <c r="BX40" s="56">
        <f>NORMINV(BW40,$I$10,$I$11)</f>
        <v>14.105627559754579</v>
      </c>
      <c r="BY40" s="57">
        <v>0.1683387264995847</v>
      </c>
      <c r="BZ40" s="53">
        <f t="shared" si="30"/>
        <v>3.8070850929068218E-142</v>
      </c>
      <c r="CA40" s="29"/>
      <c r="CB40" s="31"/>
      <c r="CC40" s="59">
        <v>2</v>
      </c>
      <c r="CD40" s="60">
        <v>0.76072359085083008</v>
      </c>
      <c r="CE40" s="56">
        <f>NORMINV(CD40,$I$10,$I$11)</f>
        <v>14.105627559754579</v>
      </c>
      <c r="CF40" s="57">
        <v>0.1683387264995847</v>
      </c>
      <c r="CG40" s="53">
        <f t="shared" si="31"/>
        <v>3.8070850929068218E-142</v>
      </c>
      <c r="CH40" s="29"/>
      <c r="CI40" s="31"/>
    </row>
    <row r="41" spans="7:87" x14ac:dyDescent="0.25">
      <c r="G41" s="59">
        <v>2</v>
      </c>
      <c r="H41" s="60">
        <v>0.76072359085083008</v>
      </c>
      <c r="I41" s="56">
        <f>NORMINV(H41,$I$10,$I$11)</f>
        <v>14.105627559754579</v>
      </c>
      <c r="J41" s="57">
        <v>0.1683387264995847</v>
      </c>
      <c r="K41" s="53">
        <f t="shared" si="32"/>
        <v>3.8070850929068218E-142</v>
      </c>
      <c r="L41" s="29"/>
      <c r="M41" s="61">
        <v>2</v>
      </c>
      <c r="N41" s="60">
        <v>0.76072359085083008</v>
      </c>
      <c r="O41" s="56">
        <f t="shared" ref="O41:O43" si="35">EXP(NORMINV(N41,$P$10,$P$11))</f>
        <v>14.79241229995187</v>
      </c>
      <c r="P41" s="62">
        <v>0.11925247579918466</v>
      </c>
      <c r="Q41" s="53">
        <f>(_xlfn.LOGNORM.DIST(P41,$P$10,$P$11,FALSE))</f>
        <v>0</v>
      </c>
      <c r="R41" s="29"/>
      <c r="S41" s="29"/>
      <c r="T41" s="61">
        <v>2</v>
      </c>
      <c r="U41" s="60">
        <v>0.76072359085083008</v>
      </c>
      <c r="V41" s="56">
        <f t="shared" ref="V41:V43" si="36">EXP(NORMINV(U41,$P$10,$P$11))</f>
        <v>14.79241229995187</v>
      </c>
      <c r="W41" s="62">
        <v>0.11925247579918466</v>
      </c>
      <c r="X41" s="53">
        <f>(_xlfn.LOGNORM.DIST(W41,$P$10,$P$11,FALSE))</f>
        <v>0</v>
      </c>
      <c r="Y41" s="29"/>
      <c r="Z41" s="31"/>
      <c r="AA41" s="59">
        <v>2</v>
      </c>
      <c r="AB41" s="60">
        <v>0.76072359085083008</v>
      </c>
      <c r="AC41" s="56">
        <f>NORMINV(AB41,$I$10,$I$11)</f>
        <v>14.105627559754579</v>
      </c>
      <c r="AD41" s="57">
        <v>0.1683387264995847</v>
      </c>
      <c r="AE41" s="53">
        <f t="shared" si="33"/>
        <v>3.8070850929068218E-142</v>
      </c>
      <c r="AF41" s="29"/>
      <c r="AG41" s="61">
        <v>2</v>
      </c>
      <c r="AH41" s="60">
        <v>0.76072359085083008</v>
      </c>
      <c r="AI41" s="56">
        <f t="shared" ref="AI41:AI43" si="37">EXP(NORMINV(AH41,$P$10,$P$11))</f>
        <v>14.79241229995187</v>
      </c>
      <c r="AJ41" s="62">
        <v>0.11925247579918466</v>
      </c>
      <c r="AK41" s="53">
        <f>(_xlfn.LOGNORM.DIST(AJ41,$P$10,$P$11,FALSE))</f>
        <v>0</v>
      </c>
      <c r="AL41" s="29"/>
      <c r="AM41" s="29"/>
      <c r="AN41" s="61">
        <v>2</v>
      </c>
      <c r="AO41" s="60">
        <v>0.76072359085083008</v>
      </c>
      <c r="AP41" s="56">
        <f t="shared" ref="AP41:AP43" si="38">EXP(NORMINV(AO41,$P$10,$P$11))</f>
        <v>14.79241229995187</v>
      </c>
      <c r="AQ41" s="62">
        <v>0.11925247579918466</v>
      </c>
      <c r="AR41" s="53">
        <f>(_xlfn.LOGNORM.DIST(AQ41,$P$10,$P$11,FALSE))</f>
        <v>0</v>
      </c>
      <c r="AS41" s="29"/>
      <c r="AT41" s="31"/>
      <c r="AU41" s="59">
        <v>2</v>
      </c>
      <c r="AV41" s="60">
        <v>0.76072359085083008</v>
      </c>
      <c r="AW41" s="56">
        <f>NORMINV(AV41,$I$10,$I$11)</f>
        <v>14.105627559754579</v>
      </c>
      <c r="AX41" s="57">
        <v>0.1683387264995847</v>
      </c>
      <c r="AY41" s="53">
        <f t="shared" si="34"/>
        <v>3.8070850929068218E-142</v>
      </c>
      <c r="AZ41" s="29"/>
      <c r="BA41" s="61">
        <v>2</v>
      </c>
      <c r="BB41" s="60">
        <v>0.76072359085083008</v>
      </c>
      <c r="BC41" s="56">
        <f t="shared" ref="BC41:BC43" si="39">EXP(NORMINV(BB41,$P$10,$P$11))</f>
        <v>14.79241229995187</v>
      </c>
      <c r="BD41" s="62">
        <v>0.11925247579918466</v>
      </c>
      <c r="BE41" s="53">
        <f>(_xlfn.LOGNORM.DIST(BD41,$P$10,$P$11,FALSE))</f>
        <v>0</v>
      </c>
      <c r="BF41" s="29"/>
      <c r="BG41" s="29"/>
      <c r="BH41" s="61">
        <v>2</v>
      </c>
      <c r="BI41" s="60">
        <v>0.76072359085083008</v>
      </c>
      <c r="BJ41" s="56">
        <f t="shared" ref="BJ41:BJ43" si="40">EXP(NORMINV(BI41,$P$10,$P$11))</f>
        <v>14.79241229995187</v>
      </c>
      <c r="BK41" s="62">
        <v>0.11925247579918466</v>
      </c>
      <c r="BL41" s="53">
        <f>(_xlfn.LOGNORM.DIST(BK41,$P$10,$P$11,FALSE))</f>
        <v>0</v>
      </c>
      <c r="BM41" s="29"/>
      <c r="BN41" s="31"/>
      <c r="BO41" s="59">
        <v>3</v>
      </c>
      <c r="BP41" s="60">
        <v>0.37353616952896118</v>
      </c>
      <c r="BQ41" s="56">
        <f>NORMINV(BP41,$I$10,$I$11)</f>
        <v>11.95600912723194</v>
      </c>
      <c r="BR41" s="57">
        <v>0.17798950419885737</v>
      </c>
      <c r="BS41" s="53">
        <f>(_xlfn.NORM.DIST(BR41,$J$10,$J$11,FALSE))</f>
        <v>1.7098377310439807E-42</v>
      </c>
      <c r="BT41" s="29"/>
      <c r="BU41" s="31"/>
      <c r="BV41" s="59">
        <v>3</v>
      </c>
      <c r="BW41" s="60">
        <v>0.37353616952896118</v>
      </c>
      <c r="BX41" s="56">
        <f>NORMINV(BW41,$I$10,$I$11)</f>
        <v>11.95600912723194</v>
      </c>
      <c r="BY41" s="57">
        <v>0.17798950419885737</v>
      </c>
      <c r="BZ41" s="53">
        <f>(_xlfn.NORM.DIST(BY41,$J$10,$J$11,FALSE))</f>
        <v>1.7098377310439807E-42</v>
      </c>
      <c r="CA41" s="29"/>
      <c r="CB41" s="31"/>
      <c r="CC41" s="59">
        <v>3</v>
      </c>
      <c r="CD41" s="60">
        <v>0.37353616952896118</v>
      </c>
      <c r="CE41" s="56">
        <f>NORMINV(CD41,$I$10,$I$11)</f>
        <v>11.95600912723194</v>
      </c>
      <c r="CF41" s="57">
        <v>0.17798950419885737</v>
      </c>
      <c r="CG41" s="53">
        <f>(_xlfn.NORM.DIST(CF41,$J$10,$J$11,FALSE))</f>
        <v>1.7098377310439807E-42</v>
      </c>
      <c r="CH41" s="29"/>
      <c r="CI41" s="31"/>
    </row>
    <row r="42" spans="7:87" x14ac:dyDescent="0.25">
      <c r="G42" s="59">
        <v>3</v>
      </c>
      <c r="H42" s="60">
        <v>0.37353616952896118</v>
      </c>
      <c r="I42" s="56">
        <f>NORMINV(H42,$I$10,$I$11)</f>
        <v>11.95600912723194</v>
      </c>
      <c r="J42" s="57">
        <v>0.17798950419885737</v>
      </c>
      <c r="K42" s="53">
        <f>(_xlfn.NORM.DIST(J42,$J$10,$J$11,FALSE))</f>
        <v>1.7098377310439807E-42</v>
      </c>
      <c r="L42" s="29"/>
      <c r="M42" s="61">
        <v>3</v>
      </c>
      <c r="N42" s="60">
        <v>0.37353616952896118</v>
      </c>
      <c r="O42" s="56">
        <f t="shared" si="35"/>
        <v>13.920913161546471</v>
      </c>
      <c r="P42" s="57">
        <v>0.12865452822903603</v>
      </c>
      <c r="Q42" s="53">
        <f t="shared" ref="Q42:Q43" si="41">(_xlfn.LOGNORM.DIST(P42,$P$10,$P$11,FALSE))</f>
        <v>0</v>
      </c>
      <c r="R42" s="29"/>
      <c r="S42" s="29"/>
      <c r="T42" s="61">
        <v>3</v>
      </c>
      <c r="U42" s="60">
        <v>0.37353616952896118</v>
      </c>
      <c r="V42" s="56">
        <f t="shared" si="36"/>
        <v>13.920913161546471</v>
      </c>
      <c r="W42" s="57">
        <v>0.12865452822903603</v>
      </c>
      <c r="X42" s="53">
        <f t="shared" ref="X42:X43" si="42">(_xlfn.LOGNORM.DIST(W42,$P$10,$P$11,FALSE))</f>
        <v>0</v>
      </c>
      <c r="Y42" s="29"/>
      <c r="Z42" s="31"/>
      <c r="AA42" s="59">
        <v>3</v>
      </c>
      <c r="AB42" s="60">
        <v>0.37353616952896118</v>
      </c>
      <c r="AC42" s="56">
        <f>NORMINV(AB42,$I$10,$I$11)</f>
        <v>11.95600912723194</v>
      </c>
      <c r="AD42" s="57">
        <v>0.17798950419885737</v>
      </c>
      <c r="AE42" s="53">
        <f>(_xlfn.NORM.DIST(AD42,$J$10,$J$11,FALSE))</f>
        <v>1.7098377310439807E-42</v>
      </c>
      <c r="AF42" s="29"/>
      <c r="AG42" s="61">
        <v>3</v>
      </c>
      <c r="AH42" s="60">
        <v>0.37353616952896118</v>
      </c>
      <c r="AI42" s="56">
        <f t="shared" si="37"/>
        <v>13.920913161546471</v>
      </c>
      <c r="AJ42" s="57">
        <v>0.12865452822903603</v>
      </c>
      <c r="AK42" s="53">
        <f t="shared" ref="AK42:AK43" si="43">(_xlfn.LOGNORM.DIST(AJ42,$P$10,$P$11,FALSE))</f>
        <v>0</v>
      </c>
      <c r="AL42" s="29"/>
      <c r="AM42" s="29"/>
      <c r="AN42" s="61">
        <v>3</v>
      </c>
      <c r="AO42" s="60">
        <v>0.37353616952896118</v>
      </c>
      <c r="AP42" s="56">
        <f t="shared" si="38"/>
        <v>13.920913161546471</v>
      </c>
      <c r="AQ42" s="57">
        <v>0.12865452822903603</v>
      </c>
      <c r="AR42" s="53">
        <f t="shared" ref="AR42:AR43" si="44">(_xlfn.LOGNORM.DIST(AQ42,$P$10,$P$11,FALSE))</f>
        <v>0</v>
      </c>
      <c r="AS42" s="29"/>
      <c r="AT42" s="31"/>
      <c r="AU42" s="59">
        <v>3</v>
      </c>
      <c r="AV42" s="60">
        <v>0.37353616952896118</v>
      </c>
      <c r="AW42" s="56">
        <f>NORMINV(AV42,$I$10,$I$11)</f>
        <v>11.95600912723194</v>
      </c>
      <c r="AX42" s="57">
        <v>0.17798950419885737</v>
      </c>
      <c r="AY42" s="53">
        <f>(_xlfn.NORM.DIST(AX42,$J$10,$J$11,FALSE))</f>
        <v>1.7098377310439807E-42</v>
      </c>
      <c r="AZ42" s="29"/>
      <c r="BA42" s="61">
        <v>3</v>
      </c>
      <c r="BB42" s="60">
        <v>0.37353616952896118</v>
      </c>
      <c r="BC42" s="56">
        <f t="shared" si="39"/>
        <v>13.920913161546471</v>
      </c>
      <c r="BD42" s="57">
        <v>0.12865452822903603</v>
      </c>
      <c r="BE42" s="53">
        <f t="shared" ref="BE42:BE43" si="45">(_xlfn.LOGNORM.DIST(BD42,$P$10,$P$11,FALSE))</f>
        <v>0</v>
      </c>
      <c r="BF42" s="29"/>
      <c r="BG42" s="29"/>
      <c r="BH42" s="61">
        <v>3</v>
      </c>
      <c r="BI42" s="60">
        <v>0.37353616952896118</v>
      </c>
      <c r="BJ42" s="56">
        <f t="shared" si="40"/>
        <v>13.920913161546471</v>
      </c>
      <c r="BK42" s="57">
        <v>0.12865452822903603</v>
      </c>
      <c r="BL42" s="53">
        <f t="shared" ref="BL42:BL43" si="46">(_xlfn.LOGNORM.DIST(BK42,$P$10,$P$11,FALSE))</f>
        <v>0</v>
      </c>
      <c r="BM42" s="29"/>
      <c r="BN42" s="31"/>
      <c r="BO42" s="59">
        <v>4</v>
      </c>
      <c r="BP42" s="60">
        <v>0.76711165904998779</v>
      </c>
      <c r="BQ42" s="56">
        <f t="shared" ref="BQ42" si="47">NORMINV(BP42,$I$10,$I$11)</f>
        <v>14.148855651777442</v>
      </c>
      <c r="BR42" s="63">
        <v>0.19021973011694546</v>
      </c>
      <c r="BS42" s="53">
        <f t="shared" ref="BS42" si="48">(_xlfn.LOGNORM.DIST(BR42,$J$10,$J$11,FALSE))</f>
        <v>3.351557670137675E-134</v>
      </c>
      <c r="BT42" s="29"/>
      <c r="BU42" s="31"/>
      <c r="BV42" s="59">
        <v>4</v>
      </c>
      <c r="BW42" s="60">
        <v>0.76711165904998779</v>
      </c>
      <c r="BX42" s="56">
        <f t="shared" ref="BX42" si="49">NORMINV(BW42,$I$10,$I$11)</f>
        <v>14.148855651777442</v>
      </c>
      <c r="BY42" s="63">
        <v>0.19021973011694546</v>
      </c>
      <c r="BZ42" s="53">
        <f t="shared" ref="BZ42" si="50">(_xlfn.LOGNORM.DIST(BY42,$J$10,$J$11,FALSE))</f>
        <v>3.351557670137675E-134</v>
      </c>
      <c r="CA42" s="29"/>
      <c r="CB42" s="31"/>
      <c r="CC42" s="59">
        <v>4</v>
      </c>
      <c r="CD42" s="60">
        <v>0.76711165904998779</v>
      </c>
      <c r="CE42" s="56">
        <f t="shared" ref="CE42" si="51">NORMINV(CD42,$I$10,$I$11)</f>
        <v>14.148855651777442</v>
      </c>
      <c r="CF42" s="63">
        <v>0.19021973011694546</v>
      </c>
      <c r="CG42" s="53">
        <f t="shared" ref="CG42" si="52">(_xlfn.LOGNORM.DIST(CF42,$J$10,$J$11,FALSE))</f>
        <v>3.351557670137675E-134</v>
      </c>
      <c r="CH42" s="29"/>
      <c r="CI42" s="31"/>
    </row>
    <row r="43" spans="7:87" x14ac:dyDescent="0.25">
      <c r="G43" s="59">
        <v>4</v>
      </c>
      <c r="H43" s="60">
        <v>0.76711165904998779</v>
      </c>
      <c r="I43" s="56">
        <f t="shared" ref="I43" si="53">NORMINV(H43,$I$10,$I$11)</f>
        <v>14.148855651777442</v>
      </c>
      <c r="J43" s="63">
        <v>0.19021973011694546</v>
      </c>
      <c r="K43" s="53">
        <f t="shared" ref="K43" si="54">(_xlfn.LOGNORM.DIST(J43,$J$10,$J$11,FALSE))</f>
        <v>3.351557670137675E-134</v>
      </c>
      <c r="L43" s="29"/>
      <c r="M43" s="61">
        <v>4</v>
      </c>
      <c r="N43" s="60">
        <v>0.76711165904998779</v>
      </c>
      <c r="O43" s="56">
        <f t="shared" si="35"/>
        <v>14.810486361524315</v>
      </c>
      <c r="P43" s="57">
        <v>0.14083607767566683</v>
      </c>
      <c r="Q43" s="53">
        <f t="shared" si="41"/>
        <v>0</v>
      </c>
      <c r="R43" s="29"/>
      <c r="S43" s="29"/>
      <c r="T43" s="61">
        <v>4</v>
      </c>
      <c r="U43" s="60">
        <v>0.76711165904998779</v>
      </c>
      <c r="V43" s="56">
        <f t="shared" si="36"/>
        <v>14.810486361524315</v>
      </c>
      <c r="W43" s="57">
        <v>0.14083607767566683</v>
      </c>
      <c r="X43" s="53">
        <f t="shared" si="42"/>
        <v>0</v>
      </c>
      <c r="Y43" s="29"/>
      <c r="Z43" s="31"/>
      <c r="AA43" s="59">
        <v>4</v>
      </c>
      <c r="AB43" s="60">
        <v>0.76711165904998779</v>
      </c>
      <c r="AC43" s="56">
        <f t="shared" ref="AC43" si="55">NORMINV(AB43,$I$10,$I$11)</f>
        <v>14.148855651777442</v>
      </c>
      <c r="AD43" s="63">
        <v>0.19021973011694546</v>
      </c>
      <c r="AE43" s="53">
        <f t="shared" ref="AE43" si="56">(_xlfn.LOGNORM.DIST(AD43,$J$10,$J$11,FALSE))</f>
        <v>3.351557670137675E-134</v>
      </c>
      <c r="AF43" s="29"/>
      <c r="AG43" s="61">
        <v>4</v>
      </c>
      <c r="AH43" s="60">
        <v>0.76711165904998779</v>
      </c>
      <c r="AI43" s="56">
        <f t="shared" si="37"/>
        <v>14.810486361524315</v>
      </c>
      <c r="AJ43" s="57">
        <v>0.14083607767566683</v>
      </c>
      <c r="AK43" s="53">
        <f t="shared" si="43"/>
        <v>0</v>
      </c>
      <c r="AL43" s="29"/>
      <c r="AM43" s="29"/>
      <c r="AN43" s="61">
        <v>4</v>
      </c>
      <c r="AO43" s="60">
        <v>0.76711165904998779</v>
      </c>
      <c r="AP43" s="56">
        <f t="shared" si="38"/>
        <v>14.810486361524315</v>
      </c>
      <c r="AQ43" s="57">
        <v>0.14083607767566683</v>
      </c>
      <c r="AR43" s="53">
        <f t="shared" si="44"/>
        <v>0</v>
      </c>
      <c r="AS43" s="29"/>
      <c r="AT43" s="31"/>
      <c r="AU43" s="59">
        <v>4</v>
      </c>
      <c r="AV43" s="60">
        <v>0.76711165904998779</v>
      </c>
      <c r="AW43" s="56">
        <f t="shared" ref="AW43" si="57">NORMINV(AV43,$I$10,$I$11)</f>
        <v>14.148855651777442</v>
      </c>
      <c r="AX43" s="63">
        <v>0.19021973011694546</v>
      </c>
      <c r="AY43" s="53">
        <f t="shared" ref="AY43" si="58">(_xlfn.LOGNORM.DIST(AX43,$J$10,$J$11,FALSE))</f>
        <v>3.351557670137675E-134</v>
      </c>
      <c r="AZ43" s="29"/>
      <c r="BA43" s="61">
        <v>4</v>
      </c>
      <c r="BB43" s="60">
        <v>0.76711165904998779</v>
      </c>
      <c r="BC43" s="56">
        <f t="shared" si="39"/>
        <v>14.810486361524315</v>
      </c>
      <c r="BD43" s="57">
        <v>0.14083607767566683</v>
      </c>
      <c r="BE43" s="53">
        <f t="shared" si="45"/>
        <v>0</v>
      </c>
      <c r="BF43" s="29"/>
      <c r="BG43" s="29"/>
      <c r="BH43" s="61">
        <v>4</v>
      </c>
      <c r="BI43" s="60">
        <v>0.76711165904998779</v>
      </c>
      <c r="BJ43" s="56">
        <f t="shared" si="40"/>
        <v>14.810486361524315</v>
      </c>
      <c r="BK43" s="57">
        <v>0.14083607767566683</v>
      </c>
      <c r="BL43" s="53">
        <f t="shared" si="46"/>
        <v>0</v>
      </c>
      <c r="BM43" s="29"/>
      <c r="BN43" s="31"/>
      <c r="BO43" s="28"/>
      <c r="BP43" s="29"/>
      <c r="BQ43" s="29"/>
      <c r="BR43" s="30"/>
      <c r="BS43" s="29"/>
      <c r="BT43" s="29"/>
      <c r="BU43" s="31"/>
      <c r="BV43" s="28"/>
      <c r="BW43" s="29"/>
      <c r="BX43" s="29"/>
      <c r="BY43" s="30"/>
      <c r="BZ43" s="29"/>
      <c r="CA43" s="29"/>
      <c r="CB43" s="31"/>
      <c r="CC43" s="28"/>
      <c r="CD43" s="29"/>
      <c r="CE43" s="29"/>
      <c r="CF43" s="30"/>
      <c r="CG43" s="29"/>
      <c r="CH43" s="29"/>
      <c r="CI43" s="31"/>
    </row>
    <row r="44" spans="7:87" x14ac:dyDescent="0.25">
      <c r="G44" s="28"/>
      <c r="H44" s="29"/>
      <c r="I44" s="29"/>
      <c r="J44" s="30"/>
      <c r="K44" s="29"/>
      <c r="L44" s="29"/>
      <c r="M44" s="29"/>
      <c r="N44" s="29"/>
      <c r="O44" s="29"/>
      <c r="P44" s="30"/>
      <c r="Q44" s="29"/>
      <c r="R44" s="29"/>
      <c r="S44" s="29"/>
      <c r="T44" s="29"/>
      <c r="U44" s="29"/>
      <c r="V44" s="29"/>
      <c r="W44" s="30"/>
      <c r="X44" s="29"/>
      <c r="Y44" s="29"/>
      <c r="Z44" s="31"/>
      <c r="AA44" s="28"/>
      <c r="AB44" s="29"/>
      <c r="AC44" s="29"/>
      <c r="AD44" s="30"/>
      <c r="AE44" s="29"/>
      <c r="AF44" s="29"/>
      <c r="AG44" s="29"/>
      <c r="AH44" s="29"/>
      <c r="AI44" s="29"/>
      <c r="AJ44" s="30"/>
      <c r="AK44" s="29"/>
      <c r="AL44" s="29"/>
      <c r="AM44" s="29"/>
      <c r="AN44" s="29"/>
      <c r="AO44" s="29"/>
      <c r="AP44" s="29"/>
      <c r="AQ44" s="30"/>
      <c r="AR44" s="29"/>
      <c r="AS44" s="29"/>
      <c r="AT44" s="31"/>
      <c r="AU44" s="28"/>
      <c r="AV44" s="29"/>
      <c r="AW44" s="29"/>
      <c r="AX44" s="30"/>
      <c r="AY44" s="29"/>
      <c r="AZ44" s="29"/>
      <c r="BA44" s="29"/>
      <c r="BB44" s="29"/>
      <c r="BC44" s="29"/>
      <c r="BD44" s="30"/>
      <c r="BE44" s="29"/>
      <c r="BF44" s="29"/>
      <c r="BG44" s="29"/>
      <c r="BH44" s="29"/>
      <c r="BI44" s="29"/>
      <c r="BJ44" s="29"/>
      <c r="BK44" s="30"/>
      <c r="BL44" s="29"/>
      <c r="BM44" s="29"/>
      <c r="BN44" s="31"/>
      <c r="BO44" s="28"/>
      <c r="BP44" s="29"/>
      <c r="BQ44" s="29"/>
      <c r="BR44" s="30"/>
      <c r="BS44" s="29"/>
      <c r="BT44" s="29"/>
      <c r="BU44" s="31"/>
      <c r="BV44" s="28"/>
      <c r="BW44" s="29"/>
      <c r="BX44" s="29"/>
      <c r="BY44" s="30"/>
      <c r="BZ44" s="29"/>
      <c r="CA44" s="29"/>
      <c r="CB44" s="31"/>
      <c r="CC44" s="28"/>
      <c r="CD44" s="29"/>
      <c r="CE44" s="29"/>
      <c r="CF44" s="30"/>
      <c r="CG44" s="29"/>
      <c r="CH44" s="29"/>
      <c r="CI44" s="31"/>
    </row>
    <row r="45" spans="7:87" x14ac:dyDescent="0.25">
      <c r="G45" s="28"/>
      <c r="H45" s="29"/>
      <c r="I45" s="29"/>
      <c r="J45" s="30"/>
      <c r="K45" s="29"/>
      <c r="L45" s="29"/>
      <c r="M45" s="29"/>
      <c r="N45" s="29"/>
      <c r="O45" s="29"/>
      <c r="P45" s="30"/>
      <c r="Q45" s="29"/>
      <c r="R45" s="29"/>
      <c r="S45" s="29"/>
      <c r="T45" s="29"/>
      <c r="U45" s="29"/>
      <c r="V45" s="29"/>
      <c r="W45" s="30"/>
      <c r="X45" s="29"/>
      <c r="Y45" s="29"/>
      <c r="Z45" s="31"/>
      <c r="AA45" s="28"/>
      <c r="AB45" s="29"/>
      <c r="AC45" s="29"/>
      <c r="AD45" s="30"/>
      <c r="AE45" s="29"/>
      <c r="AF45" s="29"/>
      <c r="AG45" s="29"/>
      <c r="AH45" s="29"/>
      <c r="AI45" s="29"/>
      <c r="AJ45" s="30"/>
      <c r="AK45" s="29"/>
      <c r="AL45" s="29"/>
      <c r="AM45" s="29"/>
      <c r="AN45" s="29"/>
      <c r="AO45" s="29"/>
      <c r="AP45" s="29"/>
      <c r="AQ45" s="30"/>
      <c r="AR45" s="29"/>
      <c r="AS45" s="29"/>
      <c r="AT45" s="31"/>
      <c r="AU45" s="28"/>
      <c r="AV45" s="29"/>
      <c r="AW45" s="29"/>
      <c r="AX45" s="30"/>
      <c r="AY45" s="29"/>
      <c r="AZ45" s="29"/>
      <c r="BA45" s="29"/>
      <c r="BB45" s="29"/>
      <c r="BC45" s="29"/>
      <c r="BD45" s="30"/>
      <c r="BE45" s="29"/>
      <c r="BF45" s="29"/>
      <c r="BG45" s="29"/>
      <c r="BH45" s="29"/>
      <c r="BI45" s="29"/>
      <c r="BJ45" s="29"/>
      <c r="BK45" s="30"/>
      <c r="BL45" s="29"/>
      <c r="BM45" s="29"/>
      <c r="BN45" s="31"/>
      <c r="BO45" s="28"/>
      <c r="BP45" s="29"/>
      <c r="BQ45" s="66"/>
      <c r="BR45" s="67" t="s">
        <v>22</v>
      </c>
      <c r="BS45" s="68" t="s">
        <v>24</v>
      </c>
      <c r="BT45" s="29"/>
      <c r="BU45" s="31"/>
      <c r="BV45" s="28"/>
      <c r="BW45" s="29"/>
      <c r="BX45" s="66"/>
      <c r="BY45" s="67" t="s">
        <v>22</v>
      </c>
      <c r="BZ45" s="68" t="s">
        <v>24</v>
      </c>
      <c r="CA45" s="29"/>
      <c r="CB45" s="31"/>
      <c r="CC45" s="28"/>
      <c r="CD45" s="29"/>
      <c r="CE45" s="66"/>
      <c r="CF45" s="67" t="s">
        <v>22</v>
      </c>
      <c r="CG45" s="68" t="s">
        <v>24</v>
      </c>
      <c r="CH45" s="29"/>
      <c r="CI45" s="31"/>
    </row>
    <row r="46" spans="7:87" x14ac:dyDescent="0.25">
      <c r="G46" s="28"/>
      <c r="H46" s="29"/>
      <c r="I46" s="66"/>
      <c r="J46" s="67" t="s">
        <v>22</v>
      </c>
      <c r="K46" s="68" t="s">
        <v>24</v>
      </c>
      <c r="L46" s="29"/>
      <c r="M46" s="29"/>
      <c r="N46" s="29"/>
      <c r="O46" s="29"/>
      <c r="P46" s="30"/>
      <c r="Q46" s="29"/>
      <c r="R46" s="29"/>
      <c r="S46" s="29"/>
      <c r="T46" s="29"/>
      <c r="U46" s="29"/>
      <c r="V46" s="29"/>
      <c r="W46" s="30"/>
      <c r="X46" s="29"/>
      <c r="Y46" s="29"/>
      <c r="Z46" s="31"/>
      <c r="AA46" s="28"/>
      <c r="AB46" s="29"/>
      <c r="AC46" s="66"/>
      <c r="AD46" s="67" t="s">
        <v>22</v>
      </c>
      <c r="AE46" s="68" t="s">
        <v>24</v>
      </c>
      <c r="AF46" s="29"/>
      <c r="AG46" s="29"/>
      <c r="AH46" s="29"/>
      <c r="AI46" s="29"/>
      <c r="AJ46" s="30"/>
      <c r="AK46" s="29"/>
      <c r="AL46" s="29"/>
      <c r="AM46" s="29"/>
      <c r="AN46" s="29"/>
      <c r="AO46" s="29"/>
      <c r="AP46" s="29"/>
      <c r="AQ46" s="30"/>
      <c r="AR46" s="29"/>
      <c r="AS46" s="29"/>
      <c r="AT46" s="31"/>
      <c r="AU46" s="28"/>
      <c r="AV46" s="29"/>
      <c r="AW46" s="66"/>
      <c r="AX46" s="67" t="s">
        <v>22</v>
      </c>
      <c r="AY46" s="68" t="s">
        <v>24</v>
      </c>
      <c r="AZ46" s="29"/>
      <c r="BA46" s="29"/>
      <c r="BB46" s="29"/>
      <c r="BC46" s="29"/>
      <c r="BD46" s="30"/>
      <c r="BE46" s="29"/>
      <c r="BF46" s="29"/>
      <c r="BG46" s="29"/>
      <c r="BH46" s="29"/>
      <c r="BI46" s="29"/>
      <c r="BJ46" s="29"/>
      <c r="BK46" s="30"/>
      <c r="BL46" s="29"/>
      <c r="BM46" s="29"/>
      <c r="BN46" s="31"/>
      <c r="BO46" s="28"/>
      <c r="BP46" s="29"/>
      <c r="BQ46" s="68" t="s">
        <v>52</v>
      </c>
      <c r="BR46" s="69">
        <f>BT27</f>
        <v>19.003675333560846</v>
      </c>
      <c r="BS46" s="51">
        <f>BQ34</f>
        <v>20.953333333333333</v>
      </c>
      <c r="BT46" s="29"/>
      <c r="BU46" s="31"/>
      <c r="BV46" s="28"/>
      <c r="BW46" s="29"/>
      <c r="BX46" s="68" t="s">
        <v>52</v>
      </c>
      <c r="BY46" s="69">
        <f>CA27</f>
        <v>19.193010707800479</v>
      </c>
      <c r="BZ46" s="51">
        <f>BX34</f>
        <v>21.516666666666666</v>
      </c>
      <c r="CA46" s="29"/>
      <c r="CB46" s="31"/>
      <c r="CC46" s="28"/>
      <c r="CD46" s="29"/>
      <c r="CE46" s="68" t="s">
        <v>52</v>
      </c>
      <c r="CF46" s="69">
        <f>CH27</f>
        <v>19.003675333560846</v>
      </c>
      <c r="CG46" s="51">
        <f>CE34</f>
        <v>20.953333333333333</v>
      </c>
      <c r="CH46" s="29"/>
      <c r="CI46" s="31"/>
    </row>
    <row r="47" spans="7:87" x14ac:dyDescent="0.25">
      <c r="G47" s="28"/>
      <c r="H47" s="29"/>
      <c r="I47" s="68" t="s">
        <v>54</v>
      </c>
      <c r="J47" s="69">
        <f>S28</f>
        <v>19.573660800130646</v>
      </c>
      <c r="K47" s="51">
        <f>I35</f>
        <v>20.616666666666667</v>
      </c>
      <c r="L47" s="29"/>
      <c r="M47" s="29"/>
      <c r="N47" s="29"/>
      <c r="O47" s="29"/>
      <c r="P47" s="30"/>
      <c r="Q47" s="29"/>
      <c r="R47" s="29"/>
      <c r="S47" s="29"/>
      <c r="T47" s="29"/>
      <c r="U47" s="29"/>
      <c r="V47" s="29"/>
      <c r="W47" s="30"/>
      <c r="X47" s="29"/>
      <c r="Y47" s="29"/>
      <c r="Z47" s="31"/>
      <c r="AA47" s="28"/>
      <c r="AB47" s="29"/>
      <c r="AC47" s="68" t="s">
        <v>54</v>
      </c>
      <c r="AD47" s="69">
        <f>AM28</f>
        <v>19.893044212123257</v>
      </c>
      <c r="AE47" s="51">
        <f>AC35</f>
        <v>21.150000000000002</v>
      </c>
      <c r="AF47" s="29"/>
      <c r="AG47" s="29"/>
      <c r="AH47" s="29"/>
      <c r="AI47" s="29"/>
      <c r="AJ47" s="30"/>
      <c r="AK47" s="29"/>
      <c r="AL47" s="29"/>
      <c r="AM47" s="29"/>
      <c r="AN47" s="29"/>
      <c r="AO47" s="29"/>
      <c r="AP47" s="29"/>
      <c r="AQ47" s="30"/>
      <c r="AR47" s="29"/>
      <c r="AS47" s="29"/>
      <c r="AT47" s="31"/>
      <c r="AU47" s="28"/>
      <c r="AV47" s="29"/>
      <c r="AW47" s="68" t="s">
        <v>54</v>
      </c>
      <c r="AX47" s="69">
        <f>BG28</f>
        <v>19.573660800130646</v>
      </c>
      <c r="AY47" s="51">
        <f>AW35</f>
        <v>20.616666666666667</v>
      </c>
      <c r="AZ47" s="29"/>
      <c r="BA47" s="29"/>
      <c r="BB47" s="29"/>
      <c r="BC47" s="29"/>
      <c r="BD47" s="30"/>
      <c r="BE47" s="29"/>
      <c r="BF47" s="29"/>
      <c r="BG47" s="29"/>
      <c r="BH47" s="29"/>
      <c r="BI47" s="29"/>
      <c r="BJ47" s="29"/>
      <c r="BK47" s="30"/>
      <c r="BL47" s="29"/>
      <c r="BM47" s="29"/>
      <c r="BN47" s="31"/>
      <c r="BO47" s="28"/>
      <c r="BP47" s="29"/>
      <c r="BQ47" s="68" t="s">
        <v>29</v>
      </c>
      <c r="BR47" s="69">
        <f>BQ32</f>
        <v>15.08</v>
      </c>
      <c r="BS47" s="51">
        <f>BR46</f>
        <v>19.003675333560846</v>
      </c>
      <c r="BT47" s="29"/>
      <c r="BU47" s="31"/>
      <c r="BV47" s="28"/>
      <c r="BW47" s="29"/>
      <c r="BX47" s="68" t="s">
        <v>29</v>
      </c>
      <c r="BY47" s="69">
        <f>BX32</f>
        <v>14.516666666666666</v>
      </c>
      <c r="BZ47" s="51">
        <f>BY46</f>
        <v>19.193010707800479</v>
      </c>
      <c r="CA47" s="29"/>
      <c r="CB47" s="31"/>
      <c r="CC47" s="28"/>
      <c r="CD47" s="29"/>
      <c r="CE47" s="68" t="s">
        <v>29</v>
      </c>
      <c r="CF47" s="69">
        <f>CE32</f>
        <v>15.08</v>
      </c>
      <c r="CG47" s="51">
        <f>CF46</f>
        <v>19.003675333560846</v>
      </c>
      <c r="CH47" s="29"/>
      <c r="CI47" s="31"/>
    </row>
    <row r="48" spans="7:87" x14ac:dyDescent="0.25">
      <c r="G48" s="28"/>
      <c r="H48" s="29"/>
      <c r="I48" s="68" t="s">
        <v>55</v>
      </c>
      <c r="J48" s="69">
        <f>L28</f>
        <v>18.530654933594622</v>
      </c>
      <c r="K48" s="51">
        <f>J47</f>
        <v>19.573660800130646</v>
      </c>
      <c r="L48" s="29"/>
      <c r="M48" s="29"/>
      <c r="N48" s="29"/>
      <c r="O48" s="29"/>
      <c r="P48" s="30"/>
      <c r="Q48" s="29"/>
      <c r="R48" s="29"/>
      <c r="S48" s="29"/>
      <c r="T48" s="29"/>
      <c r="U48" s="29"/>
      <c r="V48" s="29"/>
      <c r="W48" s="30"/>
      <c r="X48" s="29"/>
      <c r="Y48" s="29"/>
      <c r="Z48" s="31"/>
      <c r="AA48" s="28"/>
      <c r="AB48" s="29"/>
      <c r="AC48" s="68" t="s">
        <v>55</v>
      </c>
      <c r="AD48" s="69">
        <f>AF28</f>
        <v>18.636088424246513</v>
      </c>
      <c r="AE48" s="51">
        <f>AD47</f>
        <v>19.893044212123257</v>
      </c>
      <c r="AF48" s="29"/>
      <c r="AG48" s="29"/>
      <c r="AH48" s="29"/>
      <c r="AI48" s="29"/>
      <c r="AJ48" s="30"/>
      <c r="AK48" s="29"/>
      <c r="AL48" s="29"/>
      <c r="AM48" s="29"/>
      <c r="AN48" s="29"/>
      <c r="AO48" s="29"/>
      <c r="AP48" s="29"/>
      <c r="AQ48" s="30"/>
      <c r="AR48" s="29"/>
      <c r="AS48" s="29"/>
      <c r="AT48" s="31"/>
      <c r="AU48" s="28"/>
      <c r="AV48" s="29"/>
      <c r="AW48" s="68" t="s">
        <v>55</v>
      </c>
      <c r="AX48" s="69">
        <f>AZ28</f>
        <v>18.530654933594622</v>
      </c>
      <c r="AY48" s="51">
        <f>AX47</f>
        <v>19.573660800130646</v>
      </c>
      <c r="AZ48" s="29"/>
      <c r="BA48" s="29"/>
      <c r="BB48" s="29"/>
      <c r="BC48" s="29"/>
      <c r="BD48" s="30"/>
      <c r="BE48" s="29"/>
      <c r="BF48" s="29"/>
      <c r="BG48" s="29"/>
      <c r="BH48" s="29"/>
      <c r="BI48" s="29"/>
      <c r="BJ48" s="29"/>
      <c r="BK48" s="30"/>
      <c r="BL48" s="29"/>
      <c r="BM48" s="29"/>
      <c r="BN48" s="31"/>
      <c r="BO48" s="28"/>
      <c r="BP48" s="29"/>
      <c r="BQ48" s="29"/>
      <c r="BR48" s="30"/>
      <c r="BS48" s="29"/>
      <c r="BT48" s="29"/>
      <c r="BU48" s="31"/>
      <c r="BV48" s="28"/>
      <c r="BW48" s="29"/>
      <c r="BX48" s="29"/>
      <c r="BY48" s="30"/>
      <c r="BZ48" s="29"/>
      <c r="CA48" s="29"/>
      <c r="CB48" s="31"/>
      <c r="CC48" s="28"/>
      <c r="CD48" s="29"/>
      <c r="CE48" s="29"/>
      <c r="CF48" s="30"/>
      <c r="CG48" s="29"/>
      <c r="CH48" s="29"/>
      <c r="CI48" s="31"/>
    </row>
    <row r="49" spans="7:87" x14ac:dyDescent="0.25">
      <c r="G49" s="28"/>
      <c r="H49" s="29"/>
      <c r="I49" s="68" t="s">
        <v>56</v>
      </c>
      <c r="J49" s="69">
        <f>Z28</f>
        <v>16.973660800130645</v>
      </c>
      <c r="K49" s="51">
        <f>L28</f>
        <v>18.530654933594622</v>
      </c>
      <c r="L49" s="29"/>
      <c r="M49" s="29"/>
      <c r="N49" s="29"/>
      <c r="O49" s="29"/>
      <c r="P49" s="30"/>
      <c r="Q49" s="29"/>
      <c r="R49" s="29"/>
      <c r="S49" s="29"/>
      <c r="T49" s="29"/>
      <c r="U49" s="29"/>
      <c r="V49" s="29"/>
      <c r="W49" s="30"/>
      <c r="X49" s="29"/>
      <c r="Y49" s="29"/>
      <c r="Z49" s="31"/>
      <c r="AA49" s="28"/>
      <c r="AB49" s="29"/>
      <c r="AC49" s="68" t="s">
        <v>56</v>
      </c>
      <c r="AD49" s="69">
        <f>AT28</f>
        <v>16.759710878789924</v>
      </c>
      <c r="AE49" s="51">
        <f>AF28</f>
        <v>18.636088424246513</v>
      </c>
      <c r="AF49" s="29"/>
      <c r="AG49" s="29"/>
      <c r="AH49" s="29"/>
      <c r="AI49" s="29"/>
      <c r="AJ49" s="30"/>
      <c r="AK49" s="29"/>
      <c r="AL49" s="29"/>
      <c r="AM49" s="29"/>
      <c r="AN49" s="29"/>
      <c r="AO49" s="29"/>
      <c r="AP49" s="29"/>
      <c r="AQ49" s="30"/>
      <c r="AR49" s="29"/>
      <c r="AS49" s="29"/>
      <c r="AT49" s="31"/>
      <c r="AU49" s="28"/>
      <c r="AV49" s="29"/>
      <c r="AW49" s="68" t="s">
        <v>56</v>
      </c>
      <c r="AX49" s="69">
        <f>BN28</f>
        <v>16.973660800130645</v>
      </c>
      <c r="AY49" s="51">
        <f>AZ28</f>
        <v>18.530654933594622</v>
      </c>
      <c r="AZ49" s="29"/>
      <c r="BA49" s="29"/>
      <c r="BB49" s="29"/>
      <c r="BC49" s="29"/>
      <c r="BD49" s="30"/>
      <c r="BE49" s="29"/>
      <c r="BF49" s="29"/>
      <c r="BG49" s="29"/>
      <c r="BH49" s="29"/>
      <c r="BI49" s="29"/>
      <c r="BJ49" s="29"/>
      <c r="BK49" s="30"/>
      <c r="BL49" s="29"/>
      <c r="BM49" s="29"/>
      <c r="BN49" s="31"/>
      <c r="BO49" s="28"/>
      <c r="BP49" s="29"/>
      <c r="BQ49" s="29"/>
      <c r="BR49" s="30"/>
      <c r="BS49" s="29"/>
      <c r="BT49" s="29"/>
      <c r="BU49" s="31"/>
      <c r="BV49" s="28"/>
      <c r="BW49" s="29"/>
      <c r="BX49" s="29"/>
      <c r="BY49" s="30"/>
      <c r="BZ49" s="29"/>
      <c r="CA49" s="29"/>
      <c r="CB49" s="31"/>
      <c r="CC49" s="28"/>
      <c r="CD49" s="29"/>
      <c r="CE49" s="29"/>
      <c r="CF49" s="30"/>
      <c r="CG49" s="29"/>
      <c r="CH49" s="29"/>
      <c r="CI49" s="31"/>
    </row>
    <row r="50" spans="7:87" ht="15.75" thickBot="1" x14ac:dyDescent="0.3">
      <c r="G50" s="28"/>
      <c r="H50" s="29"/>
      <c r="I50" s="68" t="s">
        <v>57</v>
      </c>
      <c r="J50" s="69">
        <f>I33</f>
        <v>15.416666666666666</v>
      </c>
      <c r="K50" s="51">
        <f>Z28</f>
        <v>16.973660800130645</v>
      </c>
      <c r="L50" s="29"/>
      <c r="M50" s="29"/>
      <c r="N50" s="29"/>
      <c r="O50" s="29"/>
      <c r="P50" s="30"/>
      <c r="Q50" s="29"/>
      <c r="R50" s="29"/>
      <c r="S50" s="29"/>
      <c r="T50" s="29"/>
      <c r="U50" s="29"/>
      <c r="V50" s="29"/>
      <c r="W50" s="30"/>
      <c r="X50" s="29"/>
      <c r="Y50" s="29"/>
      <c r="Z50" s="31"/>
      <c r="AA50" s="28"/>
      <c r="AB50" s="29"/>
      <c r="AC50" s="68" t="s">
        <v>57</v>
      </c>
      <c r="AD50" s="69">
        <f>AC33</f>
        <v>14.883333333333333</v>
      </c>
      <c r="AE50" s="51">
        <f>AT28</f>
        <v>16.759710878789924</v>
      </c>
      <c r="AF50" s="29"/>
      <c r="AG50" s="29"/>
      <c r="AH50" s="29"/>
      <c r="AI50" s="29"/>
      <c r="AJ50" s="30"/>
      <c r="AK50" s="29"/>
      <c r="AL50" s="29"/>
      <c r="AM50" s="29"/>
      <c r="AN50" s="29"/>
      <c r="AO50" s="29"/>
      <c r="AP50" s="29"/>
      <c r="AQ50" s="30"/>
      <c r="AR50" s="29"/>
      <c r="AS50" s="29"/>
      <c r="AT50" s="31"/>
      <c r="AU50" s="28"/>
      <c r="AV50" s="29"/>
      <c r="AW50" s="68" t="s">
        <v>57</v>
      </c>
      <c r="AX50" s="69">
        <f>AW33</f>
        <v>15.416666666666666</v>
      </c>
      <c r="AY50" s="51">
        <f>BN28</f>
        <v>16.973660800130645</v>
      </c>
      <c r="AZ50" s="29"/>
      <c r="BA50" s="29"/>
      <c r="BB50" s="29"/>
      <c r="BC50" s="29"/>
      <c r="BD50" s="30"/>
      <c r="BE50" s="29"/>
      <c r="BF50" s="29"/>
      <c r="BG50" s="29"/>
      <c r="BH50" s="29"/>
      <c r="BI50" s="29"/>
      <c r="BJ50" s="29"/>
      <c r="BK50" s="30"/>
      <c r="BL50" s="29"/>
      <c r="BM50" s="29"/>
      <c r="BN50" s="31"/>
      <c r="BO50" s="77"/>
      <c r="BP50" s="78"/>
      <c r="BQ50" s="78"/>
      <c r="BR50" s="79"/>
      <c r="BS50" s="78"/>
      <c r="BT50" s="78"/>
      <c r="BU50" s="80"/>
      <c r="BV50" s="77"/>
      <c r="BW50" s="78"/>
      <c r="BX50" s="78"/>
      <c r="BY50" s="79"/>
      <c r="BZ50" s="78"/>
      <c r="CA50" s="78"/>
      <c r="CB50" s="80"/>
      <c r="CC50" s="77"/>
      <c r="CD50" s="78"/>
      <c r="CE50" s="78"/>
      <c r="CF50" s="79"/>
      <c r="CG50" s="78"/>
      <c r="CH50" s="78"/>
      <c r="CI50" s="80"/>
    </row>
    <row r="51" spans="7:87" x14ac:dyDescent="0.25">
      <c r="G51" s="28"/>
      <c r="H51" s="29"/>
      <c r="I51" s="29"/>
      <c r="J51" s="30"/>
      <c r="K51" s="29"/>
      <c r="L51" s="29"/>
      <c r="M51" s="29"/>
      <c r="N51" s="29"/>
      <c r="O51" s="29"/>
      <c r="P51" s="30"/>
      <c r="Q51" s="29"/>
      <c r="R51" s="29"/>
      <c r="S51" s="29"/>
      <c r="T51" s="29"/>
      <c r="U51" s="29"/>
      <c r="V51" s="29"/>
      <c r="W51" s="30"/>
      <c r="X51" s="29"/>
      <c r="Y51" s="29"/>
      <c r="Z51" s="31"/>
      <c r="AA51" s="28"/>
      <c r="AB51" s="29"/>
      <c r="AC51" s="29"/>
      <c r="AD51" s="30"/>
      <c r="AE51" s="29"/>
      <c r="AF51" s="29"/>
      <c r="AG51" s="29"/>
      <c r="AH51" s="29"/>
      <c r="AI51" s="29"/>
      <c r="AJ51" s="30"/>
      <c r="AK51" s="29"/>
      <c r="AL51" s="29"/>
      <c r="AM51" s="29"/>
      <c r="AN51" s="29"/>
      <c r="AO51" s="29"/>
      <c r="AP51" s="29"/>
      <c r="AQ51" s="30"/>
      <c r="AR51" s="29"/>
      <c r="AS51" s="29"/>
      <c r="AT51" s="31"/>
      <c r="AU51" s="28"/>
      <c r="AV51" s="29"/>
      <c r="AW51" s="29"/>
      <c r="AX51" s="30"/>
      <c r="AY51" s="29"/>
      <c r="AZ51" s="29"/>
      <c r="BA51" s="29"/>
      <c r="BB51" s="29"/>
      <c r="BC51" s="29"/>
      <c r="BD51" s="30"/>
      <c r="BE51" s="29"/>
      <c r="BF51" s="29"/>
      <c r="BG51" s="29"/>
      <c r="BH51" s="29"/>
      <c r="BI51" s="29"/>
      <c r="BJ51" s="29"/>
      <c r="BK51" s="30"/>
      <c r="BL51" s="29"/>
      <c r="BM51" s="29"/>
      <c r="BN51" s="31"/>
      <c r="BO51" s="28"/>
      <c r="BP51" s="29"/>
      <c r="BQ51" s="70"/>
      <c r="BR51" s="71"/>
      <c r="BS51" s="70"/>
      <c r="BT51" s="29"/>
      <c r="BU51" s="29"/>
      <c r="BV51" s="28"/>
      <c r="BW51" s="29"/>
      <c r="BX51" s="70"/>
      <c r="BY51" s="71"/>
      <c r="BZ51" s="70"/>
      <c r="CA51" s="29"/>
      <c r="CB51" s="29"/>
      <c r="CC51" s="28"/>
      <c r="CD51" s="29"/>
      <c r="CE51" s="70"/>
      <c r="CF51" s="71"/>
      <c r="CG51" s="70"/>
      <c r="CH51" s="29"/>
      <c r="CI51" s="29"/>
    </row>
    <row r="52" spans="7:87" ht="15.75" thickBot="1" x14ac:dyDescent="0.3">
      <c r="G52" s="77"/>
      <c r="H52" s="78"/>
      <c r="I52" s="78"/>
      <c r="J52" s="79"/>
      <c r="K52" s="78"/>
      <c r="L52" s="78"/>
      <c r="M52" s="78"/>
      <c r="N52" s="78"/>
      <c r="O52" s="78"/>
      <c r="P52" s="79"/>
      <c r="Q52" s="78"/>
      <c r="R52" s="78"/>
      <c r="S52" s="78"/>
      <c r="T52" s="78"/>
      <c r="U52" s="78"/>
      <c r="V52" s="78"/>
      <c r="W52" s="79"/>
      <c r="X52" s="78"/>
      <c r="Y52" s="78"/>
      <c r="Z52" s="80"/>
      <c r="AA52" s="77"/>
      <c r="AB52" s="78"/>
      <c r="AC52" s="78"/>
      <c r="AD52" s="79"/>
      <c r="AE52" s="78"/>
      <c r="AF52" s="78"/>
      <c r="AG52" s="78"/>
      <c r="AH52" s="78"/>
      <c r="AI52" s="78"/>
      <c r="AJ52" s="79"/>
      <c r="AK52" s="78"/>
      <c r="AL52" s="78"/>
      <c r="AM52" s="78"/>
      <c r="AN52" s="78"/>
      <c r="AO52" s="78"/>
      <c r="AP52" s="78"/>
      <c r="AQ52" s="79"/>
      <c r="AR52" s="78"/>
      <c r="AS52" s="78"/>
      <c r="AT52" s="80"/>
      <c r="AU52" s="77"/>
      <c r="AV52" s="78"/>
      <c r="AW52" s="78"/>
      <c r="AX52" s="79"/>
      <c r="AY52" s="78"/>
      <c r="AZ52" s="78"/>
      <c r="BA52" s="78"/>
      <c r="BB52" s="78"/>
      <c r="BC52" s="78"/>
      <c r="BD52" s="79"/>
      <c r="BE52" s="78"/>
      <c r="BF52" s="78"/>
      <c r="BG52" s="78"/>
      <c r="BH52" s="78"/>
      <c r="BI52" s="78"/>
      <c r="BJ52" s="78"/>
      <c r="BK52" s="79"/>
      <c r="BL52" s="78"/>
      <c r="BM52" s="78"/>
      <c r="BN52" s="80"/>
      <c r="BO52" s="77"/>
      <c r="BP52" s="78"/>
      <c r="BQ52" s="29"/>
      <c r="BR52" s="30"/>
      <c r="BS52" s="29"/>
      <c r="BT52" s="78"/>
      <c r="BU52" s="78"/>
      <c r="BV52" s="77"/>
      <c r="BW52" s="78"/>
      <c r="BX52" s="29"/>
      <c r="BY52" s="30"/>
      <c r="BZ52" s="29"/>
      <c r="CA52" s="78"/>
      <c r="CB52" s="78"/>
      <c r="CC52" s="77"/>
      <c r="CD52" s="78"/>
      <c r="CE52" s="29"/>
      <c r="CF52" s="30"/>
      <c r="CG52" s="29"/>
      <c r="CH52" s="78"/>
      <c r="CI52" s="78"/>
    </row>
    <row r="53" spans="7:87" ht="15" customHeight="1" x14ac:dyDescent="0.25">
      <c r="G53" s="311" t="s">
        <v>59</v>
      </c>
      <c r="H53" s="312"/>
      <c r="I53" s="70"/>
      <c r="J53" s="71"/>
      <c r="K53" s="70"/>
      <c r="L53" s="70"/>
      <c r="M53" s="70"/>
      <c r="N53" s="70"/>
      <c r="O53" s="70"/>
      <c r="P53" s="71"/>
      <c r="Q53" s="70"/>
      <c r="R53" s="70"/>
      <c r="S53" s="70"/>
      <c r="T53" s="70"/>
      <c r="U53" s="70"/>
      <c r="V53" s="70"/>
      <c r="W53" s="71"/>
      <c r="X53" s="70"/>
      <c r="Y53" s="70"/>
      <c r="Z53" s="72"/>
      <c r="AA53" s="311" t="s">
        <v>59</v>
      </c>
      <c r="AB53" s="312"/>
      <c r="AC53" s="70"/>
      <c r="AD53" s="71"/>
      <c r="AE53" s="70"/>
      <c r="AF53" s="70"/>
      <c r="AG53" s="70"/>
      <c r="AH53" s="70"/>
      <c r="AI53" s="70"/>
      <c r="AJ53" s="71"/>
      <c r="AK53" s="70"/>
      <c r="AL53" s="70"/>
      <c r="AM53" s="70"/>
      <c r="AN53" s="70"/>
      <c r="AO53" s="70"/>
      <c r="AP53" s="70"/>
      <c r="AQ53" s="71"/>
      <c r="AR53" s="70"/>
      <c r="AS53" s="70"/>
      <c r="AT53" s="72"/>
      <c r="AU53" s="311" t="s">
        <v>59</v>
      </c>
      <c r="AV53" s="312"/>
      <c r="AW53" s="70"/>
      <c r="AX53" s="71"/>
      <c r="AY53" s="70"/>
      <c r="AZ53" s="70"/>
      <c r="BA53" s="70"/>
      <c r="BB53" s="70"/>
      <c r="BC53" s="70"/>
      <c r="BD53" s="71"/>
      <c r="BE53" s="70"/>
      <c r="BF53" s="70"/>
      <c r="BG53" s="70"/>
      <c r="BH53" s="70"/>
      <c r="BI53" s="70"/>
      <c r="BJ53" s="70"/>
      <c r="BK53" s="71"/>
      <c r="BL53" s="70"/>
      <c r="BM53" s="70"/>
      <c r="BN53" s="72"/>
      <c r="BO53" s="311" t="s">
        <v>59</v>
      </c>
      <c r="BP53" s="312"/>
      <c r="BQ53" s="29"/>
      <c r="BR53" s="73"/>
      <c r="BS53" s="73"/>
      <c r="BT53" s="64"/>
      <c r="BU53" s="70"/>
      <c r="BV53" s="311" t="s">
        <v>59</v>
      </c>
      <c r="BW53" s="312"/>
      <c r="BX53" s="29"/>
      <c r="BY53" s="73"/>
      <c r="BZ53" s="73"/>
      <c r="CA53" s="70"/>
      <c r="CB53" s="70"/>
      <c r="CC53" s="311" t="s">
        <v>59</v>
      </c>
      <c r="CD53" s="312"/>
      <c r="CE53" s="29"/>
      <c r="CF53" s="73"/>
      <c r="CG53" s="73"/>
      <c r="CH53" s="70"/>
      <c r="CI53" s="70"/>
    </row>
    <row r="54" spans="7:87" ht="15.75" thickBot="1" x14ac:dyDescent="0.3">
      <c r="G54" s="313"/>
      <c r="H54" s="314"/>
      <c r="I54" s="29"/>
      <c r="J54" s="30"/>
      <c r="K54" s="29"/>
      <c r="L54" s="29"/>
      <c r="M54" s="29"/>
      <c r="N54" s="29"/>
      <c r="O54" s="29"/>
      <c r="P54" s="30"/>
      <c r="Q54" s="29"/>
      <c r="R54" s="29"/>
      <c r="S54" s="29"/>
      <c r="T54" s="29"/>
      <c r="U54" s="29"/>
      <c r="V54" s="29"/>
      <c r="W54" s="30"/>
      <c r="X54" s="29"/>
      <c r="Y54" s="29"/>
      <c r="Z54" s="31"/>
      <c r="AA54" s="313"/>
      <c r="AB54" s="314"/>
      <c r="AC54" s="29"/>
      <c r="AD54" s="30"/>
      <c r="AE54" s="29"/>
      <c r="AF54" s="29"/>
      <c r="AG54" s="29"/>
      <c r="AH54" s="29"/>
      <c r="AI54" s="29"/>
      <c r="AJ54" s="30"/>
      <c r="AK54" s="29"/>
      <c r="AL54" s="29"/>
      <c r="AM54" s="29"/>
      <c r="AN54" s="29"/>
      <c r="AO54" s="29"/>
      <c r="AP54" s="29"/>
      <c r="AQ54" s="30"/>
      <c r="AR54" s="29"/>
      <c r="AS54" s="29"/>
      <c r="AT54" s="31"/>
      <c r="AU54" s="313"/>
      <c r="AV54" s="314"/>
      <c r="AW54" s="29"/>
      <c r="AX54" s="30"/>
      <c r="AY54" s="29"/>
      <c r="AZ54" s="29"/>
      <c r="BA54" s="29"/>
      <c r="BB54" s="29"/>
      <c r="BC54" s="29"/>
      <c r="BD54" s="30"/>
      <c r="BE54" s="29"/>
      <c r="BF54" s="29"/>
      <c r="BG54" s="29"/>
      <c r="BH54" s="29"/>
      <c r="BI54" s="29"/>
      <c r="BJ54" s="29"/>
      <c r="BK54" s="30"/>
      <c r="BL54" s="29"/>
      <c r="BM54" s="29"/>
      <c r="BN54" s="31"/>
      <c r="BO54" s="313"/>
      <c r="BP54" s="314"/>
      <c r="BQ54" s="29"/>
      <c r="BR54" s="73" t="s">
        <v>52</v>
      </c>
      <c r="BS54" s="73">
        <f>$C$8</f>
        <v>0.33333333333333331</v>
      </c>
      <c r="BT54" s="65">
        <f>NORMINV(BS55,BQ62,BQ63)</f>
        <v>0.61237340979774368</v>
      </c>
      <c r="BU54" s="29"/>
      <c r="BV54" s="313"/>
      <c r="BW54" s="314"/>
      <c r="BX54" s="29"/>
      <c r="BY54" s="73" t="s">
        <v>52</v>
      </c>
      <c r="BZ54" s="73">
        <f>$C$8</f>
        <v>0.33333333333333331</v>
      </c>
      <c r="CA54" s="65">
        <f>NORMINV(BZ55,BX62,BX63)</f>
        <v>0.61237340979774368</v>
      </c>
      <c r="CB54" s="29"/>
      <c r="CC54" s="313"/>
      <c r="CD54" s="314"/>
      <c r="CE54" s="29"/>
      <c r="CF54" s="73" t="s">
        <v>52</v>
      </c>
      <c r="CG54" s="73">
        <f>$C$8</f>
        <v>0.33333333333333331</v>
      </c>
      <c r="CH54" s="65">
        <f>NORMINV(CG55,CE62,CE63)</f>
        <v>0.61237340979774368</v>
      </c>
      <c r="CI54" s="29"/>
    </row>
    <row r="55" spans="7:87" x14ac:dyDescent="0.25">
      <c r="G55" s="28"/>
      <c r="H55" s="29"/>
      <c r="I55" s="29"/>
      <c r="J55" s="73" t="s">
        <v>52</v>
      </c>
      <c r="K55" s="73">
        <f>$C$3</f>
        <v>0.4</v>
      </c>
      <c r="L55" s="65">
        <f>NORMINV(K56,I63,I64)</f>
        <v>0.61238924709964182</v>
      </c>
      <c r="M55" s="29"/>
      <c r="N55" s="29"/>
      <c r="O55" s="29"/>
      <c r="P55" s="30"/>
      <c r="Q55" s="73" t="s">
        <v>52</v>
      </c>
      <c r="R55" s="73">
        <f>$C$5</f>
        <v>0.5</v>
      </c>
      <c r="S55" s="74">
        <f>NORMINV(R56,O63,O64)</f>
        <v>0.62119462354982091</v>
      </c>
      <c r="T55" s="29"/>
      <c r="U55" s="29"/>
      <c r="V55" s="29"/>
      <c r="W55" s="30"/>
      <c r="X55" s="73" t="s">
        <v>29</v>
      </c>
      <c r="Y55" s="73">
        <f>$C$5</f>
        <v>0.5</v>
      </c>
      <c r="Z55" s="75">
        <f>NORMINV(Y55,V63,V64)</f>
        <v>0.59924462354982089</v>
      </c>
      <c r="AA55" s="28"/>
      <c r="AB55" s="29"/>
      <c r="AC55" s="29"/>
      <c r="AD55" s="73" t="s">
        <v>52</v>
      </c>
      <c r="AE55" s="73">
        <f>$C$3</f>
        <v>0.4</v>
      </c>
      <c r="AF55" s="64">
        <f>NORMINV(AE56,AC63,AC64)</f>
        <v>0.61238924709964182</v>
      </c>
      <c r="AG55" s="29"/>
      <c r="AH55" s="29"/>
      <c r="AI55" s="29"/>
      <c r="AJ55" s="30"/>
      <c r="AK55" s="73" t="s">
        <v>52</v>
      </c>
      <c r="AL55" s="73">
        <f>$C$5</f>
        <v>0.5</v>
      </c>
      <c r="AM55" s="74">
        <f>NORMINV(AL56,AI63,AI64)</f>
        <v>0.62119462354982091</v>
      </c>
      <c r="AN55" s="29"/>
      <c r="AO55" s="29"/>
      <c r="AP55" s="29"/>
      <c r="AQ55" s="30"/>
      <c r="AR55" s="73" t="s">
        <v>29</v>
      </c>
      <c r="AS55" s="73">
        <f>$C$5</f>
        <v>0.5</v>
      </c>
      <c r="AT55" s="75">
        <f>NORMINV(AS55,AP63,AP64)</f>
        <v>0.59924462354982089</v>
      </c>
      <c r="AU55" s="28"/>
      <c r="AV55" s="29"/>
      <c r="AW55" s="29"/>
      <c r="AX55" s="73" t="s">
        <v>52</v>
      </c>
      <c r="AY55" s="73">
        <f>$C$3</f>
        <v>0.4</v>
      </c>
      <c r="AZ55" s="64">
        <f>NORMINV(AY56,AW63,AW64)</f>
        <v>0.61238924709964182</v>
      </c>
      <c r="BA55" s="29"/>
      <c r="BB55" s="29"/>
      <c r="BC55" s="29"/>
      <c r="BD55" s="30"/>
      <c r="BE55" s="73" t="s">
        <v>52</v>
      </c>
      <c r="BF55" s="73">
        <f>$C$5</f>
        <v>0.5</v>
      </c>
      <c r="BG55" s="74">
        <f>NORMINV(BF56,BC63,BC64)</f>
        <v>0.62119462354982091</v>
      </c>
      <c r="BH55" s="29"/>
      <c r="BI55" s="29"/>
      <c r="BJ55" s="29"/>
      <c r="BK55" s="30"/>
      <c r="BL55" s="73" t="s">
        <v>29</v>
      </c>
      <c r="BM55" s="73">
        <f>$C$5</f>
        <v>0.5</v>
      </c>
      <c r="BN55" s="75">
        <f>NORMINV(BM55,BJ63,BJ64)</f>
        <v>0.59924462354982089</v>
      </c>
      <c r="BO55" s="28"/>
      <c r="BP55" s="29"/>
      <c r="BQ55" s="29"/>
      <c r="BR55" s="73" t="s">
        <v>29</v>
      </c>
      <c r="BS55" s="73">
        <f>$C$9</f>
        <v>0.66666666666666663</v>
      </c>
      <c r="BT55" s="29"/>
      <c r="BU55" s="31"/>
      <c r="BV55" s="28"/>
      <c r="BW55" s="29"/>
      <c r="BX55" s="29"/>
      <c r="BY55" s="73" t="s">
        <v>29</v>
      </c>
      <c r="BZ55" s="73">
        <f>$C$9</f>
        <v>0.66666666666666663</v>
      </c>
      <c r="CA55" s="29"/>
      <c r="CB55" s="31"/>
      <c r="CC55" s="28"/>
      <c r="CD55" s="29"/>
      <c r="CE55" s="29"/>
      <c r="CF55" s="73" t="s">
        <v>29</v>
      </c>
      <c r="CG55" s="73">
        <f>$C$9</f>
        <v>0.66666666666666663</v>
      </c>
      <c r="CH55" s="29"/>
      <c r="CI55" s="31"/>
    </row>
    <row r="56" spans="7:87" ht="15.75" thickBot="1" x14ac:dyDescent="0.3">
      <c r="G56" s="28"/>
      <c r="H56" s="29"/>
      <c r="I56" s="29"/>
      <c r="J56" s="73" t="s">
        <v>29</v>
      </c>
      <c r="K56" s="73">
        <f>$C$4</f>
        <v>0.6</v>
      </c>
      <c r="L56" s="29"/>
      <c r="M56" s="29"/>
      <c r="N56" s="29"/>
      <c r="O56" s="29"/>
      <c r="P56" s="30"/>
      <c r="Q56" s="73" t="s">
        <v>29</v>
      </c>
      <c r="R56" s="73">
        <f>$C$6</f>
        <v>0.5</v>
      </c>
      <c r="S56" s="29"/>
      <c r="T56" s="29"/>
      <c r="U56" s="29"/>
      <c r="V56" s="29"/>
      <c r="W56" s="30"/>
      <c r="X56" s="73" t="s">
        <v>52</v>
      </c>
      <c r="Y56" s="73">
        <f>$C$6</f>
        <v>0.5</v>
      </c>
      <c r="Z56" s="31"/>
      <c r="AA56" s="28"/>
      <c r="AB56" s="29"/>
      <c r="AC56" s="29"/>
      <c r="AD56" s="73" t="s">
        <v>29</v>
      </c>
      <c r="AE56" s="73">
        <f>$C$4</f>
        <v>0.6</v>
      </c>
      <c r="AF56" s="29"/>
      <c r="AG56" s="29"/>
      <c r="AH56" s="29"/>
      <c r="AI56" s="29"/>
      <c r="AJ56" s="30"/>
      <c r="AK56" s="73" t="s">
        <v>29</v>
      </c>
      <c r="AL56" s="73">
        <f>$C$6</f>
        <v>0.5</v>
      </c>
      <c r="AM56" s="29"/>
      <c r="AN56" s="29"/>
      <c r="AO56" s="29"/>
      <c r="AP56" s="29"/>
      <c r="AQ56" s="30"/>
      <c r="AR56" s="73" t="s">
        <v>52</v>
      </c>
      <c r="AS56" s="73">
        <f>$C$6</f>
        <v>0.5</v>
      </c>
      <c r="AT56" s="31"/>
      <c r="AU56" s="28"/>
      <c r="AV56" s="29"/>
      <c r="AW56" s="29"/>
      <c r="AX56" s="73" t="s">
        <v>29</v>
      </c>
      <c r="AY56" s="73">
        <f>$C$4</f>
        <v>0.6</v>
      </c>
      <c r="AZ56" s="29"/>
      <c r="BA56" s="29"/>
      <c r="BB56" s="29"/>
      <c r="BC56" s="29"/>
      <c r="BD56" s="30"/>
      <c r="BE56" s="73" t="s">
        <v>29</v>
      </c>
      <c r="BF56" s="73">
        <f>$C$6</f>
        <v>0.5</v>
      </c>
      <c r="BG56" s="29"/>
      <c r="BH56" s="29"/>
      <c r="BI56" s="29"/>
      <c r="BJ56" s="29"/>
      <c r="BK56" s="30"/>
      <c r="BL56" s="73" t="s">
        <v>52</v>
      </c>
      <c r="BM56" s="73">
        <f>$C$6</f>
        <v>0.5</v>
      </c>
      <c r="BN56" s="31"/>
      <c r="BO56" s="28"/>
      <c r="BP56" s="29"/>
      <c r="BQ56" s="29"/>
      <c r="BR56" s="30"/>
      <c r="BS56" s="29"/>
      <c r="BT56" s="29"/>
      <c r="BU56" s="31"/>
      <c r="BV56" s="28"/>
      <c r="BW56" s="29"/>
      <c r="BX56" s="29"/>
      <c r="BY56" s="30"/>
      <c r="BZ56" s="29"/>
      <c r="CA56" s="29"/>
      <c r="CB56" s="31"/>
      <c r="CC56" s="28"/>
      <c r="CD56" s="29"/>
      <c r="CE56" s="29"/>
      <c r="CF56" s="30"/>
      <c r="CG56" s="29"/>
      <c r="CH56" s="29"/>
      <c r="CI56" s="31"/>
    </row>
    <row r="57" spans="7:87" ht="31.9" customHeight="1" thickBot="1" x14ac:dyDescent="0.3">
      <c r="G57" s="28"/>
      <c r="H57" s="29"/>
      <c r="I57" s="29"/>
      <c r="J57" s="30"/>
      <c r="K57" s="29"/>
      <c r="L57" s="29"/>
      <c r="M57" s="29"/>
      <c r="N57" s="29"/>
      <c r="O57" s="29"/>
      <c r="P57" s="30"/>
      <c r="Q57" s="29"/>
      <c r="R57" s="29"/>
      <c r="S57" s="29"/>
      <c r="T57" s="29"/>
      <c r="U57" s="29"/>
      <c r="V57" s="29"/>
      <c r="W57" s="30"/>
      <c r="X57" s="29"/>
      <c r="Y57" s="29"/>
      <c r="Z57" s="31"/>
      <c r="AA57" s="28"/>
      <c r="AB57" s="29"/>
      <c r="AC57" s="29"/>
      <c r="AD57" s="30"/>
      <c r="AE57" s="29"/>
      <c r="AF57" s="29"/>
      <c r="AG57" s="29"/>
      <c r="AH57" s="29"/>
      <c r="AI57" s="29"/>
      <c r="AJ57" s="30"/>
      <c r="AK57" s="29"/>
      <c r="AL57" s="29"/>
      <c r="AM57" s="29"/>
      <c r="AN57" s="29"/>
      <c r="AO57" s="29"/>
      <c r="AP57" s="29"/>
      <c r="AQ57" s="30"/>
      <c r="AR57" s="29"/>
      <c r="AS57" s="29"/>
      <c r="AT57" s="31"/>
      <c r="AU57" s="28"/>
      <c r="AV57" s="29"/>
      <c r="AW57" s="29"/>
      <c r="AX57" s="30"/>
      <c r="AY57" s="29"/>
      <c r="AZ57" s="29"/>
      <c r="BA57" s="29"/>
      <c r="BB57" s="29"/>
      <c r="BC57" s="29"/>
      <c r="BD57" s="30"/>
      <c r="BE57" s="29"/>
      <c r="BF57" s="29"/>
      <c r="BG57" s="29"/>
      <c r="BH57" s="29"/>
      <c r="BI57" s="29"/>
      <c r="BJ57" s="29"/>
      <c r="BK57" s="30"/>
      <c r="BL57" s="29"/>
      <c r="BM57" s="29"/>
      <c r="BN57" s="31"/>
      <c r="BO57" s="28"/>
      <c r="BP57" s="309" t="s">
        <v>59</v>
      </c>
      <c r="BQ57" s="310"/>
      <c r="BR57" s="32" t="s">
        <v>51</v>
      </c>
      <c r="BS57" s="29"/>
      <c r="BT57" s="29"/>
      <c r="BU57" s="31"/>
      <c r="BV57" s="28"/>
      <c r="BW57" s="309" t="s">
        <v>59</v>
      </c>
      <c r="BX57" s="310"/>
      <c r="BY57" s="32" t="s">
        <v>51</v>
      </c>
      <c r="BZ57" s="29"/>
      <c r="CA57" s="29"/>
      <c r="CB57" s="31"/>
      <c r="CC57" s="28"/>
      <c r="CD57" s="309" t="s">
        <v>59</v>
      </c>
      <c r="CE57" s="310"/>
      <c r="CF57" s="32" t="s">
        <v>51</v>
      </c>
      <c r="CG57" s="29"/>
      <c r="CH57" s="29"/>
      <c r="CI57" s="31"/>
    </row>
    <row r="58" spans="7:87" ht="48" customHeight="1" thickBot="1" x14ac:dyDescent="0.3">
      <c r="G58" s="28"/>
      <c r="H58" s="309" t="str">
        <f>G53</f>
        <v>Распределение Насыщенности</v>
      </c>
      <c r="I58" s="310"/>
      <c r="J58" s="32" t="s">
        <v>51</v>
      </c>
      <c r="K58" s="29"/>
      <c r="L58" s="29"/>
      <c r="M58" s="29"/>
      <c r="N58" s="309" t="str">
        <f>G53</f>
        <v>Распределение Насыщенности</v>
      </c>
      <c r="O58" s="310"/>
      <c r="P58" s="32" t="s">
        <v>51</v>
      </c>
      <c r="Q58" s="29"/>
      <c r="R58" s="29"/>
      <c r="S58" s="29"/>
      <c r="T58" s="29"/>
      <c r="U58" s="309" t="str">
        <f>G53</f>
        <v>Распределение Насыщенности</v>
      </c>
      <c r="V58" s="310"/>
      <c r="W58" s="32" t="s">
        <v>51</v>
      </c>
      <c r="X58" s="29"/>
      <c r="Y58" s="29"/>
      <c r="Z58" s="31"/>
      <c r="AA58" s="28"/>
      <c r="AB58" s="309" t="str">
        <f>AA53</f>
        <v>Распределение Насыщенности</v>
      </c>
      <c r="AC58" s="310"/>
      <c r="AD58" s="32" t="s">
        <v>51</v>
      </c>
      <c r="AE58" s="29"/>
      <c r="AF58" s="29"/>
      <c r="AG58" s="29"/>
      <c r="AH58" s="309" t="str">
        <f>AA53</f>
        <v>Распределение Насыщенности</v>
      </c>
      <c r="AI58" s="310"/>
      <c r="AJ58" s="32" t="s">
        <v>51</v>
      </c>
      <c r="AK58" s="29"/>
      <c r="AL58" s="29"/>
      <c r="AM58" s="29"/>
      <c r="AN58" s="29"/>
      <c r="AO58" s="309" t="str">
        <f>AA53</f>
        <v>Распределение Насыщенности</v>
      </c>
      <c r="AP58" s="310"/>
      <c r="AQ58" s="32" t="s">
        <v>51</v>
      </c>
      <c r="AR58" s="29"/>
      <c r="AS58" s="29"/>
      <c r="AT58" s="31"/>
      <c r="AU58" s="28"/>
      <c r="AV58" s="309" t="str">
        <f>AU53</f>
        <v>Распределение Насыщенности</v>
      </c>
      <c r="AW58" s="310"/>
      <c r="AX58" s="32" t="s">
        <v>51</v>
      </c>
      <c r="AY58" s="29"/>
      <c r="AZ58" s="29"/>
      <c r="BA58" s="29"/>
      <c r="BB58" s="309" t="str">
        <f>AU53</f>
        <v>Распределение Насыщенности</v>
      </c>
      <c r="BC58" s="310"/>
      <c r="BD58" s="32" t="s">
        <v>51</v>
      </c>
      <c r="BE58" s="29"/>
      <c r="BF58" s="29"/>
      <c r="BG58" s="29"/>
      <c r="BH58" s="29"/>
      <c r="BI58" s="309" t="str">
        <f>AU53</f>
        <v>Распределение Насыщенности</v>
      </c>
      <c r="BJ58" s="310"/>
      <c r="BK58" s="32" t="s">
        <v>51</v>
      </c>
      <c r="BL58" s="29"/>
      <c r="BM58" s="29"/>
      <c r="BN58" s="31"/>
      <c r="BO58" s="28"/>
      <c r="BP58" s="33" t="s">
        <v>41</v>
      </c>
      <c r="BQ58" s="34" t="s">
        <v>42</v>
      </c>
      <c r="BR58" s="35">
        <f>LN(BQ59)</f>
        <v>-0.55008633771929338</v>
      </c>
      <c r="BS58" s="29"/>
      <c r="BT58" s="29"/>
      <c r="BU58" s="31"/>
      <c r="BV58" s="28"/>
      <c r="BW58" s="33" t="s">
        <v>41</v>
      </c>
      <c r="BX58" s="34" t="s">
        <v>42</v>
      </c>
      <c r="BY58" s="35">
        <f>LN(BX59)</f>
        <v>-0.55008633771929338</v>
      </c>
      <c r="BZ58" s="29"/>
      <c r="CA58" s="29"/>
      <c r="CB58" s="31"/>
      <c r="CC58" s="28"/>
      <c r="CD58" s="33" t="s">
        <v>41</v>
      </c>
      <c r="CE58" s="34" t="s">
        <v>42</v>
      </c>
      <c r="CF58" s="35">
        <f>LN(CE59)</f>
        <v>-0.55008633771929338</v>
      </c>
      <c r="CG58" s="29"/>
      <c r="CH58" s="29"/>
      <c r="CI58" s="31"/>
    </row>
    <row r="59" spans="7:87" ht="15.75" thickBot="1" x14ac:dyDescent="0.3">
      <c r="G59" s="28"/>
      <c r="H59" s="33" t="s">
        <v>41</v>
      </c>
      <c r="I59" s="34" t="s">
        <v>42</v>
      </c>
      <c r="J59" s="35">
        <f>LN(I60)</f>
        <v>-0.53426485549975355</v>
      </c>
      <c r="K59" s="29"/>
      <c r="L59" s="29"/>
      <c r="M59" s="29"/>
      <c r="N59" s="33" t="s">
        <v>41</v>
      </c>
      <c r="O59" s="34" t="s">
        <v>42</v>
      </c>
      <c r="P59" s="35">
        <f>LN(O60)</f>
        <v>-0.49038717397516346</v>
      </c>
      <c r="Q59" s="29"/>
      <c r="R59" s="29"/>
      <c r="S59" s="29"/>
      <c r="T59" s="29"/>
      <c r="U59" s="33" t="s">
        <v>41</v>
      </c>
      <c r="V59" s="34" t="s">
        <v>42</v>
      </c>
      <c r="W59" s="35">
        <f>LN(V60)</f>
        <v>-0.53426485549975355</v>
      </c>
      <c r="X59" s="29"/>
      <c r="Y59" s="29"/>
      <c r="Z59" s="31"/>
      <c r="AA59" s="28"/>
      <c r="AB59" s="33" t="s">
        <v>41</v>
      </c>
      <c r="AC59" s="34" t="s">
        <v>42</v>
      </c>
      <c r="AD59" s="35">
        <f>LN(AC60)</f>
        <v>-0.53426485549975355</v>
      </c>
      <c r="AE59" s="29"/>
      <c r="AF59" s="29"/>
      <c r="AG59" s="29"/>
      <c r="AH59" s="33" t="s">
        <v>41</v>
      </c>
      <c r="AI59" s="34" t="s">
        <v>42</v>
      </c>
      <c r="AJ59" s="35">
        <f>LN(AI60)</f>
        <v>-0.49038717397516346</v>
      </c>
      <c r="AK59" s="29"/>
      <c r="AL59" s="29"/>
      <c r="AM59" s="29"/>
      <c r="AN59" s="29"/>
      <c r="AO59" s="33" t="s">
        <v>41</v>
      </c>
      <c r="AP59" s="34" t="s">
        <v>42</v>
      </c>
      <c r="AQ59" s="35">
        <f>LN(AP60)</f>
        <v>-0.53426485549975355</v>
      </c>
      <c r="AR59" s="29"/>
      <c r="AS59" s="29"/>
      <c r="AT59" s="31"/>
      <c r="AU59" s="28"/>
      <c r="AV59" s="33" t="s">
        <v>41</v>
      </c>
      <c r="AW59" s="34" t="s">
        <v>42</v>
      </c>
      <c r="AX59" s="35">
        <f>LN(AW60)</f>
        <v>-0.53426485549975355</v>
      </c>
      <c r="AY59" s="29"/>
      <c r="AZ59" s="29"/>
      <c r="BA59" s="29"/>
      <c r="BB59" s="33" t="s">
        <v>41</v>
      </c>
      <c r="BC59" s="34" t="s">
        <v>42</v>
      </c>
      <c r="BD59" s="35">
        <f>LN(BC60)</f>
        <v>-0.49038717397516346</v>
      </c>
      <c r="BE59" s="29"/>
      <c r="BF59" s="29"/>
      <c r="BG59" s="29"/>
      <c r="BH59" s="29"/>
      <c r="BI59" s="33" t="s">
        <v>41</v>
      </c>
      <c r="BJ59" s="34" t="s">
        <v>42</v>
      </c>
      <c r="BK59" s="35">
        <f>LN(BJ60)</f>
        <v>-0.53426485549975355</v>
      </c>
      <c r="BL59" s="29"/>
      <c r="BM59" s="29"/>
      <c r="BN59" s="31"/>
      <c r="BO59" s="28"/>
      <c r="BP59" s="36">
        <v>0.1</v>
      </c>
      <c r="BQ59" s="39">
        <f>Рабочий_P50!AL54</f>
        <v>0.57689999999999997</v>
      </c>
      <c r="BR59" s="37">
        <f>PERCENTILE(BQ66:BQ69,BP59)</f>
        <v>7.0088761264121073</v>
      </c>
      <c r="BS59" s="29"/>
      <c r="BT59" s="29"/>
      <c r="BU59" s="31"/>
      <c r="BV59" s="28"/>
      <c r="BW59" s="36">
        <v>0.1</v>
      </c>
      <c r="BX59" s="39">
        <f>Рабочий_P50!AL55</f>
        <v>0.57689999999999997</v>
      </c>
      <c r="BY59" s="37">
        <f>PERCENTILE(BX66:BX69,BW59)</f>
        <v>7.0088761264121073</v>
      </c>
      <c r="BZ59" s="29"/>
      <c r="CA59" s="29"/>
      <c r="CB59" s="31"/>
      <c r="CC59" s="28"/>
      <c r="CD59" s="36">
        <v>0.1</v>
      </c>
      <c r="CE59" s="39">
        <f>Рабочий_P50!AL56</f>
        <v>0.57689999999999997</v>
      </c>
      <c r="CF59" s="37">
        <f>PERCENTILE(CE66:CE69,CD59)</f>
        <v>7.0088761264121073</v>
      </c>
      <c r="CG59" s="29"/>
      <c r="CH59" s="29"/>
      <c r="CI59" s="31"/>
    </row>
    <row r="60" spans="7:87" ht="15.75" thickBot="1" x14ac:dyDescent="0.3">
      <c r="G60" s="28"/>
      <c r="H60" s="36">
        <v>0.1</v>
      </c>
      <c r="I60" s="65">
        <f>Рабочий_P50!AL51</f>
        <v>0.58609999999999995</v>
      </c>
      <c r="J60" s="37">
        <f>PERCENTILE(I67:I70,H60)</f>
        <v>7.0088761264121073</v>
      </c>
      <c r="K60" s="29"/>
      <c r="L60" s="29"/>
      <c r="M60" s="29"/>
      <c r="N60" s="36">
        <v>0.1</v>
      </c>
      <c r="O60" s="39">
        <f>L55</f>
        <v>0.61238924709964182</v>
      </c>
      <c r="P60" s="37">
        <f>PERCENTILE(O67:O70,N60)</f>
        <v>12.15740632898618</v>
      </c>
      <c r="Q60" s="29"/>
      <c r="R60" s="29"/>
      <c r="S60" s="29"/>
      <c r="T60" s="29"/>
      <c r="U60" s="36">
        <v>0.1</v>
      </c>
      <c r="V60" s="39">
        <f>I60</f>
        <v>0.58609999999999995</v>
      </c>
      <c r="W60" s="37">
        <f>PERCENTILE(V67:V70,U60)</f>
        <v>12.15740632898618</v>
      </c>
      <c r="X60" s="29"/>
      <c r="Y60" s="29"/>
      <c r="Z60" s="31"/>
      <c r="AA60" s="28"/>
      <c r="AB60" s="36">
        <v>0.1</v>
      </c>
      <c r="AC60" s="65">
        <f>Рабочий_P50!AL52</f>
        <v>0.58609999999999995</v>
      </c>
      <c r="AD60" s="37">
        <f>PERCENTILE(AC67:AC70,AB60)</f>
        <v>7.0088761264121073</v>
      </c>
      <c r="AE60" s="29"/>
      <c r="AF60" s="29"/>
      <c r="AG60" s="29"/>
      <c r="AH60" s="36">
        <v>0.1</v>
      </c>
      <c r="AI60" s="39">
        <f>AF55</f>
        <v>0.61238924709964182</v>
      </c>
      <c r="AJ60" s="37">
        <f>PERCENTILE(AI67:AI70,AH60)</f>
        <v>12.15740632898618</v>
      </c>
      <c r="AK60" s="29"/>
      <c r="AL60" s="29"/>
      <c r="AM60" s="29"/>
      <c r="AN60" s="29"/>
      <c r="AO60" s="36">
        <v>0.1</v>
      </c>
      <c r="AP60" s="39">
        <f>AC60</f>
        <v>0.58609999999999995</v>
      </c>
      <c r="AQ60" s="37">
        <f>PERCENTILE(AP67:AP70,AO60)</f>
        <v>12.15740632898618</v>
      </c>
      <c r="AR60" s="29"/>
      <c r="AS60" s="29"/>
      <c r="AT60" s="31"/>
      <c r="AU60" s="28"/>
      <c r="AV60" s="36">
        <v>0.1</v>
      </c>
      <c r="AW60" s="65">
        <f>Рабочий_P50!AL53</f>
        <v>0.58609999999999995</v>
      </c>
      <c r="AX60" s="37">
        <f>PERCENTILE(AW67:AW70,AV60)</f>
        <v>7.0088761264121073</v>
      </c>
      <c r="AY60" s="29"/>
      <c r="AZ60" s="29"/>
      <c r="BA60" s="29"/>
      <c r="BB60" s="36">
        <v>0.1</v>
      </c>
      <c r="BC60" s="39">
        <f>AZ55</f>
        <v>0.61238924709964182</v>
      </c>
      <c r="BD60" s="37">
        <f>PERCENTILE(BC67:BC70,BB60)</f>
        <v>12.15740632898618</v>
      </c>
      <c r="BE60" s="29"/>
      <c r="BF60" s="29"/>
      <c r="BG60" s="29"/>
      <c r="BH60" s="29"/>
      <c r="BI60" s="36">
        <v>0.1</v>
      </c>
      <c r="BJ60" s="39">
        <f>AW60</f>
        <v>0.58609999999999995</v>
      </c>
      <c r="BK60" s="37">
        <f>PERCENTILE(BJ67:BJ70,BI60)</f>
        <v>12.15740632898618</v>
      </c>
      <c r="BL60" s="29"/>
      <c r="BM60" s="29"/>
      <c r="BN60" s="31"/>
      <c r="BO60" s="28"/>
      <c r="BP60" s="38" t="s">
        <v>43</v>
      </c>
      <c r="BQ60" s="34" t="s">
        <v>44</v>
      </c>
      <c r="BR60" s="35">
        <f>LN(BQ61)</f>
        <v>-0.46203545959655867</v>
      </c>
      <c r="BS60" s="29"/>
      <c r="BT60" s="29"/>
      <c r="BU60" s="31"/>
      <c r="BV60" s="28"/>
      <c r="BW60" s="38" t="s">
        <v>43</v>
      </c>
      <c r="BX60" s="34" t="s">
        <v>44</v>
      </c>
      <c r="BY60" s="35">
        <f>LN(BX61)</f>
        <v>-0.46203545959655867</v>
      </c>
      <c r="BZ60" s="29"/>
      <c r="CA60" s="29"/>
      <c r="CB60" s="31"/>
      <c r="CC60" s="28"/>
      <c r="CD60" s="38" t="s">
        <v>43</v>
      </c>
      <c r="CE60" s="34" t="s">
        <v>44</v>
      </c>
      <c r="CF60" s="35">
        <f>LN(CE61)</f>
        <v>-0.46203545959655867</v>
      </c>
      <c r="CG60" s="29"/>
      <c r="CH60" s="29"/>
      <c r="CI60" s="31"/>
    </row>
    <row r="61" spans="7:87" ht="15.75" thickBot="1" x14ac:dyDescent="0.3">
      <c r="G61" s="28"/>
      <c r="H61" s="38" t="s">
        <v>43</v>
      </c>
      <c r="I61" s="34" t="s">
        <v>44</v>
      </c>
      <c r="J61" s="35">
        <f>LN(I62)</f>
        <v>-0.46203545959655867</v>
      </c>
      <c r="K61" s="29"/>
      <c r="L61" s="29"/>
      <c r="M61" s="29"/>
      <c r="N61" s="38" t="s">
        <v>43</v>
      </c>
      <c r="O61" s="34" t="s">
        <v>44</v>
      </c>
      <c r="P61" s="35">
        <f>LN(O62)</f>
        <v>-0.46203545959655867</v>
      </c>
      <c r="Q61" s="29"/>
      <c r="R61" s="29"/>
      <c r="S61" s="29"/>
      <c r="T61" s="29"/>
      <c r="U61" s="38" t="s">
        <v>43</v>
      </c>
      <c r="V61" s="34" t="s">
        <v>44</v>
      </c>
      <c r="W61" s="35">
        <f>LN(V62)</f>
        <v>-0.49038717397516346</v>
      </c>
      <c r="X61" s="29"/>
      <c r="Y61" s="29"/>
      <c r="Z61" s="31"/>
      <c r="AA61" s="28"/>
      <c r="AB61" s="38" t="s">
        <v>43</v>
      </c>
      <c r="AC61" s="34" t="s">
        <v>44</v>
      </c>
      <c r="AD61" s="35">
        <f>LN(AC62)</f>
        <v>-0.46203545959655867</v>
      </c>
      <c r="AE61" s="29"/>
      <c r="AF61" s="29"/>
      <c r="AG61" s="29"/>
      <c r="AH61" s="38" t="s">
        <v>43</v>
      </c>
      <c r="AI61" s="34" t="s">
        <v>44</v>
      </c>
      <c r="AJ61" s="35">
        <f>LN(AI62)</f>
        <v>-0.46203545959655867</v>
      </c>
      <c r="AK61" s="29"/>
      <c r="AL61" s="29"/>
      <c r="AM61" s="29"/>
      <c r="AN61" s="29"/>
      <c r="AO61" s="38" t="s">
        <v>43</v>
      </c>
      <c r="AP61" s="34" t="s">
        <v>44</v>
      </c>
      <c r="AQ61" s="35">
        <f>LN(AP62)</f>
        <v>-0.49038717397516346</v>
      </c>
      <c r="AR61" s="29"/>
      <c r="AS61" s="29"/>
      <c r="AT61" s="31"/>
      <c r="AU61" s="28"/>
      <c r="AV61" s="38" t="s">
        <v>43</v>
      </c>
      <c r="AW61" s="34" t="s">
        <v>44</v>
      </c>
      <c r="AX61" s="35">
        <f>LN(AW62)</f>
        <v>-0.46203545959655867</v>
      </c>
      <c r="AY61" s="29"/>
      <c r="AZ61" s="29"/>
      <c r="BA61" s="29"/>
      <c r="BB61" s="38" t="s">
        <v>43</v>
      </c>
      <c r="BC61" s="34" t="s">
        <v>44</v>
      </c>
      <c r="BD61" s="35">
        <f>LN(BC62)</f>
        <v>-0.46203545959655867</v>
      </c>
      <c r="BE61" s="29"/>
      <c r="BF61" s="29"/>
      <c r="BG61" s="29"/>
      <c r="BH61" s="29"/>
      <c r="BI61" s="38" t="s">
        <v>43</v>
      </c>
      <c r="BJ61" s="34" t="s">
        <v>44</v>
      </c>
      <c r="BK61" s="35">
        <f>LN(BJ62)</f>
        <v>-0.49038717397516346</v>
      </c>
      <c r="BL61" s="29"/>
      <c r="BM61" s="29"/>
      <c r="BN61" s="31"/>
      <c r="BO61" s="28"/>
      <c r="BP61" s="28">
        <v>0.9</v>
      </c>
      <c r="BQ61" s="64">
        <f>Рабочий_P50!AM54</f>
        <v>0.63</v>
      </c>
      <c r="BR61" s="37">
        <f>PERCENTILE(BQ66:BQ69,BP61)</f>
        <v>14.135887224170583</v>
      </c>
      <c r="BS61" s="29"/>
      <c r="BT61" s="29"/>
      <c r="BU61" s="31"/>
      <c r="BV61" s="28"/>
      <c r="BW61" s="28">
        <v>0.9</v>
      </c>
      <c r="BX61" s="64">
        <f>Рабочий_P50!AM55</f>
        <v>0.63</v>
      </c>
      <c r="BY61" s="37">
        <f>PERCENTILE(BX66:BX69,BW61)</f>
        <v>14.135887224170583</v>
      </c>
      <c r="BZ61" s="29"/>
      <c r="CA61" s="29"/>
      <c r="CB61" s="31"/>
      <c r="CC61" s="28"/>
      <c r="CD61" s="28">
        <v>0.9</v>
      </c>
      <c r="CE61" s="152">
        <f>Рабочий_P50!AM56</f>
        <v>0.63</v>
      </c>
      <c r="CF61" s="37">
        <f>PERCENTILE(CE66:CE69,CD61)</f>
        <v>14.135887224170583</v>
      </c>
      <c r="CG61" s="29"/>
      <c r="CH61" s="29"/>
      <c r="CI61" s="31"/>
    </row>
    <row r="62" spans="7:87" ht="15.75" thickBot="1" x14ac:dyDescent="0.3">
      <c r="G62" s="28"/>
      <c r="H62" s="28">
        <v>0.9</v>
      </c>
      <c r="I62" s="65">
        <f>Рабочий_P50!AM51</f>
        <v>0.63</v>
      </c>
      <c r="J62" s="37">
        <f>PERCENTILE(I67:I70,H62)</f>
        <v>14.135887224170583</v>
      </c>
      <c r="K62" s="29"/>
      <c r="L62" s="29"/>
      <c r="M62" s="29"/>
      <c r="N62" s="28">
        <v>0.9</v>
      </c>
      <c r="O62" s="64">
        <f>I62</f>
        <v>0.63</v>
      </c>
      <c r="P62" s="37">
        <f>PERCENTILE(O67:O70,N62)</f>
        <v>14.805064143052581</v>
      </c>
      <c r="Q62" s="29"/>
      <c r="R62" s="29"/>
      <c r="S62" s="29"/>
      <c r="T62" s="29"/>
      <c r="U62" s="28">
        <v>0.9</v>
      </c>
      <c r="V62" s="64">
        <f>L55</f>
        <v>0.61238924709964182</v>
      </c>
      <c r="W62" s="37">
        <f>PERCENTILE(V67:V70,U62)</f>
        <v>14.805064143052581</v>
      </c>
      <c r="X62" s="29"/>
      <c r="Y62" s="29"/>
      <c r="Z62" s="31"/>
      <c r="AA62" s="28"/>
      <c r="AB62" s="28">
        <v>0.9</v>
      </c>
      <c r="AC62" s="65">
        <f>Рабочий_P50!AM52</f>
        <v>0.63</v>
      </c>
      <c r="AD62" s="37">
        <f>PERCENTILE(AC67:AC70,AB62)</f>
        <v>14.135887224170583</v>
      </c>
      <c r="AE62" s="29"/>
      <c r="AF62" s="29"/>
      <c r="AG62" s="29"/>
      <c r="AH62" s="28">
        <v>0.9</v>
      </c>
      <c r="AI62" s="64">
        <f>AC62</f>
        <v>0.63</v>
      </c>
      <c r="AJ62" s="37">
        <f>PERCENTILE(AI67:AI70,AH62)</f>
        <v>14.805064143052581</v>
      </c>
      <c r="AK62" s="29"/>
      <c r="AL62" s="29"/>
      <c r="AM62" s="29"/>
      <c r="AN62" s="29"/>
      <c r="AO62" s="28">
        <v>0.9</v>
      </c>
      <c r="AP62" s="64">
        <f>AF55</f>
        <v>0.61238924709964182</v>
      </c>
      <c r="AQ62" s="37">
        <f>PERCENTILE(AP67:AP70,AO62)</f>
        <v>14.805064143052581</v>
      </c>
      <c r="AR62" s="29"/>
      <c r="AS62" s="29"/>
      <c r="AT62" s="31"/>
      <c r="AU62" s="28"/>
      <c r="AV62" s="28">
        <v>0.9</v>
      </c>
      <c r="AW62" s="65">
        <f>Рабочий_P50!AM53</f>
        <v>0.63</v>
      </c>
      <c r="AX62" s="37">
        <f>PERCENTILE(AW67:AW70,AV62)</f>
        <v>14.135887224170583</v>
      </c>
      <c r="AY62" s="29"/>
      <c r="AZ62" s="29"/>
      <c r="BA62" s="29"/>
      <c r="BB62" s="28">
        <v>0.9</v>
      </c>
      <c r="BC62" s="64">
        <f>AW62</f>
        <v>0.63</v>
      </c>
      <c r="BD62" s="37">
        <f>PERCENTILE(BC67:BC70,BB62)</f>
        <v>14.805064143052581</v>
      </c>
      <c r="BE62" s="29"/>
      <c r="BF62" s="29"/>
      <c r="BG62" s="29"/>
      <c r="BH62" s="29"/>
      <c r="BI62" s="28">
        <v>0.9</v>
      </c>
      <c r="BJ62" s="64">
        <f>AZ55</f>
        <v>0.61238924709964182</v>
      </c>
      <c r="BK62" s="37">
        <f>PERCENTILE(BJ67:BJ70,BI62)</f>
        <v>14.805064143052581</v>
      </c>
      <c r="BL62" s="29"/>
      <c r="BM62" s="29"/>
      <c r="BN62" s="31"/>
      <c r="BO62" s="42"/>
      <c r="BP62" s="40" t="s">
        <v>45</v>
      </c>
      <c r="BQ62" s="76">
        <f>AVERAGE(BQ59,BQ61)</f>
        <v>0.60345000000000004</v>
      </c>
      <c r="BR62" s="41">
        <f>AVERAGE(BR58,BR60)</f>
        <v>-0.50606089865792603</v>
      </c>
      <c r="BS62" s="29"/>
      <c r="BT62" s="29"/>
      <c r="BU62" s="31"/>
      <c r="BV62" s="42"/>
      <c r="BW62" s="40" t="s">
        <v>45</v>
      </c>
      <c r="BX62" s="76">
        <f>AVERAGE(BX59,BX61)</f>
        <v>0.60345000000000004</v>
      </c>
      <c r="BY62" s="41">
        <f>AVERAGE(BY58,BY60)</f>
        <v>-0.50606089865792603</v>
      </c>
      <c r="BZ62" s="29"/>
      <c r="CA62" s="29"/>
      <c r="CB62" s="31"/>
      <c r="CC62" s="42"/>
      <c r="CD62" s="40" t="s">
        <v>45</v>
      </c>
      <c r="CE62" s="151">
        <f>AVERAGE(CE59,CE61)</f>
        <v>0.60345000000000004</v>
      </c>
      <c r="CF62" s="41">
        <f>AVERAGE(CF58,CF60)</f>
        <v>-0.50606089865792603</v>
      </c>
      <c r="CG62" s="29"/>
      <c r="CH62" s="29"/>
      <c r="CI62" s="31"/>
    </row>
    <row r="63" spans="7:87" x14ac:dyDescent="0.25">
      <c r="G63" s="42"/>
      <c r="H63" s="40" t="s">
        <v>45</v>
      </c>
      <c r="I63" s="76">
        <f>AVERAGE(I60,I62)</f>
        <v>0.60804999999999998</v>
      </c>
      <c r="J63" s="41">
        <f>AVERAGE(J59,J61)</f>
        <v>-0.49815015754815611</v>
      </c>
      <c r="K63" s="29"/>
      <c r="L63" s="29"/>
      <c r="M63" s="43"/>
      <c r="N63" s="40" t="s">
        <v>45</v>
      </c>
      <c r="O63" s="76">
        <f>AVERAGE(O60,O62)</f>
        <v>0.62119462354982091</v>
      </c>
      <c r="P63" s="41">
        <f>AVERAGE(P59,P61)</f>
        <v>-0.47621131678586104</v>
      </c>
      <c r="Q63" s="29"/>
      <c r="R63" s="29"/>
      <c r="S63" s="29"/>
      <c r="T63" s="43">
        <f>AVERAGE(V60,V62)</f>
        <v>0.59924462354982089</v>
      </c>
      <c r="U63" s="40" t="s">
        <v>45</v>
      </c>
      <c r="V63" s="76">
        <f>T63</f>
        <v>0.59924462354982089</v>
      </c>
      <c r="W63" s="41">
        <f>AVERAGE(W59,W61)</f>
        <v>-0.51232601473745853</v>
      </c>
      <c r="X63" s="29"/>
      <c r="Y63" s="29"/>
      <c r="Z63" s="31"/>
      <c r="AA63" s="42"/>
      <c r="AB63" s="40" t="s">
        <v>45</v>
      </c>
      <c r="AC63" s="76">
        <f>AVERAGE(AC60,AC62)</f>
        <v>0.60804999999999998</v>
      </c>
      <c r="AD63" s="41">
        <f>AVERAGE(AD59,AD61)</f>
        <v>-0.49815015754815611</v>
      </c>
      <c r="AE63" s="29"/>
      <c r="AF63" s="29"/>
      <c r="AG63" s="43"/>
      <c r="AH63" s="40" t="s">
        <v>45</v>
      </c>
      <c r="AI63" s="76">
        <f>AVERAGE(AI60,AI62)</f>
        <v>0.62119462354982091</v>
      </c>
      <c r="AJ63" s="41">
        <f>AVERAGE(AJ59,AJ61)</f>
        <v>-0.47621131678586104</v>
      </c>
      <c r="AK63" s="29"/>
      <c r="AL63" s="29"/>
      <c r="AM63" s="29"/>
      <c r="AN63" s="43">
        <f>AVERAGE(AP60,AP62)</f>
        <v>0.59924462354982089</v>
      </c>
      <c r="AO63" s="40" t="s">
        <v>45</v>
      </c>
      <c r="AP63" s="76">
        <f>AN63</f>
        <v>0.59924462354982089</v>
      </c>
      <c r="AQ63" s="41">
        <f>AVERAGE(AQ59,AQ61)</f>
        <v>-0.51232601473745853</v>
      </c>
      <c r="AR63" s="29"/>
      <c r="AS63" s="29"/>
      <c r="AT63" s="31"/>
      <c r="AU63" s="42"/>
      <c r="AV63" s="40" t="s">
        <v>45</v>
      </c>
      <c r="AW63" s="76">
        <f>AVERAGE(AW60,AW62)</f>
        <v>0.60804999999999998</v>
      </c>
      <c r="AX63" s="41">
        <f>AVERAGE(AX59,AX61)</f>
        <v>-0.49815015754815611</v>
      </c>
      <c r="AY63" s="29"/>
      <c r="AZ63" s="29"/>
      <c r="BA63" s="43"/>
      <c r="BB63" s="40" t="s">
        <v>45</v>
      </c>
      <c r="BC63" s="76">
        <f>AVERAGE(BC60,BC62)</f>
        <v>0.62119462354982091</v>
      </c>
      <c r="BD63" s="41">
        <f>AVERAGE(BD59,BD61)</f>
        <v>-0.47621131678586104</v>
      </c>
      <c r="BE63" s="29"/>
      <c r="BF63" s="29"/>
      <c r="BG63" s="29"/>
      <c r="BH63" s="43">
        <f>AVERAGE(BJ60,BJ62)</f>
        <v>0.59924462354982089</v>
      </c>
      <c r="BI63" s="40" t="s">
        <v>45</v>
      </c>
      <c r="BJ63" s="76">
        <f>BH63</f>
        <v>0.59924462354982089</v>
      </c>
      <c r="BK63" s="41">
        <f>AVERAGE(BK59,BK61)</f>
        <v>-0.51232601473745853</v>
      </c>
      <c r="BL63" s="29"/>
      <c r="BM63" s="29"/>
      <c r="BN63" s="31"/>
      <c r="BO63" s="28"/>
      <c r="BP63" s="44" t="s">
        <v>46</v>
      </c>
      <c r="BQ63" s="45">
        <f>(BQ61-BQ59)/(NORMSINV(BP61)-NORMSINV(BP59))</f>
        <v>2.0717075078221677E-2</v>
      </c>
      <c r="BR63" s="41">
        <f>(BR60-BR58)/(NORMSINV(BP61)-NORMSINV(BP59))</f>
        <v>3.4353232632241812E-2</v>
      </c>
      <c r="BS63" s="29"/>
      <c r="BT63" s="29"/>
      <c r="BU63" s="31"/>
      <c r="BV63" s="28"/>
      <c r="BW63" s="44" t="s">
        <v>46</v>
      </c>
      <c r="BX63" s="45">
        <f>(BX61-BX59)/(NORMSINV(BW61)-NORMSINV(BW59))</f>
        <v>2.0717075078221677E-2</v>
      </c>
      <c r="BY63" s="41">
        <f>(BY60-BY58)/(NORMSINV(BW61)-NORMSINV(BW59))</f>
        <v>3.4353232632241812E-2</v>
      </c>
      <c r="BZ63" s="29"/>
      <c r="CA63" s="29"/>
      <c r="CB63" s="31"/>
      <c r="CC63" s="28"/>
      <c r="CD63" s="44" t="s">
        <v>46</v>
      </c>
      <c r="CE63" s="151">
        <f>(CE61-CE59)/(NORMSINV(CD61)-NORMSINV(CD59))</f>
        <v>2.0717075078221677E-2</v>
      </c>
      <c r="CF63" s="41">
        <f>(CF60-CF58)/(NORMSINV(CD61)-NORMSINV(CD59))</f>
        <v>3.4353232632241812E-2</v>
      </c>
      <c r="CG63" s="29"/>
      <c r="CH63" s="29"/>
      <c r="CI63" s="31"/>
    </row>
    <row r="64" spans="7:87" x14ac:dyDescent="0.25">
      <c r="G64" s="28"/>
      <c r="H64" s="44" t="s">
        <v>46</v>
      </c>
      <c r="I64" s="45">
        <f>(I62-I60)/(NORMSINV(H62)-NORMSINV(H60))</f>
        <v>1.7127676006288738E-2</v>
      </c>
      <c r="J64" s="41">
        <f>(J61-J59)/(NORMSINV(H62)-NORMSINV(H60))</f>
        <v>2.8180448545783134E-2</v>
      </c>
      <c r="K64" s="29"/>
      <c r="L64" s="29"/>
      <c r="M64" s="29"/>
      <c r="N64" s="44" t="s">
        <v>46</v>
      </c>
      <c r="O64" s="45">
        <f>(O62-O60)/(NORMSINV(N62)-NORMSINV(N60))</f>
        <v>6.8708717518028324E-3</v>
      </c>
      <c r="P64" s="41">
        <f>(P61-P59)/(NORMSINV(N62)-NORMSINV(N60))</f>
        <v>1.1061480138942599E-2</v>
      </c>
      <c r="Q64" s="29"/>
      <c r="R64" s="29"/>
      <c r="S64" s="29"/>
      <c r="T64" s="29">
        <f>(V62-V60)/(NORMSINV(U62)-NORMSINV(U60))</f>
        <v>1.0256804254485906E-2</v>
      </c>
      <c r="U64" s="44" t="s">
        <v>46</v>
      </c>
      <c r="V64" s="45">
        <f>T64</f>
        <v>1.0256804254485906E-2</v>
      </c>
      <c r="W64" s="41">
        <f>(W61-W59)/(NORMSINV(U62)-NORMSINV(U60))</f>
        <v>1.7118968406840539E-2</v>
      </c>
      <c r="X64" s="29"/>
      <c r="Y64" s="29"/>
      <c r="Z64" s="31"/>
      <c r="AA64" s="28"/>
      <c r="AB64" s="44" t="s">
        <v>46</v>
      </c>
      <c r="AC64" s="45">
        <f>(AC62-AC60)/(NORMSINV(AB62)-NORMSINV(AB60))</f>
        <v>1.7127676006288738E-2</v>
      </c>
      <c r="AD64" s="41">
        <f>(AD61-AD59)/(NORMSINV(AB62)-NORMSINV(AB60))</f>
        <v>2.8180448545783134E-2</v>
      </c>
      <c r="AE64" s="29"/>
      <c r="AF64" s="29"/>
      <c r="AG64" s="29"/>
      <c r="AH64" s="44" t="s">
        <v>46</v>
      </c>
      <c r="AI64" s="45">
        <f>(AI62-AI60)/(NORMSINV(AH62)-NORMSINV(AH60))</f>
        <v>6.8708717518028324E-3</v>
      </c>
      <c r="AJ64" s="41">
        <f>(AJ61-AJ59)/(NORMSINV(AH62)-NORMSINV(AH60))</f>
        <v>1.1061480138942599E-2</v>
      </c>
      <c r="AK64" s="29"/>
      <c r="AL64" s="29"/>
      <c r="AM64" s="29"/>
      <c r="AN64" s="29">
        <f>(AP62-AP60)/(NORMSINV(AO62)-NORMSINV(AO60))</f>
        <v>1.0256804254485906E-2</v>
      </c>
      <c r="AO64" s="44" t="s">
        <v>46</v>
      </c>
      <c r="AP64" s="45">
        <f>AN64</f>
        <v>1.0256804254485906E-2</v>
      </c>
      <c r="AQ64" s="41">
        <f>(AQ61-AQ59)/(NORMSINV(AO62)-NORMSINV(AO60))</f>
        <v>1.7118968406840539E-2</v>
      </c>
      <c r="AR64" s="29"/>
      <c r="AS64" s="29"/>
      <c r="AT64" s="31"/>
      <c r="AU64" s="28"/>
      <c r="AV64" s="44" t="s">
        <v>46</v>
      </c>
      <c r="AW64" s="45">
        <f>(AW62-AW60)/(NORMSINV(AV62)-NORMSINV(AV60))</f>
        <v>1.7127676006288738E-2</v>
      </c>
      <c r="AX64" s="41">
        <f>(AX61-AX59)/(NORMSINV(AV62)-NORMSINV(AV60))</f>
        <v>2.8180448545783134E-2</v>
      </c>
      <c r="AY64" s="29"/>
      <c r="AZ64" s="29"/>
      <c r="BA64" s="29"/>
      <c r="BB64" s="44" t="s">
        <v>46</v>
      </c>
      <c r="BC64" s="45">
        <f>(BC62-BC60)/(NORMSINV(BB62)-NORMSINV(BB60))</f>
        <v>6.8708717518028324E-3</v>
      </c>
      <c r="BD64" s="41">
        <f>(BD61-BD59)/(NORMSINV(BB62)-NORMSINV(BB60))</f>
        <v>1.1061480138942599E-2</v>
      </c>
      <c r="BE64" s="29"/>
      <c r="BF64" s="29"/>
      <c r="BG64" s="29"/>
      <c r="BH64" s="29">
        <f>(BJ62-BJ60)/(NORMSINV(BI62)-NORMSINV(BI60))</f>
        <v>1.0256804254485906E-2</v>
      </c>
      <c r="BI64" s="44" t="s">
        <v>46</v>
      </c>
      <c r="BJ64" s="45">
        <f>BH64</f>
        <v>1.0256804254485906E-2</v>
      </c>
      <c r="BK64" s="41">
        <f>(BK61-BK59)/(NORMSINV(BI62)-NORMSINV(BI60))</f>
        <v>1.7118968406840539E-2</v>
      </c>
      <c r="BL64" s="29"/>
      <c r="BM64" s="29"/>
      <c r="BN64" s="31"/>
      <c r="BO64" s="28"/>
      <c r="BP64" s="46" t="s">
        <v>47</v>
      </c>
      <c r="BQ64" s="47">
        <f>IF(BR57="НОРМ. распред.",BQ63^2,BR63^2)</f>
        <v>4.291971997966737E-4</v>
      </c>
      <c r="BR64" s="48"/>
      <c r="BS64" s="49" t="s">
        <v>48</v>
      </c>
      <c r="BT64" s="29"/>
      <c r="BU64" s="31"/>
      <c r="BV64" s="28"/>
      <c r="BW64" s="46" t="s">
        <v>47</v>
      </c>
      <c r="BX64" s="47">
        <f>IF(BY57="НОРМ. распред.",BX63^2,BY63^2)</f>
        <v>4.291971997966737E-4</v>
      </c>
      <c r="BY64" s="48"/>
      <c r="BZ64" s="49" t="s">
        <v>48</v>
      </c>
      <c r="CA64" s="29"/>
      <c r="CB64" s="31"/>
      <c r="CC64" s="28"/>
      <c r="CD64" s="46" t="s">
        <v>47</v>
      </c>
      <c r="CE64" s="47">
        <f>IF(CF57="НОРМ. распред.",CE63^2,CF63^2)</f>
        <v>4.291971997966737E-4</v>
      </c>
      <c r="CF64" s="48"/>
      <c r="CG64" s="49" t="s">
        <v>48</v>
      </c>
      <c r="CH64" s="29"/>
      <c r="CI64" s="31"/>
    </row>
    <row r="65" spans="7:87" ht="39" x14ac:dyDescent="0.25">
      <c r="G65" s="28"/>
      <c r="H65" s="46" t="s">
        <v>47</v>
      </c>
      <c r="I65" s="47">
        <f>IF(J58="НОРМ. распред.",I64^2,J64^2)</f>
        <v>2.9335728537639895E-4</v>
      </c>
      <c r="J65" s="48"/>
      <c r="K65" s="49" t="s">
        <v>48</v>
      </c>
      <c r="L65" s="29"/>
      <c r="M65" s="29"/>
      <c r="N65" s="46" t="s">
        <v>47</v>
      </c>
      <c r="O65" s="47">
        <f>IF(P58="НОРМ. распред.",O64^2,P64^2)</f>
        <v>4.7208878629722126E-5</v>
      </c>
      <c r="P65" s="48"/>
      <c r="Q65" s="49" t="s">
        <v>48</v>
      </c>
      <c r="R65" s="29"/>
      <c r="S65" s="29"/>
      <c r="T65" s="29"/>
      <c r="U65" s="46" t="s">
        <v>47</v>
      </c>
      <c r="V65" s="47">
        <f>IF(W58="НОРМ. распред.",V64^2,W64^2)</f>
        <v>1.0520203351484018E-4</v>
      </c>
      <c r="W65" s="48"/>
      <c r="X65" s="49" t="s">
        <v>48</v>
      </c>
      <c r="Y65" s="29"/>
      <c r="Z65" s="31"/>
      <c r="AA65" s="28"/>
      <c r="AB65" s="46" t="s">
        <v>47</v>
      </c>
      <c r="AC65" s="47">
        <f>IF(AD58="НОРМ. распред.",AC64^2,AD64^2)</f>
        <v>2.9335728537639895E-4</v>
      </c>
      <c r="AD65" s="48"/>
      <c r="AE65" s="49" t="s">
        <v>48</v>
      </c>
      <c r="AF65" s="29"/>
      <c r="AG65" s="29"/>
      <c r="AH65" s="46" t="s">
        <v>47</v>
      </c>
      <c r="AI65" s="47">
        <f>IF(AJ58="НОРМ. распред.",AI64^2,AJ64^2)</f>
        <v>4.7208878629722126E-5</v>
      </c>
      <c r="AJ65" s="48"/>
      <c r="AK65" s="49" t="s">
        <v>48</v>
      </c>
      <c r="AL65" s="29"/>
      <c r="AM65" s="29"/>
      <c r="AN65" s="29"/>
      <c r="AO65" s="46" t="s">
        <v>47</v>
      </c>
      <c r="AP65" s="47">
        <f>IF(AQ58="НОРМ. распред.",AP64^2,AQ64^2)</f>
        <v>1.0520203351484018E-4</v>
      </c>
      <c r="AQ65" s="48"/>
      <c r="AR65" s="49" t="s">
        <v>48</v>
      </c>
      <c r="AS65" s="29"/>
      <c r="AT65" s="31"/>
      <c r="AU65" s="28"/>
      <c r="AV65" s="46" t="s">
        <v>47</v>
      </c>
      <c r="AW65" s="47">
        <f>IF(AX58="НОРМ. распред.",AW64^2,AX64^2)</f>
        <v>2.9335728537639895E-4</v>
      </c>
      <c r="AX65" s="48"/>
      <c r="AY65" s="49" t="s">
        <v>48</v>
      </c>
      <c r="AZ65" s="29"/>
      <c r="BA65" s="29"/>
      <c r="BB65" s="46" t="s">
        <v>47</v>
      </c>
      <c r="BC65" s="47">
        <f>IF(BD58="НОРМ. распред.",BC64^2,BD64^2)</f>
        <v>4.7208878629722126E-5</v>
      </c>
      <c r="BD65" s="48"/>
      <c r="BE65" s="49" t="s">
        <v>48</v>
      </c>
      <c r="BF65" s="29"/>
      <c r="BG65" s="29"/>
      <c r="BH65" s="29"/>
      <c r="BI65" s="46" t="s">
        <v>47</v>
      </c>
      <c r="BJ65" s="47">
        <f>IF(BK58="НОРМ. распред.",BJ64^2,BK64^2)</f>
        <v>1.0520203351484018E-4</v>
      </c>
      <c r="BK65" s="48"/>
      <c r="BL65" s="49" t="s">
        <v>48</v>
      </c>
      <c r="BM65" s="29"/>
      <c r="BN65" s="31"/>
      <c r="BO65" s="28"/>
      <c r="BP65" s="50" t="s">
        <v>49</v>
      </c>
      <c r="BQ65" s="47">
        <v>0.30897951066328855</v>
      </c>
      <c r="BR65" s="51"/>
      <c r="BS65" s="52" t="s">
        <v>50</v>
      </c>
      <c r="BT65" s="29"/>
      <c r="BU65" s="31"/>
      <c r="BV65" s="28"/>
      <c r="BW65" s="50" t="s">
        <v>49</v>
      </c>
      <c r="BX65" s="47">
        <v>0.30897951066328855</v>
      </c>
      <c r="BY65" s="51"/>
      <c r="BZ65" s="52" t="s">
        <v>50</v>
      </c>
      <c r="CA65" s="29"/>
      <c r="CB65" s="31"/>
      <c r="CC65" s="28"/>
      <c r="CD65" s="50" t="s">
        <v>49</v>
      </c>
      <c r="CE65" s="47">
        <v>0.30897951066328855</v>
      </c>
      <c r="CF65" s="51"/>
      <c r="CG65" s="52" t="s">
        <v>50</v>
      </c>
      <c r="CH65" s="29"/>
      <c r="CI65" s="31"/>
    </row>
    <row r="66" spans="7:87" ht="39" x14ac:dyDescent="0.25">
      <c r="G66" s="28"/>
      <c r="H66" s="50" t="s">
        <v>49</v>
      </c>
      <c r="I66" s="47">
        <v>0.30897951066328855</v>
      </c>
      <c r="J66" s="51"/>
      <c r="K66" s="52" t="s">
        <v>50</v>
      </c>
      <c r="L66" s="29"/>
      <c r="M66" s="29"/>
      <c r="N66" s="50" t="s">
        <v>49</v>
      </c>
      <c r="O66" s="47">
        <v>0.30897951066328855</v>
      </c>
      <c r="P66" s="51"/>
      <c r="Q66" s="52" t="s">
        <v>50</v>
      </c>
      <c r="R66" s="29"/>
      <c r="S66" s="29"/>
      <c r="T66" s="29"/>
      <c r="U66" s="50" t="s">
        <v>49</v>
      </c>
      <c r="V66" s="47">
        <v>0.30897951066328855</v>
      </c>
      <c r="W66" s="51"/>
      <c r="X66" s="52" t="s">
        <v>50</v>
      </c>
      <c r="Y66" s="29"/>
      <c r="Z66" s="31"/>
      <c r="AA66" s="28"/>
      <c r="AB66" s="50" t="s">
        <v>49</v>
      </c>
      <c r="AC66" s="47">
        <v>0.30897951066328855</v>
      </c>
      <c r="AD66" s="51"/>
      <c r="AE66" s="52" t="s">
        <v>50</v>
      </c>
      <c r="AF66" s="29"/>
      <c r="AG66" s="29"/>
      <c r="AH66" s="50" t="s">
        <v>49</v>
      </c>
      <c r="AI66" s="47">
        <v>0.30897951066328855</v>
      </c>
      <c r="AJ66" s="51"/>
      <c r="AK66" s="52" t="s">
        <v>50</v>
      </c>
      <c r="AL66" s="29"/>
      <c r="AM66" s="29"/>
      <c r="AN66" s="29"/>
      <c r="AO66" s="50" t="s">
        <v>49</v>
      </c>
      <c r="AP66" s="47">
        <v>0.30897951066328855</v>
      </c>
      <c r="AQ66" s="51"/>
      <c r="AR66" s="52" t="s">
        <v>50</v>
      </c>
      <c r="AS66" s="29"/>
      <c r="AT66" s="31"/>
      <c r="AU66" s="28"/>
      <c r="AV66" s="50" t="s">
        <v>49</v>
      </c>
      <c r="AW66" s="47">
        <v>0.30897951066328855</v>
      </c>
      <c r="AX66" s="51"/>
      <c r="AY66" s="52" t="s">
        <v>50</v>
      </c>
      <c r="AZ66" s="29"/>
      <c r="BA66" s="29"/>
      <c r="BB66" s="50" t="s">
        <v>49</v>
      </c>
      <c r="BC66" s="47">
        <v>0.30897951066328855</v>
      </c>
      <c r="BD66" s="51"/>
      <c r="BE66" s="52" t="s">
        <v>50</v>
      </c>
      <c r="BF66" s="29"/>
      <c r="BG66" s="29"/>
      <c r="BH66" s="29"/>
      <c r="BI66" s="50" t="s">
        <v>49</v>
      </c>
      <c r="BJ66" s="47">
        <v>0.30897951066328855</v>
      </c>
      <c r="BK66" s="51"/>
      <c r="BL66" s="52" t="s">
        <v>50</v>
      </c>
      <c r="BM66" s="29"/>
      <c r="BN66" s="31"/>
      <c r="BO66" s="54">
        <v>1</v>
      </c>
      <c r="BP66" s="55">
        <v>1.0257959365844699E-4</v>
      </c>
      <c r="BQ66" s="56">
        <f>NORMINV(BP66,$I$10,$I$11)</f>
        <v>4.8886762689178926</v>
      </c>
      <c r="BR66" s="57">
        <v>8.927483446359645E-2</v>
      </c>
      <c r="BS66" s="53">
        <f t="shared" ref="BS66:BS67" si="59">(_xlfn.LOGNORM.DIST(BR66,$J$10,$J$11,FALSE))</f>
        <v>4.3386388305917708E-187</v>
      </c>
      <c r="BT66" s="29"/>
      <c r="BU66" s="31"/>
      <c r="BV66" s="54">
        <v>1</v>
      </c>
      <c r="BW66" s="55">
        <v>1.0257959365844699E-4</v>
      </c>
      <c r="BX66" s="56">
        <f>NORMINV(BW66,$I$10,$I$11)</f>
        <v>4.8886762689178926</v>
      </c>
      <c r="BY66" s="57">
        <v>8.927483446359645E-2</v>
      </c>
      <c r="BZ66" s="53">
        <f t="shared" ref="BZ66:BZ67" si="60">(_xlfn.LOGNORM.DIST(BY66,$J$10,$J$11,FALSE))</f>
        <v>4.3386388305917708E-187</v>
      </c>
      <c r="CA66" s="29"/>
      <c r="CB66" s="31"/>
      <c r="CC66" s="54">
        <v>1</v>
      </c>
      <c r="CD66" s="55">
        <v>1.0257959365844699E-4</v>
      </c>
      <c r="CE66" s="56">
        <f>NORMINV(CD66,$I$10,$I$11)</f>
        <v>4.8886762689178926</v>
      </c>
      <c r="CF66" s="57">
        <v>8.927483446359645E-2</v>
      </c>
      <c r="CG66" s="53">
        <f t="shared" ref="CG66:CG67" si="61">(_xlfn.LOGNORM.DIST(CF66,$J$10,$J$11,FALSE))</f>
        <v>4.3386388305917708E-187</v>
      </c>
      <c r="CH66" s="29"/>
      <c r="CI66" s="31"/>
    </row>
    <row r="67" spans="7:87" x14ac:dyDescent="0.25">
      <c r="G67" s="54">
        <v>1</v>
      </c>
      <c r="H67" s="55">
        <v>1.0257959365844699E-4</v>
      </c>
      <c r="I67" s="56">
        <f>NORMINV(H67,$I$10,$I$11)</f>
        <v>4.8886762689178926</v>
      </c>
      <c r="J67" s="57">
        <v>8.927483446359645E-2</v>
      </c>
      <c r="K67" s="53">
        <f t="shared" ref="K67:K68" si="62">(_xlfn.LOGNORM.DIST(J67,$J$10,$J$11,FALSE))</f>
        <v>4.3386388305917708E-187</v>
      </c>
      <c r="L67" s="29"/>
      <c r="M67" s="58">
        <v>1</v>
      </c>
      <c r="N67" s="55">
        <v>1.0257959365844699E-4</v>
      </c>
      <c r="O67" s="56">
        <f>EXP(NORMINV(N67,$P$10,$P$11))</f>
        <v>11.401617686460343</v>
      </c>
      <c r="P67" s="57">
        <v>5.0290879157835623E-2</v>
      </c>
      <c r="Q67" s="53">
        <f>(_xlfn.LOGNORM.DIST(P67,$P$10,$P$11,FALSE))</f>
        <v>0</v>
      </c>
      <c r="R67" s="29"/>
      <c r="S67" s="29"/>
      <c r="T67" s="58">
        <v>1</v>
      </c>
      <c r="U67" s="55">
        <v>1.0257959365844699E-4</v>
      </c>
      <c r="V67" s="56">
        <f>EXP(NORMINV(U67,$P$10,$P$11))</f>
        <v>11.401617686460343</v>
      </c>
      <c r="W67" s="57">
        <v>5.0290879157835623E-2</v>
      </c>
      <c r="X67" s="53">
        <f>(_xlfn.LOGNORM.DIST(W67,$P$10,$P$11,FALSE))</f>
        <v>0</v>
      </c>
      <c r="Y67" s="29"/>
      <c r="Z67" s="31"/>
      <c r="AA67" s="54">
        <v>1</v>
      </c>
      <c r="AB67" s="55">
        <v>1.0257959365844699E-4</v>
      </c>
      <c r="AC67" s="56">
        <f>NORMINV(AB67,$I$10,$I$11)</f>
        <v>4.8886762689178926</v>
      </c>
      <c r="AD67" s="57">
        <v>8.927483446359645E-2</v>
      </c>
      <c r="AE67" s="53">
        <f t="shared" ref="AE67:AE68" si="63">(_xlfn.LOGNORM.DIST(AD67,$J$10,$J$11,FALSE))</f>
        <v>4.3386388305917708E-187</v>
      </c>
      <c r="AF67" s="29"/>
      <c r="AG67" s="58">
        <v>1</v>
      </c>
      <c r="AH67" s="55">
        <v>1.0257959365844699E-4</v>
      </c>
      <c r="AI67" s="56">
        <f>EXP(NORMINV(AH67,$P$10,$P$11))</f>
        <v>11.401617686460343</v>
      </c>
      <c r="AJ67" s="57">
        <v>5.0290879157835623E-2</v>
      </c>
      <c r="AK67" s="53">
        <f>(_xlfn.LOGNORM.DIST(AJ67,$P$10,$P$11,FALSE))</f>
        <v>0</v>
      </c>
      <c r="AL67" s="29"/>
      <c r="AM67" s="29"/>
      <c r="AN67" s="58">
        <v>1</v>
      </c>
      <c r="AO67" s="55">
        <v>1.0257959365844699E-4</v>
      </c>
      <c r="AP67" s="56">
        <f>EXP(NORMINV(AO67,$P$10,$P$11))</f>
        <v>11.401617686460343</v>
      </c>
      <c r="AQ67" s="57">
        <v>5.0290879157835623E-2</v>
      </c>
      <c r="AR67" s="53">
        <f>(_xlfn.LOGNORM.DIST(AQ67,$P$10,$P$11,FALSE))</f>
        <v>0</v>
      </c>
      <c r="AS67" s="29"/>
      <c r="AT67" s="31"/>
      <c r="AU67" s="54">
        <v>1</v>
      </c>
      <c r="AV67" s="55">
        <v>1.0257959365844699E-4</v>
      </c>
      <c r="AW67" s="56">
        <f>NORMINV(AV67,$I$10,$I$11)</f>
        <v>4.8886762689178926</v>
      </c>
      <c r="AX67" s="57">
        <v>8.927483446359645E-2</v>
      </c>
      <c r="AY67" s="53">
        <f t="shared" ref="AY67:AY68" si="64">(_xlfn.LOGNORM.DIST(AX67,$J$10,$J$11,FALSE))</f>
        <v>4.3386388305917708E-187</v>
      </c>
      <c r="AZ67" s="29"/>
      <c r="BA67" s="58">
        <v>1</v>
      </c>
      <c r="BB67" s="55">
        <v>1.0257959365844699E-4</v>
      </c>
      <c r="BC67" s="56">
        <f>EXP(NORMINV(BB67,$P$10,$P$11))</f>
        <v>11.401617686460343</v>
      </c>
      <c r="BD67" s="57">
        <v>5.0290879157835623E-2</v>
      </c>
      <c r="BE67" s="53">
        <f>(_xlfn.LOGNORM.DIST(BD67,$P$10,$P$11,FALSE))</f>
        <v>0</v>
      </c>
      <c r="BF67" s="29"/>
      <c r="BG67" s="29"/>
      <c r="BH67" s="58">
        <v>1</v>
      </c>
      <c r="BI67" s="55">
        <v>1.0257959365844699E-4</v>
      </c>
      <c r="BJ67" s="56">
        <f>EXP(NORMINV(BI67,$P$10,$P$11))</f>
        <v>11.401617686460343</v>
      </c>
      <c r="BK67" s="57">
        <v>5.0290879157835623E-2</v>
      </c>
      <c r="BL67" s="53">
        <f>(_xlfn.LOGNORM.DIST(BK67,$P$10,$P$11,FALSE))</f>
        <v>0</v>
      </c>
      <c r="BM67" s="29"/>
      <c r="BN67" s="31"/>
      <c r="BO67" s="59">
        <v>2</v>
      </c>
      <c r="BP67" s="60">
        <v>0.76072359085083008</v>
      </c>
      <c r="BQ67" s="56">
        <f>NORMINV(BP67,$I$10,$I$11)</f>
        <v>14.105627559754579</v>
      </c>
      <c r="BR67" s="57">
        <v>0.1683387264995847</v>
      </c>
      <c r="BS67" s="53">
        <f t="shared" si="59"/>
        <v>3.8070850929068218E-142</v>
      </c>
      <c r="BT67" s="29"/>
      <c r="BU67" s="31"/>
      <c r="BV67" s="59">
        <v>2</v>
      </c>
      <c r="BW67" s="60">
        <v>0.76072359085083008</v>
      </c>
      <c r="BX67" s="56">
        <f>NORMINV(BW67,$I$10,$I$11)</f>
        <v>14.105627559754579</v>
      </c>
      <c r="BY67" s="57">
        <v>0.1683387264995847</v>
      </c>
      <c r="BZ67" s="53">
        <f t="shared" si="60"/>
        <v>3.8070850929068218E-142</v>
      </c>
      <c r="CA67" s="29"/>
      <c r="CB67" s="31"/>
      <c r="CC67" s="59">
        <v>2</v>
      </c>
      <c r="CD67" s="60">
        <v>0.76072359085083008</v>
      </c>
      <c r="CE67" s="56">
        <f>NORMINV(CD67,$I$10,$I$11)</f>
        <v>14.105627559754579</v>
      </c>
      <c r="CF67" s="57">
        <v>0.1683387264995847</v>
      </c>
      <c r="CG67" s="53">
        <f t="shared" si="61"/>
        <v>3.8070850929068218E-142</v>
      </c>
      <c r="CH67" s="29"/>
      <c r="CI67" s="31"/>
    </row>
    <row r="68" spans="7:87" x14ac:dyDescent="0.25">
      <c r="G68" s="59">
        <v>2</v>
      </c>
      <c r="H68" s="60">
        <v>0.76072359085083008</v>
      </c>
      <c r="I68" s="56">
        <f>NORMINV(H68,$I$10,$I$11)</f>
        <v>14.105627559754579</v>
      </c>
      <c r="J68" s="57">
        <v>0.1683387264995847</v>
      </c>
      <c r="K68" s="53">
        <f t="shared" si="62"/>
        <v>3.8070850929068218E-142</v>
      </c>
      <c r="L68" s="29"/>
      <c r="M68" s="61">
        <v>2</v>
      </c>
      <c r="N68" s="60">
        <v>0.76072359085083008</v>
      </c>
      <c r="O68" s="56">
        <f t="shared" ref="O68:O70" si="65">EXP(NORMINV(N68,$P$10,$P$11))</f>
        <v>14.79241229995187</v>
      </c>
      <c r="P68" s="62">
        <v>0.11925247579918466</v>
      </c>
      <c r="Q68" s="53">
        <f>(_xlfn.LOGNORM.DIST(P68,$P$10,$P$11,FALSE))</f>
        <v>0</v>
      </c>
      <c r="R68" s="29"/>
      <c r="S68" s="29"/>
      <c r="T68" s="61">
        <v>2</v>
      </c>
      <c r="U68" s="60">
        <v>0.76072359085083008</v>
      </c>
      <c r="V68" s="56">
        <f t="shared" ref="V68:V70" si="66">EXP(NORMINV(U68,$P$10,$P$11))</f>
        <v>14.79241229995187</v>
      </c>
      <c r="W68" s="62">
        <v>0.11925247579918466</v>
      </c>
      <c r="X68" s="53">
        <f>(_xlfn.LOGNORM.DIST(W68,$P$10,$P$11,FALSE))</f>
        <v>0</v>
      </c>
      <c r="Y68" s="29"/>
      <c r="Z68" s="31"/>
      <c r="AA68" s="59">
        <v>2</v>
      </c>
      <c r="AB68" s="60">
        <v>0.76072359085083008</v>
      </c>
      <c r="AC68" s="56">
        <f>NORMINV(AB68,$I$10,$I$11)</f>
        <v>14.105627559754579</v>
      </c>
      <c r="AD68" s="57">
        <v>0.1683387264995847</v>
      </c>
      <c r="AE68" s="53">
        <f t="shared" si="63"/>
        <v>3.8070850929068218E-142</v>
      </c>
      <c r="AF68" s="29"/>
      <c r="AG68" s="61">
        <v>2</v>
      </c>
      <c r="AH68" s="60">
        <v>0.76072359085083008</v>
      </c>
      <c r="AI68" s="56">
        <f t="shared" ref="AI68:AI70" si="67">EXP(NORMINV(AH68,$P$10,$P$11))</f>
        <v>14.79241229995187</v>
      </c>
      <c r="AJ68" s="62">
        <v>0.11925247579918466</v>
      </c>
      <c r="AK68" s="53">
        <f>(_xlfn.LOGNORM.DIST(AJ68,$P$10,$P$11,FALSE))</f>
        <v>0</v>
      </c>
      <c r="AL68" s="29"/>
      <c r="AM68" s="29"/>
      <c r="AN68" s="61">
        <v>2</v>
      </c>
      <c r="AO68" s="60">
        <v>0.76072359085083008</v>
      </c>
      <c r="AP68" s="56">
        <f t="shared" ref="AP68:AP70" si="68">EXP(NORMINV(AO68,$P$10,$P$11))</f>
        <v>14.79241229995187</v>
      </c>
      <c r="AQ68" s="62">
        <v>0.11925247579918466</v>
      </c>
      <c r="AR68" s="53">
        <f>(_xlfn.LOGNORM.DIST(AQ68,$P$10,$P$11,FALSE))</f>
        <v>0</v>
      </c>
      <c r="AS68" s="29"/>
      <c r="AT68" s="31"/>
      <c r="AU68" s="59">
        <v>2</v>
      </c>
      <c r="AV68" s="60">
        <v>0.76072359085083008</v>
      </c>
      <c r="AW68" s="56">
        <f>NORMINV(AV68,$I$10,$I$11)</f>
        <v>14.105627559754579</v>
      </c>
      <c r="AX68" s="57">
        <v>0.1683387264995847</v>
      </c>
      <c r="AY68" s="53">
        <f t="shared" si="64"/>
        <v>3.8070850929068218E-142</v>
      </c>
      <c r="AZ68" s="29"/>
      <c r="BA68" s="61">
        <v>2</v>
      </c>
      <c r="BB68" s="60">
        <v>0.76072359085083008</v>
      </c>
      <c r="BC68" s="56">
        <f t="shared" ref="BC68:BC70" si="69">EXP(NORMINV(BB68,$P$10,$P$11))</f>
        <v>14.79241229995187</v>
      </c>
      <c r="BD68" s="62">
        <v>0.11925247579918466</v>
      </c>
      <c r="BE68" s="53">
        <f>(_xlfn.LOGNORM.DIST(BD68,$P$10,$P$11,FALSE))</f>
        <v>0</v>
      </c>
      <c r="BF68" s="29"/>
      <c r="BG68" s="29"/>
      <c r="BH68" s="61">
        <v>2</v>
      </c>
      <c r="BI68" s="60">
        <v>0.76072359085083008</v>
      </c>
      <c r="BJ68" s="56">
        <f t="shared" ref="BJ68:BJ70" si="70">EXP(NORMINV(BI68,$P$10,$P$11))</f>
        <v>14.79241229995187</v>
      </c>
      <c r="BK68" s="62">
        <v>0.11925247579918466</v>
      </c>
      <c r="BL68" s="53">
        <f>(_xlfn.LOGNORM.DIST(BK68,$P$10,$P$11,FALSE))</f>
        <v>0</v>
      </c>
      <c r="BM68" s="29"/>
      <c r="BN68" s="31"/>
      <c r="BO68" s="59">
        <v>3</v>
      </c>
      <c r="BP68" s="60">
        <v>0.37353616952896118</v>
      </c>
      <c r="BQ68" s="56">
        <f>NORMINV(BP68,$I$10,$I$11)</f>
        <v>11.95600912723194</v>
      </c>
      <c r="BR68" s="57">
        <v>0.17798950419885737</v>
      </c>
      <c r="BS68" s="53">
        <f>(_xlfn.NORM.DIST(BR68,$J$10,$J$11,FALSE))</f>
        <v>1.7098377310439807E-42</v>
      </c>
      <c r="BT68" s="29"/>
      <c r="BU68" s="31"/>
      <c r="BV68" s="59">
        <v>3</v>
      </c>
      <c r="BW68" s="60">
        <v>0.37353616952896118</v>
      </c>
      <c r="BX68" s="56">
        <f>NORMINV(BW68,$I$10,$I$11)</f>
        <v>11.95600912723194</v>
      </c>
      <c r="BY68" s="57">
        <v>0.17798950419885737</v>
      </c>
      <c r="BZ68" s="53">
        <f>(_xlfn.NORM.DIST(BY68,$J$10,$J$11,FALSE))</f>
        <v>1.7098377310439807E-42</v>
      </c>
      <c r="CA68" s="29"/>
      <c r="CB68" s="31"/>
      <c r="CC68" s="59">
        <v>3</v>
      </c>
      <c r="CD68" s="60">
        <v>0.37353616952896118</v>
      </c>
      <c r="CE68" s="56">
        <f>NORMINV(CD68,$I$10,$I$11)</f>
        <v>11.95600912723194</v>
      </c>
      <c r="CF68" s="57">
        <v>0.17798950419885737</v>
      </c>
      <c r="CG68" s="53">
        <f>(_xlfn.NORM.DIST(CF68,$J$10,$J$11,FALSE))</f>
        <v>1.7098377310439807E-42</v>
      </c>
      <c r="CH68" s="29"/>
      <c r="CI68" s="31"/>
    </row>
    <row r="69" spans="7:87" x14ac:dyDescent="0.25">
      <c r="G69" s="59">
        <v>3</v>
      </c>
      <c r="H69" s="60">
        <v>0.37353616952896118</v>
      </c>
      <c r="I69" s="56">
        <f>NORMINV(H69,$I$10,$I$11)</f>
        <v>11.95600912723194</v>
      </c>
      <c r="J69" s="57">
        <v>0.17798950419885737</v>
      </c>
      <c r="K69" s="53">
        <f>(_xlfn.NORM.DIST(J69,$J$10,$J$11,FALSE))</f>
        <v>1.7098377310439807E-42</v>
      </c>
      <c r="L69" s="29"/>
      <c r="M69" s="61">
        <v>3</v>
      </c>
      <c r="N69" s="60">
        <v>0.37353616952896118</v>
      </c>
      <c r="O69" s="56">
        <f t="shared" si="65"/>
        <v>13.920913161546471</v>
      </c>
      <c r="P69" s="57">
        <v>0.12865452822903603</v>
      </c>
      <c r="Q69" s="53">
        <f t="shared" ref="Q69:Q70" si="71">(_xlfn.LOGNORM.DIST(P69,$P$10,$P$11,FALSE))</f>
        <v>0</v>
      </c>
      <c r="R69" s="29"/>
      <c r="S69" s="29"/>
      <c r="T69" s="61">
        <v>3</v>
      </c>
      <c r="U69" s="60">
        <v>0.37353616952896118</v>
      </c>
      <c r="V69" s="56">
        <f t="shared" si="66"/>
        <v>13.920913161546471</v>
      </c>
      <c r="W69" s="57">
        <v>0.12865452822903603</v>
      </c>
      <c r="X69" s="53">
        <f t="shared" ref="X69:X70" si="72">(_xlfn.LOGNORM.DIST(W69,$P$10,$P$11,FALSE))</f>
        <v>0</v>
      </c>
      <c r="Y69" s="29"/>
      <c r="Z69" s="31"/>
      <c r="AA69" s="59">
        <v>3</v>
      </c>
      <c r="AB69" s="60">
        <v>0.37353616952896118</v>
      </c>
      <c r="AC69" s="56">
        <f>NORMINV(AB69,$I$10,$I$11)</f>
        <v>11.95600912723194</v>
      </c>
      <c r="AD69" s="57">
        <v>0.17798950419885737</v>
      </c>
      <c r="AE69" s="53">
        <f>(_xlfn.NORM.DIST(AD69,$J$10,$J$11,FALSE))</f>
        <v>1.7098377310439807E-42</v>
      </c>
      <c r="AF69" s="29"/>
      <c r="AG69" s="61">
        <v>3</v>
      </c>
      <c r="AH69" s="60">
        <v>0.37353616952896118</v>
      </c>
      <c r="AI69" s="56">
        <f t="shared" si="67"/>
        <v>13.920913161546471</v>
      </c>
      <c r="AJ69" s="57">
        <v>0.12865452822903603</v>
      </c>
      <c r="AK69" s="53">
        <f t="shared" ref="AK69:AK70" si="73">(_xlfn.LOGNORM.DIST(AJ69,$P$10,$P$11,FALSE))</f>
        <v>0</v>
      </c>
      <c r="AL69" s="29"/>
      <c r="AM69" s="29"/>
      <c r="AN69" s="61">
        <v>3</v>
      </c>
      <c r="AO69" s="60">
        <v>0.37353616952896118</v>
      </c>
      <c r="AP69" s="56">
        <f t="shared" si="68"/>
        <v>13.920913161546471</v>
      </c>
      <c r="AQ69" s="57">
        <v>0.12865452822903603</v>
      </c>
      <c r="AR69" s="53">
        <f t="shared" ref="AR69:AR70" si="74">(_xlfn.LOGNORM.DIST(AQ69,$P$10,$P$11,FALSE))</f>
        <v>0</v>
      </c>
      <c r="AS69" s="29"/>
      <c r="AT69" s="31"/>
      <c r="AU69" s="59">
        <v>3</v>
      </c>
      <c r="AV69" s="60">
        <v>0.37353616952896118</v>
      </c>
      <c r="AW69" s="56">
        <f>NORMINV(AV69,$I$10,$I$11)</f>
        <v>11.95600912723194</v>
      </c>
      <c r="AX69" s="57">
        <v>0.17798950419885737</v>
      </c>
      <c r="AY69" s="53">
        <f>(_xlfn.NORM.DIST(AX69,$J$10,$J$11,FALSE))</f>
        <v>1.7098377310439807E-42</v>
      </c>
      <c r="AZ69" s="29"/>
      <c r="BA69" s="61">
        <v>3</v>
      </c>
      <c r="BB69" s="60">
        <v>0.37353616952896118</v>
      </c>
      <c r="BC69" s="56">
        <f t="shared" si="69"/>
        <v>13.920913161546471</v>
      </c>
      <c r="BD69" s="57">
        <v>0.12865452822903603</v>
      </c>
      <c r="BE69" s="53">
        <f t="shared" ref="BE69:BE70" si="75">(_xlfn.LOGNORM.DIST(BD69,$P$10,$P$11,FALSE))</f>
        <v>0</v>
      </c>
      <c r="BF69" s="29"/>
      <c r="BG69" s="29"/>
      <c r="BH69" s="61">
        <v>3</v>
      </c>
      <c r="BI69" s="60">
        <v>0.37353616952896118</v>
      </c>
      <c r="BJ69" s="56">
        <f t="shared" si="70"/>
        <v>13.920913161546471</v>
      </c>
      <c r="BK69" s="57">
        <v>0.12865452822903603</v>
      </c>
      <c r="BL69" s="53">
        <f t="shared" ref="BL69:BL70" si="76">(_xlfn.LOGNORM.DIST(BK69,$P$10,$P$11,FALSE))</f>
        <v>0</v>
      </c>
      <c r="BM69" s="29"/>
      <c r="BN69" s="31"/>
      <c r="BO69" s="59">
        <v>4</v>
      </c>
      <c r="BP69" s="60">
        <v>0.76711165904998779</v>
      </c>
      <c r="BQ69" s="56">
        <f t="shared" ref="BQ69" si="77">NORMINV(BP69,$I$10,$I$11)</f>
        <v>14.148855651777442</v>
      </c>
      <c r="BR69" s="63">
        <v>0.19021973011694546</v>
      </c>
      <c r="BS69" s="53">
        <f t="shared" ref="BS69" si="78">(_xlfn.LOGNORM.DIST(BR69,$J$10,$J$11,FALSE))</f>
        <v>3.351557670137675E-134</v>
      </c>
      <c r="BT69" s="29"/>
      <c r="BU69" s="31"/>
      <c r="BV69" s="59">
        <v>4</v>
      </c>
      <c r="BW69" s="60">
        <v>0.76711165904998779</v>
      </c>
      <c r="BX69" s="56">
        <f t="shared" ref="BX69" si="79">NORMINV(BW69,$I$10,$I$11)</f>
        <v>14.148855651777442</v>
      </c>
      <c r="BY69" s="63">
        <v>0.19021973011694546</v>
      </c>
      <c r="BZ69" s="53">
        <f t="shared" ref="BZ69" si="80">(_xlfn.LOGNORM.DIST(BY69,$J$10,$J$11,FALSE))</f>
        <v>3.351557670137675E-134</v>
      </c>
      <c r="CA69" s="29"/>
      <c r="CB69" s="31"/>
      <c r="CC69" s="59">
        <v>4</v>
      </c>
      <c r="CD69" s="60">
        <v>0.76711165904998779</v>
      </c>
      <c r="CE69" s="56">
        <f t="shared" ref="CE69" si="81">NORMINV(CD69,$I$10,$I$11)</f>
        <v>14.148855651777442</v>
      </c>
      <c r="CF69" s="63">
        <v>0.19021973011694546</v>
      </c>
      <c r="CG69" s="53">
        <f t="shared" ref="CG69" si="82">(_xlfn.LOGNORM.DIST(CF69,$J$10,$J$11,FALSE))</f>
        <v>3.351557670137675E-134</v>
      </c>
      <c r="CH69" s="29"/>
      <c r="CI69" s="31"/>
    </row>
    <row r="70" spans="7:87" x14ac:dyDescent="0.25">
      <c r="G70" s="59">
        <v>4</v>
      </c>
      <c r="H70" s="60">
        <v>0.76711165904998779</v>
      </c>
      <c r="I70" s="56">
        <f t="shared" ref="I70" si="83">NORMINV(H70,$I$10,$I$11)</f>
        <v>14.148855651777442</v>
      </c>
      <c r="J70" s="63">
        <v>0.19021973011694546</v>
      </c>
      <c r="K70" s="53">
        <f t="shared" ref="K70" si="84">(_xlfn.LOGNORM.DIST(J70,$J$10,$J$11,FALSE))</f>
        <v>3.351557670137675E-134</v>
      </c>
      <c r="L70" s="29"/>
      <c r="M70" s="61">
        <v>4</v>
      </c>
      <c r="N70" s="60">
        <v>0.76711165904998779</v>
      </c>
      <c r="O70" s="56">
        <f t="shared" si="65"/>
        <v>14.810486361524315</v>
      </c>
      <c r="P70" s="57">
        <v>0.14083607767566683</v>
      </c>
      <c r="Q70" s="53">
        <f t="shared" si="71"/>
        <v>0</v>
      </c>
      <c r="R70" s="29"/>
      <c r="S70" s="29"/>
      <c r="T70" s="61">
        <v>4</v>
      </c>
      <c r="U70" s="60">
        <v>0.76711165904998779</v>
      </c>
      <c r="V70" s="56">
        <f t="shared" si="66"/>
        <v>14.810486361524315</v>
      </c>
      <c r="W70" s="57">
        <v>0.14083607767566683</v>
      </c>
      <c r="X70" s="53">
        <f t="shared" si="72"/>
        <v>0</v>
      </c>
      <c r="Y70" s="29"/>
      <c r="Z70" s="31"/>
      <c r="AA70" s="59">
        <v>4</v>
      </c>
      <c r="AB70" s="60">
        <v>0.76711165904998779</v>
      </c>
      <c r="AC70" s="56">
        <f t="shared" ref="AC70" si="85">NORMINV(AB70,$I$10,$I$11)</f>
        <v>14.148855651777442</v>
      </c>
      <c r="AD70" s="63">
        <v>0.19021973011694546</v>
      </c>
      <c r="AE70" s="53">
        <f t="shared" ref="AE70" si="86">(_xlfn.LOGNORM.DIST(AD70,$J$10,$J$11,FALSE))</f>
        <v>3.351557670137675E-134</v>
      </c>
      <c r="AF70" s="29"/>
      <c r="AG70" s="61">
        <v>4</v>
      </c>
      <c r="AH70" s="60">
        <v>0.76711165904998779</v>
      </c>
      <c r="AI70" s="56">
        <f t="shared" si="67"/>
        <v>14.810486361524315</v>
      </c>
      <c r="AJ70" s="57">
        <v>0.14083607767566683</v>
      </c>
      <c r="AK70" s="53">
        <f t="shared" si="73"/>
        <v>0</v>
      </c>
      <c r="AL70" s="29"/>
      <c r="AM70" s="29"/>
      <c r="AN70" s="61">
        <v>4</v>
      </c>
      <c r="AO70" s="60">
        <v>0.76711165904998779</v>
      </c>
      <c r="AP70" s="56">
        <f t="shared" si="68"/>
        <v>14.810486361524315</v>
      </c>
      <c r="AQ70" s="57">
        <v>0.14083607767566683</v>
      </c>
      <c r="AR70" s="53">
        <f t="shared" si="74"/>
        <v>0</v>
      </c>
      <c r="AS70" s="29"/>
      <c r="AT70" s="31"/>
      <c r="AU70" s="59">
        <v>4</v>
      </c>
      <c r="AV70" s="60">
        <v>0.76711165904998779</v>
      </c>
      <c r="AW70" s="56">
        <f t="shared" ref="AW70" si="87">NORMINV(AV70,$I$10,$I$11)</f>
        <v>14.148855651777442</v>
      </c>
      <c r="AX70" s="63">
        <v>0.19021973011694546</v>
      </c>
      <c r="AY70" s="53">
        <f t="shared" ref="AY70" si="88">(_xlfn.LOGNORM.DIST(AX70,$J$10,$J$11,FALSE))</f>
        <v>3.351557670137675E-134</v>
      </c>
      <c r="AZ70" s="29"/>
      <c r="BA70" s="61">
        <v>4</v>
      </c>
      <c r="BB70" s="60">
        <v>0.76711165904998779</v>
      </c>
      <c r="BC70" s="56">
        <f t="shared" si="69"/>
        <v>14.810486361524315</v>
      </c>
      <c r="BD70" s="57">
        <v>0.14083607767566683</v>
      </c>
      <c r="BE70" s="53">
        <f t="shared" si="75"/>
        <v>0</v>
      </c>
      <c r="BF70" s="29"/>
      <c r="BG70" s="29"/>
      <c r="BH70" s="61">
        <v>4</v>
      </c>
      <c r="BI70" s="60">
        <v>0.76711165904998779</v>
      </c>
      <c r="BJ70" s="56">
        <f t="shared" si="70"/>
        <v>14.810486361524315</v>
      </c>
      <c r="BK70" s="57">
        <v>0.14083607767566683</v>
      </c>
      <c r="BL70" s="53">
        <f t="shared" si="76"/>
        <v>0</v>
      </c>
      <c r="BM70" s="29"/>
      <c r="BN70" s="31"/>
      <c r="BO70" s="28"/>
      <c r="BP70" s="29"/>
      <c r="BQ70" s="29"/>
      <c r="BR70" s="30"/>
      <c r="BS70" s="29"/>
      <c r="BT70" s="29"/>
      <c r="BU70" s="31"/>
      <c r="BV70" s="28"/>
      <c r="BW70" s="29"/>
      <c r="BX70" s="29"/>
      <c r="BY70" s="30"/>
      <c r="BZ70" s="29"/>
      <c r="CA70" s="29"/>
      <c r="CB70" s="31"/>
      <c r="CC70" s="28"/>
      <c r="CD70" s="29"/>
      <c r="CE70" s="29"/>
      <c r="CF70" s="30"/>
      <c r="CG70" s="29"/>
      <c r="CH70" s="29"/>
      <c r="CI70" s="31"/>
    </row>
    <row r="71" spans="7:87" x14ac:dyDescent="0.25">
      <c r="G71" s="28"/>
      <c r="H71" s="29"/>
      <c r="I71" s="29"/>
      <c r="J71" s="30"/>
      <c r="K71" s="29"/>
      <c r="L71" s="29"/>
      <c r="M71" s="29"/>
      <c r="N71" s="29"/>
      <c r="O71" s="29"/>
      <c r="P71" s="30"/>
      <c r="Q71" s="29"/>
      <c r="R71" s="29"/>
      <c r="S71" s="29"/>
      <c r="T71" s="29"/>
      <c r="U71" s="29"/>
      <c r="V71" s="29"/>
      <c r="W71" s="30"/>
      <c r="X71" s="29"/>
      <c r="Y71" s="29"/>
      <c r="Z71" s="31"/>
      <c r="AA71" s="28"/>
      <c r="AB71" s="29"/>
      <c r="AC71" s="29"/>
      <c r="AD71" s="30"/>
      <c r="AE71" s="29"/>
      <c r="AF71" s="29"/>
      <c r="AG71" s="29"/>
      <c r="AH71" s="29"/>
      <c r="AI71" s="29"/>
      <c r="AJ71" s="30"/>
      <c r="AK71" s="29"/>
      <c r="AL71" s="29"/>
      <c r="AM71" s="29"/>
      <c r="AN71" s="29"/>
      <c r="AO71" s="29"/>
      <c r="AP71" s="29"/>
      <c r="AQ71" s="30"/>
      <c r="AR71" s="29"/>
      <c r="AS71" s="29"/>
      <c r="AT71" s="31"/>
      <c r="AU71" s="28"/>
      <c r="AV71" s="29"/>
      <c r="AW71" s="29"/>
      <c r="AX71" s="30"/>
      <c r="AY71" s="29"/>
      <c r="AZ71" s="29"/>
      <c r="BA71" s="29"/>
      <c r="BB71" s="29"/>
      <c r="BC71" s="29"/>
      <c r="BD71" s="30"/>
      <c r="BE71" s="29"/>
      <c r="BF71" s="29"/>
      <c r="BG71" s="29"/>
      <c r="BH71" s="29"/>
      <c r="BI71" s="29"/>
      <c r="BJ71" s="29"/>
      <c r="BK71" s="30"/>
      <c r="BL71" s="29"/>
      <c r="BM71" s="29"/>
      <c r="BN71" s="31"/>
      <c r="BO71" s="28"/>
      <c r="BP71" s="29"/>
      <c r="BQ71" s="29"/>
      <c r="BR71" s="30"/>
      <c r="BS71" s="29"/>
      <c r="BT71" s="29"/>
      <c r="BU71" s="31"/>
      <c r="BV71" s="28"/>
      <c r="BW71" s="29"/>
      <c r="BX71" s="29"/>
      <c r="BY71" s="30"/>
      <c r="BZ71" s="29"/>
      <c r="CA71" s="29"/>
      <c r="CB71" s="31"/>
      <c r="CC71" s="28"/>
      <c r="CD71" s="29"/>
      <c r="CE71" s="29"/>
      <c r="CF71" s="30"/>
      <c r="CG71" s="29"/>
      <c r="CH71" s="29"/>
      <c r="CI71" s="31"/>
    </row>
    <row r="72" spans="7:87" x14ac:dyDescent="0.25">
      <c r="G72" s="28"/>
      <c r="H72" s="29"/>
      <c r="I72" s="29"/>
      <c r="J72" s="30"/>
      <c r="K72" s="29"/>
      <c r="L72" s="29"/>
      <c r="M72" s="29"/>
      <c r="N72" s="29"/>
      <c r="O72" s="29"/>
      <c r="P72" s="30"/>
      <c r="Q72" s="29"/>
      <c r="R72" s="29"/>
      <c r="S72" s="29"/>
      <c r="T72" s="29"/>
      <c r="U72" s="29"/>
      <c r="V72" s="29"/>
      <c r="W72" s="30"/>
      <c r="X72" s="29"/>
      <c r="Y72" s="29"/>
      <c r="Z72" s="31"/>
      <c r="AA72" s="28"/>
      <c r="AB72" s="29"/>
      <c r="AC72" s="29"/>
      <c r="AD72" s="30"/>
      <c r="AE72" s="29"/>
      <c r="AF72" s="29"/>
      <c r="AG72" s="29"/>
      <c r="AH72" s="29"/>
      <c r="AI72" s="29"/>
      <c r="AJ72" s="30"/>
      <c r="AK72" s="29"/>
      <c r="AL72" s="29"/>
      <c r="AM72" s="29"/>
      <c r="AN72" s="29"/>
      <c r="AO72" s="29"/>
      <c r="AP72" s="29"/>
      <c r="AQ72" s="30"/>
      <c r="AR72" s="29"/>
      <c r="AS72" s="29"/>
      <c r="AT72" s="31"/>
      <c r="AU72" s="28"/>
      <c r="AV72" s="29"/>
      <c r="AW72" s="29"/>
      <c r="AX72" s="30"/>
      <c r="AY72" s="29"/>
      <c r="AZ72" s="29"/>
      <c r="BA72" s="29"/>
      <c r="BB72" s="29"/>
      <c r="BC72" s="29"/>
      <c r="BD72" s="30"/>
      <c r="BE72" s="29"/>
      <c r="BF72" s="29"/>
      <c r="BG72" s="29"/>
      <c r="BH72" s="29"/>
      <c r="BI72" s="29"/>
      <c r="BJ72" s="29"/>
      <c r="BK72" s="30"/>
      <c r="BL72" s="29"/>
      <c r="BM72" s="29"/>
      <c r="BN72" s="31"/>
      <c r="BO72" s="28"/>
      <c r="BP72" s="29"/>
      <c r="BQ72" s="66"/>
      <c r="BR72" s="67" t="s">
        <v>22</v>
      </c>
      <c r="BS72" s="68" t="s">
        <v>24</v>
      </c>
      <c r="BT72" s="29"/>
      <c r="BU72" s="31"/>
      <c r="BV72" s="28"/>
      <c r="BW72" s="29"/>
      <c r="BX72" s="66"/>
      <c r="BY72" s="67" t="s">
        <v>22</v>
      </c>
      <c r="BZ72" s="68" t="s">
        <v>24</v>
      </c>
      <c r="CA72" s="29"/>
      <c r="CB72" s="31"/>
      <c r="CC72" s="28"/>
      <c r="CD72" s="29"/>
      <c r="CE72" s="66"/>
      <c r="CF72" s="67" t="s">
        <v>22</v>
      </c>
      <c r="CG72" s="68" t="s">
        <v>24</v>
      </c>
      <c r="CH72" s="29"/>
      <c r="CI72" s="31"/>
    </row>
    <row r="73" spans="7:87" x14ac:dyDescent="0.25">
      <c r="G73" s="28"/>
      <c r="H73" s="29"/>
      <c r="I73" s="66"/>
      <c r="J73" s="67" t="s">
        <v>22</v>
      </c>
      <c r="K73" s="68" t="s">
        <v>24</v>
      </c>
      <c r="L73" s="29"/>
      <c r="M73" s="29"/>
      <c r="N73" s="29"/>
      <c r="O73" s="29"/>
      <c r="P73" s="30"/>
      <c r="Q73" s="29"/>
      <c r="R73" s="29"/>
      <c r="S73" s="29"/>
      <c r="T73" s="29"/>
      <c r="U73" s="29"/>
      <c r="V73" s="29"/>
      <c r="W73" s="30"/>
      <c r="X73" s="29"/>
      <c r="Y73" s="29"/>
      <c r="Z73" s="31"/>
      <c r="AA73" s="28"/>
      <c r="AB73" s="29"/>
      <c r="AC73" s="66"/>
      <c r="AD73" s="67" t="s">
        <v>22</v>
      </c>
      <c r="AE73" s="68" t="s">
        <v>24</v>
      </c>
      <c r="AF73" s="29"/>
      <c r="AG73" s="29"/>
      <c r="AH73" s="29"/>
      <c r="AI73" s="29"/>
      <c r="AJ73" s="30"/>
      <c r="AK73" s="29"/>
      <c r="AL73" s="29"/>
      <c r="AM73" s="29"/>
      <c r="AN73" s="29"/>
      <c r="AO73" s="29"/>
      <c r="AP73" s="29"/>
      <c r="AQ73" s="30"/>
      <c r="AR73" s="29"/>
      <c r="AS73" s="29"/>
      <c r="AT73" s="31"/>
      <c r="AU73" s="28"/>
      <c r="AV73" s="29"/>
      <c r="AW73" s="66"/>
      <c r="AX73" s="67" t="s">
        <v>22</v>
      </c>
      <c r="AY73" s="68" t="s">
        <v>24</v>
      </c>
      <c r="AZ73" s="29"/>
      <c r="BA73" s="29"/>
      <c r="BB73" s="29"/>
      <c r="BC73" s="29"/>
      <c r="BD73" s="30"/>
      <c r="BE73" s="29"/>
      <c r="BF73" s="29"/>
      <c r="BG73" s="29"/>
      <c r="BH73" s="29"/>
      <c r="BI73" s="29"/>
      <c r="BJ73" s="29"/>
      <c r="BK73" s="30"/>
      <c r="BL73" s="29"/>
      <c r="BM73" s="29"/>
      <c r="BN73" s="31"/>
      <c r="BO73" s="28"/>
      <c r="BP73" s="29"/>
      <c r="BQ73" s="68" t="s">
        <v>52</v>
      </c>
      <c r="BR73" s="69">
        <f>BT54</f>
        <v>0.61237340979774368</v>
      </c>
      <c r="BS73" s="51">
        <f>BQ61</f>
        <v>0.63</v>
      </c>
      <c r="BT73" s="29"/>
      <c r="BU73" s="31"/>
      <c r="BV73" s="28"/>
      <c r="BW73" s="29"/>
      <c r="BX73" s="68" t="s">
        <v>52</v>
      </c>
      <c r="BY73" s="69">
        <f>CA54</f>
        <v>0.61237340979774368</v>
      </c>
      <c r="BZ73" s="51">
        <f>BX61</f>
        <v>0.63</v>
      </c>
      <c r="CA73" s="29"/>
      <c r="CB73" s="31"/>
      <c r="CC73" s="28"/>
      <c r="CD73" s="29"/>
      <c r="CE73" s="68" t="s">
        <v>52</v>
      </c>
      <c r="CF73" s="69">
        <f>CH54</f>
        <v>0.61237340979774368</v>
      </c>
      <c r="CG73" s="51">
        <f>CE61</f>
        <v>0.63</v>
      </c>
      <c r="CH73" s="29"/>
      <c r="CI73" s="31"/>
    </row>
    <row r="74" spans="7:87" x14ac:dyDescent="0.25">
      <c r="G74" s="28"/>
      <c r="H74" s="29"/>
      <c r="I74" s="68" t="s">
        <v>54</v>
      </c>
      <c r="J74" s="87">
        <f>S55</f>
        <v>0.62119462354982091</v>
      </c>
      <c r="K74" s="87">
        <f>I62</f>
        <v>0.63</v>
      </c>
      <c r="L74" s="29"/>
      <c r="M74" s="29"/>
      <c r="N74" s="29"/>
      <c r="O74" s="29"/>
      <c r="P74" s="30"/>
      <c r="Q74" s="29"/>
      <c r="R74" s="29"/>
      <c r="S74" s="29"/>
      <c r="T74" s="29"/>
      <c r="U74" s="29"/>
      <c r="V74" s="29"/>
      <c r="W74" s="30"/>
      <c r="X74" s="29"/>
      <c r="Y74" s="29"/>
      <c r="Z74" s="31"/>
      <c r="AA74" s="28"/>
      <c r="AB74" s="29"/>
      <c r="AC74" s="68" t="s">
        <v>54</v>
      </c>
      <c r="AD74" s="69">
        <f>AM55</f>
        <v>0.62119462354982091</v>
      </c>
      <c r="AE74" s="51">
        <f>AC62</f>
        <v>0.63</v>
      </c>
      <c r="AF74" s="29"/>
      <c r="AG74" s="29"/>
      <c r="AH74" s="29"/>
      <c r="AI74" s="29"/>
      <c r="AJ74" s="30"/>
      <c r="AK74" s="29"/>
      <c r="AL74" s="29"/>
      <c r="AM74" s="29"/>
      <c r="AN74" s="29"/>
      <c r="AO74" s="29"/>
      <c r="AP74" s="29"/>
      <c r="AQ74" s="30"/>
      <c r="AR74" s="29"/>
      <c r="AS74" s="29"/>
      <c r="AT74" s="31"/>
      <c r="AU74" s="28"/>
      <c r="AV74" s="29"/>
      <c r="AW74" s="68" t="s">
        <v>54</v>
      </c>
      <c r="AX74" s="69">
        <f>BG55</f>
        <v>0.62119462354982091</v>
      </c>
      <c r="AY74" s="51">
        <f>AW62</f>
        <v>0.63</v>
      </c>
      <c r="AZ74" s="29"/>
      <c r="BA74" s="29"/>
      <c r="BB74" s="29"/>
      <c r="BC74" s="29"/>
      <c r="BD74" s="30"/>
      <c r="BE74" s="29"/>
      <c r="BF74" s="29"/>
      <c r="BG74" s="29"/>
      <c r="BH74" s="29"/>
      <c r="BI74" s="29"/>
      <c r="BJ74" s="29"/>
      <c r="BK74" s="30"/>
      <c r="BL74" s="29"/>
      <c r="BM74" s="29"/>
      <c r="BN74" s="31"/>
      <c r="BO74" s="28"/>
      <c r="BP74" s="29"/>
      <c r="BQ74" s="68" t="s">
        <v>29</v>
      </c>
      <c r="BR74" s="69">
        <f>BQ59</f>
        <v>0.57689999999999997</v>
      </c>
      <c r="BS74" s="51">
        <f>BR73</f>
        <v>0.61237340979774368</v>
      </c>
      <c r="BT74" s="29"/>
      <c r="BU74" s="31"/>
      <c r="BV74" s="28"/>
      <c r="BW74" s="29"/>
      <c r="BX74" s="68" t="s">
        <v>29</v>
      </c>
      <c r="BY74" s="69">
        <f>BX59</f>
        <v>0.57689999999999997</v>
      </c>
      <c r="BZ74" s="51">
        <f>CA54</f>
        <v>0.61237340979774368</v>
      </c>
      <c r="CA74" s="29"/>
      <c r="CB74" s="31"/>
      <c r="CC74" s="28"/>
      <c r="CD74" s="29"/>
      <c r="CE74" s="68" t="s">
        <v>29</v>
      </c>
      <c r="CF74" s="69">
        <f>CE59</f>
        <v>0.57689999999999997</v>
      </c>
      <c r="CG74" s="51">
        <f>CH54</f>
        <v>0.61237340979774368</v>
      </c>
      <c r="CH74" s="29"/>
      <c r="CI74" s="31"/>
    </row>
    <row r="75" spans="7:87" x14ac:dyDescent="0.25">
      <c r="G75" s="28"/>
      <c r="H75" s="29"/>
      <c r="I75" s="68" t="s">
        <v>55</v>
      </c>
      <c r="J75" s="87">
        <f>L55</f>
        <v>0.61238924709964182</v>
      </c>
      <c r="K75" s="87">
        <f>J74</f>
        <v>0.62119462354982091</v>
      </c>
      <c r="L75" s="29"/>
      <c r="M75" s="29"/>
      <c r="N75" s="29"/>
      <c r="O75" s="29"/>
      <c r="P75" s="30"/>
      <c r="Q75" s="29"/>
      <c r="R75" s="29"/>
      <c r="S75" s="29"/>
      <c r="T75" s="29"/>
      <c r="U75" s="29"/>
      <c r="V75" s="29"/>
      <c r="W75" s="30"/>
      <c r="X75" s="29"/>
      <c r="Y75" s="29"/>
      <c r="Z75" s="31"/>
      <c r="AA75" s="28"/>
      <c r="AB75" s="29"/>
      <c r="AC75" s="68" t="s">
        <v>55</v>
      </c>
      <c r="AD75" s="69">
        <f>AF55</f>
        <v>0.61238924709964182</v>
      </c>
      <c r="AE75" s="51">
        <f>AD74</f>
        <v>0.62119462354982091</v>
      </c>
      <c r="AF75" s="29"/>
      <c r="AG75" s="29"/>
      <c r="AH75" s="29"/>
      <c r="AI75" s="29"/>
      <c r="AJ75" s="30"/>
      <c r="AK75" s="29"/>
      <c r="AL75" s="29"/>
      <c r="AM75" s="29"/>
      <c r="AN75" s="29"/>
      <c r="AO75" s="29"/>
      <c r="AP75" s="29"/>
      <c r="AQ75" s="30"/>
      <c r="AR75" s="29"/>
      <c r="AS75" s="29"/>
      <c r="AT75" s="31"/>
      <c r="AU75" s="28"/>
      <c r="AV75" s="29"/>
      <c r="AW75" s="68" t="s">
        <v>55</v>
      </c>
      <c r="AX75" s="69">
        <f>AZ55</f>
        <v>0.61238924709964182</v>
      </c>
      <c r="AY75" s="51">
        <f>AX74</f>
        <v>0.62119462354982091</v>
      </c>
      <c r="AZ75" s="29"/>
      <c r="BA75" s="29"/>
      <c r="BB75" s="29"/>
      <c r="BC75" s="29"/>
      <c r="BD75" s="30"/>
      <c r="BE75" s="29"/>
      <c r="BF75" s="29"/>
      <c r="BG75" s="29"/>
      <c r="BH75" s="29"/>
      <c r="BI75" s="29"/>
      <c r="BJ75" s="29"/>
      <c r="BK75" s="30"/>
      <c r="BL75" s="29"/>
      <c r="BM75" s="29"/>
      <c r="BN75" s="31"/>
      <c r="BO75" s="28"/>
      <c r="BP75" s="29"/>
      <c r="BQ75" s="29"/>
      <c r="BR75" s="30"/>
      <c r="BS75" s="29"/>
      <c r="BT75" s="29"/>
      <c r="BU75" s="31"/>
      <c r="BV75" s="28"/>
      <c r="BW75" s="29"/>
      <c r="BX75" s="29"/>
      <c r="BY75" s="30"/>
      <c r="BZ75" s="29"/>
      <c r="CA75" s="29"/>
      <c r="CB75" s="31"/>
      <c r="CC75" s="28"/>
      <c r="CD75" s="29"/>
      <c r="CE75" s="29"/>
      <c r="CF75" s="30"/>
      <c r="CG75" s="29"/>
      <c r="CH75" s="29"/>
      <c r="CI75" s="31"/>
    </row>
    <row r="76" spans="7:87" x14ac:dyDescent="0.25">
      <c r="G76" s="28"/>
      <c r="H76" s="29"/>
      <c r="I76" s="68" t="s">
        <v>56</v>
      </c>
      <c r="J76" s="87">
        <f>Z55</f>
        <v>0.59924462354982089</v>
      </c>
      <c r="K76" s="87">
        <f>L55</f>
        <v>0.61238924709964182</v>
      </c>
      <c r="L76" s="29"/>
      <c r="M76" s="29"/>
      <c r="N76" s="29"/>
      <c r="O76" s="29"/>
      <c r="P76" s="30"/>
      <c r="Q76" s="29"/>
      <c r="R76" s="29"/>
      <c r="S76" s="29"/>
      <c r="T76" s="29"/>
      <c r="U76" s="29"/>
      <c r="V76" s="29"/>
      <c r="W76" s="30"/>
      <c r="X76" s="29"/>
      <c r="Y76" s="29"/>
      <c r="Z76" s="31"/>
      <c r="AA76" s="28"/>
      <c r="AB76" s="29"/>
      <c r="AC76" s="68" t="s">
        <v>56</v>
      </c>
      <c r="AD76" s="69">
        <f>AT55</f>
        <v>0.59924462354982089</v>
      </c>
      <c r="AE76" s="51">
        <f>AF55</f>
        <v>0.61238924709964182</v>
      </c>
      <c r="AF76" s="29"/>
      <c r="AG76" s="29"/>
      <c r="AH76" s="29"/>
      <c r="AI76" s="29"/>
      <c r="AJ76" s="30"/>
      <c r="AK76" s="29"/>
      <c r="AL76" s="29"/>
      <c r="AM76" s="29"/>
      <c r="AN76" s="29"/>
      <c r="AO76" s="29"/>
      <c r="AP76" s="29"/>
      <c r="AQ76" s="30"/>
      <c r="AR76" s="29"/>
      <c r="AS76" s="29"/>
      <c r="AT76" s="31"/>
      <c r="AU76" s="28"/>
      <c r="AV76" s="29"/>
      <c r="AW76" s="68" t="s">
        <v>56</v>
      </c>
      <c r="AX76" s="69">
        <f>BN55</f>
        <v>0.59924462354982089</v>
      </c>
      <c r="AY76" s="51">
        <f>AZ55</f>
        <v>0.61238924709964182</v>
      </c>
      <c r="AZ76" s="29"/>
      <c r="BA76" s="29"/>
      <c r="BB76" s="29"/>
      <c r="BC76" s="29"/>
      <c r="BD76" s="30"/>
      <c r="BE76" s="29"/>
      <c r="BF76" s="29"/>
      <c r="BG76" s="29"/>
      <c r="BH76" s="29"/>
      <c r="BI76" s="29"/>
      <c r="BJ76" s="29"/>
      <c r="BK76" s="30"/>
      <c r="BL76" s="29"/>
      <c r="BM76" s="29"/>
      <c r="BN76" s="31"/>
      <c r="BO76" s="28"/>
      <c r="BP76" s="29"/>
      <c r="BQ76" s="29"/>
      <c r="BR76" s="30"/>
      <c r="BS76" s="29"/>
      <c r="BT76" s="29"/>
      <c r="BU76" s="31"/>
      <c r="BV76" s="28"/>
      <c r="BW76" s="29"/>
      <c r="BX76" s="29"/>
      <c r="BY76" s="30"/>
      <c r="BZ76" s="29"/>
      <c r="CA76" s="29"/>
      <c r="CB76" s="31"/>
      <c r="CC76" s="28"/>
      <c r="CD76" s="29"/>
      <c r="CE76" s="29"/>
      <c r="CF76" s="30"/>
      <c r="CG76" s="29"/>
      <c r="CH76" s="29"/>
      <c r="CI76" s="31"/>
    </row>
    <row r="77" spans="7:87" ht="15.75" thickBot="1" x14ac:dyDescent="0.3">
      <c r="G77" s="28"/>
      <c r="H77" s="29"/>
      <c r="I77" s="68" t="s">
        <v>57</v>
      </c>
      <c r="J77" s="87">
        <f>I60</f>
        <v>0.58609999999999995</v>
      </c>
      <c r="K77" s="87">
        <f>Z55</f>
        <v>0.59924462354982089</v>
      </c>
      <c r="L77" s="29"/>
      <c r="M77" s="29"/>
      <c r="N77" s="29"/>
      <c r="O77" s="29"/>
      <c r="P77" s="30"/>
      <c r="Q77" s="29"/>
      <c r="R77" s="29"/>
      <c r="S77" s="29"/>
      <c r="T77" s="29"/>
      <c r="U77" s="29"/>
      <c r="V77" s="29"/>
      <c r="W77" s="30"/>
      <c r="X77" s="29"/>
      <c r="Y77" s="29"/>
      <c r="Z77" s="31"/>
      <c r="AA77" s="28"/>
      <c r="AB77" s="29"/>
      <c r="AC77" s="68" t="s">
        <v>57</v>
      </c>
      <c r="AD77" s="69">
        <f>AC60</f>
        <v>0.58609999999999995</v>
      </c>
      <c r="AE77" s="51">
        <f>AT55</f>
        <v>0.59924462354982089</v>
      </c>
      <c r="AF77" s="29"/>
      <c r="AG77" s="29"/>
      <c r="AH77" s="29"/>
      <c r="AI77" s="29"/>
      <c r="AJ77" s="30"/>
      <c r="AK77" s="29"/>
      <c r="AL77" s="29"/>
      <c r="AM77" s="29"/>
      <c r="AN77" s="29"/>
      <c r="AO77" s="29"/>
      <c r="AP77" s="29"/>
      <c r="AQ77" s="30"/>
      <c r="AR77" s="29"/>
      <c r="AS77" s="29"/>
      <c r="AT77" s="31"/>
      <c r="AU77" s="28"/>
      <c r="AV77" s="29"/>
      <c r="AW77" s="68" t="s">
        <v>57</v>
      </c>
      <c r="AX77" s="69">
        <f>AW60</f>
        <v>0.58609999999999995</v>
      </c>
      <c r="AY77" s="51">
        <f>BN55</f>
        <v>0.59924462354982089</v>
      </c>
      <c r="AZ77" s="29"/>
      <c r="BA77" s="29"/>
      <c r="BB77" s="29"/>
      <c r="BC77" s="29"/>
      <c r="BD77" s="30"/>
      <c r="BE77" s="29"/>
      <c r="BF77" s="29"/>
      <c r="BG77" s="29"/>
      <c r="BH77" s="29"/>
      <c r="BI77" s="29"/>
      <c r="BJ77" s="29"/>
      <c r="BK77" s="30"/>
      <c r="BL77" s="29"/>
      <c r="BM77" s="29"/>
      <c r="BN77" s="31"/>
      <c r="BO77" s="77"/>
      <c r="BP77" s="78"/>
      <c r="BQ77" s="78"/>
      <c r="BR77" s="79"/>
      <c r="BS77" s="78"/>
      <c r="BT77" s="78"/>
      <c r="BU77" s="80"/>
      <c r="BV77" s="77"/>
      <c r="BW77" s="78"/>
      <c r="BX77" s="78"/>
      <c r="BY77" s="79"/>
      <c r="BZ77" s="78"/>
      <c r="CA77" s="78"/>
      <c r="CB77" s="80"/>
      <c r="CC77" s="77"/>
      <c r="CD77" s="78"/>
      <c r="CE77" s="78"/>
      <c r="CF77" s="79"/>
      <c r="CG77" s="78"/>
      <c r="CH77" s="78"/>
      <c r="CI77" s="80"/>
    </row>
    <row r="78" spans="7:87" x14ac:dyDescent="0.25">
      <c r="G78" s="28"/>
      <c r="H78" s="29"/>
      <c r="I78" s="29"/>
      <c r="J78" s="30"/>
      <c r="K78" s="29"/>
      <c r="L78" s="29"/>
      <c r="M78" s="29"/>
      <c r="N78" s="29"/>
      <c r="O78" s="29"/>
      <c r="P78" s="30"/>
      <c r="Q78" s="29"/>
      <c r="R78" s="29"/>
      <c r="S78" s="29"/>
      <c r="T78" s="29"/>
      <c r="U78" s="29"/>
      <c r="V78" s="29"/>
      <c r="W78" s="30"/>
      <c r="X78" s="29"/>
      <c r="Y78" s="29"/>
      <c r="Z78" s="31"/>
      <c r="AA78" s="28"/>
      <c r="AB78" s="29"/>
      <c r="AC78" s="29"/>
      <c r="AD78" s="30"/>
      <c r="AE78" s="29"/>
      <c r="AF78" s="29"/>
      <c r="AG78" s="29"/>
      <c r="AH78" s="29"/>
      <c r="AI78" s="29"/>
      <c r="AJ78" s="30"/>
      <c r="AK78" s="29"/>
      <c r="AL78" s="29"/>
      <c r="AM78" s="29"/>
      <c r="AN78" s="29"/>
      <c r="AO78" s="29"/>
      <c r="AP78" s="29"/>
      <c r="AQ78" s="30"/>
      <c r="AR78" s="29"/>
      <c r="AS78" s="29"/>
      <c r="AT78" s="31"/>
      <c r="AU78" s="28"/>
      <c r="AV78" s="29"/>
      <c r="AW78" s="29"/>
      <c r="AX78" s="30"/>
      <c r="AY78" s="29"/>
      <c r="AZ78" s="29"/>
      <c r="BA78" s="29"/>
      <c r="BB78" s="29"/>
      <c r="BC78" s="29"/>
      <c r="BD78" s="30"/>
      <c r="BE78" s="29"/>
      <c r="BF78" s="29"/>
      <c r="BG78" s="29"/>
      <c r="BH78" s="29"/>
      <c r="BI78" s="29"/>
      <c r="BJ78" s="29"/>
      <c r="BK78" s="30"/>
      <c r="BL78" s="29"/>
      <c r="BM78" s="29"/>
      <c r="BN78" s="31"/>
      <c r="BO78" s="28"/>
      <c r="BP78" s="29"/>
      <c r="BQ78" s="70"/>
      <c r="BR78" s="71"/>
      <c r="BS78" s="70"/>
      <c r="BT78" s="29"/>
      <c r="BU78" s="29"/>
      <c r="BV78" s="28"/>
      <c r="BW78" s="29"/>
      <c r="BX78" s="70"/>
      <c r="BY78" s="71"/>
      <c r="BZ78" s="70"/>
      <c r="CA78" s="29"/>
      <c r="CB78" s="29"/>
      <c r="CC78" s="28"/>
      <c r="CD78" s="29"/>
      <c r="CE78" s="70"/>
      <c r="CF78" s="71"/>
      <c r="CG78" s="70"/>
      <c r="CH78" s="29"/>
      <c r="CI78" s="29"/>
    </row>
    <row r="79" spans="7:87" ht="15.75" thickBot="1" x14ac:dyDescent="0.3">
      <c r="G79" s="77"/>
      <c r="H79" s="78"/>
      <c r="I79" s="78"/>
      <c r="J79" s="79"/>
      <c r="K79" s="78"/>
      <c r="L79" s="78"/>
      <c r="M79" s="78"/>
      <c r="N79" s="78"/>
      <c r="O79" s="78"/>
      <c r="P79" s="79"/>
      <c r="Q79" s="78"/>
      <c r="R79" s="78"/>
      <c r="S79" s="78"/>
      <c r="T79" s="78"/>
      <c r="U79" s="78"/>
      <c r="V79" s="78"/>
      <c r="W79" s="79"/>
      <c r="X79" s="78"/>
      <c r="Y79" s="78"/>
      <c r="Z79" s="80"/>
      <c r="AA79" s="77"/>
      <c r="AB79" s="78"/>
      <c r="AC79" s="78"/>
      <c r="AD79" s="79"/>
      <c r="AE79" s="78"/>
      <c r="AF79" s="78"/>
      <c r="AG79" s="78"/>
      <c r="AH79" s="78"/>
      <c r="AI79" s="78"/>
      <c r="AJ79" s="79"/>
      <c r="AK79" s="78"/>
      <c r="AL79" s="78"/>
      <c r="AM79" s="78"/>
      <c r="AN79" s="78"/>
      <c r="AO79" s="78"/>
      <c r="AP79" s="78"/>
      <c r="AQ79" s="79"/>
      <c r="AR79" s="78"/>
      <c r="AS79" s="78"/>
      <c r="AT79" s="80"/>
      <c r="AU79" s="77"/>
      <c r="AV79" s="78"/>
      <c r="AW79" s="78"/>
      <c r="AX79" s="79"/>
      <c r="AY79" s="78"/>
      <c r="AZ79" s="78"/>
      <c r="BA79" s="78"/>
      <c r="BB79" s="78"/>
      <c r="BC79" s="78"/>
      <c r="BD79" s="79"/>
      <c r="BE79" s="78"/>
      <c r="BF79" s="78"/>
      <c r="BG79" s="78"/>
      <c r="BH79" s="78"/>
      <c r="BI79" s="78"/>
      <c r="BJ79" s="78"/>
      <c r="BK79" s="79"/>
      <c r="BL79" s="78"/>
      <c r="BM79" s="78"/>
      <c r="BN79" s="80"/>
      <c r="BO79" s="77"/>
      <c r="BP79" s="78"/>
      <c r="BQ79" s="29"/>
      <c r="BR79" s="30"/>
      <c r="BS79" s="29"/>
      <c r="BT79" s="78"/>
      <c r="BU79" s="78"/>
      <c r="BV79" s="77"/>
      <c r="BW79" s="78"/>
      <c r="BX79" s="29"/>
      <c r="BY79" s="30"/>
      <c r="BZ79" s="29"/>
      <c r="CA79" s="78"/>
      <c r="CB79" s="78"/>
      <c r="CC79" s="77"/>
      <c r="CD79" s="78"/>
      <c r="CE79" s="29"/>
      <c r="CF79" s="30"/>
      <c r="CG79" s="29"/>
      <c r="CH79" s="78"/>
      <c r="CI79" s="78"/>
    </row>
    <row r="80" spans="7:87" ht="15" customHeight="1" x14ac:dyDescent="0.25">
      <c r="G80" s="311" t="s">
        <v>60</v>
      </c>
      <c r="H80" s="312"/>
      <c r="I80" s="70"/>
      <c r="J80" s="71"/>
      <c r="K80" s="70"/>
      <c r="L80" s="70"/>
      <c r="M80" s="70"/>
      <c r="N80" s="70"/>
      <c r="O80" s="70"/>
      <c r="P80" s="71"/>
      <c r="Q80" s="70"/>
      <c r="R80" s="70"/>
      <c r="S80" s="70"/>
      <c r="T80" s="70"/>
      <c r="U80" s="70"/>
      <c r="V80" s="70"/>
      <c r="W80" s="71"/>
      <c r="X80" s="70"/>
      <c r="Y80" s="70"/>
      <c r="Z80" s="72"/>
      <c r="AA80" s="311" t="s">
        <v>60</v>
      </c>
      <c r="AB80" s="312"/>
      <c r="AC80" s="70"/>
      <c r="AD80" s="71"/>
      <c r="AE80" s="70"/>
      <c r="AF80" s="70"/>
      <c r="AG80" s="70"/>
      <c r="AH80" s="70"/>
      <c r="AI80" s="70"/>
      <c r="AJ80" s="71"/>
      <c r="AK80" s="70"/>
      <c r="AL80" s="70"/>
      <c r="AM80" s="70"/>
      <c r="AN80" s="70"/>
      <c r="AO80" s="70"/>
      <c r="AP80" s="70"/>
      <c r="AQ80" s="71"/>
      <c r="AR80" s="70"/>
      <c r="AS80" s="70"/>
      <c r="AT80" s="72"/>
      <c r="AU80" s="311" t="s">
        <v>60</v>
      </c>
      <c r="AV80" s="312"/>
      <c r="AW80" s="70"/>
      <c r="AX80" s="71"/>
      <c r="AY80" s="70"/>
      <c r="AZ80" s="70"/>
      <c r="BA80" s="70"/>
      <c r="BB80" s="70"/>
      <c r="BC80" s="70"/>
      <c r="BD80" s="71"/>
      <c r="BE80" s="70"/>
      <c r="BF80" s="70"/>
      <c r="BG80" s="70"/>
      <c r="BH80" s="70"/>
      <c r="BI80" s="70"/>
      <c r="BJ80" s="70"/>
      <c r="BK80" s="71"/>
      <c r="BL80" s="70"/>
      <c r="BM80" s="70"/>
      <c r="BN80" s="72"/>
      <c r="BO80" s="311" t="s">
        <v>60</v>
      </c>
      <c r="BP80" s="312"/>
      <c r="BQ80" s="29"/>
      <c r="BR80" s="73"/>
      <c r="BS80" s="73"/>
      <c r="BT80" s="70"/>
      <c r="BU80" s="70"/>
      <c r="BV80" s="311" t="s">
        <v>60</v>
      </c>
      <c r="BW80" s="312"/>
      <c r="BX80" s="29"/>
      <c r="BY80" s="73"/>
      <c r="BZ80" s="73"/>
      <c r="CA80" s="70"/>
      <c r="CB80" s="70"/>
      <c r="CC80" s="311" t="s">
        <v>60</v>
      </c>
      <c r="CD80" s="312"/>
      <c r="CE80" s="29"/>
      <c r="CF80" s="73"/>
      <c r="CG80" s="73"/>
      <c r="CH80" s="70"/>
      <c r="CI80" s="70"/>
    </row>
    <row r="81" spans="7:87" ht="15.75" thickBot="1" x14ac:dyDescent="0.3">
      <c r="G81" s="313"/>
      <c r="H81" s="314"/>
      <c r="I81" s="29"/>
      <c r="J81" s="30"/>
      <c r="K81" s="29"/>
      <c r="L81" s="29"/>
      <c r="M81" s="29"/>
      <c r="N81" s="29"/>
      <c r="O81" s="29"/>
      <c r="P81" s="30"/>
      <c r="Q81" s="29"/>
      <c r="R81" s="29"/>
      <c r="S81" s="29"/>
      <c r="T81" s="29"/>
      <c r="U81" s="29"/>
      <c r="V81" s="29"/>
      <c r="W81" s="30"/>
      <c r="X81" s="29"/>
      <c r="Y81" s="29"/>
      <c r="Z81" s="31"/>
      <c r="AA81" s="313"/>
      <c r="AB81" s="314"/>
      <c r="AC81" s="29"/>
      <c r="AD81" s="30"/>
      <c r="AE81" s="29"/>
      <c r="AF81" s="29"/>
      <c r="AG81" s="29"/>
      <c r="AH81" s="29"/>
      <c r="AI81" s="29"/>
      <c r="AJ81" s="30"/>
      <c r="AK81" s="29"/>
      <c r="AL81" s="29"/>
      <c r="AM81" s="29"/>
      <c r="AN81" s="29"/>
      <c r="AO81" s="29"/>
      <c r="AP81" s="29"/>
      <c r="AQ81" s="30"/>
      <c r="AR81" s="29"/>
      <c r="AS81" s="29"/>
      <c r="AT81" s="31"/>
      <c r="AU81" s="313"/>
      <c r="AV81" s="314"/>
      <c r="AW81" s="29"/>
      <c r="AX81" s="30"/>
      <c r="AY81" s="29"/>
      <c r="AZ81" s="29"/>
      <c r="BA81" s="29"/>
      <c r="BB81" s="29"/>
      <c r="BC81" s="29"/>
      <c r="BD81" s="30"/>
      <c r="BE81" s="29"/>
      <c r="BF81" s="29"/>
      <c r="BG81" s="29"/>
      <c r="BH81" s="29"/>
      <c r="BI81" s="29"/>
      <c r="BJ81" s="29"/>
      <c r="BK81" s="30"/>
      <c r="BL81" s="29"/>
      <c r="BM81" s="29"/>
      <c r="BN81" s="31"/>
      <c r="BO81" s="313"/>
      <c r="BP81" s="314"/>
      <c r="BQ81" s="29"/>
      <c r="BR81" s="73" t="s">
        <v>52</v>
      </c>
      <c r="BS81" s="73">
        <f>$C$8</f>
        <v>0.33333333333333331</v>
      </c>
      <c r="BT81" s="64">
        <f>NORMINV(BS82,BQ89,BQ90)</f>
        <v>2.2007520887673677</v>
      </c>
      <c r="BU81" s="29"/>
      <c r="BV81" s="313"/>
      <c r="BW81" s="314"/>
      <c r="BX81" s="29"/>
      <c r="BY81" s="73" t="s">
        <v>52</v>
      </c>
      <c r="BZ81" s="73">
        <f>$C$8</f>
        <v>0.33333333333333331</v>
      </c>
      <c r="CA81" s="64">
        <f>NORMINV(BZ82,BX89,BX90)</f>
        <v>2.2007520887673677</v>
      </c>
      <c r="CB81" s="29"/>
      <c r="CC81" s="313"/>
      <c r="CD81" s="314"/>
      <c r="CE81" s="29"/>
      <c r="CF81" s="73" t="s">
        <v>52</v>
      </c>
      <c r="CG81" s="73">
        <f>$C$8</f>
        <v>0.33333333333333331</v>
      </c>
      <c r="CH81" s="64">
        <f>NORMINV(CG82,CE89,CE90)</f>
        <v>2.2007520887673677</v>
      </c>
      <c r="CI81" s="29"/>
    </row>
    <row r="82" spans="7:87" x14ac:dyDescent="0.25">
      <c r="G82" s="28"/>
      <c r="H82" s="29"/>
      <c r="I82" s="29"/>
      <c r="J82" s="73" t="s">
        <v>52</v>
      </c>
      <c r="K82" s="73">
        <f>$C$3</f>
        <v>0.4</v>
      </c>
      <c r="L82" s="64">
        <f>NORMINV(K83,I90,I91)</f>
        <v>2.0786882734761862</v>
      </c>
      <c r="M82" s="29"/>
      <c r="N82" s="29"/>
      <c r="O82" s="29"/>
      <c r="P82" s="30"/>
      <c r="Q82" s="73" t="s">
        <v>52</v>
      </c>
      <c r="R82" s="73">
        <f>$C$5</f>
        <v>0.5</v>
      </c>
      <c r="S82" s="74">
        <f>NORMINV(R83,O90,O91)</f>
        <v>2.4324666610817269</v>
      </c>
      <c r="T82" s="29"/>
      <c r="U82" s="29"/>
      <c r="V82" s="29"/>
      <c r="W82" s="30"/>
      <c r="X82" s="73" t="s">
        <v>29</v>
      </c>
      <c r="Y82" s="73">
        <f>$C$5</f>
        <v>0.5</v>
      </c>
      <c r="Z82" s="75">
        <f>NORMINV(Y82,V90,V91)</f>
        <v>1.5505696005893659</v>
      </c>
      <c r="AA82" s="28"/>
      <c r="AB82" s="29"/>
      <c r="AC82" s="29"/>
      <c r="AD82" s="73" t="s">
        <v>52</v>
      </c>
      <c r="AE82" s="73">
        <f>$C$3</f>
        <v>0.4</v>
      </c>
      <c r="AF82" s="64">
        <f>NORMINV(AE83,AC90,AC91)</f>
        <v>2.0786882734761862</v>
      </c>
      <c r="AG82" s="29"/>
      <c r="AH82" s="29"/>
      <c r="AI82" s="29"/>
      <c r="AJ82" s="30"/>
      <c r="AK82" s="73" t="s">
        <v>52</v>
      </c>
      <c r="AL82" s="73">
        <f>$C$5</f>
        <v>0.5</v>
      </c>
      <c r="AM82" s="74">
        <f>NORMINV(AL83,AI90,AI91)</f>
        <v>2.4324666610817269</v>
      </c>
      <c r="AN82" s="29"/>
      <c r="AO82" s="29"/>
      <c r="AP82" s="29"/>
      <c r="AQ82" s="30"/>
      <c r="AR82" s="73" t="s">
        <v>29</v>
      </c>
      <c r="AS82" s="73">
        <f>$C$5</f>
        <v>0.5</v>
      </c>
      <c r="AT82" s="75">
        <f>NORMINV(AS82,AP90,AP91)</f>
        <v>1.5505696005893659</v>
      </c>
      <c r="AU82" s="28"/>
      <c r="AV82" s="29"/>
      <c r="AW82" s="29"/>
      <c r="AX82" s="73" t="s">
        <v>52</v>
      </c>
      <c r="AY82" s="73">
        <f>$C$3</f>
        <v>0.4</v>
      </c>
      <c r="AZ82" s="64">
        <f>NORMINV(AY83,AW90,AW91)</f>
        <v>2.0786882734761862</v>
      </c>
      <c r="BA82" s="29"/>
      <c r="BB82" s="29"/>
      <c r="BC82" s="29"/>
      <c r="BD82" s="30"/>
      <c r="BE82" s="73" t="s">
        <v>52</v>
      </c>
      <c r="BF82" s="73">
        <f>$C$5</f>
        <v>0.5</v>
      </c>
      <c r="BG82" s="74">
        <f>NORMINV(BF83,BC90,BC91)</f>
        <v>2.4324666610817269</v>
      </c>
      <c r="BH82" s="29"/>
      <c r="BI82" s="29"/>
      <c r="BJ82" s="29"/>
      <c r="BK82" s="30"/>
      <c r="BL82" s="73" t="s">
        <v>29</v>
      </c>
      <c r="BM82" s="73">
        <f>$C$5</f>
        <v>0.5</v>
      </c>
      <c r="BN82" s="75">
        <f>NORMINV(BM82,BJ90,BJ91)</f>
        <v>1.5505696005893659</v>
      </c>
      <c r="BO82" s="28"/>
      <c r="BP82" s="29"/>
      <c r="BQ82" s="29"/>
      <c r="BR82" s="73" t="s">
        <v>29</v>
      </c>
      <c r="BS82" s="73">
        <f>$C$9</f>
        <v>0.66666666666666663</v>
      </c>
      <c r="BT82" s="29"/>
      <c r="BU82" s="31"/>
      <c r="BV82" s="28"/>
      <c r="BW82" s="29"/>
      <c r="BX82" s="29"/>
      <c r="BY82" s="73" t="s">
        <v>29</v>
      </c>
      <c r="BZ82" s="73">
        <f>$C$9</f>
        <v>0.66666666666666663</v>
      </c>
      <c r="CA82" s="29"/>
      <c r="CB82" s="31"/>
      <c r="CC82" s="28"/>
      <c r="CD82" s="29"/>
      <c r="CE82" s="29"/>
      <c r="CF82" s="73" t="s">
        <v>29</v>
      </c>
      <c r="CG82" s="73">
        <f>$C$9</f>
        <v>0.66666666666666663</v>
      </c>
      <c r="CH82" s="29"/>
      <c r="CI82" s="31"/>
    </row>
    <row r="83" spans="7:87" ht="15.75" thickBot="1" x14ac:dyDescent="0.3">
      <c r="G83" s="28"/>
      <c r="H83" s="29"/>
      <c r="I83" s="29"/>
      <c r="J83" s="73" t="s">
        <v>29</v>
      </c>
      <c r="K83" s="73">
        <f>$C$4</f>
        <v>0.6</v>
      </c>
      <c r="L83" s="29"/>
      <c r="M83" s="29"/>
      <c r="N83" s="29"/>
      <c r="O83" s="29"/>
      <c r="P83" s="30"/>
      <c r="Q83" s="73" t="s">
        <v>29</v>
      </c>
      <c r="R83" s="73">
        <f>$C$6</f>
        <v>0.5</v>
      </c>
      <c r="S83" s="29"/>
      <c r="T83" s="29"/>
      <c r="U83" s="29"/>
      <c r="V83" s="29"/>
      <c r="W83" s="30"/>
      <c r="X83" s="73" t="s">
        <v>52</v>
      </c>
      <c r="Y83" s="73">
        <f>$C$6</f>
        <v>0.5</v>
      </c>
      <c r="Z83" s="31"/>
      <c r="AA83" s="28"/>
      <c r="AB83" s="29"/>
      <c r="AC83" s="29"/>
      <c r="AD83" s="73" t="s">
        <v>29</v>
      </c>
      <c r="AE83" s="73">
        <f>$C$4</f>
        <v>0.6</v>
      </c>
      <c r="AF83" s="29"/>
      <c r="AG83" s="29"/>
      <c r="AH83" s="29"/>
      <c r="AI83" s="29"/>
      <c r="AJ83" s="30"/>
      <c r="AK83" s="73" t="s">
        <v>29</v>
      </c>
      <c r="AL83" s="73">
        <f>$C$6</f>
        <v>0.5</v>
      </c>
      <c r="AM83" s="29"/>
      <c r="AN83" s="29"/>
      <c r="AO83" s="29"/>
      <c r="AP83" s="29"/>
      <c r="AQ83" s="30"/>
      <c r="AR83" s="73" t="s">
        <v>52</v>
      </c>
      <c r="AS83" s="73">
        <f>$C$6</f>
        <v>0.5</v>
      </c>
      <c r="AT83" s="31"/>
      <c r="AU83" s="28"/>
      <c r="AV83" s="29"/>
      <c r="AW83" s="29"/>
      <c r="AX83" s="73" t="s">
        <v>29</v>
      </c>
      <c r="AY83" s="73">
        <f>$C$4</f>
        <v>0.6</v>
      </c>
      <c r="AZ83" s="29"/>
      <c r="BA83" s="29"/>
      <c r="BB83" s="29"/>
      <c r="BC83" s="29"/>
      <c r="BD83" s="30"/>
      <c r="BE83" s="73" t="s">
        <v>29</v>
      </c>
      <c r="BF83" s="73">
        <f>$C$6</f>
        <v>0.5</v>
      </c>
      <c r="BG83" s="29"/>
      <c r="BH83" s="29"/>
      <c r="BI83" s="29"/>
      <c r="BJ83" s="29"/>
      <c r="BK83" s="30"/>
      <c r="BL83" s="73" t="s">
        <v>52</v>
      </c>
      <c r="BM83" s="73">
        <f>$C$6</f>
        <v>0.5</v>
      </c>
      <c r="BN83" s="31"/>
      <c r="BO83" s="28"/>
      <c r="BP83" s="29"/>
      <c r="BQ83" s="29"/>
      <c r="BR83" s="30"/>
      <c r="BS83" s="29"/>
      <c r="BT83" s="29"/>
      <c r="BU83" s="31"/>
      <c r="BV83" s="28"/>
      <c r="BW83" s="29"/>
      <c r="BX83" s="29"/>
      <c r="BY83" s="30"/>
      <c r="BZ83" s="29"/>
      <c r="CA83" s="29"/>
      <c r="CB83" s="31"/>
      <c r="CC83" s="28"/>
      <c r="CD83" s="29"/>
      <c r="CE83" s="29"/>
      <c r="CF83" s="30"/>
      <c r="CG83" s="29"/>
      <c r="CH83" s="29"/>
      <c r="CI83" s="31"/>
    </row>
    <row r="84" spans="7:87" ht="32.25" thickBot="1" x14ac:dyDescent="0.3">
      <c r="G84" s="28"/>
      <c r="H84" s="29"/>
      <c r="I84" s="29"/>
      <c r="J84" s="30"/>
      <c r="K84" s="29"/>
      <c r="L84" s="29"/>
      <c r="M84" s="29"/>
      <c r="N84" s="29"/>
      <c r="O84" s="29"/>
      <c r="P84" s="30"/>
      <c r="Q84" s="29"/>
      <c r="R84" s="29"/>
      <c r="S84" s="29"/>
      <c r="T84" s="29"/>
      <c r="U84" s="29"/>
      <c r="V84" s="29"/>
      <c r="W84" s="30"/>
      <c r="X84" s="29"/>
      <c r="Y84" s="29"/>
      <c r="Z84" s="31"/>
      <c r="AA84" s="28"/>
      <c r="AB84" s="29"/>
      <c r="AC84" s="29"/>
      <c r="AD84" s="30"/>
      <c r="AE84" s="29"/>
      <c r="AF84" s="29"/>
      <c r="AG84" s="29"/>
      <c r="AH84" s="29"/>
      <c r="AI84" s="29"/>
      <c r="AJ84" s="30"/>
      <c r="AK84" s="29"/>
      <c r="AL84" s="29"/>
      <c r="AM84" s="29"/>
      <c r="AN84" s="29"/>
      <c r="AO84" s="29"/>
      <c r="AP84" s="29"/>
      <c r="AQ84" s="30"/>
      <c r="AR84" s="29"/>
      <c r="AS84" s="29"/>
      <c r="AT84" s="31"/>
      <c r="AU84" s="28"/>
      <c r="AV84" s="29"/>
      <c r="AW84" s="29"/>
      <c r="AX84" s="30"/>
      <c r="AY84" s="29"/>
      <c r="AZ84" s="29"/>
      <c r="BA84" s="29"/>
      <c r="BB84" s="29"/>
      <c r="BC84" s="29"/>
      <c r="BD84" s="30"/>
      <c r="BE84" s="29"/>
      <c r="BF84" s="29"/>
      <c r="BG84" s="29"/>
      <c r="BH84" s="29"/>
      <c r="BI84" s="29"/>
      <c r="BJ84" s="29"/>
      <c r="BK84" s="30"/>
      <c r="BL84" s="29"/>
      <c r="BM84" s="29"/>
      <c r="BN84" s="31"/>
      <c r="BO84" s="28"/>
      <c r="BP84" s="309" t="s">
        <v>60</v>
      </c>
      <c r="BQ84" s="310"/>
      <c r="BR84" s="32" t="s">
        <v>51</v>
      </c>
      <c r="BS84" s="29"/>
      <c r="BT84" s="29"/>
      <c r="BU84" s="31"/>
      <c r="BV84" s="28"/>
      <c r="BW84" s="309" t="s">
        <v>60</v>
      </c>
      <c r="BX84" s="310"/>
      <c r="BY84" s="32" t="s">
        <v>51</v>
      </c>
      <c r="BZ84" s="29"/>
      <c r="CA84" s="29"/>
      <c r="CB84" s="31"/>
      <c r="CC84" s="28"/>
      <c r="CD84" s="309" t="s">
        <v>60</v>
      </c>
      <c r="CE84" s="310"/>
      <c r="CF84" s="32" t="s">
        <v>51</v>
      </c>
      <c r="CG84" s="29"/>
      <c r="CH84" s="29"/>
      <c r="CI84" s="31"/>
    </row>
    <row r="85" spans="7:87" ht="48" customHeight="1" thickBot="1" x14ac:dyDescent="0.3">
      <c r="G85" s="28"/>
      <c r="H85" s="309" t="str">
        <f>G80</f>
        <v>Распределение Проницаемости</v>
      </c>
      <c r="I85" s="310"/>
      <c r="J85" s="32" t="s">
        <v>51</v>
      </c>
      <c r="K85" s="29"/>
      <c r="L85" s="29"/>
      <c r="M85" s="29"/>
      <c r="N85" s="309" t="str">
        <f>G80</f>
        <v>Распределение Проницаемости</v>
      </c>
      <c r="O85" s="310"/>
      <c r="P85" s="32" t="s">
        <v>51</v>
      </c>
      <c r="Q85" s="29"/>
      <c r="R85" s="29"/>
      <c r="S85" s="29"/>
      <c r="T85" s="29"/>
      <c r="U85" s="309" t="str">
        <f>G80</f>
        <v>Распределение Проницаемости</v>
      </c>
      <c r="V85" s="310"/>
      <c r="W85" s="32" t="s">
        <v>51</v>
      </c>
      <c r="X85" s="29"/>
      <c r="Y85" s="29"/>
      <c r="Z85" s="31"/>
      <c r="AA85" s="28"/>
      <c r="AB85" s="309" t="str">
        <f>AA80</f>
        <v>Распределение Проницаемости</v>
      </c>
      <c r="AC85" s="310"/>
      <c r="AD85" s="32" t="s">
        <v>51</v>
      </c>
      <c r="AE85" s="29"/>
      <c r="AF85" s="29"/>
      <c r="AG85" s="29"/>
      <c r="AH85" s="309" t="str">
        <f>AA80</f>
        <v>Распределение Проницаемости</v>
      </c>
      <c r="AI85" s="310"/>
      <c r="AJ85" s="32" t="s">
        <v>51</v>
      </c>
      <c r="AK85" s="29"/>
      <c r="AL85" s="29"/>
      <c r="AM85" s="29"/>
      <c r="AN85" s="29"/>
      <c r="AO85" s="309" t="str">
        <f>AA80</f>
        <v>Распределение Проницаемости</v>
      </c>
      <c r="AP85" s="310"/>
      <c r="AQ85" s="32" t="s">
        <v>51</v>
      </c>
      <c r="AR85" s="29"/>
      <c r="AS85" s="29"/>
      <c r="AT85" s="31"/>
      <c r="AU85" s="28"/>
      <c r="AV85" s="309" t="str">
        <f>AU80</f>
        <v>Распределение Проницаемости</v>
      </c>
      <c r="AW85" s="310"/>
      <c r="AX85" s="32" t="s">
        <v>51</v>
      </c>
      <c r="AY85" s="29"/>
      <c r="AZ85" s="29"/>
      <c r="BA85" s="29"/>
      <c r="BB85" s="309" t="str">
        <f>AU80</f>
        <v>Распределение Проницаемости</v>
      </c>
      <c r="BC85" s="310"/>
      <c r="BD85" s="32" t="s">
        <v>51</v>
      </c>
      <c r="BE85" s="29"/>
      <c r="BF85" s="29"/>
      <c r="BG85" s="29"/>
      <c r="BH85" s="29"/>
      <c r="BI85" s="309" t="str">
        <f>AU80</f>
        <v>Распределение Проницаемости</v>
      </c>
      <c r="BJ85" s="310"/>
      <c r="BK85" s="32" t="s">
        <v>51</v>
      </c>
      <c r="BL85" s="29"/>
      <c r="BM85" s="29"/>
      <c r="BN85" s="31"/>
      <c r="BO85" s="28"/>
      <c r="BP85" s="33" t="s">
        <v>41</v>
      </c>
      <c r="BQ85" s="34" t="s">
        <v>42</v>
      </c>
      <c r="BR85" s="35">
        <f>LN(BQ86)</f>
        <v>2.2202615316196335E-2</v>
      </c>
      <c r="BS85" s="29"/>
      <c r="BT85" s="29"/>
      <c r="BU85" s="31"/>
      <c r="BV85" s="28"/>
      <c r="BW85" s="33" t="s">
        <v>41</v>
      </c>
      <c r="BX85" s="34" t="s">
        <v>42</v>
      </c>
      <c r="BY85" s="35">
        <f>LN(BX86)</f>
        <v>2.2202615316196335E-2</v>
      </c>
      <c r="BZ85" s="29"/>
      <c r="CA85" s="29"/>
      <c r="CB85" s="31"/>
      <c r="CC85" s="28"/>
      <c r="CD85" s="33" t="s">
        <v>41</v>
      </c>
      <c r="CE85" s="34" t="s">
        <v>42</v>
      </c>
      <c r="CF85" s="35">
        <f>LN(CE86)</f>
        <v>2.2202615316196335E-2</v>
      </c>
      <c r="CG85" s="29"/>
      <c r="CH85" s="29"/>
      <c r="CI85" s="31"/>
    </row>
    <row r="86" spans="7:87" ht="15.75" thickBot="1" x14ac:dyDescent="0.3">
      <c r="G86" s="28"/>
      <c r="H86" s="33" t="s">
        <v>41</v>
      </c>
      <c r="I86" s="34" t="s">
        <v>42</v>
      </c>
      <c r="J86" s="35">
        <f>LN(I87)</f>
        <v>2.2202615316196335E-2</v>
      </c>
      <c r="K86" s="29"/>
      <c r="L86" s="29"/>
      <c r="M86" s="29"/>
      <c r="N86" s="33" t="s">
        <v>41</v>
      </c>
      <c r="O86" s="34" t="s">
        <v>42</v>
      </c>
      <c r="P86" s="35">
        <f>LN(O87)</f>
        <v>0.73173705702576408</v>
      </c>
      <c r="Q86" s="29"/>
      <c r="R86" s="29"/>
      <c r="S86" s="29"/>
      <c r="T86" s="29"/>
      <c r="U86" s="33" t="s">
        <v>41</v>
      </c>
      <c r="V86" s="34" t="s">
        <v>42</v>
      </c>
      <c r="W86" s="35">
        <f>LN(V87)</f>
        <v>2.2202615316196335E-2</v>
      </c>
      <c r="X86" s="29"/>
      <c r="Y86" s="29"/>
      <c r="Z86" s="31"/>
      <c r="AA86" s="28"/>
      <c r="AB86" s="33" t="s">
        <v>41</v>
      </c>
      <c r="AC86" s="34" t="s">
        <v>42</v>
      </c>
      <c r="AD86" s="35">
        <f>LN(AC87)</f>
        <v>2.2202615316196335E-2</v>
      </c>
      <c r="AE86" s="29"/>
      <c r="AF86" s="29"/>
      <c r="AG86" s="29"/>
      <c r="AH86" s="33" t="s">
        <v>41</v>
      </c>
      <c r="AI86" s="34" t="s">
        <v>42</v>
      </c>
      <c r="AJ86" s="35">
        <f>LN(AI87)</f>
        <v>0.73173705702576408</v>
      </c>
      <c r="AK86" s="29"/>
      <c r="AL86" s="29"/>
      <c r="AM86" s="29"/>
      <c r="AN86" s="29"/>
      <c r="AO86" s="33" t="s">
        <v>41</v>
      </c>
      <c r="AP86" s="34" t="s">
        <v>42</v>
      </c>
      <c r="AQ86" s="35">
        <f>LN(AP87)</f>
        <v>2.2202615316196335E-2</v>
      </c>
      <c r="AR86" s="29"/>
      <c r="AS86" s="29"/>
      <c r="AT86" s="31"/>
      <c r="AU86" s="28"/>
      <c r="AV86" s="33" t="s">
        <v>41</v>
      </c>
      <c r="AW86" s="34" t="s">
        <v>42</v>
      </c>
      <c r="AX86" s="35">
        <f>LN(AW87)</f>
        <v>2.2202615316196335E-2</v>
      </c>
      <c r="AY86" s="29"/>
      <c r="AZ86" s="29"/>
      <c r="BA86" s="29"/>
      <c r="BB86" s="33" t="s">
        <v>41</v>
      </c>
      <c r="BC86" s="34" t="s">
        <v>42</v>
      </c>
      <c r="BD86" s="35">
        <f>LN(BC87)</f>
        <v>0.73173705702576408</v>
      </c>
      <c r="BE86" s="29"/>
      <c r="BF86" s="29"/>
      <c r="BG86" s="29"/>
      <c r="BH86" s="29"/>
      <c r="BI86" s="33" t="s">
        <v>41</v>
      </c>
      <c r="BJ86" s="34" t="s">
        <v>42</v>
      </c>
      <c r="BK86" s="35">
        <f>LN(BJ87)</f>
        <v>2.2202615316196335E-2</v>
      </c>
      <c r="BL86" s="29"/>
      <c r="BM86" s="29"/>
      <c r="BN86" s="31"/>
      <c r="BO86" s="28"/>
      <c r="BP86" s="36">
        <v>0.1</v>
      </c>
      <c r="BQ86" s="39">
        <f>LN(Рабочий_P50!AD54)</f>
        <v>1.0224509277025455</v>
      </c>
      <c r="BR86" s="37">
        <f>PERCENTILE(BQ93:BQ96,BP86)</f>
        <v>7.0088761264121073</v>
      </c>
      <c r="BS86" s="29"/>
      <c r="BT86" s="29"/>
      <c r="BU86" s="31"/>
      <c r="BV86" s="28"/>
      <c r="BW86" s="36">
        <v>0.1</v>
      </c>
      <c r="BX86" s="39">
        <f>LN(Рабочий_P50!AD55)</f>
        <v>1.0224509277025455</v>
      </c>
      <c r="BY86" s="37">
        <f>PERCENTILE(BX93:BX96,BW86)</f>
        <v>7.0088761264121073</v>
      </c>
      <c r="BZ86" s="29"/>
      <c r="CA86" s="29"/>
      <c r="CB86" s="31"/>
      <c r="CC86" s="28"/>
      <c r="CD86" s="36">
        <v>0.1</v>
      </c>
      <c r="CE86" s="39">
        <f>LN(Рабочий_P50!AD56)</f>
        <v>1.0224509277025455</v>
      </c>
      <c r="CF86" s="37">
        <f>PERCENTILE(CE93:CE96,CD86)</f>
        <v>7.0088761264121073</v>
      </c>
      <c r="CG86" s="29"/>
      <c r="CH86" s="29"/>
      <c r="CI86" s="31"/>
    </row>
    <row r="87" spans="7:87" ht="15.75" thickBot="1" x14ac:dyDescent="0.3">
      <c r="G87" s="28"/>
      <c r="H87" s="36">
        <v>0.1</v>
      </c>
      <c r="I87" s="64">
        <f>LN(Рабочий_P50!AD51)</f>
        <v>1.0224509277025455</v>
      </c>
      <c r="J87" s="37">
        <f>PERCENTILE(I94:I97,H87)</f>
        <v>7.0088761264121073</v>
      </c>
      <c r="K87" s="29"/>
      <c r="L87" s="29"/>
      <c r="M87" s="29"/>
      <c r="N87" s="36">
        <v>0.1</v>
      </c>
      <c r="O87" s="39">
        <f>L82</f>
        <v>2.0786882734761862</v>
      </c>
      <c r="P87" s="37">
        <f>PERCENTILE(O94:O97,N87)</f>
        <v>12.15740632898618</v>
      </c>
      <c r="Q87" s="29"/>
      <c r="R87" s="29"/>
      <c r="S87" s="29"/>
      <c r="T87" s="29"/>
      <c r="U87" s="36">
        <v>0.1</v>
      </c>
      <c r="V87" s="39">
        <f>I87</f>
        <v>1.0224509277025455</v>
      </c>
      <c r="W87" s="37">
        <f>PERCENTILE(V94:V97,U87)</f>
        <v>12.15740632898618</v>
      </c>
      <c r="X87" s="29"/>
      <c r="Y87" s="29"/>
      <c r="Z87" s="31"/>
      <c r="AA87" s="28"/>
      <c r="AB87" s="36">
        <v>0.1</v>
      </c>
      <c r="AC87" s="64">
        <f>LN(Рабочий_P50!AD52)</f>
        <v>1.0224509277025455</v>
      </c>
      <c r="AD87" s="37">
        <f>PERCENTILE(AC94:AC97,AB87)</f>
        <v>7.0088761264121073</v>
      </c>
      <c r="AE87" s="29"/>
      <c r="AF87" s="29"/>
      <c r="AG87" s="29"/>
      <c r="AH87" s="36">
        <v>0.1</v>
      </c>
      <c r="AI87" s="39">
        <f>AF82</f>
        <v>2.0786882734761862</v>
      </c>
      <c r="AJ87" s="37">
        <f>PERCENTILE(AI94:AI97,AH87)</f>
        <v>12.15740632898618</v>
      </c>
      <c r="AK87" s="29"/>
      <c r="AL87" s="29"/>
      <c r="AM87" s="29"/>
      <c r="AN87" s="29"/>
      <c r="AO87" s="36">
        <v>0.1</v>
      </c>
      <c r="AP87" s="39">
        <f>AC87</f>
        <v>1.0224509277025455</v>
      </c>
      <c r="AQ87" s="37">
        <f>PERCENTILE(AP94:AP97,AO87)</f>
        <v>12.15740632898618</v>
      </c>
      <c r="AR87" s="29"/>
      <c r="AS87" s="29"/>
      <c r="AT87" s="31"/>
      <c r="AU87" s="28"/>
      <c r="AV87" s="36">
        <v>0.1</v>
      </c>
      <c r="AW87" s="64">
        <f>LN(Рабочий_P50!AD53)</f>
        <v>1.0224509277025455</v>
      </c>
      <c r="AX87" s="37">
        <f>PERCENTILE(AW94:AW97,AV87)</f>
        <v>7.0088761264121073</v>
      </c>
      <c r="AY87" s="29"/>
      <c r="AZ87" s="29"/>
      <c r="BA87" s="29"/>
      <c r="BB87" s="36">
        <v>0.1</v>
      </c>
      <c r="BC87" s="39">
        <f>AZ82</f>
        <v>2.0786882734761862</v>
      </c>
      <c r="BD87" s="37">
        <f>PERCENTILE(BC94:BC97,BB87)</f>
        <v>12.15740632898618</v>
      </c>
      <c r="BE87" s="29"/>
      <c r="BF87" s="29"/>
      <c r="BG87" s="29"/>
      <c r="BH87" s="29"/>
      <c r="BI87" s="36">
        <v>0.1</v>
      </c>
      <c r="BJ87" s="39">
        <f>AW87</f>
        <v>1.0224509277025455</v>
      </c>
      <c r="BK87" s="37">
        <f>PERCENTILE(BJ94:BJ97,BI87)</f>
        <v>12.15740632898618</v>
      </c>
      <c r="BL87" s="29"/>
      <c r="BM87" s="29"/>
      <c r="BN87" s="31"/>
      <c r="BO87" s="28"/>
      <c r="BP87" s="38" t="s">
        <v>43</v>
      </c>
      <c r="BQ87" s="34" t="s">
        <v>44</v>
      </c>
      <c r="BR87" s="35">
        <f>LN(BQ88)</f>
        <v>1.0246948286637891</v>
      </c>
      <c r="BS87" s="29"/>
      <c r="BT87" s="29"/>
      <c r="BU87" s="31"/>
      <c r="BV87" s="28"/>
      <c r="BW87" s="38" t="s">
        <v>43</v>
      </c>
      <c r="BX87" s="34" t="s">
        <v>44</v>
      </c>
      <c r="BY87" s="35">
        <f>LN(BX88)</f>
        <v>1.0246948286637891</v>
      </c>
      <c r="BZ87" s="29"/>
      <c r="CA87" s="29"/>
      <c r="CB87" s="31"/>
      <c r="CC87" s="28"/>
      <c r="CD87" s="38" t="s">
        <v>43</v>
      </c>
      <c r="CE87" s="34" t="s">
        <v>44</v>
      </c>
      <c r="CF87" s="35">
        <f>LN(CE88)</f>
        <v>1.0246948286637891</v>
      </c>
      <c r="CG87" s="29"/>
      <c r="CH87" s="29"/>
      <c r="CI87" s="31"/>
    </row>
    <row r="88" spans="7:87" ht="15.75" thickBot="1" x14ac:dyDescent="0.3">
      <c r="G88" s="28"/>
      <c r="H88" s="38" t="s">
        <v>43</v>
      </c>
      <c r="I88" s="34" t="s">
        <v>44</v>
      </c>
      <c r="J88" s="35">
        <f>LN(I89)</f>
        <v>1.0246948286637891</v>
      </c>
      <c r="K88" s="29"/>
      <c r="L88" s="29"/>
      <c r="M88" s="29"/>
      <c r="N88" s="38" t="s">
        <v>43</v>
      </c>
      <c r="O88" s="34" t="s">
        <v>44</v>
      </c>
      <c r="P88" s="35">
        <f>LN(O89)</f>
        <v>1.0246948286637891</v>
      </c>
      <c r="Q88" s="29"/>
      <c r="R88" s="29"/>
      <c r="S88" s="29"/>
      <c r="T88" s="29"/>
      <c r="U88" s="38" t="s">
        <v>43</v>
      </c>
      <c r="V88" s="34" t="s">
        <v>44</v>
      </c>
      <c r="W88" s="35">
        <f>LN(V89)</f>
        <v>0.73173705702576408</v>
      </c>
      <c r="X88" s="29"/>
      <c r="Y88" s="29"/>
      <c r="Z88" s="31"/>
      <c r="AA88" s="28"/>
      <c r="AB88" s="38" t="s">
        <v>43</v>
      </c>
      <c r="AC88" s="34" t="s">
        <v>44</v>
      </c>
      <c r="AD88" s="35">
        <f>LN(AC89)</f>
        <v>1.0246948286637891</v>
      </c>
      <c r="AE88" s="29"/>
      <c r="AF88" s="29"/>
      <c r="AG88" s="29"/>
      <c r="AH88" s="38" t="s">
        <v>43</v>
      </c>
      <c r="AI88" s="34" t="s">
        <v>44</v>
      </c>
      <c r="AJ88" s="35">
        <f>LN(AI89)</f>
        <v>1.0246948286637891</v>
      </c>
      <c r="AK88" s="29"/>
      <c r="AL88" s="29"/>
      <c r="AM88" s="29"/>
      <c r="AN88" s="29"/>
      <c r="AO88" s="38" t="s">
        <v>43</v>
      </c>
      <c r="AP88" s="34" t="s">
        <v>44</v>
      </c>
      <c r="AQ88" s="35">
        <f>LN(AP89)</f>
        <v>0.73173705702576408</v>
      </c>
      <c r="AR88" s="29"/>
      <c r="AS88" s="29"/>
      <c r="AT88" s="31"/>
      <c r="AU88" s="28"/>
      <c r="AV88" s="38" t="s">
        <v>43</v>
      </c>
      <c r="AW88" s="34" t="s">
        <v>44</v>
      </c>
      <c r="AX88" s="35">
        <f>LN(AW89)</f>
        <v>1.0246948286637891</v>
      </c>
      <c r="AY88" s="29"/>
      <c r="AZ88" s="29"/>
      <c r="BA88" s="29"/>
      <c r="BB88" s="38" t="s">
        <v>43</v>
      </c>
      <c r="BC88" s="34" t="s">
        <v>44</v>
      </c>
      <c r="BD88" s="35">
        <f>LN(BC89)</f>
        <v>1.0246948286637891</v>
      </c>
      <c r="BE88" s="29"/>
      <c r="BF88" s="29"/>
      <c r="BG88" s="29"/>
      <c r="BH88" s="29"/>
      <c r="BI88" s="38" t="s">
        <v>43</v>
      </c>
      <c r="BJ88" s="34" t="s">
        <v>44</v>
      </c>
      <c r="BK88" s="35">
        <f>LN(BJ89)</f>
        <v>0.73173705702576408</v>
      </c>
      <c r="BL88" s="29"/>
      <c r="BM88" s="29"/>
      <c r="BN88" s="31"/>
      <c r="BO88" s="28"/>
      <c r="BP88" s="28">
        <v>0.9</v>
      </c>
      <c r="BQ88" s="64">
        <f>LN(Рабочий_P50!AE54)</f>
        <v>2.7862450486872672</v>
      </c>
      <c r="BR88" s="37">
        <f>PERCENTILE(BQ93:BQ96,BP88)</f>
        <v>14.135887224170583</v>
      </c>
      <c r="BS88" s="29"/>
      <c r="BT88" s="29"/>
      <c r="BU88" s="31"/>
      <c r="BV88" s="28"/>
      <c r="BW88" s="28">
        <v>0.9</v>
      </c>
      <c r="BX88" s="64">
        <f>LN(Рабочий_P50!AE55)</f>
        <v>2.7862450486872672</v>
      </c>
      <c r="BY88" s="37">
        <f>PERCENTILE(BX93:BX96,BW88)</f>
        <v>14.135887224170583</v>
      </c>
      <c r="BZ88" s="29"/>
      <c r="CA88" s="29"/>
      <c r="CB88" s="31"/>
      <c r="CC88" s="28"/>
      <c r="CD88" s="28">
        <v>0.9</v>
      </c>
      <c r="CE88" s="64">
        <f>LN(Рабочий_P50!AE56)</f>
        <v>2.7862450486872672</v>
      </c>
      <c r="CF88" s="37">
        <f>PERCENTILE(CE93:CE96,CD88)</f>
        <v>14.135887224170583</v>
      </c>
      <c r="CG88" s="29"/>
      <c r="CH88" s="29"/>
      <c r="CI88" s="31"/>
    </row>
    <row r="89" spans="7:87" ht="15.75" thickBot="1" x14ac:dyDescent="0.3">
      <c r="G89" s="28"/>
      <c r="H89" s="28">
        <v>0.9</v>
      </c>
      <c r="I89" s="64">
        <f>LN(Рабочий_P50!AE51)</f>
        <v>2.7862450486872672</v>
      </c>
      <c r="J89" s="37">
        <f>PERCENTILE(I94:I97,H89)</f>
        <v>14.135887224170583</v>
      </c>
      <c r="K89" s="29"/>
      <c r="L89" s="29"/>
      <c r="M89" s="29"/>
      <c r="N89" s="28">
        <v>0.9</v>
      </c>
      <c r="O89" s="64">
        <f>I89</f>
        <v>2.7862450486872672</v>
      </c>
      <c r="P89" s="37">
        <f>PERCENTILE(O94:O97,N89)</f>
        <v>14.805064143052581</v>
      </c>
      <c r="Q89" s="29"/>
      <c r="R89" s="29"/>
      <c r="S89" s="29"/>
      <c r="T89" s="29"/>
      <c r="U89" s="28">
        <v>0.9</v>
      </c>
      <c r="V89" s="64">
        <f>L82</f>
        <v>2.0786882734761862</v>
      </c>
      <c r="W89" s="37">
        <f>PERCENTILE(V94:V97,U89)</f>
        <v>14.805064143052581</v>
      </c>
      <c r="X89" s="29"/>
      <c r="Y89" s="29"/>
      <c r="Z89" s="31"/>
      <c r="AA89" s="28"/>
      <c r="AB89" s="28">
        <v>0.9</v>
      </c>
      <c r="AC89" s="64">
        <f>LN(Рабочий_P50!AE52)</f>
        <v>2.7862450486872672</v>
      </c>
      <c r="AD89" s="37">
        <f>PERCENTILE(AC94:AC97,AB89)</f>
        <v>14.135887224170583</v>
      </c>
      <c r="AE89" s="29"/>
      <c r="AF89" s="29"/>
      <c r="AG89" s="29"/>
      <c r="AH89" s="28">
        <v>0.9</v>
      </c>
      <c r="AI89" s="64">
        <f>AC89</f>
        <v>2.7862450486872672</v>
      </c>
      <c r="AJ89" s="37">
        <f>PERCENTILE(AI94:AI97,AH89)</f>
        <v>14.805064143052581</v>
      </c>
      <c r="AK89" s="29"/>
      <c r="AL89" s="29"/>
      <c r="AM89" s="29"/>
      <c r="AN89" s="29"/>
      <c r="AO89" s="28">
        <v>0.9</v>
      </c>
      <c r="AP89" s="64">
        <f>AF82</f>
        <v>2.0786882734761862</v>
      </c>
      <c r="AQ89" s="37">
        <f>PERCENTILE(AP94:AP97,AO89)</f>
        <v>14.805064143052581</v>
      </c>
      <c r="AR89" s="29"/>
      <c r="AS89" s="29"/>
      <c r="AT89" s="31"/>
      <c r="AU89" s="28"/>
      <c r="AV89" s="28">
        <v>0.9</v>
      </c>
      <c r="AW89" s="64">
        <f>LN(Рабочий_P50!AE53)</f>
        <v>2.7862450486872672</v>
      </c>
      <c r="AX89" s="37">
        <f>PERCENTILE(AW94:AW97,AV89)</f>
        <v>14.135887224170583</v>
      </c>
      <c r="AY89" s="29"/>
      <c r="AZ89" s="29"/>
      <c r="BA89" s="29"/>
      <c r="BB89" s="28">
        <v>0.9</v>
      </c>
      <c r="BC89" s="64">
        <f>AW89</f>
        <v>2.7862450486872672</v>
      </c>
      <c r="BD89" s="37">
        <f>PERCENTILE(BC94:BC97,BB89)</f>
        <v>14.805064143052581</v>
      </c>
      <c r="BE89" s="29"/>
      <c r="BF89" s="29"/>
      <c r="BG89" s="29"/>
      <c r="BH89" s="29"/>
      <c r="BI89" s="28">
        <v>0.9</v>
      </c>
      <c r="BJ89" s="64">
        <f>AZ82</f>
        <v>2.0786882734761862</v>
      </c>
      <c r="BK89" s="37">
        <f>PERCENTILE(BJ94:BJ97,BI89)</f>
        <v>14.805064143052581</v>
      </c>
      <c r="BL89" s="29"/>
      <c r="BM89" s="29"/>
      <c r="BN89" s="31"/>
      <c r="BO89" s="42"/>
      <c r="BP89" s="40" t="s">
        <v>45</v>
      </c>
      <c r="BQ89" s="76">
        <f>AVERAGE(BQ86,BQ88)</f>
        <v>1.9043479881949064</v>
      </c>
      <c r="BR89" s="41">
        <f>AVERAGE(BR85,BR87)</f>
        <v>0.5234487219899927</v>
      </c>
      <c r="BS89" s="29"/>
      <c r="BT89" s="29"/>
      <c r="BU89" s="31"/>
      <c r="BV89" s="42"/>
      <c r="BW89" s="40" t="s">
        <v>45</v>
      </c>
      <c r="BX89" s="76">
        <f>AVERAGE(BX86,BX88)</f>
        <v>1.9043479881949064</v>
      </c>
      <c r="BY89" s="41">
        <f>AVERAGE(BY85,BY87)</f>
        <v>0.5234487219899927</v>
      </c>
      <c r="BZ89" s="29"/>
      <c r="CA89" s="29"/>
      <c r="CB89" s="31"/>
      <c r="CC89" s="42"/>
      <c r="CD89" s="40" t="s">
        <v>45</v>
      </c>
      <c r="CE89" s="76">
        <f>AVERAGE(CE86,CE88)</f>
        <v>1.9043479881949064</v>
      </c>
      <c r="CF89" s="41">
        <f>AVERAGE(CF85,CF87)</f>
        <v>0.5234487219899927</v>
      </c>
      <c r="CG89" s="29"/>
      <c r="CH89" s="29"/>
      <c r="CI89" s="31"/>
    </row>
    <row r="90" spans="7:87" x14ac:dyDescent="0.25">
      <c r="G90" s="42"/>
      <c r="H90" s="40" t="s">
        <v>45</v>
      </c>
      <c r="I90" s="76">
        <f>AVERAGE(I87,I89)</f>
        <v>1.9043479881949064</v>
      </c>
      <c r="J90" s="41">
        <f>AVERAGE(J86,J88)</f>
        <v>0.5234487219899927</v>
      </c>
      <c r="K90" s="29"/>
      <c r="L90" s="29"/>
      <c r="M90" s="43"/>
      <c r="N90" s="40" t="s">
        <v>45</v>
      </c>
      <c r="O90" s="76">
        <f>AVERAGE(O87,O89)</f>
        <v>2.4324666610817269</v>
      </c>
      <c r="P90" s="41">
        <f>AVERAGE(P86,P88)</f>
        <v>0.87821594284477666</v>
      </c>
      <c r="Q90" s="29"/>
      <c r="R90" s="29"/>
      <c r="S90" s="29"/>
      <c r="T90" s="43">
        <f>AVERAGE(V87,V89)</f>
        <v>1.5505696005893659</v>
      </c>
      <c r="U90" s="40" t="s">
        <v>45</v>
      </c>
      <c r="V90" s="76">
        <f>T90</f>
        <v>1.5505696005893659</v>
      </c>
      <c r="W90" s="41">
        <f>AVERAGE(W86,W88)</f>
        <v>0.37696983617098023</v>
      </c>
      <c r="X90" s="29"/>
      <c r="Y90" s="29"/>
      <c r="Z90" s="31"/>
      <c r="AA90" s="42"/>
      <c r="AB90" s="40" t="s">
        <v>45</v>
      </c>
      <c r="AC90" s="76">
        <f>AVERAGE(AC87,AC89)</f>
        <v>1.9043479881949064</v>
      </c>
      <c r="AD90" s="41">
        <f>AVERAGE(AD86,AD88)</f>
        <v>0.5234487219899927</v>
      </c>
      <c r="AE90" s="29"/>
      <c r="AF90" s="29"/>
      <c r="AG90" s="43"/>
      <c r="AH90" s="40" t="s">
        <v>45</v>
      </c>
      <c r="AI90" s="76">
        <f>AVERAGE(AI87,AI89)</f>
        <v>2.4324666610817269</v>
      </c>
      <c r="AJ90" s="41">
        <f>AVERAGE(AJ86,AJ88)</f>
        <v>0.87821594284477666</v>
      </c>
      <c r="AK90" s="29"/>
      <c r="AL90" s="29"/>
      <c r="AM90" s="29"/>
      <c r="AN90" s="43">
        <f>AVERAGE(AP87,AP89)</f>
        <v>1.5505696005893659</v>
      </c>
      <c r="AO90" s="40" t="s">
        <v>45</v>
      </c>
      <c r="AP90" s="76">
        <f>AN90</f>
        <v>1.5505696005893659</v>
      </c>
      <c r="AQ90" s="41">
        <f>AVERAGE(AQ86,AQ88)</f>
        <v>0.37696983617098023</v>
      </c>
      <c r="AR90" s="29"/>
      <c r="AS90" s="29"/>
      <c r="AT90" s="31"/>
      <c r="AU90" s="42"/>
      <c r="AV90" s="40" t="s">
        <v>45</v>
      </c>
      <c r="AW90" s="76">
        <f>AVERAGE(AW87,AW89)</f>
        <v>1.9043479881949064</v>
      </c>
      <c r="AX90" s="41">
        <f>AVERAGE(AX86,AX88)</f>
        <v>0.5234487219899927</v>
      </c>
      <c r="AY90" s="29"/>
      <c r="AZ90" s="29"/>
      <c r="BA90" s="43"/>
      <c r="BB90" s="40" t="s">
        <v>45</v>
      </c>
      <c r="BC90" s="76">
        <f>AVERAGE(BC87,BC89)</f>
        <v>2.4324666610817269</v>
      </c>
      <c r="BD90" s="41">
        <f>AVERAGE(BD86,BD88)</f>
        <v>0.87821594284477666</v>
      </c>
      <c r="BE90" s="29"/>
      <c r="BF90" s="29"/>
      <c r="BG90" s="29"/>
      <c r="BH90" s="43">
        <f>AVERAGE(BJ87,BJ89)</f>
        <v>1.5505696005893659</v>
      </c>
      <c r="BI90" s="40" t="s">
        <v>45</v>
      </c>
      <c r="BJ90" s="76">
        <f>BH90</f>
        <v>1.5505696005893659</v>
      </c>
      <c r="BK90" s="41">
        <f>AVERAGE(BK86,BK88)</f>
        <v>0.37696983617098023</v>
      </c>
      <c r="BL90" s="29"/>
      <c r="BM90" s="29"/>
      <c r="BN90" s="31"/>
      <c r="BO90" s="28"/>
      <c r="BP90" s="44" t="s">
        <v>46</v>
      </c>
      <c r="BQ90" s="45">
        <f>(BQ88-BQ86)/(NORMSINV(BP88)-NORMSINV(BP86))</f>
        <v>0.68814793271123276</v>
      </c>
      <c r="BR90" s="41">
        <f>(BR87-BR85)/(NORMSINV(BP88)-NORMSINV(BP86))</f>
        <v>0.39112441524020131</v>
      </c>
      <c r="BS90" s="29"/>
      <c r="BT90" s="29"/>
      <c r="BU90" s="31"/>
      <c r="BV90" s="28"/>
      <c r="BW90" s="44" t="s">
        <v>46</v>
      </c>
      <c r="BX90" s="45">
        <f>(BX88-BX86)/(NORMSINV(BW88)-NORMSINV(BW86))</f>
        <v>0.68814793271123276</v>
      </c>
      <c r="BY90" s="41">
        <f>(BY87-BY85)/(NORMSINV(BW88)-NORMSINV(BW86))</f>
        <v>0.39112441524020131</v>
      </c>
      <c r="BZ90" s="29"/>
      <c r="CA90" s="29"/>
      <c r="CB90" s="31"/>
      <c r="CC90" s="28"/>
      <c r="CD90" s="44" t="s">
        <v>46</v>
      </c>
      <c r="CE90" s="45">
        <f>(CE88-CE86)/(NORMSINV(CD88)-NORMSINV(CD86))</f>
        <v>0.68814793271123276</v>
      </c>
      <c r="CF90" s="41">
        <f>(CF87-CF85)/(NORMSINV(CD88)-NORMSINV(CD86))</f>
        <v>0.39112441524020131</v>
      </c>
      <c r="CG90" s="29"/>
      <c r="CH90" s="29"/>
      <c r="CI90" s="31"/>
    </row>
    <row r="91" spans="7:87" x14ac:dyDescent="0.25">
      <c r="G91" s="28"/>
      <c r="H91" s="44" t="s">
        <v>46</v>
      </c>
      <c r="I91" s="45">
        <f>(I89-I87)/(NORMSINV(H89)-NORMSINV(H87))</f>
        <v>0.68814793271123276</v>
      </c>
      <c r="J91" s="41">
        <f>(J88-J86)/(NORMSINV(H89)-NORMSINV(H87))</f>
        <v>0.39112441524020131</v>
      </c>
      <c r="K91" s="29"/>
      <c r="L91" s="29"/>
      <c r="M91" s="29"/>
      <c r="N91" s="44" t="s">
        <v>46</v>
      </c>
      <c r="O91" s="45">
        <f>(O89-O87)/(NORMSINV(N89)-NORMSINV(N87))</f>
        <v>0.27605474263940438</v>
      </c>
      <c r="P91" s="41">
        <f>(P88-P86)/(NORMSINV(N89)-NORMSINV(N87))</f>
        <v>0.11429808191663808</v>
      </c>
      <c r="Q91" s="29"/>
      <c r="R91" s="29"/>
      <c r="S91" s="29"/>
      <c r="T91" s="29">
        <f>(V89-V87)/(NORMSINV(U89)-NORMSINV(U87))</f>
        <v>0.41209319007182843</v>
      </c>
      <c r="U91" s="44" t="s">
        <v>46</v>
      </c>
      <c r="V91" s="45">
        <f>T91</f>
        <v>0.41209319007182843</v>
      </c>
      <c r="W91" s="41">
        <f>(W88-W86)/(NORMSINV(U89)-NORMSINV(U87))</f>
        <v>0.27682633332356321</v>
      </c>
      <c r="X91" s="29"/>
      <c r="Y91" s="29"/>
      <c r="Z91" s="31"/>
      <c r="AA91" s="28"/>
      <c r="AB91" s="44" t="s">
        <v>46</v>
      </c>
      <c r="AC91" s="45">
        <f>(AC89-AC87)/(NORMSINV(AB89)-NORMSINV(AB87))</f>
        <v>0.68814793271123276</v>
      </c>
      <c r="AD91" s="41">
        <f>(AD88-AD86)/(NORMSINV(AB89)-NORMSINV(AB87))</f>
        <v>0.39112441524020131</v>
      </c>
      <c r="AE91" s="29"/>
      <c r="AF91" s="29"/>
      <c r="AG91" s="29"/>
      <c r="AH91" s="44" t="s">
        <v>46</v>
      </c>
      <c r="AI91" s="45">
        <f>(AI89-AI87)/(NORMSINV(AH89)-NORMSINV(AH87))</f>
        <v>0.27605474263940438</v>
      </c>
      <c r="AJ91" s="41">
        <f>(AJ88-AJ86)/(NORMSINV(AH89)-NORMSINV(AH87))</f>
        <v>0.11429808191663808</v>
      </c>
      <c r="AK91" s="29"/>
      <c r="AL91" s="29"/>
      <c r="AM91" s="29"/>
      <c r="AN91" s="29">
        <f>(AP89-AP87)/(NORMSINV(AO89)-NORMSINV(AO87))</f>
        <v>0.41209319007182843</v>
      </c>
      <c r="AO91" s="44" t="s">
        <v>46</v>
      </c>
      <c r="AP91" s="45">
        <f>AN91</f>
        <v>0.41209319007182843</v>
      </c>
      <c r="AQ91" s="41">
        <f>(AQ88-AQ86)/(NORMSINV(AO89)-NORMSINV(AO87))</f>
        <v>0.27682633332356321</v>
      </c>
      <c r="AR91" s="29"/>
      <c r="AS91" s="29"/>
      <c r="AT91" s="31"/>
      <c r="AU91" s="28"/>
      <c r="AV91" s="44" t="s">
        <v>46</v>
      </c>
      <c r="AW91" s="45">
        <f>(AW89-AW87)/(NORMSINV(AV89)-NORMSINV(AV87))</f>
        <v>0.68814793271123276</v>
      </c>
      <c r="AX91" s="41">
        <f>(AX88-AX86)/(NORMSINV(AV89)-NORMSINV(AV87))</f>
        <v>0.39112441524020131</v>
      </c>
      <c r="AY91" s="29"/>
      <c r="AZ91" s="29"/>
      <c r="BA91" s="29"/>
      <c r="BB91" s="44" t="s">
        <v>46</v>
      </c>
      <c r="BC91" s="45">
        <f>(BC89-BC87)/(NORMSINV(BB89)-NORMSINV(BB87))</f>
        <v>0.27605474263940438</v>
      </c>
      <c r="BD91" s="41">
        <f>(BD88-BD86)/(NORMSINV(BB89)-NORMSINV(BB87))</f>
        <v>0.11429808191663808</v>
      </c>
      <c r="BE91" s="29"/>
      <c r="BF91" s="29"/>
      <c r="BG91" s="29"/>
      <c r="BH91" s="29">
        <f>(BJ89-BJ87)/(NORMSINV(BI89)-NORMSINV(BI87))</f>
        <v>0.41209319007182843</v>
      </c>
      <c r="BI91" s="44" t="s">
        <v>46</v>
      </c>
      <c r="BJ91" s="45">
        <f>BH91</f>
        <v>0.41209319007182843</v>
      </c>
      <c r="BK91" s="41">
        <f>(BK88-BK86)/(NORMSINV(BI89)-NORMSINV(BI87))</f>
        <v>0.27682633332356321</v>
      </c>
      <c r="BL91" s="29"/>
      <c r="BM91" s="29"/>
      <c r="BN91" s="31"/>
      <c r="BO91" s="28"/>
      <c r="BP91" s="46" t="s">
        <v>47</v>
      </c>
      <c r="BQ91" s="47">
        <f>IF(BR84="НОРМ. распред.",BQ90^2,BR90^2)</f>
        <v>0.47354757729474334</v>
      </c>
      <c r="BR91" s="48"/>
      <c r="BS91" s="49" t="s">
        <v>48</v>
      </c>
      <c r="BT91" s="29"/>
      <c r="BU91" s="31"/>
      <c r="BV91" s="28"/>
      <c r="BW91" s="46" t="s">
        <v>47</v>
      </c>
      <c r="BX91" s="47">
        <f>IF(BY84="НОРМ. распред.",BX90^2,BY90^2)</f>
        <v>0.47354757729474334</v>
      </c>
      <c r="BY91" s="48"/>
      <c r="BZ91" s="49" t="s">
        <v>48</v>
      </c>
      <c r="CA91" s="29"/>
      <c r="CB91" s="31"/>
      <c r="CC91" s="28"/>
      <c r="CD91" s="46" t="s">
        <v>47</v>
      </c>
      <c r="CE91" s="47">
        <f>IF(CF84="НОРМ. распред.",CE90^2,CF90^2)</f>
        <v>0.47354757729474334</v>
      </c>
      <c r="CF91" s="48"/>
      <c r="CG91" s="49" t="s">
        <v>48</v>
      </c>
      <c r="CH91" s="29"/>
      <c r="CI91" s="31"/>
    </row>
    <row r="92" spans="7:87" ht="39" x14ac:dyDescent="0.25">
      <c r="G92" s="28"/>
      <c r="H92" s="46" t="s">
        <v>47</v>
      </c>
      <c r="I92" s="47">
        <f>IF(J85="НОРМ. распред.",I91^2,J91^2)</f>
        <v>0.47354757729474334</v>
      </c>
      <c r="J92" s="48"/>
      <c r="K92" s="49" t="s">
        <v>48</v>
      </c>
      <c r="L92" s="29"/>
      <c r="M92" s="29"/>
      <c r="N92" s="46" t="s">
        <v>47</v>
      </c>
      <c r="O92" s="47">
        <f>IF(P85="НОРМ. распред.",O91^2,P91^2)</f>
        <v>7.6206220933707783E-2</v>
      </c>
      <c r="P92" s="48"/>
      <c r="Q92" s="49" t="s">
        <v>48</v>
      </c>
      <c r="R92" s="29"/>
      <c r="S92" s="29"/>
      <c r="T92" s="29"/>
      <c r="U92" s="46" t="s">
        <v>47</v>
      </c>
      <c r="V92" s="47">
        <f>IF(W85="НОРМ. распред.",V91^2,W91^2)</f>
        <v>0.1698207973035761</v>
      </c>
      <c r="W92" s="48"/>
      <c r="X92" s="49" t="s">
        <v>48</v>
      </c>
      <c r="Y92" s="29"/>
      <c r="Z92" s="31"/>
      <c r="AA92" s="28"/>
      <c r="AB92" s="46" t="s">
        <v>47</v>
      </c>
      <c r="AC92" s="47">
        <f>IF(AD85="НОРМ. распред.",AC91^2,AD91^2)</f>
        <v>0.47354757729474334</v>
      </c>
      <c r="AD92" s="48"/>
      <c r="AE92" s="49" t="s">
        <v>48</v>
      </c>
      <c r="AF92" s="29"/>
      <c r="AG92" s="29"/>
      <c r="AH92" s="46" t="s">
        <v>47</v>
      </c>
      <c r="AI92" s="47">
        <f>IF(AJ85="НОРМ. распред.",AI91^2,AJ91^2)</f>
        <v>7.6206220933707783E-2</v>
      </c>
      <c r="AJ92" s="48"/>
      <c r="AK92" s="49" t="s">
        <v>48</v>
      </c>
      <c r="AL92" s="29"/>
      <c r="AM92" s="29"/>
      <c r="AN92" s="29"/>
      <c r="AO92" s="46" t="s">
        <v>47</v>
      </c>
      <c r="AP92" s="47">
        <f>IF(AQ85="НОРМ. распред.",AP91^2,AQ91^2)</f>
        <v>0.1698207973035761</v>
      </c>
      <c r="AQ92" s="48"/>
      <c r="AR92" s="49" t="s">
        <v>48</v>
      </c>
      <c r="AS92" s="29"/>
      <c r="AT92" s="31"/>
      <c r="AU92" s="28"/>
      <c r="AV92" s="46" t="s">
        <v>47</v>
      </c>
      <c r="AW92" s="47">
        <f>IF(AX85="НОРМ. распред.",AW91^2,AX91^2)</f>
        <v>0.47354757729474334</v>
      </c>
      <c r="AX92" s="48"/>
      <c r="AY92" s="49" t="s">
        <v>48</v>
      </c>
      <c r="AZ92" s="29"/>
      <c r="BA92" s="29"/>
      <c r="BB92" s="46" t="s">
        <v>47</v>
      </c>
      <c r="BC92" s="47">
        <f>IF(BD85="НОРМ. распред.",BC91^2,BD91^2)</f>
        <v>7.6206220933707783E-2</v>
      </c>
      <c r="BD92" s="48"/>
      <c r="BE92" s="49" t="s">
        <v>48</v>
      </c>
      <c r="BF92" s="29"/>
      <c r="BG92" s="29"/>
      <c r="BH92" s="29"/>
      <c r="BI92" s="46" t="s">
        <v>47</v>
      </c>
      <c r="BJ92" s="47">
        <f>IF(BK85="НОРМ. распред.",BJ91^2,BK91^2)</f>
        <v>0.1698207973035761</v>
      </c>
      <c r="BK92" s="48"/>
      <c r="BL92" s="49" t="s">
        <v>48</v>
      </c>
      <c r="BM92" s="29"/>
      <c r="BN92" s="31"/>
      <c r="BO92" s="28"/>
      <c r="BP92" s="50" t="s">
        <v>49</v>
      </c>
      <c r="BQ92" s="47">
        <v>0.30897951066328855</v>
      </c>
      <c r="BR92" s="51"/>
      <c r="BS92" s="52" t="s">
        <v>50</v>
      </c>
      <c r="BT92" s="29"/>
      <c r="BU92" s="31"/>
      <c r="BV92" s="28"/>
      <c r="BW92" s="50" t="s">
        <v>49</v>
      </c>
      <c r="BX92" s="47">
        <v>0.30897951066328855</v>
      </c>
      <c r="BY92" s="51"/>
      <c r="BZ92" s="52" t="s">
        <v>50</v>
      </c>
      <c r="CA92" s="29"/>
      <c r="CB92" s="31"/>
      <c r="CC92" s="28"/>
      <c r="CD92" s="50" t="s">
        <v>49</v>
      </c>
      <c r="CE92" s="47">
        <v>0.30897951066328855</v>
      </c>
      <c r="CF92" s="51"/>
      <c r="CG92" s="52" t="s">
        <v>50</v>
      </c>
      <c r="CH92" s="29"/>
      <c r="CI92" s="31"/>
    </row>
    <row r="93" spans="7:87" ht="39" x14ac:dyDescent="0.25">
      <c r="G93" s="28"/>
      <c r="H93" s="50" t="s">
        <v>49</v>
      </c>
      <c r="I93" s="47">
        <v>0.30897951066328855</v>
      </c>
      <c r="J93" s="51"/>
      <c r="K93" s="52" t="s">
        <v>50</v>
      </c>
      <c r="L93" s="29"/>
      <c r="M93" s="29"/>
      <c r="N93" s="50" t="s">
        <v>49</v>
      </c>
      <c r="O93" s="47">
        <v>0.30897951066328855</v>
      </c>
      <c r="P93" s="51"/>
      <c r="Q93" s="52" t="s">
        <v>50</v>
      </c>
      <c r="R93" s="29"/>
      <c r="S93" s="29"/>
      <c r="T93" s="29"/>
      <c r="U93" s="50" t="s">
        <v>49</v>
      </c>
      <c r="V93" s="47">
        <v>0.30897951066328855</v>
      </c>
      <c r="W93" s="51"/>
      <c r="X93" s="52" t="s">
        <v>50</v>
      </c>
      <c r="Y93" s="29"/>
      <c r="Z93" s="31"/>
      <c r="AA93" s="28"/>
      <c r="AB93" s="50" t="s">
        <v>49</v>
      </c>
      <c r="AC93" s="47">
        <v>0.30897951066328855</v>
      </c>
      <c r="AD93" s="51"/>
      <c r="AE93" s="52" t="s">
        <v>50</v>
      </c>
      <c r="AF93" s="29"/>
      <c r="AG93" s="29"/>
      <c r="AH93" s="50" t="s">
        <v>49</v>
      </c>
      <c r="AI93" s="47">
        <v>0.30897951066328855</v>
      </c>
      <c r="AJ93" s="51"/>
      <c r="AK93" s="52" t="s">
        <v>50</v>
      </c>
      <c r="AL93" s="29"/>
      <c r="AM93" s="29"/>
      <c r="AN93" s="29"/>
      <c r="AO93" s="50" t="s">
        <v>49</v>
      </c>
      <c r="AP93" s="47">
        <v>0.30897951066328855</v>
      </c>
      <c r="AQ93" s="51"/>
      <c r="AR93" s="52" t="s">
        <v>50</v>
      </c>
      <c r="AS93" s="29"/>
      <c r="AT93" s="31"/>
      <c r="AU93" s="28"/>
      <c r="AV93" s="50" t="s">
        <v>49</v>
      </c>
      <c r="AW93" s="47">
        <v>0.30897951066328855</v>
      </c>
      <c r="AX93" s="51"/>
      <c r="AY93" s="52" t="s">
        <v>50</v>
      </c>
      <c r="AZ93" s="29"/>
      <c r="BA93" s="29"/>
      <c r="BB93" s="50" t="s">
        <v>49</v>
      </c>
      <c r="BC93" s="47">
        <v>0.30897951066328855</v>
      </c>
      <c r="BD93" s="51"/>
      <c r="BE93" s="52" t="s">
        <v>50</v>
      </c>
      <c r="BF93" s="29"/>
      <c r="BG93" s="29"/>
      <c r="BH93" s="29"/>
      <c r="BI93" s="50" t="s">
        <v>49</v>
      </c>
      <c r="BJ93" s="47">
        <v>0.30897951066328855</v>
      </c>
      <c r="BK93" s="51"/>
      <c r="BL93" s="52" t="s">
        <v>50</v>
      </c>
      <c r="BM93" s="29"/>
      <c r="BN93" s="31"/>
      <c r="BO93" s="54">
        <v>1</v>
      </c>
      <c r="BP93" s="55">
        <v>1.0257959365844699E-4</v>
      </c>
      <c r="BQ93" s="56">
        <f>NORMINV(BP93,$I$10,$I$11)</f>
        <v>4.8886762689178926</v>
      </c>
      <c r="BR93" s="57">
        <v>8.927483446359645E-2</v>
      </c>
      <c r="BS93" s="53">
        <f t="shared" ref="BS93:BS94" si="89">(_xlfn.LOGNORM.DIST(BR93,$J$10,$J$11,FALSE))</f>
        <v>4.3386388305917708E-187</v>
      </c>
      <c r="BT93" s="29"/>
      <c r="BU93" s="31"/>
      <c r="BV93" s="54">
        <v>1</v>
      </c>
      <c r="BW93" s="55">
        <v>1.0257959365844699E-4</v>
      </c>
      <c r="BX93" s="56">
        <f>NORMINV(BW93,$I$10,$I$11)</f>
        <v>4.8886762689178926</v>
      </c>
      <c r="BY93" s="57">
        <v>8.927483446359645E-2</v>
      </c>
      <c r="BZ93" s="53">
        <f t="shared" ref="BZ93:BZ94" si="90">(_xlfn.LOGNORM.DIST(BY93,$J$10,$J$11,FALSE))</f>
        <v>4.3386388305917708E-187</v>
      </c>
      <c r="CA93" s="29"/>
      <c r="CB93" s="31"/>
      <c r="CC93" s="54">
        <v>1</v>
      </c>
      <c r="CD93" s="55">
        <v>1.0257959365844699E-4</v>
      </c>
      <c r="CE93" s="56">
        <f>NORMINV(CD93,$I$10,$I$11)</f>
        <v>4.8886762689178926</v>
      </c>
      <c r="CF93" s="57">
        <v>8.927483446359645E-2</v>
      </c>
      <c r="CG93" s="53">
        <f t="shared" ref="CG93:CG94" si="91">(_xlfn.LOGNORM.DIST(CF93,$J$10,$J$11,FALSE))</f>
        <v>4.3386388305917708E-187</v>
      </c>
      <c r="CH93" s="29"/>
      <c r="CI93" s="31"/>
    </row>
    <row r="94" spans="7:87" x14ac:dyDescent="0.25">
      <c r="G94" s="54">
        <v>1</v>
      </c>
      <c r="H94" s="55">
        <v>1.0257959365844699E-4</v>
      </c>
      <c r="I94" s="56">
        <f>NORMINV(H94,$I$10,$I$11)</f>
        <v>4.8886762689178926</v>
      </c>
      <c r="J94" s="57">
        <v>8.927483446359645E-2</v>
      </c>
      <c r="K94" s="53">
        <f t="shared" ref="K94:K95" si="92">(_xlfn.LOGNORM.DIST(J94,$J$10,$J$11,FALSE))</f>
        <v>4.3386388305917708E-187</v>
      </c>
      <c r="L94" s="29"/>
      <c r="M94" s="58">
        <v>1</v>
      </c>
      <c r="N94" s="55">
        <v>1.0257959365844699E-4</v>
      </c>
      <c r="O94" s="56">
        <f>EXP(NORMINV(N94,$P$10,$P$11))</f>
        <v>11.401617686460343</v>
      </c>
      <c r="P94" s="57">
        <v>5.0290879157835623E-2</v>
      </c>
      <c r="Q94" s="53">
        <f>(_xlfn.LOGNORM.DIST(P94,$P$10,$P$11,FALSE))</f>
        <v>0</v>
      </c>
      <c r="R94" s="29"/>
      <c r="S94" s="29"/>
      <c r="T94" s="58">
        <v>1</v>
      </c>
      <c r="U94" s="55">
        <v>1.0257959365844699E-4</v>
      </c>
      <c r="V94" s="56">
        <f>EXP(NORMINV(U94,$P$10,$P$11))</f>
        <v>11.401617686460343</v>
      </c>
      <c r="W94" s="57">
        <v>5.0290879157835623E-2</v>
      </c>
      <c r="X94" s="53">
        <f>(_xlfn.LOGNORM.DIST(W94,$P$10,$P$11,FALSE))</f>
        <v>0</v>
      </c>
      <c r="Y94" s="29"/>
      <c r="Z94" s="31"/>
      <c r="AA94" s="54">
        <v>1</v>
      </c>
      <c r="AB94" s="55">
        <v>1.0257959365844699E-4</v>
      </c>
      <c r="AC94" s="56">
        <f>NORMINV(AB94,$I$10,$I$11)</f>
        <v>4.8886762689178926</v>
      </c>
      <c r="AD94" s="57">
        <v>8.927483446359645E-2</v>
      </c>
      <c r="AE94" s="53">
        <f t="shared" ref="AE94:AE95" si="93">(_xlfn.LOGNORM.DIST(AD94,$J$10,$J$11,FALSE))</f>
        <v>4.3386388305917708E-187</v>
      </c>
      <c r="AF94" s="29"/>
      <c r="AG94" s="58">
        <v>1</v>
      </c>
      <c r="AH94" s="55">
        <v>1.0257959365844699E-4</v>
      </c>
      <c r="AI94" s="56">
        <f>EXP(NORMINV(AH94,$P$10,$P$11))</f>
        <v>11.401617686460343</v>
      </c>
      <c r="AJ94" s="57">
        <v>5.0290879157835623E-2</v>
      </c>
      <c r="AK94" s="53">
        <f>(_xlfn.LOGNORM.DIST(AJ94,$P$10,$P$11,FALSE))</f>
        <v>0</v>
      </c>
      <c r="AL94" s="29"/>
      <c r="AM94" s="29"/>
      <c r="AN94" s="58">
        <v>1</v>
      </c>
      <c r="AO94" s="55">
        <v>1.0257959365844699E-4</v>
      </c>
      <c r="AP94" s="56">
        <f>EXP(NORMINV(AO94,$P$10,$P$11))</f>
        <v>11.401617686460343</v>
      </c>
      <c r="AQ94" s="57">
        <v>5.0290879157835623E-2</v>
      </c>
      <c r="AR94" s="53">
        <f>(_xlfn.LOGNORM.DIST(AQ94,$P$10,$P$11,FALSE))</f>
        <v>0</v>
      </c>
      <c r="AS94" s="29"/>
      <c r="AT94" s="31"/>
      <c r="AU94" s="54">
        <v>1</v>
      </c>
      <c r="AV94" s="55">
        <v>1.0257959365844699E-4</v>
      </c>
      <c r="AW94" s="56">
        <f>NORMINV(AV94,$I$10,$I$11)</f>
        <v>4.8886762689178926</v>
      </c>
      <c r="AX94" s="57">
        <v>8.927483446359645E-2</v>
      </c>
      <c r="AY94" s="53">
        <f t="shared" ref="AY94:AY95" si="94">(_xlfn.LOGNORM.DIST(AX94,$J$10,$J$11,FALSE))</f>
        <v>4.3386388305917708E-187</v>
      </c>
      <c r="AZ94" s="29"/>
      <c r="BA94" s="58">
        <v>1</v>
      </c>
      <c r="BB94" s="55">
        <v>1.0257959365844699E-4</v>
      </c>
      <c r="BC94" s="56">
        <f>EXP(NORMINV(BB94,$P$10,$P$11))</f>
        <v>11.401617686460343</v>
      </c>
      <c r="BD94" s="57">
        <v>5.0290879157835623E-2</v>
      </c>
      <c r="BE94" s="53">
        <f>(_xlfn.LOGNORM.DIST(BD94,$P$10,$P$11,FALSE))</f>
        <v>0</v>
      </c>
      <c r="BF94" s="29"/>
      <c r="BG94" s="29"/>
      <c r="BH94" s="58">
        <v>1</v>
      </c>
      <c r="BI94" s="55">
        <v>1.0257959365844699E-4</v>
      </c>
      <c r="BJ94" s="56">
        <f>EXP(NORMINV(BI94,$P$10,$P$11))</f>
        <v>11.401617686460343</v>
      </c>
      <c r="BK94" s="57">
        <v>5.0290879157835623E-2</v>
      </c>
      <c r="BL94" s="53">
        <f>(_xlfn.LOGNORM.DIST(BK94,$P$10,$P$11,FALSE))</f>
        <v>0</v>
      </c>
      <c r="BM94" s="29"/>
      <c r="BN94" s="31"/>
      <c r="BO94" s="59">
        <v>2</v>
      </c>
      <c r="BP94" s="60">
        <v>0.76072359085083008</v>
      </c>
      <c r="BQ94" s="56">
        <f>NORMINV(BP94,$I$10,$I$11)</f>
        <v>14.105627559754579</v>
      </c>
      <c r="BR94" s="57">
        <v>0.1683387264995847</v>
      </c>
      <c r="BS94" s="53">
        <f t="shared" si="89"/>
        <v>3.8070850929068218E-142</v>
      </c>
      <c r="BT94" s="29"/>
      <c r="BU94" s="31"/>
      <c r="BV94" s="59">
        <v>2</v>
      </c>
      <c r="BW94" s="60">
        <v>0.76072359085083008</v>
      </c>
      <c r="BX94" s="56">
        <f>NORMINV(BW94,$I$10,$I$11)</f>
        <v>14.105627559754579</v>
      </c>
      <c r="BY94" s="57">
        <v>0.1683387264995847</v>
      </c>
      <c r="BZ94" s="53">
        <f t="shared" si="90"/>
        <v>3.8070850929068218E-142</v>
      </c>
      <c r="CA94" s="29"/>
      <c r="CB94" s="31"/>
      <c r="CC94" s="59">
        <v>2</v>
      </c>
      <c r="CD94" s="60">
        <v>0.76072359085083008</v>
      </c>
      <c r="CE94" s="56">
        <f>NORMINV(CD94,$I$10,$I$11)</f>
        <v>14.105627559754579</v>
      </c>
      <c r="CF94" s="57">
        <v>0.1683387264995847</v>
      </c>
      <c r="CG94" s="53">
        <f t="shared" si="91"/>
        <v>3.8070850929068218E-142</v>
      </c>
      <c r="CH94" s="29"/>
      <c r="CI94" s="31"/>
    </row>
    <row r="95" spans="7:87" x14ac:dyDescent="0.25">
      <c r="G95" s="59">
        <v>2</v>
      </c>
      <c r="H95" s="60">
        <v>0.76072359085083008</v>
      </c>
      <c r="I95" s="56">
        <f>NORMINV(H95,$I$10,$I$11)</f>
        <v>14.105627559754579</v>
      </c>
      <c r="J95" s="57">
        <v>0.1683387264995847</v>
      </c>
      <c r="K95" s="53">
        <f t="shared" si="92"/>
        <v>3.8070850929068218E-142</v>
      </c>
      <c r="L95" s="29"/>
      <c r="M95" s="61">
        <v>2</v>
      </c>
      <c r="N95" s="60">
        <v>0.76072359085083008</v>
      </c>
      <c r="O95" s="56">
        <f t="shared" ref="O95:O97" si="95">EXP(NORMINV(N95,$P$10,$P$11))</f>
        <v>14.79241229995187</v>
      </c>
      <c r="P95" s="62">
        <v>0.11925247579918466</v>
      </c>
      <c r="Q95" s="53">
        <f>(_xlfn.LOGNORM.DIST(P95,$P$10,$P$11,FALSE))</f>
        <v>0</v>
      </c>
      <c r="R95" s="29"/>
      <c r="S95" s="29"/>
      <c r="T95" s="61">
        <v>2</v>
      </c>
      <c r="U95" s="60">
        <v>0.76072359085083008</v>
      </c>
      <c r="V95" s="56">
        <f t="shared" ref="V95:V97" si="96">EXP(NORMINV(U95,$P$10,$P$11))</f>
        <v>14.79241229995187</v>
      </c>
      <c r="W95" s="62">
        <v>0.11925247579918466</v>
      </c>
      <c r="X95" s="53">
        <f>(_xlfn.LOGNORM.DIST(W95,$P$10,$P$11,FALSE))</f>
        <v>0</v>
      </c>
      <c r="Y95" s="29"/>
      <c r="Z95" s="31"/>
      <c r="AA95" s="59">
        <v>2</v>
      </c>
      <c r="AB95" s="60">
        <v>0.76072359085083008</v>
      </c>
      <c r="AC95" s="56">
        <f>NORMINV(AB95,$I$10,$I$11)</f>
        <v>14.105627559754579</v>
      </c>
      <c r="AD95" s="57">
        <v>0.1683387264995847</v>
      </c>
      <c r="AE95" s="53">
        <f t="shared" si="93"/>
        <v>3.8070850929068218E-142</v>
      </c>
      <c r="AF95" s="29"/>
      <c r="AG95" s="61">
        <v>2</v>
      </c>
      <c r="AH95" s="60">
        <v>0.76072359085083008</v>
      </c>
      <c r="AI95" s="56">
        <f t="shared" ref="AI95:AI97" si="97">EXP(NORMINV(AH95,$P$10,$P$11))</f>
        <v>14.79241229995187</v>
      </c>
      <c r="AJ95" s="62">
        <v>0.11925247579918466</v>
      </c>
      <c r="AK95" s="53">
        <f>(_xlfn.LOGNORM.DIST(AJ95,$P$10,$P$11,FALSE))</f>
        <v>0</v>
      </c>
      <c r="AL95" s="29"/>
      <c r="AM95" s="29"/>
      <c r="AN95" s="61">
        <v>2</v>
      </c>
      <c r="AO95" s="60">
        <v>0.76072359085083008</v>
      </c>
      <c r="AP95" s="56">
        <f t="shared" ref="AP95:AP97" si="98">EXP(NORMINV(AO95,$P$10,$P$11))</f>
        <v>14.79241229995187</v>
      </c>
      <c r="AQ95" s="62">
        <v>0.11925247579918466</v>
      </c>
      <c r="AR95" s="53">
        <f>(_xlfn.LOGNORM.DIST(AQ95,$P$10,$P$11,FALSE))</f>
        <v>0</v>
      </c>
      <c r="AS95" s="29"/>
      <c r="AT95" s="31"/>
      <c r="AU95" s="59">
        <v>2</v>
      </c>
      <c r="AV95" s="60">
        <v>0.76072359085083008</v>
      </c>
      <c r="AW95" s="56">
        <f>NORMINV(AV95,$I$10,$I$11)</f>
        <v>14.105627559754579</v>
      </c>
      <c r="AX95" s="57">
        <v>0.1683387264995847</v>
      </c>
      <c r="AY95" s="53">
        <f t="shared" si="94"/>
        <v>3.8070850929068218E-142</v>
      </c>
      <c r="AZ95" s="29"/>
      <c r="BA95" s="61">
        <v>2</v>
      </c>
      <c r="BB95" s="60">
        <v>0.76072359085083008</v>
      </c>
      <c r="BC95" s="56">
        <f t="shared" ref="BC95:BC97" si="99">EXP(NORMINV(BB95,$P$10,$P$11))</f>
        <v>14.79241229995187</v>
      </c>
      <c r="BD95" s="62">
        <v>0.11925247579918466</v>
      </c>
      <c r="BE95" s="53">
        <f>(_xlfn.LOGNORM.DIST(BD95,$P$10,$P$11,FALSE))</f>
        <v>0</v>
      </c>
      <c r="BF95" s="29"/>
      <c r="BG95" s="29"/>
      <c r="BH95" s="61">
        <v>2</v>
      </c>
      <c r="BI95" s="60">
        <v>0.76072359085083008</v>
      </c>
      <c r="BJ95" s="56">
        <f t="shared" ref="BJ95:BJ97" si="100">EXP(NORMINV(BI95,$P$10,$P$11))</f>
        <v>14.79241229995187</v>
      </c>
      <c r="BK95" s="62">
        <v>0.11925247579918466</v>
      </c>
      <c r="BL95" s="53">
        <f>(_xlfn.LOGNORM.DIST(BK95,$P$10,$P$11,FALSE))</f>
        <v>0</v>
      </c>
      <c r="BM95" s="29"/>
      <c r="BN95" s="31"/>
      <c r="BO95" s="59">
        <v>3</v>
      </c>
      <c r="BP95" s="60">
        <v>0.37353616952896118</v>
      </c>
      <c r="BQ95" s="56">
        <f>NORMINV(BP95,$I$10,$I$11)</f>
        <v>11.95600912723194</v>
      </c>
      <c r="BR95" s="57">
        <v>0.17798950419885737</v>
      </c>
      <c r="BS95" s="53">
        <f>(_xlfn.NORM.DIST(BR95,$J$10,$J$11,FALSE))</f>
        <v>1.7098377310439807E-42</v>
      </c>
      <c r="BT95" s="29"/>
      <c r="BU95" s="31"/>
      <c r="BV95" s="59">
        <v>3</v>
      </c>
      <c r="BW95" s="60">
        <v>0.37353616952896118</v>
      </c>
      <c r="BX95" s="56">
        <f>NORMINV(BW95,$I$10,$I$11)</f>
        <v>11.95600912723194</v>
      </c>
      <c r="BY95" s="57">
        <v>0.17798950419885737</v>
      </c>
      <c r="BZ95" s="53">
        <f>(_xlfn.NORM.DIST(BY95,$J$10,$J$11,FALSE))</f>
        <v>1.7098377310439807E-42</v>
      </c>
      <c r="CA95" s="29"/>
      <c r="CB95" s="31"/>
      <c r="CC95" s="59">
        <v>3</v>
      </c>
      <c r="CD95" s="60">
        <v>0.37353616952896118</v>
      </c>
      <c r="CE95" s="56">
        <f>NORMINV(CD95,$I$10,$I$11)</f>
        <v>11.95600912723194</v>
      </c>
      <c r="CF95" s="57">
        <v>0.17798950419885737</v>
      </c>
      <c r="CG95" s="53">
        <f>(_xlfn.NORM.DIST(CF95,$J$10,$J$11,FALSE))</f>
        <v>1.7098377310439807E-42</v>
      </c>
      <c r="CH95" s="29"/>
      <c r="CI95" s="31"/>
    </row>
    <row r="96" spans="7:87" x14ac:dyDescent="0.25">
      <c r="G96" s="59">
        <v>3</v>
      </c>
      <c r="H96" s="60">
        <v>0.37353616952896118</v>
      </c>
      <c r="I96" s="56">
        <f>NORMINV(H96,$I$10,$I$11)</f>
        <v>11.95600912723194</v>
      </c>
      <c r="J96" s="57">
        <v>0.17798950419885737</v>
      </c>
      <c r="K96" s="53">
        <f>(_xlfn.NORM.DIST(J96,$J$10,$J$11,FALSE))</f>
        <v>1.7098377310439807E-42</v>
      </c>
      <c r="L96" s="29"/>
      <c r="M96" s="61">
        <v>3</v>
      </c>
      <c r="N96" s="60">
        <v>0.37353616952896118</v>
      </c>
      <c r="O96" s="56">
        <f t="shared" si="95"/>
        <v>13.920913161546471</v>
      </c>
      <c r="P96" s="57">
        <v>0.12865452822903603</v>
      </c>
      <c r="Q96" s="53">
        <f t="shared" ref="Q96:Q97" si="101">(_xlfn.LOGNORM.DIST(P96,$P$10,$P$11,FALSE))</f>
        <v>0</v>
      </c>
      <c r="R96" s="29"/>
      <c r="S96" s="29"/>
      <c r="T96" s="61">
        <v>3</v>
      </c>
      <c r="U96" s="60">
        <v>0.37353616952896118</v>
      </c>
      <c r="V96" s="56">
        <f t="shared" si="96"/>
        <v>13.920913161546471</v>
      </c>
      <c r="W96" s="57">
        <v>0.12865452822903603</v>
      </c>
      <c r="X96" s="53">
        <f t="shared" ref="X96:X97" si="102">(_xlfn.LOGNORM.DIST(W96,$P$10,$P$11,FALSE))</f>
        <v>0</v>
      </c>
      <c r="Y96" s="29"/>
      <c r="Z96" s="31"/>
      <c r="AA96" s="59">
        <v>3</v>
      </c>
      <c r="AB96" s="60">
        <v>0.37353616952896118</v>
      </c>
      <c r="AC96" s="56">
        <f>NORMINV(AB96,$I$10,$I$11)</f>
        <v>11.95600912723194</v>
      </c>
      <c r="AD96" s="57">
        <v>0.17798950419885737</v>
      </c>
      <c r="AE96" s="53">
        <f>(_xlfn.NORM.DIST(AD96,$J$10,$J$11,FALSE))</f>
        <v>1.7098377310439807E-42</v>
      </c>
      <c r="AF96" s="29"/>
      <c r="AG96" s="61">
        <v>3</v>
      </c>
      <c r="AH96" s="60">
        <v>0.37353616952896118</v>
      </c>
      <c r="AI96" s="56">
        <f t="shared" si="97"/>
        <v>13.920913161546471</v>
      </c>
      <c r="AJ96" s="57">
        <v>0.12865452822903603</v>
      </c>
      <c r="AK96" s="53">
        <f t="shared" ref="AK96:AK97" si="103">(_xlfn.LOGNORM.DIST(AJ96,$P$10,$P$11,FALSE))</f>
        <v>0</v>
      </c>
      <c r="AL96" s="29"/>
      <c r="AM96" s="29"/>
      <c r="AN96" s="61">
        <v>3</v>
      </c>
      <c r="AO96" s="60">
        <v>0.37353616952896118</v>
      </c>
      <c r="AP96" s="56">
        <f t="shared" si="98"/>
        <v>13.920913161546471</v>
      </c>
      <c r="AQ96" s="57">
        <v>0.12865452822903603</v>
      </c>
      <c r="AR96" s="53">
        <f t="shared" ref="AR96:AR97" si="104">(_xlfn.LOGNORM.DIST(AQ96,$P$10,$P$11,FALSE))</f>
        <v>0</v>
      </c>
      <c r="AS96" s="29"/>
      <c r="AT96" s="31"/>
      <c r="AU96" s="59">
        <v>3</v>
      </c>
      <c r="AV96" s="60">
        <v>0.37353616952896118</v>
      </c>
      <c r="AW96" s="56">
        <f>NORMINV(AV96,$I$10,$I$11)</f>
        <v>11.95600912723194</v>
      </c>
      <c r="AX96" s="57">
        <v>0.17798950419885737</v>
      </c>
      <c r="AY96" s="53">
        <f>(_xlfn.NORM.DIST(AX96,$J$10,$J$11,FALSE))</f>
        <v>1.7098377310439807E-42</v>
      </c>
      <c r="AZ96" s="29"/>
      <c r="BA96" s="61">
        <v>3</v>
      </c>
      <c r="BB96" s="60">
        <v>0.37353616952896118</v>
      </c>
      <c r="BC96" s="56">
        <f t="shared" si="99"/>
        <v>13.920913161546471</v>
      </c>
      <c r="BD96" s="57">
        <v>0.12865452822903603</v>
      </c>
      <c r="BE96" s="53">
        <f t="shared" ref="BE96:BE97" si="105">(_xlfn.LOGNORM.DIST(BD96,$P$10,$P$11,FALSE))</f>
        <v>0</v>
      </c>
      <c r="BF96" s="29"/>
      <c r="BG96" s="29"/>
      <c r="BH96" s="61">
        <v>3</v>
      </c>
      <c r="BI96" s="60">
        <v>0.37353616952896118</v>
      </c>
      <c r="BJ96" s="56">
        <f t="shared" si="100"/>
        <v>13.920913161546471</v>
      </c>
      <c r="BK96" s="57">
        <v>0.12865452822903603</v>
      </c>
      <c r="BL96" s="53">
        <f t="shared" ref="BL96:BL97" si="106">(_xlfn.LOGNORM.DIST(BK96,$P$10,$P$11,FALSE))</f>
        <v>0</v>
      </c>
      <c r="BM96" s="29"/>
      <c r="BN96" s="31"/>
      <c r="BO96" s="59">
        <v>4</v>
      </c>
      <c r="BP96" s="60">
        <v>0.76711165904998779</v>
      </c>
      <c r="BQ96" s="56">
        <f t="shared" ref="BQ96" si="107">NORMINV(BP96,$I$10,$I$11)</f>
        <v>14.148855651777442</v>
      </c>
      <c r="BR96" s="63">
        <v>0.19021973011694546</v>
      </c>
      <c r="BS96" s="53">
        <f t="shared" ref="BS96" si="108">(_xlfn.LOGNORM.DIST(BR96,$J$10,$J$11,FALSE))</f>
        <v>3.351557670137675E-134</v>
      </c>
      <c r="BT96" s="29"/>
      <c r="BU96" s="31"/>
      <c r="BV96" s="59">
        <v>4</v>
      </c>
      <c r="BW96" s="60">
        <v>0.76711165904998779</v>
      </c>
      <c r="BX96" s="56">
        <f t="shared" ref="BX96" si="109">NORMINV(BW96,$I$10,$I$11)</f>
        <v>14.148855651777442</v>
      </c>
      <c r="BY96" s="63">
        <v>0.19021973011694546</v>
      </c>
      <c r="BZ96" s="53">
        <f t="shared" ref="BZ96" si="110">(_xlfn.LOGNORM.DIST(BY96,$J$10,$J$11,FALSE))</f>
        <v>3.351557670137675E-134</v>
      </c>
      <c r="CA96" s="29"/>
      <c r="CB96" s="31"/>
      <c r="CC96" s="59">
        <v>4</v>
      </c>
      <c r="CD96" s="60">
        <v>0.76711165904998779</v>
      </c>
      <c r="CE96" s="56">
        <f t="shared" ref="CE96" si="111">NORMINV(CD96,$I$10,$I$11)</f>
        <v>14.148855651777442</v>
      </c>
      <c r="CF96" s="63">
        <v>0.19021973011694546</v>
      </c>
      <c r="CG96" s="53">
        <f t="shared" ref="CG96" si="112">(_xlfn.LOGNORM.DIST(CF96,$J$10,$J$11,FALSE))</f>
        <v>3.351557670137675E-134</v>
      </c>
      <c r="CH96" s="29"/>
      <c r="CI96" s="31"/>
    </row>
    <row r="97" spans="7:87" x14ac:dyDescent="0.25">
      <c r="G97" s="59">
        <v>4</v>
      </c>
      <c r="H97" s="60">
        <v>0.76711165904998779</v>
      </c>
      <c r="I97" s="56">
        <f t="shared" ref="I97" si="113">NORMINV(H97,$I$10,$I$11)</f>
        <v>14.148855651777442</v>
      </c>
      <c r="J97" s="63">
        <v>0.19021973011694546</v>
      </c>
      <c r="K97" s="53">
        <f t="shared" ref="K97" si="114">(_xlfn.LOGNORM.DIST(J97,$J$10,$J$11,FALSE))</f>
        <v>3.351557670137675E-134</v>
      </c>
      <c r="L97" s="29"/>
      <c r="M97" s="61">
        <v>4</v>
      </c>
      <c r="N97" s="60">
        <v>0.76711165904998779</v>
      </c>
      <c r="O97" s="56">
        <f t="shared" si="95"/>
        <v>14.810486361524315</v>
      </c>
      <c r="P97" s="57">
        <v>0.14083607767566683</v>
      </c>
      <c r="Q97" s="53">
        <f t="shared" si="101"/>
        <v>0</v>
      </c>
      <c r="R97" s="29"/>
      <c r="S97" s="29"/>
      <c r="T97" s="61">
        <v>4</v>
      </c>
      <c r="U97" s="60">
        <v>0.76711165904998779</v>
      </c>
      <c r="V97" s="56">
        <f t="shared" si="96"/>
        <v>14.810486361524315</v>
      </c>
      <c r="W97" s="57">
        <v>0.14083607767566683</v>
      </c>
      <c r="X97" s="53">
        <f t="shared" si="102"/>
        <v>0</v>
      </c>
      <c r="Y97" s="29"/>
      <c r="Z97" s="31"/>
      <c r="AA97" s="59">
        <v>4</v>
      </c>
      <c r="AB97" s="60">
        <v>0.76711165904998779</v>
      </c>
      <c r="AC97" s="56">
        <f t="shared" ref="AC97" si="115">NORMINV(AB97,$I$10,$I$11)</f>
        <v>14.148855651777442</v>
      </c>
      <c r="AD97" s="63">
        <v>0.19021973011694546</v>
      </c>
      <c r="AE97" s="53">
        <f t="shared" ref="AE97" si="116">(_xlfn.LOGNORM.DIST(AD97,$J$10,$J$11,FALSE))</f>
        <v>3.351557670137675E-134</v>
      </c>
      <c r="AF97" s="29"/>
      <c r="AG97" s="61">
        <v>4</v>
      </c>
      <c r="AH97" s="60">
        <v>0.76711165904998779</v>
      </c>
      <c r="AI97" s="56">
        <f t="shared" si="97"/>
        <v>14.810486361524315</v>
      </c>
      <c r="AJ97" s="57">
        <v>0.14083607767566683</v>
      </c>
      <c r="AK97" s="53">
        <f t="shared" si="103"/>
        <v>0</v>
      </c>
      <c r="AL97" s="29"/>
      <c r="AM97" s="29"/>
      <c r="AN97" s="61">
        <v>4</v>
      </c>
      <c r="AO97" s="60">
        <v>0.76711165904998779</v>
      </c>
      <c r="AP97" s="56">
        <f t="shared" si="98"/>
        <v>14.810486361524315</v>
      </c>
      <c r="AQ97" s="57">
        <v>0.14083607767566683</v>
      </c>
      <c r="AR97" s="53">
        <f t="shared" si="104"/>
        <v>0</v>
      </c>
      <c r="AS97" s="29"/>
      <c r="AT97" s="31"/>
      <c r="AU97" s="59">
        <v>4</v>
      </c>
      <c r="AV97" s="60">
        <v>0.76711165904998779</v>
      </c>
      <c r="AW97" s="56">
        <f t="shared" ref="AW97" si="117">NORMINV(AV97,$I$10,$I$11)</f>
        <v>14.148855651777442</v>
      </c>
      <c r="AX97" s="63">
        <v>0.19021973011694546</v>
      </c>
      <c r="AY97" s="53">
        <f t="shared" ref="AY97" si="118">(_xlfn.LOGNORM.DIST(AX97,$J$10,$J$11,FALSE))</f>
        <v>3.351557670137675E-134</v>
      </c>
      <c r="AZ97" s="29"/>
      <c r="BA97" s="61">
        <v>4</v>
      </c>
      <c r="BB97" s="60">
        <v>0.76711165904998779</v>
      </c>
      <c r="BC97" s="56">
        <f t="shared" si="99"/>
        <v>14.810486361524315</v>
      </c>
      <c r="BD97" s="57">
        <v>0.14083607767566683</v>
      </c>
      <c r="BE97" s="53">
        <f t="shared" si="105"/>
        <v>0</v>
      </c>
      <c r="BF97" s="29"/>
      <c r="BG97" s="29"/>
      <c r="BH97" s="61">
        <v>4</v>
      </c>
      <c r="BI97" s="60">
        <v>0.76711165904998779</v>
      </c>
      <c r="BJ97" s="56">
        <f t="shared" si="100"/>
        <v>14.810486361524315</v>
      </c>
      <c r="BK97" s="57">
        <v>0.14083607767566683</v>
      </c>
      <c r="BL97" s="53">
        <f t="shared" si="106"/>
        <v>0</v>
      </c>
      <c r="BM97" s="29"/>
      <c r="BN97" s="31"/>
      <c r="BO97" s="28"/>
      <c r="BP97" s="29"/>
      <c r="BQ97" s="29"/>
      <c r="BR97" s="30"/>
      <c r="BS97" s="29"/>
      <c r="BT97" s="29"/>
      <c r="BU97" s="31"/>
      <c r="BV97" s="28"/>
      <c r="BW97" s="29"/>
      <c r="BX97" s="29"/>
      <c r="BY97" s="30"/>
      <c r="BZ97" s="29"/>
      <c r="CA97" s="29"/>
      <c r="CB97" s="31"/>
      <c r="CC97" s="28"/>
      <c r="CD97" s="29"/>
      <c r="CE97" s="29"/>
      <c r="CF97" s="30"/>
      <c r="CG97" s="29"/>
      <c r="CH97" s="29"/>
      <c r="CI97" s="31"/>
    </row>
    <row r="98" spans="7:87" x14ac:dyDescent="0.25">
      <c r="G98" s="28"/>
      <c r="H98" s="29"/>
      <c r="I98" s="29"/>
      <c r="J98" s="30"/>
      <c r="K98" s="29"/>
      <c r="L98" s="29"/>
      <c r="M98" s="29"/>
      <c r="N98" s="29"/>
      <c r="O98" s="29"/>
      <c r="P98" s="30"/>
      <c r="Q98" s="29"/>
      <c r="R98" s="29"/>
      <c r="S98" s="29"/>
      <c r="T98" s="29"/>
      <c r="U98" s="29"/>
      <c r="V98" s="29"/>
      <c r="W98" s="30"/>
      <c r="X98" s="29"/>
      <c r="Y98" s="29"/>
      <c r="Z98" s="31"/>
      <c r="AA98" s="28"/>
      <c r="AB98" s="29"/>
      <c r="AC98" s="29"/>
      <c r="AD98" s="30"/>
      <c r="AE98" s="29"/>
      <c r="AF98" s="29"/>
      <c r="AG98" s="29"/>
      <c r="AH98" s="29"/>
      <c r="AI98" s="29"/>
      <c r="AJ98" s="30"/>
      <c r="AK98" s="29"/>
      <c r="AL98" s="29"/>
      <c r="AM98" s="29"/>
      <c r="AN98" s="29"/>
      <c r="AO98" s="29"/>
      <c r="AP98" s="29"/>
      <c r="AQ98" s="30"/>
      <c r="AR98" s="29"/>
      <c r="AS98" s="29"/>
      <c r="AT98" s="31"/>
      <c r="AU98" s="28"/>
      <c r="AV98" s="29"/>
      <c r="AW98" s="29"/>
      <c r="AX98" s="30"/>
      <c r="AY98" s="29"/>
      <c r="AZ98" s="29"/>
      <c r="BA98" s="29"/>
      <c r="BB98" s="29"/>
      <c r="BC98" s="29"/>
      <c r="BD98" s="30"/>
      <c r="BE98" s="29"/>
      <c r="BF98" s="29"/>
      <c r="BG98" s="29"/>
      <c r="BH98" s="29"/>
      <c r="BI98" s="29"/>
      <c r="BJ98" s="29"/>
      <c r="BK98" s="30"/>
      <c r="BL98" s="29"/>
      <c r="BM98" s="29"/>
      <c r="BN98" s="31"/>
      <c r="BO98" s="28"/>
      <c r="BP98" s="29"/>
      <c r="BQ98" s="29"/>
      <c r="BR98" s="30"/>
      <c r="BS98" s="29"/>
      <c r="BT98" s="29"/>
      <c r="BU98" s="31"/>
      <c r="BV98" s="28"/>
      <c r="BW98" s="29"/>
      <c r="BX98" s="29"/>
      <c r="BY98" s="30"/>
      <c r="BZ98" s="29"/>
      <c r="CA98" s="29"/>
      <c r="CB98" s="31"/>
      <c r="CC98" s="28"/>
      <c r="CD98" s="29"/>
      <c r="CE98" s="29"/>
      <c r="CF98" s="30"/>
      <c r="CG98" s="29"/>
      <c r="CH98" s="29"/>
      <c r="CI98" s="31"/>
    </row>
    <row r="99" spans="7:87" x14ac:dyDescent="0.25">
      <c r="G99" s="28"/>
      <c r="H99" s="29"/>
      <c r="I99" s="29"/>
      <c r="J99" s="30"/>
      <c r="K99" s="29"/>
      <c r="L99" s="29"/>
      <c r="M99" s="29"/>
      <c r="N99" s="29"/>
      <c r="O99" s="29"/>
      <c r="P99" s="30"/>
      <c r="Q99" s="29"/>
      <c r="R99" s="29"/>
      <c r="S99" s="29"/>
      <c r="T99" s="29"/>
      <c r="U99" s="29"/>
      <c r="V99" s="29"/>
      <c r="W99" s="30"/>
      <c r="X99" s="29"/>
      <c r="Y99" s="29"/>
      <c r="Z99" s="31"/>
      <c r="AA99" s="28"/>
      <c r="AB99" s="29"/>
      <c r="AC99" s="29"/>
      <c r="AD99" s="30"/>
      <c r="AE99" s="29"/>
      <c r="AF99" s="29"/>
      <c r="AG99" s="29"/>
      <c r="AH99" s="29"/>
      <c r="AI99" s="29"/>
      <c r="AJ99" s="30"/>
      <c r="AK99" s="29"/>
      <c r="AL99" s="29"/>
      <c r="AM99" s="29"/>
      <c r="AN99" s="29"/>
      <c r="AO99" s="29"/>
      <c r="AP99" s="29"/>
      <c r="AQ99" s="30"/>
      <c r="AR99" s="29"/>
      <c r="AS99" s="29"/>
      <c r="AT99" s="31"/>
      <c r="AU99" s="28"/>
      <c r="AV99" s="29"/>
      <c r="AW99" s="29"/>
      <c r="AX99" s="30"/>
      <c r="AY99" s="29"/>
      <c r="AZ99" s="29"/>
      <c r="BA99" s="29"/>
      <c r="BB99" s="29"/>
      <c r="BC99" s="29"/>
      <c r="BD99" s="30"/>
      <c r="BE99" s="29"/>
      <c r="BF99" s="29"/>
      <c r="BG99" s="29"/>
      <c r="BH99" s="29"/>
      <c r="BI99" s="29"/>
      <c r="BJ99" s="29"/>
      <c r="BK99" s="30"/>
      <c r="BL99" s="29"/>
      <c r="BM99" s="29"/>
      <c r="BN99" s="31"/>
      <c r="BO99" s="28"/>
      <c r="BP99" s="29"/>
      <c r="BQ99" s="66"/>
      <c r="BR99" s="67" t="s">
        <v>22</v>
      </c>
      <c r="BS99" s="68" t="s">
        <v>24</v>
      </c>
      <c r="BT99" s="29"/>
      <c r="BU99" s="31"/>
      <c r="BV99" s="28"/>
      <c r="BW99" s="29"/>
      <c r="BX99" s="66"/>
      <c r="BY99" s="67" t="s">
        <v>22</v>
      </c>
      <c r="BZ99" s="68" t="s">
        <v>24</v>
      </c>
      <c r="CA99" s="29"/>
      <c r="CB99" s="31"/>
      <c r="CC99" s="28"/>
      <c r="CD99" s="29"/>
      <c r="CE99" s="66"/>
      <c r="CF99" s="67" t="s">
        <v>22</v>
      </c>
      <c r="CG99" s="68" t="s">
        <v>24</v>
      </c>
      <c r="CH99" s="29"/>
      <c r="CI99" s="31"/>
    </row>
    <row r="100" spans="7:87" x14ac:dyDescent="0.25">
      <c r="G100" s="28"/>
      <c r="H100" s="29"/>
      <c r="I100" s="66"/>
      <c r="J100" s="67" t="s">
        <v>22</v>
      </c>
      <c r="K100" s="68" t="s">
        <v>24</v>
      </c>
      <c r="L100" s="29"/>
      <c r="M100" s="29"/>
      <c r="N100" s="29"/>
      <c r="O100" s="29"/>
      <c r="P100" s="30"/>
      <c r="Q100" s="29"/>
      <c r="R100" s="29"/>
      <c r="S100" s="29"/>
      <c r="T100" s="29"/>
      <c r="U100" s="29"/>
      <c r="V100" s="29"/>
      <c r="W100" s="30"/>
      <c r="X100" s="29"/>
      <c r="Y100" s="29"/>
      <c r="Z100" s="31"/>
      <c r="AA100" s="28"/>
      <c r="AB100" s="29"/>
      <c r="AC100" s="66"/>
      <c r="AD100" s="67" t="s">
        <v>22</v>
      </c>
      <c r="AE100" s="68" t="s">
        <v>24</v>
      </c>
      <c r="AF100" s="29"/>
      <c r="AG100" s="29"/>
      <c r="AH100" s="29"/>
      <c r="AI100" s="29"/>
      <c r="AJ100" s="30"/>
      <c r="AK100" s="29"/>
      <c r="AL100" s="29"/>
      <c r="AM100" s="29"/>
      <c r="AN100" s="29"/>
      <c r="AO100" s="29"/>
      <c r="AP100" s="29"/>
      <c r="AQ100" s="30"/>
      <c r="AR100" s="29"/>
      <c r="AS100" s="29"/>
      <c r="AT100" s="31"/>
      <c r="AU100" s="28"/>
      <c r="AV100" s="29"/>
      <c r="AW100" s="66"/>
      <c r="AX100" s="67" t="s">
        <v>22</v>
      </c>
      <c r="AY100" s="68" t="s">
        <v>24</v>
      </c>
      <c r="AZ100" s="29"/>
      <c r="BA100" s="29"/>
      <c r="BB100" s="29"/>
      <c r="BC100" s="29"/>
      <c r="BD100" s="30"/>
      <c r="BE100" s="29"/>
      <c r="BF100" s="29"/>
      <c r="BG100" s="29"/>
      <c r="BH100" s="29"/>
      <c r="BI100" s="29"/>
      <c r="BJ100" s="29"/>
      <c r="BK100" s="30"/>
      <c r="BL100" s="29"/>
      <c r="BM100" s="29"/>
      <c r="BN100" s="31"/>
      <c r="BO100" s="28"/>
      <c r="BP100" s="29"/>
      <c r="BQ100" s="68" t="s">
        <v>52</v>
      </c>
      <c r="BR100" s="69">
        <f>BT81</f>
        <v>2.2007520887673677</v>
      </c>
      <c r="BS100" s="51">
        <f>BQ88</f>
        <v>2.7862450486872672</v>
      </c>
      <c r="BT100" s="29"/>
      <c r="BU100" s="31"/>
      <c r="BV100" s="28"/>
      <c r="BW100" s="29"/>
      <c r="BX100" s="68" t="s">
        <v>52</v>
      </c>
      <c r="BY100" s="69">
        <f>CA81</f>
        <v>2.2007520887673677</v>
      </c>
      <c r="BZ100" s="51">
        <f>BX88</f>
        <v>2.7862450486872672</v>
      </c>
      <c r="CA100" s="29"/>
      <c r="CB100" s="31"/>
      <c r="CC100" s="28"/>
      <c r="CD100" s="29"/>
      <c r="CE100" s="68" t="s">
        <v>52</v>
      </c>
      <c r="CF100" s="69">
        <f>CH81</f>
        <v>2.2007520887673677</v>
      </c>
      <c r="CG100" s="51">
        <f>CE88</f>
        <v>2.7862450486872672</v>
      </c>
      <c r="CH100" s="29"/>
      <c r="CI100" s="31"/>
    </row>
    <row r="101" spans="7:87" x14ac:dyDescent="0.25">
      <c r="G101" s="28"/>
      <c r="H101" s="29"/>
      <c r="I101" s="68" t="s">
        <v>54</v>
      </c>
      <c r="J101" s="69">
        <f>S82</f>
        <v>2.4324666610817269</v>
      </c>
      <c r="K101" s="51">
        <f>I89</f>
        <v>2.7862450486872672</v>
      </c>
      <c r="L101" s="29"/>
      <c r="M101" s="29"/>
      <c r="N101" s="29"/>
      <c r="O101" s="29"/>
      <c r="P101" s="30"/>
      <c r="Q101" s="29"/>
      <c r="R101" s="29"/>
      <c r="S101" s="29"/>
      <c r="T101" s="29"/>
      <c r="U101" s="29"/>
      <c r="V101" s="29"/>
      <c r="W101" s="30"/>
      <c r="X101" s="29"/>
      <c r="Y101" s="29"/>
      <c r="Z101" s="31"/>
      <c r="AA101" s="28"/>
      <c r="AB101" s="29"/>
      <c r="AC101" s="68" t="s">
        <v>54</v>
      </c>
      <c r="AD101" s="69">
        <f>AM82</f>
        <v>2.4324666610817269</v>
      </c>
      <c r="AE101" s="51">
        <f>AC89</f>
        <v>2.7862450486872672</v>
      </c>
      <c r="AF101" s="29"/>
      <c r="AG101" s="29"/>
      <c r="AH101" s="29"/>
      <c r="AI101" s="29"/>
      <c r="AJ101" s="30"/>
      <c r="AK101" s="29"/>
      <c r="AL101" s="29"/>
      <c r="AM101" s="29"/>
      <c r="AN101" s="29"/>
      <c r="AO101" s="29"/>
      <c r="AP101" s="29"/>
      <c r="AQ101" s="30"/>
      <c r="AR101" s="29"/>
      <c r="AS101" s="29"/>
      <c r="AT101" s="31"/>
      <c r="AU101" s="28"/>
      <c r="AV101" s="29"/>
      <c r="AW101" s="68" t="s">
        <v>54</v>
      </c>
      <c r="AX101" s="69">
        <f>BG82</f>
        <v>2.4324666610817269</v>
      </c>
      <c r="AY101" s="51">
        <f>AW89</f>
        <v>2.7862450486872672</v>
      </c>
      <c r="AZ101" s="29"/>
      <c r="BA101" s="29"/>
      <c r="BB101" s="29"/>
      <c r="BC101" s="29"/>
      <c r="BD101" s="30"/>
      <c r="BE101" s="29"/>
      <c r="BF101" s="29"/>
      <c r="BG101" s="29"/>
      <c r="BH101" s="29"/>
      <c r="BI101" s="29"/>
      <c r="BJ101" s="29"/>
      <c r="BK101" s="30"/>
      <c r="BL101" s="29"/>
      <c r="BM101" s="29"/>
      <c r="BN101" s="31"/>
      <c r="BO101" s="28"/>
      <c r="BP101" s="29"/>
      <c r="BQ101" s="68" t="s">
        <v>29</v>
      </c>
      <c r="BR101" s="69">
        <f>BQ86</f>
        <v>1.0224509277025455</v>
      </c>
      <c r="BS101" s="51">
        <f>BR100</f>
        <v>2.2007520887673677</v>
      </c>
      <c r="BT101" s="29"/>
      <c r="BU101" s="31"/>
      <c r="BV101" s="28"/>
      <c r="BW101" s="29"/>
      <c r="BX101" s="68" t="s">
        <v>29</v>
      </c>
      <c r="BY101" s="69">
        <f>BX86</f>
        <v>1.0224509277025455</v>
      </c>
      <c r="BZ101" s="51">
        <f>BY100</f>
        <v>2.2007520887673677</v>
      </c>
      <c r="CA101" s="29"/>
      <c r="CB101" s="31"/>
      <c r="CC101" s="28"/>
      <c r="CD101" s="29"/>
      <c r="CE101" s="68" t="s">
        <v>29</v>
      </c>
      <c r="CF101" s="69">
        <f>CE86</f>
        <v>1.0224509277025455</v>
      </c>
      <c r="CG101" s="51">
        <f>CF100</f>
        <v>2.2007520887673677</v>
      </c>
      <c r="CH101" s="29"/>
      <c r="CI101" s="31"/>
    </row>
    <row r="102" spans="7:87" x14ac:dyDescent="0.25">
      <c r="G102" s="28"/>
      <c r="H102" s="29"/>
      <c r="I102" s="68" t="s">
        <v>55</v>
      </c>
      <c r="J102" s="69">
        <f>L82</f>
        <v>2.0786882734761862</v>
      </c>
      <c r="K102" s="51">
        <f>J101</f>
        <v>2.4324666610817269</v>
      </c>
      <c r="L102" s="29"/>
      <c r="M102" s="29"/>
      <c r="N102" s="29"/>
      <c r="O102" s="29"/>
      <c r="P102" s="30"/>
      <c r="Q102" s="29"/>
      <c r="R102" s="29"/>
      <c r="S102" s="29"/>
      <c r="T102" s="29"/>
      <c r="U102" s="29"/>
      <c r="V102" s="29"/>
      <c r="W102" s="30"/>
      <c r="X102" s="29"/>
      <c r="Y102" s="29"/>
      <c r="Z102" s="31"/>
      <c r="AA102" s="28"/>
      <c r="AB102" s="29"/>
      <c r="AC102" s="68" t="s">
        <v>55</v>
      </c>
      <c r="AD102" s="69">
        <f>AF82</f>
        <v>2.0786882734761862</v>
      </c>
      <c r="AE102" s="51">
        <f>AD101</f>
        <v>2.4324666610817269</v>
      </c>
      <c r="AF102" s="29"/>
      <c r="AG102" s="29"/>
      <c r="AH102" s="29"/>
      <c r="AI102" s="29"/>
      <c r="AJ102" s="30"/>
      <c r="AK102" s="29"/>
      <c r="AL102" s="29"/>
      <c r="AM102" s="29"/>
      <c r="AN102" s="29"/>
      <c r="AO102" s="29"/>
      <c r="AP102" s="29"/>
      <c r="AQ102" s="30"/>
      <c r="AR102" s="29"/>
      <c r="AS102" s="29"/>
      <c r="AT102" s="31"/>
      <c r="AU102" s="28"/>
      <c r="AV102" s="29"/>
      <c r="AW102" s="68" t="s">
        <v>55</v>
      </c>
      <c r="AX102" s="69">
        <f>AZ82</f>
        <v>2.0786882734761862</v>
      </c>
      <c r="AY102" s="51">
        <f>AX101</f>
        <v>2.4324666610817269</v>
      </c>
      <c r="AZ102" s="29"/>
      <c r="BA102" s="29"/>
      <c r="BB102" s="29"/>
      <c r="BC102" s="29"/>
      <c r="BD102" s="30"/>
      <c r="BE102" s="29"/>
      <c r="BF102" s="29"/>
      <c r="BG102" s="29"/>
      <c r="BH102" s="29"/>
      <c r="BI102" s="29"/>
      <c r="BJ102" s="29"/>
      <c r="BK102" s="30"/>
      <c r="BL102" s="29"/>
      <c r="BM102" s="29"/>
      <c r="BN102" s="31"/>
      <c r="BO102" s="28"/>
      <c r="BP102" s="29"/>
      <c r="BQ102" s="29"/>
      <c r="BR102" s="30"/>
      <c r="BS102" s="29"/>
      <c r="BT102" s="29"/>
      <c r="BU102" s="31"/>
      <c r="BV102" s="28"/>
      <c r="BW102" s="29"/>
      <c r="BX102" s="29"/>
      <c r="BY102" s="30"/>
      <c r="BZ102" s="29"/>
      <c r="CA102" s="29"/>
      <c r="CB102" s="31"/>
      <c r="CC102" s="28"/>
      <c r="CD102" s="29"/>
      <c r="CE102" s="29"/>
      <c r="CF102" s="30"/>
      <c r="CG102" s="29"/>
      <c r="CH102" s="29"/>
      <c r="CI102" s="31"/>
    </row>
    <row r="103" spans="7:87" x14ac:dyDescent="0.25">
      <c r="G103" s="28"/>
      <c r="H103" s="29"/>
      <c r="I103" s="68" t="s">
        <v>56</v>
      </c>
      <c r="J103" s="69">
        <f>Z82</f>
        <v>1.5505696005893659</v>
      </c>
      <c r="K103" s="51">
        <f>L82</f>
        <v>2.0786882734761862</v>
      </c>
      <c r="L103" s="29"/>
      <c r="M103" s="29"/>
      <c r="N103" s="29"/>
      <c r="O103" s="29"/>
      <c r="P103" s="30"/>
      <c r="Q103" s="29"/>
      <c r="R103" s="29"/>
      <c r="S103" s="29"/>
      <c r="T103" s="29"/>
      <c r="U103" s="29"/>
      <c r="V103" s="29"/>
      <c r="W103" s="30"/>
      <c r="X103" s="29"/>
      <c r="Y103" s="29"/>
      <c r="Z103" s="31"/>
      <c r="AA103" s="28"/>
      <c r="AB103" s="29"/>
      <c r="AC103" s="68" t="s">
        <v>56</v>
      </c>
      <c r="AD103" s="69">
        <f>AT82</f>
        <v>1.5505696005893659</v>
      </c>
      <c r="AE103" s="51">
        <f>AF82</f>
        <v>2.0786882734761862</v>
      </c>
      <c r="AF103" s="29"/>
      <c r="AG103" s="29"/>
      <c r="AH103" s="29"/>
      <c r="AI103" s="29"/>
      <c r="AJ103" s="30"/>
      <c r="AK103" s="29"/>
      <c r="AL103" s="29"/>
      <c r="AM103" s="29"/>
      <c r="AN103" s="29"/>
      <c r="AO103" s="29"/>
      <c r="AP103" s="29"/>
      <c r="AQ103" s="30"/>
      <c r="AR103" s="29"/>
      <c r="AS103" s="29"/>
      <c r="AT103" s="31"/>
      <c r="AU103" s="28"/>
      <c r="AV103" s="29"/>
      <c r="AW103" s="68" t="s">
        <v>56</v>
      </c>
      <c r="AX103" s="69">
        <f>BN82</f>
        <v>1.5505696005893659</v>
      </c>
      <c r="AY103" s="51">
        <f>AZ82</f>
        <v>2.0786882734761862</v>
      </c>
      <c r="AZ103" s="29"/>
      <c r="BA103" s="29"/>
      <c r="BB103" s="29"/>
      <c r="BC103" s="29"/>
      <c r="BD103" s="30"/>
      <c r="BE103" s="29"/>
      <c r="BF103" s="29"/>
      <c r="BG103" s="29"/>
      <c r="BH103" s="29"/>
      <c r="BI103" s="29"/>
      <c r="BJ103" s="29"/>
      <c r="BK103" s="30"/>
      <c r="BL103" s="29"/>
      <c r="BM103" s="29"/>
      <c r="BN103" s="31"/>
      <c r="BO103" s="28"/>
      <c r="BP103" s="29"/>
      <c r="BQ103" s="29"/>
      <c r="BR103" s="30"/>
      <c r="BS103" s="29"/>
      <c r="BT103" s="29"/>
      <c r="BU103" s="31"/>
      <c r="BV103" s="28"/>
      <c r="BW103" s="29"/>
      <c r="BX103" s="29"/>
      <c r="BY103" s="30"/>
      <c r="BZ103" s="29"/>
      <c r="CA103" s="29"/>
      <c r="CB103" s="31"/>
      <c r="CC103" s="28"/>
      <c r="CD103" s="29"/>
      <c r="CE103" s="29"/>
      <c r="CF103" s="30"/>
      <c r="CG103" s="29"/>
      <c r="CH103" s="29"/>
      <c r="CI103" s="31"/>
    </row>
    <row r="104" spans="7:87" ht="15.75" thickBot="1" x14ac:dyDescent="0.3">
      <c r="G104" s="28"/>
      <c r="H104" s="29"/>
      <c r="I104" s="68" t="s">
        <v>57</v>
      </c>
      <c r="J104" s="69">
        <f>I87</f>
        <v>1.0224509277025455</v>
      </c>
      <c r="K104" s="51">
        <f>Z82</f>
        <v>1.5505696005893659</v>
      </c>
      <c r="L104" s="29"/>
      <c r="M104" s="29"/>
      <c r="N104" s="29"/>
      <c r="O104" s="29"/>
      <c r="P104" s="30"/>
      <c r="Q104" s="29"/>
      <c r="R104" s="29"/>
      <c r="S104" s="29"/>
      <c r="T104" s="29"/>
      <c r="U104" s="29"/>
      <c r="V104" s="29"/>
      <c r="W104" s="30"/>
      <c r="X104" s="29"/>
      <c r="Y104" s="29"/>
      <c r="Z104" s="31"/>
      <c r="AA104" s="28"/>
      <c r="AB104" s="29"/>
      <c r="AC104" s="68" t="s">
        <v>57</v>
      </c>
      <c r="AD104" s="69">
        <f>AC87</f>
        <v>1.0224509277025455</v>
      </c>
      <c r="AE104" s="51">
        <f>AT82</f>
        <v>1.5505696005893659</v>
      </c>
      <c r="AF104" s="29"/>
      <c r="AG104" s="29"/>
      <c r="AH104" s="29"/>
      <c r="AI104" s="29"/>
      <c r="AJ104" s="30"/>
      <c r="AK104" s="29"/>
      <c r="AL104" s="29"/>
      <c r="AM104" s="29"/>
      <c r="AN104" s="29"/>
      <c r="AO104" s="29"/>
      <c r="AP104" s="29"/>
      <c r="AQ104" s="30"/>
      <c r="AR104" s="29"/>
      <c r="AS104" s="29"/>
      <c r="AT104" s="31"/>
      <c r="AU104" s="28"/>
      <c r="AV104" s="29"/>
      <c r="AW104" s="68" t="s">
        <v>57</v>
      </c>
      <c r="AX104" s="69">
        <f>AW87</f>
        <v>1.0224509277025455</v>
      </c>
      <c r="AY104" s="51">
        <f>BN82</f>
        <v>1.5505696005893659</v>
      </c>
      <c r="AZ104" s="29"/>
      <c r="BA104" s="29"/>
      <c r="BB104" s="29"/>
      <c r="BC104" s="29"/>
      <c r="BD104" s="30"/>
      <c r="BE104" s="29"/>
      <c r="BF104" s="29"/>
      <c r="BG104" s="29"/>
      <c r="BH104" s="29"/>
      <c r="BI104" s="29"/>
      <c r="BJ104" s="29"/>
      <c r="BK104" s="30"/>
      <c r="BL104" s="29"/>
      <c r="BM104" s="29"/>
      <c r="BN104" s="31"/>
      <c r="BO104" s="77"/>
      <c r="BP104" s="78"/>
      <c r="BQ104" s="78"/>
      <c r="BR104" s="79"/>
      <c r="BS104" s="78"/>
      <c r="BT104" s="78"/>
      <c r="BU104" s="80"/>
      <c r="BV104" s="77"/>
      <c r="BW104" s="78"/>
      <c r="BX104" s="78"/>
      <c r="BY104" s="79"/>
      <c r="BZ104" s="78"/>
      <c r="CA104" s="78"/>
      <c r="CB104" s="80"/>
      <c r="CC104" s="77"/>
      <c r="CD104" s="78"/>
      <c r="CE104" s="78"/>
      <c r="CF104" s="79"/>
      <c r="CG104" s="78"/>
      <c r="CH104" s="78"/>
      <c r="CI104" s="80"/>
    </row>
    <row r="105" spans="7:87" x14ac:dyDescent="0.25">
      <c r="G105" s="28"/>
      <c r="H105" s="29"/>
      <c r="I105" s="29"/>
      <c r="J105" s="30"/>
      <c r="K105" s="29"/>
      <c r="L105" s="29"/>
      <c r="M105" s="29"/>
      <c r="N105" s="29"/>
      <c r="O105" s="29"/>
      <c r="P105" s="30"/>
      <c r="Q105" s="29"/>
      <c r="R105" s="29"/>
      <c r="S105" s="29"/>
      <c r="T105" s="29"/>
      <c r="U105" s="29"/>
      <c r="V105" s="29"/>
      <c r="W105" s="30"/>
      <c r="X105" s="29"/>
      <c r="Y105" s="29"/>
      <c r="Z105" s="31"/>
      <c r="AA105" s="28"/>
      <c r="AB105" s="29"/>
      <c r="AC105" s="29"/>
      <c r="AD105" s="30"/>
      <c r="AE105" s="29"/>
      <c r="AF105" s="29"/>
      <c r="AG105" s="29"/>
      <c r="AH105" s="29"/>
      <c r="AI105" s="29"/>
      <c r="AJ105" s="30"/>
      <c r="AK105" s="29"/>
      <c r="AL105" s="29"/>
      <c r="AM105" s="29"/>
      <c r="AN105" s="29"/>
      <c r="AO105" s="29"/>
      <c r="AP105" s="29"/>
      <c r="AQ105" s="30"/>
      <c r="AR105" s="29"/>
      <c r="AS105" s="29"/>
      <c r="AT105" s="31"/>
      <c r="AU105" s="28"/>
      <c r="AV105" s="29"/>
      <c r="AW105" s="29"/>
      <c r="AX105" s="30"/>
      <c r="AY105" s="29"/>
      <c r="AZ105" s="29"/>
      <c r="BA105" s="29"/>
      <c r="BB105" s="29"/>
      <c r="BC105" s="29"/>
      <c r="BD105" s="30"/>
      <c r="BE105" s="29"/>
      <c r="BF105" s="29"/>
      <c r="BG105" s="29"/>
      <c r="BH105" s="29"/>
      <c r="BI105" s="29"/>
      <c r="BJ105" s="29"/>
      <c r="BK105" s="30"/>
      <c r="BL105" s="29"/>
      <c r="BM105" s="29"/>
      <c r="BN105" s="31"/>
      <c r="BO105" s="28"/>
      <c r="BP105" s="29"/>
      <c r="BT105" s="29"/>
      <c r="BU105" s="29"/>
      <c r="BV105" s="28"/>
      <c r="BW105" s="29"/>
      <c r="CA105" s="29"/>
      <c r="CB105" s="29"/>
      <c r="CC105" s="28"/>
      <c r="CD105" s="29"/>
      <c r="CH105" s="29"/>
      <c r="CI105" s="29"/>
    </row>
    <row r="106" spans="7:87" ht="15.75" thickBot="1" x14ac:dyDescent="0.3">
      <c r="G106" s="77"/>
      <c r="H106" s="78"/>
      <c r="I106" s="78"/>
      <c r="J106" s="79"/>
      <c r="K106" s="78"/>
      <c r="L106" s="78"/>
      <c r="M106" s="78"/>
      <c r="N106" s="78"/>
      <c r="O106" s="78"/>
      <c r="P106" s="79"/>
      <c r="Q106" s="78"/>
      <c r="R106" s="78"/>
      <c r="S106" s="78"/>
      <c r="T106" s="78"/>
      <c r="U106" s="78"/>
      <c r="V106" s="78"/>
      <c r="W106" s="79"/>
      <c r="X106" s="78"/>
      <c r="Y106" s="78"/>
      <c r="Z106" s="80"/>
      <c r="AA106" s="77"/>
      <c r="AB106" s="78"/>
      <c r="AC106" s="78"/>
      <c r="AD106" s="79"/>
      <c r="AE106" s="78"/>
      <c r="AF106" s="78"/>
      <c r="AG106" s="78"/>
      <c r="AH106" s="78"/>
      <c r="AI106" s="78"/>
      <c r="AJ106" s="79"/>
      <c r="AK106" s="78"/>
      <c r="AL106" s="78"/>
      <c r="AM106" s="78"/>
      <c r="AN106" s="78"/>
      <c r="AO106" s="78"/>
      <c r="AP106" s="78"/>
      <c r="AQ106" s="79"/>
      <c r="AR106" s="78"/>
      <c r="AS106" s="78"/>
      <c r="AT106" s="80"/>
      <c r="AU106" s="77"/>
      <c r="AV106" s="78"/>
      <c r="AW106" s="78"/>
      <c r="AX106" s="79"/>
      <c r="AY106" s="78"/>
      <c r="AZ106" s="78"/>
      <c r="BA106" s="78"/>
      <c r="BB106" s="78"/>
      <c r="BC106" s="78"/>
      <c r="BD106" s="79"/>
      <c r="BE106" s="78"/>
      <c r="BF106" s="78"/>
      <c r="BG106" s="78"/>
      <c r="BH106" s="78"/>
      <c r="BI106" s="78"/>
      <c r="BJ106" s="78"/>
      <c r="BK106" s="79"/>
      <c r="BL106" s="78"/>
      <c r="BM106" s="78"/>
      <c r="BN106" s="80"/>
      <c r="BO106" s="77"/>
      <c r="BP106" s="78"/>
      <c r="BT106" s="78"/>
      <c r="BU106" s="78"/>
      <c r="BV106" s="77"/>
      <c r="BW106" s="78"/>
      <c r="CA106" s="78"/>
      <c r="CB106" s="78"/>
      <c r="CC106" s="77"/>
      <c r="CD106" s="78"/>
      <c r="CH106" s="78"/>
      <c r="CI106" s="78"/>
    </row>
  </sheetData>
  <mergeCells count="82">
    <mergeCell ref="AH5:AI5"/>
    <mergeCell ref="AO5:AP5"/>
    <mergeCell ref="H31:I31"/>
    <mergeCell ref="N31:O31"/>
    <mergeCell ref="U31:V31"/>
    <mergeCell ref="H58:I58"/>
    <mergeCell ref="N58:O58"/>
    <mergeCell ref="U58:V58"/>
    <mergeCell ref="G80:H81"/>
    <mergeCell ref="G1:H2"/>
    <mergeCell ref="G26:H27"/>
    <mergeCell ref="H5:I5"/>
    <mergeCell ref="N5:O5"/>
    <mergeCell ref="U5:V5"/>
    <mergeCell ref="U85:V85"/>
    <mergeCell ref="AA1:AB2"/>
    <mergeCell ref="AB5:AC5"/>
    <mergeCell ref="AA26:AB27"/>
    <mergeCell ref="AB31:AC31"/>
    <mergeCell ref="AA80:AB81"/>
    <mergeCell ref="AB85:AC85"/>
    <mergeCell ref="AH85:AI85"/>
    <mergeCell ref="AO85:AP85"/>
    <mergeCell ref="AC1:AT1"/>
    <mergeCell ref="I1:Z1"/>
    <mergeCell ref="BO1:BP2"/>
    <mergeCell ref="BO53:BP54"/>
    <mergeCell ref="BP30:BQ30"/>
    <mergeCell ref="BP57:BQ57"/>
    <mergeCell ref="AH31:AI31"/>
    <mergeCell ref="AO31:AP31"/>
    <mergeCell ref="AA53:AB54"/>
    <mergeCell ref="AB58:AC58"/>
    <mergeCell ref="AH58:AI58"/>
    <mergeCell ref="AO58:AP58"/>
    <mergeCell ref="H85:I85"/>
    <mergeCell ref="N85:O85"/>
    <mergeCell ref="BP84:BQ84"/>
    <mergeCell ref="BW84:BX84"/>
    <mergeCell ref="BV1:BW2"/>
    <mergeCell ref="BX1:CA1"/>
    <mergeCell ref="BV26:BW27"/>
    <mergeCell ref="BV53:BW54"/>
    <mergeCell ref="BX26:CA26"/>
    <mergeCell ref="BW30:BX30"/>
    <mergeCell ref="BO80:BP81"/>
    <mergeCell ref="BV80:BW81"/>
    <mergeCell ref="BQ1:BT1"/>
    <mergeCell ref="BP5:BQ5"/>
    <mergeCell ref="BO26:BP27"/>
    <mergeCell ref="BQ26:BT26"/>
    <mergeCell ref="BW5:BX5"/>
    <mergeCell ref="AV85:AW85"/>
    <mergeCell ref="BB85:BC85"/>
    <mergeCell ref="BI85:BJ85"/>
    <mergeCell ref="AU26:AV27"/>
    <mergeCell ref="AV31:AW31"/>
    <mergeCell ref="BB31:BC31"/>
    <mergeCell ref="BI31:BJ31"/>
    <mergeCell ref="AU53:AV54"/>
    <mergeCell ref="CD84:CE84"/>
    <mergeCell ref="CC1:CD2"/>
    <mergeCell ref="CE1:CH1"/>
    <mergeCell ref="CD5:CE5"/>
    <mergeCell ref="CC26:CD27"/>
    <mergeCell ref="CE26:CH26"/>
    <mergeCell ref="A1:F1"/>
    <mergeCell ref="CD30:CE30"/>
    <mergeCell ref="CC53:CD54"/>
    <mergeCell ref="CD57:CE57"/>
    <mergeCell ref="CC80:CD81"/>
    <mergeCell ref="AV58:AW58"/>
    <mergeCell ref="BB58:BC58"/>
    <mergeCell ref="BI58:BJ58"/>
    <mergeCell ref="AU80:AV81"/>
    <mergeCell ref="AU1:AV2"/>
    <mergeCell ref="AW1:BN1"/>
    <mergeCell ref="AV5:AW5"/>
    <mergeCell ref="BB5:BC5"/>
    <mergeCell ref="BI5:BJ5"/>
    <mergeCell ref="BW57:BX57"/>
    <mergeCell ref="G53:H5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Рабочий_P50</vt:lpstr>
      <vt:lpstr>Рабочий_P10</vt:lpstr>
      <vt:lpstr>Расчет исходов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2021-07-12T10:36:02Z</dcterms:modified>
</cp:coreProperties>
</file>