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lga\Dropbox\GitHub\colony-image-analysis\data\"/>
    </mc:Choice>
  </mc:AlternateContent>
  <xr:revisionPtr revIDLastSave="0" documentId="13_ncr:1_{208EFD27-91A4-404F-B747-4B0A59068CA0}" xr6:coauthVersionLast="46" xr6:coauthVersionMax="46" xr10:uidLastSave="{00000000-0000-0000-0000-000000000000}"/>
  <bookViews>
    <workbookView xWindow="-108" yWindow="-108" windowWidth="23256" windowHeight="12576" xr2:uid="{49690DB9-3A25-45F4-BD29-3887A42DAF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2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3" i="1"/>
  <c r="C4" i="1"/>
  <c r="C5" i="1"/>
  <c r="C6" i="1"/>
  <c r="C7" i="1"/>
  <c r="C2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9" i="1"/>
  <c r="M10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B55" i="1"/>
  <c r="B54" i="1"/>
  <c r="B53" i="1"/>
  <c r="B52" i="1"/>
  <c r="B51" i="1"/>
  <c r="B49" i="1"/>
  <c r="B50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6" i="1"/>
  <c r="B29" i="1"/>
  <c r="B28" i="1"/>
  <c r="B27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<sst xmlns="http://schemas.openxmlformats.org/spreadsheetml/2006/main" count="160" uniqueCount="158">
  <si>
    <t>Glucose</t>
  </si>
  <si>
    <t>12-24h_t1</t>
  </si>
  <si>
    <t>radius um</t>
  </si>
  <si>
    <t>12-24h_t0</t>
  </si>
  <si>
    <t>12-24h_t2</t>
  </si>
  <si>
    <t>12-24h_t3</t>
  </si>
  <si>
    <t>12-24h_t4</t>
  </si>
  <si>
    <t>12-24h_t5</t>
  </si>
  <si>
    <t>24-48h_t00</t>
  </si>
  <si>
    <t>24-48h_t01</t>
  </si>
  <si>
    <t>24-48h_t02</t>
  </si>
  <si>
    <t>24-48h_t03</t>
  </si>
  <si>
    <t>24-48h_t04</t>
  </si>
  <si>
    <t>24-48h_t05</t>
  </si>
  <si>
    <t>24-48h_t06</t>
  </si>
  <si>
    <t>24-48h_t07</t>
  </si>
  <si>
    <t>24-48h_t08</t>
  </si>
  <si>
    <t>24-48h_t09</t>
  </si>
  <si>
    <t>24-48h_t10</t>
  </si>
  <si>
    <t>24-48h_t11</t>
  </si>
  <si>
    <t>24-48h_t12</t>
  </si>
  <si>
    <t>24-48h_t13</t>
  </si>
  <si>
    <t>24-48h_t14</t>
  </si>
  <si>
    <t>24-48h_t15</t>
  </si>
  <si>
    <t>24-48h_t16</t>
  </si>
  <si>
    <t>24-48h_t17</t>
  </si>
  <si>
    <t>24-48h_t18</t>
  </si>
  <si>
    <t>24-48h_t19</t>
  </si>
  <si>
    <t>24-48h_t20</t>
  </si>
  <si>
    <t>24-48h_t21</t>
  </si>
  <si>
    <t>24-48h_t22</t>
  </si>
  <si>
    <t>24-48h_t23</t>
  </si>
  <si>
    <t>48h-72h_t00</t>
  </si>
  <si>
    <t>48h-72h_t01</t>
  </si>
  <si>
    <t>48h-72h_t02</t>
  </si>
  <si>
    <t>48h-72h_t03</t>
  </si>
  <si>
    <t>48h-72h_t04</t>
  </si>
  <si>
    <t>48h-72h_t05</t>
  </si>
  <si>
    <t>48h-72h_t06</t>
  </si>
  <si>
    <t>48h-72h_t07</t>
  </si>
  <si>
    <t>48h-72h_t08</t>
  </si>
  <si>
    <t>48h-72h_t09</t>
  </si>
  <si>
    <t>48h-72h_t10</t>
  </si>
  <si>
    <t>48h-72h_t11</t>
  </si>
  <si>
    <t>48h-72h_t12</t>
  </si>
  <si>
    <t>48h-72h_t13</t>
  </si>
  <si>
    <t>48h-72h_t14</t>
  </si>
  <si>
    <t>48h-72h_t15</t>
  </si>
  <si>
    <t>48h-72h_t16</t>
  </si>
  <si>
    <t>48h-72h_t17</t>
  </si>
  <si>
    <t>48h-72h_t18</t>
  </si>
  <si>
    <t>48h-72h_t19</t>
  </si>
  <si>
    <t>48h-72h_t20</t>
  </si>
  <si>
    <t>48h-72h_t21</t>
  </si>
  <si>
    <t>48h-72h_t22</t>
  </si>
  <si>
    <t>48h-72h_t23</t>
  </si>
  <si>
    <t>Glycerol</t>
  </si>
  <si>
    <t>Tp1-9_t0</t>
  </si>
  <si>
    <t>Tp1-9_t1</t>
  </si>
  <si>
    <t>Tp1-9_t2</t>
  </si>
  <si>
    <t>Tp1-9_t3</t>
  </si>
  <si>
    <t>Tp1-9_t4</t>
  </si>
  <si>
    <t>Tp1-9_t5</t>
  </si>
  <si>
    <t>Tp1-9_t6</t>
  </si>
  <si>
    <t>Tp1-9_t7</t>
  </si>
  <si>
    <t>Tp1-9_t8</t>
  </si>
  <si>
    <t>Tp10-33_t00</t>
  </si>
  <si>
    <t>Tp10-33_t01</t>
  </si>
  <si>
    <t>Tp10-33_t02</t>
  </si>
  <si>
    <t>Tp10-33_t03</t>
  </si>
  <si>
    <t>Tp10-33_t04</t>
  </si>
  <si>
    <t>Tp10-33_t05</t>
  </si>
  <si>
    <t>Tp10-33_t06</t>
  </si>
  <si>
    <t>Tp10-33_t07</t>
  </si>
  <si>
    <t>Tp10-33_t08</t>
  </si>
  <si>
    <t>Tp10-33_t09</t>
  </si>
  <si>
    <t>Tp10-33_t10</t>
  </si>
  <si>
    <t>Tp10-33_t11</t>
  </si>
  <si>
    <t>Tp10-33_t12</t>
  </si>
  <si>
    <t>Tp10-33_t13</t>
  </si>
  <si>
    <t>Tp10-33_t14</t>
  </si>
  <si>
    <t>Tp10-33_t15</t>
  </si>
  <si>
    <t>Tp10-33_t16</t>
  </si>
  <si>
    <t>Tp10-33_t17</t>
  </si>
  <si>
    <t>Tp10-33_t18</t>
  </si>
  <si>
    <t>Tp10-33_t19</t>
  </si>
  <si>
    <t>Tp10-33_t20</t>
  </si>
  <si>
    <t>Tp10-33_t21</t>
  </si>
  <si>
    <t>Tp10-33_t22</t>
  </si>
  <si>
    <t>Tp10-33_t23</t>
  </si>
  <si>
    <t>Tp34-57_t00</t>
  </si>
  <si>
    <t>Tp34-57_t01</t>
  </si>
  <si>
    <t>Tp34-57_t02</t>
  </si>
  <si>
    <t>Tp34-57_t03</t>
  </si>
  <si>
    <t>Tp34-57_t04</t>
  </si>
  <si>
    <t>Tp34-57_t05</t>
  </si>
  <si>
    <t>Tp34-57_t06</t>
  </si>
  <si>
    <t>Tp34-57_t07</t>
  </si>
  <si>
    <t>Tp34-57_t08</t>
  </si>
  <si>
    <t>diam (mm scale)</t>
  </si>
  <si>
    <t>Fructose</t>
  </si>
  <si>
    <t>diam (mm)</t>
  </si>
  <si>
    <t>radius (um)</t>
  </si>
  <si>
    <t>Tp1-7_t0</t>
  </si>
  <si>
    <t>Tp1-7_t1</t>
  </si>
  <si>
    <t>Tp1-7_t2</t>
  </si>
  <si>
    <t>Tp1-7_t3</t>
  </si>
  <si>
    <t>Tp1-7_t4</t>
  </si>
  <si>
    <t>Tp1-7_t5</t>
  </si>
  <si>
    <t>Tp1-7_t6</t>
  </si>
  <si>
    <t>Tp8-31_t00</t>
  </si>
  <si>
    <t>Tp8-31_t01</t>
  </si>
  <si>
    <t>Tp8-31_t02</t>
  </si>
  <si>
    <t>Tp8-31_t03</t>
  </si>
  <si>
    <t>Tp8-31_t04</t>
  </si>
  <si>
    <t>Tp8-31_t05</t>
  </si>
  <si>
    <t>Tp8-31_t06</t>
  </si>
  <si>
    <t>Tp8-31_t07</t>
  </si>
  <si>
    <t>Tp8-31_t08</t>
  </si>
  <si>
    <t>Tp8-31_t09</t>
  </si>
  <si>
    <t>Tp8-31_t10</t>
  </si>
  <si>
    <t>Tp8-31_t11</t>
  </si>
  <si>
    <t>Tp8-31_t12</t>
  </si>
  <si>
    <t>Tp8-31_t13</t>
  </si>
  <si>
    <t>Tp8-31_t14</t>
  </si>
  <si>
    <t>Tp8-31_t15</t>
  </si>
  <si>
    <t>Tp8-31_t16</t>
  </si>
  <si>
    <t>Tp8-31_t17</t>
  </si>
  <si>
    <t>Tp8-31_t18</t>
  </si>
  <si>
    <t>Tp8-31_t19</t>
  </si>
  <si>
    <t>Tp8-31_t20</t>
  </si>
  <si>
    <t>Tp8-31_t21</t>
  </si>
  <si>
    <t>Tp8-31_t22</t>
  </si>
  <si>
    <t>Tp8-31_t23</t>
  </si>
  <si>
    <t>Tp32-55_t00</t>
  </si>
  <si>
    <t>Tp32-55_t01</t>
  </si>
  <si>
    <t>Tp32-55_t02</t>
  </si>
  <si>
    <t>Tp32-55_t03</t>
  </si>
  <si>
    <t>Tp32-55_t04</t>
  </si>
  <si>
    <t>Tp32-55_t05</t>
  </si>
  <si>
    <t>Tp32-55_t06</t>
  </si>
  <si>
    <t>Tp32-55_t07</t>
  </si>
  <si>
    <t>Tp32-55_t08</t>
  </si>
  <si>
    <t>Tp32-55_t09</t>
  </si>
  <si>
    <t>Tp32-55_t10</t>
  </si>
  <si>
    <t>Tp32-55_t11</t>
  </si>
  <si>
    <t>Tp32-55_t12</t>
  </si>
  <si>
    <t>Tp32-55_t13</t>
  </si>
  <si>
    <t>Tp32-55_t14</t>
  </si>
  <si>
    <t>Tp32-55_t15</t>
  </si>
  <si>
    <t>Tp32-55_t16</t>
  </si>
  <si>
    <t>Tp32-55_t17</t>
  </si>
  <si>
    <t>Tp32-55_t18</t>
  </si>
  <si>
    <t>Tp32-55_t19</t>
  </si>
  <si>
    <t>Tp32-55_t20</t>
  </si>
  <si>
    <t>Tp32-55_t21</t>
  </si>
  <si>
    <t>Tp32-55_t22</t>
  </si>
  <si>
    <t>Tp32-55_t23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</si>
</sst>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A1EFD-3513-4550-8A04-CAD9A1D4D8A7}">
  <dimension ref="A1:N56"/>
  <sheetViews>
    <sheetView tabSelected="1" workbookViewId="0">
      <selection activeCell="N56" sqref="N2:N56"/>
    </sheetView>
  </sheetViews>
  <sheetFormatPr defaultRowHeight="14.4" x14ac:dyDescent="0.3"/>
  <cols>
    <col min="1" max="1" width="11.5546875" customWidth="1"/>
    <col min="2" max="2" width="17.6640625" customWidth="1"/>
    <col min="3" max="3" width="12.77734375" customWidth="1"/>
    <col min="4" max="4" width="10.33203125" customWidth="1"/>
    <col min="5" max="5" width="12" customWidth="1"/>
    <col min="7" max="7" width="20.77734375" customWidth="1"/>
  </cols>
  <sheetData>
    <row r="1" spans="1:14" x14ac:dyDescent="0.3">
      <c r="A1" t="s">
        <v>0</v>
      </c>
      <c r="B1" t="s">
        <v>99</v>
      </c>
      <c r="C1" t="s">
        <v>2</v>
      </c>
      <c r="G1" t="s">
        <v>56</v>
      </c>
      <c r="H1" t="s">
        <v>99</v>
      </c>
      <c r="I1" t="s">
        <v>2</v>
      </c>
      <c r="L1" t="s">
        <v>100</v>
      </c>
      <c r="M1" t="s">
        <v>101</v>
      </c>
      <c r="N1" t="s">
        <v>102</v>
      </c>
    </row>
    <row r="2" spans="1:14" x14ac:dyDescent="0.3">
      <c r="A2" t="s">
        <v>3</v>
      </c>
      <c r="B2">
        <v>0</v>
      </c>
      <c r="C2">
        <f>B2*500/46/2</f>
        <v>0</v>
      </c>
      <c r="G2" t="s">
        <v>57</v>
      </c>
      <c r="H2">
        <v>0</v>
      </c>
      <c r="I2">
        <f>H2*500/46/2</f>
        <v>0</v>
      </c>
      <c r="L2" t="s">
        <v>103</v>
      </c>
      <c r="M2">
        <v>0</v>
      </c>
      <c r="N2">
        <f>M2*500/46/2</f>
        <v>0</v>
      </c>
    </row>
    <row r="3" spans="1:14" x14ac:dyDescent="0.3">
      <c r="A3" t="s">
        <v>1</v>
      </c>
      <c r="B3">
        <v>11</v>
      </c>
      <c r="C3">
        <f t="shared" ref="C3:C55" si="0">B3*500/46/2</f>
        <v>59.782608695652172</v>
      </c>
      <c r="G3" t="s">
        <v>58</v>
      </c>
      <c r="H3">
        <v>0</v>
      </c>
      <c r="I3">
        <f t="shared" ref="I3:I43" si="1">H3*500/46/2</f>
        <v>0</v>
      </c>
      <c r="L3" t="s">
        <v>104</v>
      </c>
      <c r="M3">
        <v>0</v>
      </c>
      <c r="N3">
        <f t="shared" ref="N3:N56" si="2">M3*500/46/2</f>
        <v>0</v>
      </c>
    </row>
    <row r="4" spans="1:14" x14ac:dyDescent="0.3">
      <c r="A4" t="s">
        <v>4</v>
      </c>
      <c r="B4">
        <f>297-270</f>
        <v>27</v>
      </c>
      <c r="C4">
        <f t="shared" si="0"/>
        <v>146.7391304347826</v>
      </c>
      <c r="G4" t="s">
        <v>59</v>
      </c>
      <c r="H4">
        <v>0</v>
      </c>
      <c r="I4">
        <f t="shared" si="1"/>
        <v>0</v>
      </c>
      <c r="L4" t="s">
        <v>105</v>
      </c>
      <c r="M4">
        <v>0</v>
      </c>
      <c r="N4">
        <f t="shared" si="2"/>
        <v>0</v>
      </c>
    </row>
    <row r="5" spans="1:14" x14ac:dyDescent="0.3">
      <c r="A5" t="s">
        <v>5</v>
      </c>
      <c r="B5">
        <f>310-268</f>
        <v>42</v>
      </c>
      <c r="C5">
        <f t="shared" si="0"/>
        <v>228.2608695652174</v>
      </c>
      <c r="G5" t="s">
        <v>60</v>
      </c>
      <c r="H5">
        <v>0</v>
      </c>
      <c r="I5">
        <f t="shared" si="1"/>
        <v>0</v>
      </c>
      <c r="L5" t="s">
        <v>106</v>
      </c>
      <c r="M5">
        <v>0</v>
      </c>
      <c r="N5">
        <f t="shared" si="2"/>
        <v>0</v>
      </c>
    </row>
    <row r="6" spans="1:14" x14ac:dyDescent="0.3">
      <c r="A6" t="s">
        <v>6</v>
      </c>
      <c r="B6">
        <f>320-255</f>
        <v>65</v>
      </c>
      <c r="C6">
        <f t="shared" si="0"/>
        <v>353.26086956521738</v>
      </c>
      <c r="G6" t="s">
        <v>61</v>
      </c>
      <c r="H6">
        <v>4</v>
      </c>
      <c r="I6">
        <f t="shared" si="1"/>
        <v>21.739130434782609</v>
      </c>
      <c r="L6" t="s">
        <v>107</v>
      </c>
      <c r="M6">
        <v>4</v>
      </c>
      <c r="N6">
        <f t="shared" si="2"/>
        <v>21.739130434782609</v>
      </c>
    </row>
    <row r="7" spans="1:14" x14ac:dyDescent="0.3">
      <c r="A7" t="s">
        <v>7</v>
      </c>
      <c r="B7">
        <f>327-250</f>
        <v>77</v>
      </c>
      <c r="C7">
        <f t="shared" si="0"/>
        <v>418.47826086956519</v>
      </c>
      <c r="G7" t="s">
        <v>62</v>
      </c>
      <c r="H7">
        <v>8</v>
      </c>
      <c r="I7">
        <f t="shared" si="1"/>
        <v>43.478260869565219</v>
      </c>
      <c r="L7" t="s">
        <v>108</v>
      </c>
      <c r="M7">
        <v>6</v>
      </c>
      <c r="N7">
        <f t="shared" si="2"/>
        <v>32.608695652173914</v>
      </c>
    </row>
    <row r="8" spans="1:14" x14ac:dyDescent="0.3">
      <c r="A8" t="s">
        <v>8</v>
      </c>
      <c r="B8">
        <f>340-240</f>
        <v>100</v>
      </c>
      <c r="C8">
        <f t="shared" si="0"/>
        <v>543.47826086956525</v>
      </c>
      <c r="G8" t="s">
        <v>63</v>
      </c>
      <c r="H8">
        <f>297-281</f>
        <v>16</v>
      </c>
      <c r="I8">
        <f t="shared" si="1"/>
        <v>86.956521739130437</v>
      </c>
      <c r="L8" t="s">
        <v>109</v>
      </c>
      <c r="M8">
        <v>10</v>
      </c>
      <c r="N8">
        <f t="shared" si="2"/>
        <v>54.347826086956523</v>
      </c>
    </row>
    <row r="9" spans="1:14" x14ac:dyDescent="0.3">
      <c r="A9" t="s">
        <v>9</v>
      </c>
      <c r="B9">
        <f>345-236</f>
        <v>109</v>
      </c>
      <c r="C9">
        <f t="shared" si="0"/>
        <v>592.39130434782612</v>
      </c>
      <c r="G9" t="s">
        <v>64</v>
      </c>
      <c r="H9">
        <f>300-277</f>
        <v>23</v>
      </c>
      <c r="I9">
        <f t="shared" si="1"/>
        <v>125</v>
      </c>
      <c r="L9" t="s">
        <v>110</v>
      </c>
      <c r="M9">
        <f>383-368</f>
        <v>15</v>
      </c>
      <c r="N9">
        <f t="shared" si="2"/>
        <v>81.521739130434781</v>
      </c>
    </row>
    <row r="10" spans="1:14" x14ac:dyDescent="0.3">
      <c r="A10" t="s">
        <v>10</v>
      </c>
      <c r="B10">
        <f>348-233</f>
        <v>115</v>
      </c>
      <c r="C10">
        <f t="shared" si="0"/>
        <v>625</v>
      </c>
      <c r="G10" t="s">
        <v>65</v>
      </c>
      <c r="H10">
        <f>307-268</f>
        <v>39</v>
      </c>
      <c r="I10">
        <f t="shared" si="1"/>
        <v>211.95652173913044</v>
      </c>
      <c r="L10" t="s">
        <v>111</v>
      </c>
      <c r="M10">
        <f>386-365</f>
        <v>21</v>
      </c>
      <c r="N10">
        <f t="shared" si="2"/>
        <v>114.1304347826087</v>
      </c>
    </row>
    <row r="11" spans="1:14" x14ac:dyDescent="0.3">
      <c r="A11" t="s">
        <v>11</v>
      </c>
      <c r="B11">
        <f>351-230</f>
        <v>121</v>
      </c>
      <c r="C11">
        <f t="shared" si="0"/>
        <v>657.60869565217388</v>
      </c>
      <c r="G11" t="s">
        <v>66</v>
      </c>
      <c r="H11">
        <f>317-258</f>
        <v>59</v>
      </c>
      <c r="I11">
        <f t="shared" si="1"/>
        <v>320.6521739130435</v>
      </c>
      <c r="L11" t="s">
        <v>112</v>
      </c>
      <c r="M11">
        <f>389-362</f>
        <v>27</v>
      </c>
      <c r="N11">
        <f t="shared" si="2"/>
        <v>146.7391304347826</v>
      </c>
    </row>
    <row r="12" spans="1:14" x14ac:dyDescent="0.3">
      <c r="A12" t="s">
        <v>12</v>
      </c>
      <c r="B12">
        <f>355-228</f>
        <v>127</v>
      </c>
      <c r="C12">
        <f t="shared" si="0"/>
        <v>690.21739130434787</v>
      </c>
      <c r="G12" t="s">
        <v>67</v>
      </c>
      <c r="H12">
        <f>320-255</f>
        <v>65</v>
      </c>
      <c r="I12">
        <f t="shared" si="1"/>
        <v>353.26086956521738</v>
      </c>
      <c r="L12" t="s">
        <v>113</v>
      </c>
      <c r="M12">
        <f>393-359</f>
        <v>34</v>
      </c>
      <c r="N12">
        <f t="shared" si="2"/>
        <v>184.78260869565219</v>
      </c>
    </row>
    <row r="13" spans="1:14" x14ac:dyDescent="0.3">
      <c r="A13" t="s">
        <v>13</v>
      </c>
      <c r="B13">
        <f>357-228</f>
        <v>129</v>
      </c>
      <c r="C13">
        <f t="shared" si="0"/>
        <v>701.08695652173913</v>
      </c>
      <c r="G13" t="s">
        <v>68</v>
      </c>
      <c r="H13">
        <f>322-253</f>
        <v>69</v>
      </c>
      <c r="I13">
        <f t="shared" si="1"/>
        <v>375</v>
      </c>
      <c r="L13" t="s">
        <v>114</v>
      </c>
      <c r="M13">
        <f>395-355</f>
        <v>40</v>
      </c>
      <c r="N13">
        <f t="shared" si="2"/>
        <v>217.39130434782609</v>
      </c>
    </row>
    <row r="14" spans="1:14" x14ac:dyDescent="0.3">
      <c r="A14" t="s">
        <v>14</v>
      </c>
      <c r="B14">
        <f>360-221</f>
        <v>139</v>
      </c>
      <c r="C14">
        <f t="shared" si="0"/>
        <v>755.43478260869563</v>
      </c>
      <c r="G14" t="s">
        <v>69</v>
      </c>
      <c r="H14">
        <f>326-250</f>
        <v>76</v>
      </c>
      <c r="I14">
        <f t="shared" si="1"/>
        <v>413.04347826086956</v>
      </c>
      <c r="L14" t="s">
        <v>115</v>
      </c>
      <c r="M14">
        <f>398-351</f>
        <v>47</v>
      </c>
      <c r="N14">
        <f t="shared" si="2"/>
        <v>255.43478260869566</v>
      </c>
    </row>
    <row r="15" spans="1:14" x14ac:dyDescent="0.3">
      <c r="A15" t="s">
        <v>15</v>
      </c>
      <c r="B15">
        <f>363-217</f>
        <v>146</v>
      </c>
      <c r="C15">
        <f t="shared" si="0"/>
        <v>793.47826086956525</v>
      </c>
      <c r="G15" t="s">
        <v>70</v>
      </c>
      <c r="H15">
        <f>328-247</f>
        <v>81</v>
      </c>
      <c r="I15">
        <f t="shared" si="1"/>
        <v>440.21739130434781</v>
      </c>
      <c r="L15" t="s">
        <v>116</v>
      </c>
      <c r="M15">
        <f>401-350</f>
        <v>51</v>
      </c>
      <c r="N15">
        <f t="shared" si="2"/>
        <v>277.17391304347825</v>
      </c>
    </row>
    <row r="16" spans="1:14" x14ac:dyDescent="0.3">
      <c r="A16" t="s">
        <v>16</v>
      </c>
      <c r="B16">
        <f>366-212</f>
        <v>154</v>
      </c>
      <c r="C16">
        <f t="shared" si="0"/>
        <v>836.95652173913038</v>
      </c>
      <c r="G16" t="s">
        <v>71</v>
      </c>
      <c r="H16">
        <f>330-245</f>
        <v>85</v>
      </c>
      <c r="I16">
        <f t="shared" si="1"/>
        <v>461.95652173913044</v>
      </c>
      <c r="L16" t="s">
        <v>117</v>
      </c>
      <c r="M16">
        <f>404-346</f>
        <v>58</v>
      </c>
      <c r="N16">
        <f t="shared" si="2"/>
        <v>315.21739130434781</v>
      </c>
    </row>
    <row r="17" spans="1:14" x14ac:dyDescent="0.3">
      <c r="A17" t="s">
        <v>17</v>
      </c>
      <c r="B17">
        <f>370-210</f>
        <v>160</v>
      </c>
      <c r="C17">
        <f t="shared" si="0"/>
        <v>869.56521739130437</v>
      </c>
      <c r="G17" t="s">
        <v>72</v>
      </c>
      <c r="H17">
        <f>333-243</f>
        <v>90</v>
      </c>
      <c r="I17">
        <f t="shared" si="1"/>
        <v>489.13043478260869</v>
      </c>
      <c r="L17" t="s">
        <v>118</v>
      </c>
      <c r="M17">
        <f>407-344</f>
        <v>63</v>
      </c>
      <c r="N17">
        <f t="shared" si="2"/>
        <v>342.39130434782606</v>
      </c>
    </row>
    <row r="18" spans="1:14" x14ac:dyDescent="0.3">
      <c r="A18" t="s">
        <v>18</v>
      </c>
      <c r="B18">
        <f>375-207</f>
        <v>168</v>
      </c>
      <c r="C18">
        <f t="shared" si="0"/>
        <v>913.04347826086962</v>
      </c>
      <c r="G18" t="s">
        <v>73</v>
      </c>
      <c r="H18">
        <f>335-240</f>
        <v>95</v>
      </c>
      <c r="I18">
        <f t="shared" si="1"/>
        <v>516.304347826087</v>
      </c>
      <c r="L18" t="s">
        <v>119</v>
      </c>
      <c r="M18">
        <f>410-341</f>
        <v>69</v>
      </c>
      <c r="N18">
        <f t="shared" si="2"/>
        <v>375</v>
      </c>
    </row>
    <row r="19" spans="1:14" x14ac:dyDescent="0.3">
      <c r="A19" t="s">
        <v>19</v>
      </c>
      <c r="B19">
        <f>377-204</f>
        <v>173</v>
      </c>
      <c r="C19">
        <f t="shared" si="0"/>
        <v>940.21739130434787</v>
      </c>
      <c r="G19" t="s">
        <v>74</v>
      </c>
      <c r="H19">
        <f>337-238</f>
        <v>99</v>
      </c>
      <c r="I19">
        <f t="shared" si="1"/>
        <v>538.04347826086962</v>
      </c>
      <c r="L19" t="s">
        <v>120</v>
      </c>
      <c r="M19">
        <f>412-339</f>
        <v>73</v>
      </c>
      <c r="N19">
        <f t="shared" si="2"/>
        <v>396.73913043478262</v>
      </c>
    </row>
    <row r="20" spans="1:14" x14ac:dyDescent="0.3">
      <c r="A20" t="s">
        <v>20</v>
      </c>
      <c r="B20">
        <f>379-201</f>
        <v>178</v>
      </c>
      <c r="C20">
        <f t="shared" si="0"/>
        <v>967.39130434782612</v>
      </c>
      <c r="G20" t="s">
        <v>75</v>
      </c>
      <c r="H20">
        <f>340-235</f>
        <v>105</v>
      </c>
      <c r="I20">
        <f t="shared" si="1"/>
        <v>570.6521739130435</v>
      </c>
      <c r="L20" t="s">
        <v>121</v>
      </c>
      <c r="M20">
        <f>414-336</f>
        <v>78</v>
      </c>
      <c r="N20">
        <f t="shared" si="2"/>
        <v>423.91304347826087</v>
      </c>
    </row>
    <row r="21" spans="1:14" x14ac:dyDescent="0.3">
      <c r="A21" t="s">
        <v>21</v>
      </c>
      <c r="B21">
        <f>381-199</f>
        <v>182</v>
      </c>
      <c r="C21">
        <f t="shared" si="0"/>
        <v>989.13043478260875</v>
      </c>
      <c r="G21" t="s">
        <v>76</v>
      </c>
      <c r="H21">
        <f>342-233</f>
        <v>109</v>
      </c>
      <c r="I21">
        <f t="shared" si="1"/>
        <v>592.39130434782612</v>
      </c>
      <c r="L21" t="s">
        <v>122</v>
      </c>
      <c r="M21">
        <f>416-334</f>
        <v>82</v>
      </c>
      <c r="N21">
        <f t="shared" si="2"/>
        <v>445.6521739130435</v>
      </c>
    </row>
    <row r="22" spans="1:14" x14ac:dyDescent="0.3">
      <c r="A22" t="s">
        <v>22</v>
      </c>
      <c r="B22">
        <f>384-195</f>
        <v>189</v>
      </c>
      <c r="C22">
        <f t="shared" si="0"/>
        <v>1027.1739130434783</v>
      </c>
      <c r="G22" t="s">
        <v>77</v>
      </c>
      <c r="H22">
        <f>345-231</f>
        <v>114</v>
      </c>
      <c r="I22">
        <f t="shared" si="1"/>
        <v>619.56521739130437</v>
      </c>
      <c r="L22" t="s">
        <v>123</v>
      </c>
      <c r="M22">
        <f>418-332</f>
        <v>86</v>
      </c>
      <c r="N22">
        <f t="shared" si="2"/>
        <v>467.39130434782606</v>
      </c>
    </row>
    <row r="23" spans="1:14" x14ac:dyDescent="0.3">
      <c r="A23" t="s">
        <v>23</v>
      </c>
      <c r="B23">
        <f>386-193</f>
        <v>193</v>
      </c>
      <c r="C23">
        <f t="shared" si="0"/>
        <v>1048.9130434782608</v>
      </c>
      <c r="G23" t="s">
        <v>78</v>
      </c>
      <c r="H23">
        <f>347-227</f>
        <v>120</v>
      </c>
      <c r="I23">
        <f t="shared" si="1"/>
        <v>652.17391304347825</v>
      </c>
      <c r="L23" t="s">
        <v>124</v>
      </c>
      <c r="M23">
        <f>420-330</f>
        <v>90</v>
      </c>
      <c r="N23">
        <f t="shared" si="2"/>
        <v>489.13043478260869</v>
      </c>
    </row>
    <row r="24" spans="1:14" x14ac:dyDescent="0.3">
      <c r="A24" t="s">
        <v>24</v>
      </c>
      <c r="B24">
        <f>387-191</f>
        <v>196</v>
      </c>
      <c r="C24">
        <f t="shared" si="0"/>
        <v>1065.2173913043478</v>
      </c>
      <c r="G24" t="s">
        <v>79</v>
      </c>
      <c r="H24">
        <f>350-226</f>
        <v>124</v>
      </c>
      <c r="I24">
        <f t="shared" si="1"/>
        <v>673.91304347826087</v>
      </c>
      <c r="L24" t="s">
        <v>125</v>
      </c>
      <c r="M24">
        <f>422-328</f>
        <v>94</v>
      </c>
      <c r="N24">
        <f t="shared" si="2"/>
        <v>510.86956521739131</v>
      </c>
    </row>
    <row r="25" spans="1:14" x14ac:dyDescent="0.3">
      <c r="A25" t="s">
        <v>25</v>
      </c>
      <c r="B25">
        <f>390-189</f>
        <v>201</v>
      </c>
      <c r="C25">
        <f t="shared" si="0"/>
        <v>1092.391304347826</v>
      </c>
      <c r="G25" t="s">
        <v>80</v>
      </c>
      <c r="H25">
        <f>352-224</f>
        <v>128</v>
      </c>
      <c r="I25">
        <f t="shared" si="1"/>
        <v>695.6521739130435</v>
      </c>
      <c r="L25" t="s">
        <v>126</v>
      </c>
      <c r="M25">
        <f>424-327</f>
        <v>97</v>
      </c>
      <c r="N25">
        <f t="shared" si="2"/>
        <v>527.17391304347825</v>
      </c>
    </row>
    <row r="26" spans="1:14" x14ac:dyDescent="0.3">
      <c r="A26" t="s">
        <v>26</v>
      </c>
      <c r="B26">
        <f>392-187</f>
        <v>205</v>
      </c>
      <c r="C26">
        <f t="shared" si="0"/>
        <v>1114.1304347826087</v>
      </c>
      <c r="G26" t="s">
        <v>81</v>
      </c>
      <c r="H26">
        <f>354-220</f>
        <v>134</v>
      </c>
      <c r="I26">
        <f t="shared" si="1"/>
        <v>728.26086956521738</v>
      </c>
      <c r="L26" t="s">
        <v>127</v>
      </c>
      <c r="M26">
        <f>424-326</f>
        <v>98</v>
      </c>
      <c r="N26">
        <f t="shared" si="2"/>
        <v>532.60869565217388</v>
      </c>
    </row>
    <row r="27" spans="1:14" x14ac:dyDescent="0.3">
      <c r="A27" t="s">
        <v>27</v>
      </c>
      <c r="B27">
        <f>393-185</f>
        <v>208</v>
      </c>
      <c r="C27">
        <f t="shared" si="0"/>
        <v>1130.4347826086957</v>
      </c>
      <c r="G27" t="s">
        <v>82</v>
      </c>
      <c r="H27">
        <f>356-219</f>
        <v>137</v>
      </c>
      <c r="I27">
        <f t="shared" si="1"/>
        <v>744.56521739130437</v>
      </c>
      <c r="L27" t="s">
        <v>128</v>
      </c>
      <c r="M27">
        <f>425-326</f>
        <v>99</v>
      </c>
      <c r="N27">
        <f t="shared" si="2"/>
        <v>538.04347826086962</v>
      </c>
    </row>
    <row r="28" spans="1:14" x14ac:dyDescent="0.3">
      <c r="A28" t="s">
        <v>28</v>
      </c>
      <c r="B28">
        <f>395-183</f>
        <v>212</v>
      </c>
      <c r="C28">
        <f t="shared" si="0"/>
        <v>1152.1739130434783</v>
      </c>
      <c r="G28" t="s">
        <v>83</v>
      </c>
      <c r="H28">
        <f>359-216</f>
        <v>143</v>
      </c>
      <c r="I28">
        <f t="shared" si="1"/>
        <v>777.17391304347825</v>
      </c>
      <c r="L28" t="s">
        <v>129</v>
      </c>
      <c r="M28">
        <f>426-325</f>
        <v>101</v>
      </c>
      <c r="N28">
        <f t="shared" si="2"/>
        <v>548.91304347826087</v>
      </c>
    </row>
    <row r="29" spans="1:14" x14ac:dyDescent="0.3">
      <c r="A29" t="s">
        <v>29</v>
      </c>
      <c r="B29">
        <f>397-181</f>
        <v>216</v>
      </c>
      <c r="C29">
        <f t="shared" si="0"/>
        <v>1173.9130434782608</v>
      </c>
      <c r="G29" t="s">
        <v>84</v>
      </c>
      <c r="H29">
        <f>360-214</f>
        <v>146</v>
      </c>
      <c r="I29">
        <f t="shared" si="1"/>
        <v>793.47826086956525</v>
      </c>
      <c r="L29" t="s">
        <v>130</v>
      </c>
      <c r="M29">
        <f>427-324</f>
        <v>103</v>
      </c>
      <c r="N29">
        <f t="shared" si="2"/>
        <v>559.78260869565213</v>
      </c>
    </row>
    <row r="30" spans="1:14" x14ac:dyDescent="0.3">
      <c r="A30" t="s">
        <v>30</v>
      </c>
      <c r="B30">
        <f>398-180</f>
        <v>218</v>
      </c>
      <c r="C30">
        <f t="shared" si="0"/>
        <v>1184.7826086956522</v>
      </c>
      <c r="G30" t="s">
        <v>85</v>
      </c>
      <c r="H30">
        <f>363-212</f>
        <v>151</v>
      </c>
      <c r="I30">
        <f t="shared" si="1"/>
        <v>820.6521739130435</v>
      </c>
      <c r="L30" t="s">
        <v>131</v>
      </c>
      <c r="M30">
        <f>427-323</f>
        <v>104</v>
      </c>
      <c r="N30">
        <f t="shared" si="2"/>
        <v>565.21739130434787</v>
      </c>
    </row>
    <row r="31" spans="1:14" x14ac:dyDescent="0.3">
      <c r="A31" t="s">
        <v>31</v>
      </c>
      <c r="B31">
        <f>400-177</f>
        <v>223</v>
      </c>
      <c r="C31">
        <f t="shared" si="0"/>
        <v>1211.9565217391305</v>
      </c>
      <c r="G31" t="s">
        <v>86</v>
      </c>
      <c r="H31">
        <f>365-210</f>
        <v>155</v>
      </c>
      <c r="I31">
        <f t="shared" si="1"/>
        <v>842.39130434782612</v>
      </c>
      <c r="L31" t="s">
        <v>132</v>
      </c>
      <c r="M31">
        <f>428-323</f>
        <v>105</v>
      </c>
      <c r="N31">
        <f t="shared" si="2"/>
        <v>570.6521739130435</v>
      </c>
    </row>
    <row r="32" spans="1:14" x14ac:dyDescent="0.3">
      <c r="A32" t="s">
        <v>32</v>
      </c>
      <c r="B32">
        <f>404-180</f>
        <v>224</v>
      </c>
      <c r="C32">
        <f t="shared" si="0"/>
        <v>1217.391304347826</v>
      </c>
      <c r="G32" t="s">
        <v>87</v>
      </c>
      <c r="H32">
        <f>366-205</f>
        <v>161</v>
      </c>
      <c r="I32">
        <f t="shared" si="1"/>
        <v>875</v>
      </c>
      <c r="L32" t="s">
        <v>133</v>
      </c>
      <c r="M32">
        <f>429-322</f>
        <v>107</v>
      </c>
      <c r="N32">
        <f t="shared" si="2"/>
        <v>581.52173913043475</v>
      </c>
    </row>
    <row r="33" spans="1:14" x14ac:dyDescent="0.3">
      <c r="A33" t="s">
        <v>33</v>
      </c>
      <c r="B33">
        <f>405-178</f>
        <v>227</v>
      </c>
      <c r="C33">
        <f t="shared" si="0"/>
        <v>1233.695652173913</v>
      </c>
      <c r="G33" t="s">
        <v>88</v>
      </c>
      <c r="H33">
        <f>370-202</f>
        <v>168</v>
      </c>
      <c r="I33">
        <f t="shared" si="1"/>
        <v>913.04347826086962</v>
      </c>
      <c r="L33" t="s">
        <v>134</v>
      </c>
      <c r="M33">
        <f>430-321</f>
        <v>109</v>
      </c>
      <c r="N33">
        <f t="shared" si="2"/>
        <v>592.39130434782612</v>
      </c>
    </row>
    <row r="34" spans="1:14" x14ac:dyDescent="0.3">
      <c r="A34" t="s">
        <v>34</v>
      </c>
      <c r="B34">
        <f>407-176</f>
        <v>231</v>
      </c>
      <c r="C34">
        <f t="shared" si="0"/>
        <v>1255.4347826086957</v>
      </c>
      <c r="G34" t="s">
        <v>89</v>
      </c>
      <c r="H34">
        <f>372-201</f>
        <v>171</v>
      </c>
      <c r="I34">
        <f t="shared" si="1"/>
        <v>929.3478260869565</v>
      </c>
      <c r="L34" t="s">
        <v>135</v>
      </c>
      <c r="M34">
        <f>431-320</f>
        <v>111</v>
      </c>
      <c r="N34">
        <f t="shared" si="2"/>
        <v>603.26086956521738</v>
      </c>
    </row>
    <row r="35" spans="1:14" x14ac:dyDescent="0.3">
      <c r="A35" t="s">
        <v>35</v>
      </c>
      <c r="B35">
        <f>407-175</f>
        <v>232</v>
      </c>
      <c r="C35">
        <f t="shared" si="0"/>
        <v>1260.8695652173913</v>
      </c>
      <c r="G35" t="s">
        <v>90</v>
      </c>
      <c r="H35">
        <f>374-200</f>
        <v>174</v>
      </c>
      <c r="I35">
        <f t="shared" si="1"/>
        <v>945.6521739130435</v>
      </c>
      <c r="L35" t="s">
        <v>136</v>
      </c>
      <c r="M35">
        <f>432-320</f>
        <v>112</v>
      </c>
      <c r="N35">
        <f t="shared" si="2"/>
        <v>608.695652173913</v>
      </c>
    </row>
    <row r="36" spans="1:14" x14ac:dyDescent="0.3">
      <c r="A36" t="s">
        <v>36</v>
      </c>
      <c r="B36">
        <f>409-174</f>
        <v>235</v>
      </c>
      <c r="C36">
        <f t="shared" si="0"/>
        <v>1277.1739130434783</v>
      </c>
      <c r="G36" t="s">
        <v>91</v>
      </c>
      <c r="H36">
        <f>378-198</f>
        <v>180</v>
      </c>
      <c r="I36">
        <f t="shared" si="1"/>
        <v>978.26086956521738</v>
      </c>
      <c r="L36" t="s">
        <v>137</v>
      </c>
      <c r="M36">
        <f>432-319</f>
        <v>113</v>
      </c>
      <c r="N36">
        <f t="shared" si="2"/>
        <v>614.13043478260875</v>
      </c>
    </row>
    <row r="37" spans="1:14" x14ac:dyDescent="0.3">
      <c r="A37" t="s">
        <v>37</v>
      </c>
      <c r="B37">
        <f>411-173</f>
        <v>238</v>
      </c>
      <c r="C37">
        <f t="shared" si="0"/>
        <v>1293.4782608695652</v>
      </c>
      <c r="G37" t="s">
        <v>92</v>
      </c>
      <c r="H37">
        <f>380-197</f>
        <v>183</v>
      </c>
      <c r="I37">
        <f t="shared" si="1"/>
        <v>994.56521739130437</v>
      </c>
      <c r="L37" t="s">
        <v>138</v>
      </c>
      <c r="M37">
        <f>432-318</f>
        <v>114</v>
      </c>
      <c r="N37">
        <f t="shared" si="2"/>
        <v>619.56521739130437</v>
      </c>
    </row>
    <row r="38" spans="1:14" x14ac:dyDescent="0.3">
      <c r="A38" t="s">
        <v>38</v>
      </c>
      <c r="B38">
        <f>410-171</f>
        <v>239</v>
      </c>
      <c r="C38">
        <f t="shared" si="0"/>
        <v>1298.9130434782608</v>
      </c>
      <c r="G38" t="s">
        <v>93</v>
      </c>
      <c r="H38">
        <f>380-196</f>
        <v>184</v>
      </c>
      <c r="I38">
        <f t="shared" si="1"/>
        <v>1000</v>
      </c>
      <c r="L38" t="s">
        <v>139</v>
      </c>
      <c r="M38">
        <f>433-318</f>
        <v>115</v>
      </c>
      <c r="N38">
        <f t="shared" si="2"/>
        <v>625</v>
      </c>
    </row>
    <row r="39" spans="1:14" x14ac:dyDescent="0.3">
      <c r="A39" t="s">
        <v>39</v>
      </c>
      <c r="B39">
        <f>411-171</f>
        <v>240</v>
      </c>
      <c r="C39">
        <f t="shared" si="0"/>
        <v>1304.3478260869565</v>
      </c>
      <c r="G39" t="s">
        <v>94</v>
      </c>
      <c r="H39">
        <f>380-195</f>
        <v>185</v>
      </c>
      <c r="I39">
        <f t="shared" si="1"/>
        <v>1005.4347826086956</v>
      </c>
      <c r="L39" t="s">
        <v>140</v>
      </c>
      <c r="M39">
        <f>433-317</f>
        <v>116</v>
      </c>
      <c r="N39">
        <f t="shared" si="2"/>
        <v>630.43478260869563</v>
      </c>
    </row>
    <row r="40" spans="1:14" x14ac:dyDescent="0.3">
      <c r="A40" t="s">
        <v>40</v>
      </c>
      <c r="B40">
        <f>412-169</f>
        <v>243</v>
      </c>
      <c r="C40">
        <f t="shared" si="0"/>
        <v>1320.6521739130435</v>
      </c>
      <c r="G40" t="s">
        <v>95</v>
      </c>
      <c r="H40">
        <f>382-195</f>
        <v>187</v>
      </c>
      <c r="I40">
        <f t="shared" si="1"/>
        <v>1016.304347826087</v>
      </c>
      <c r="L40" t="s">
        <v>141</v>
      </c>
      <c r="M40">
        <f>433-317</f>
        <v>116</v>
      </c>
      <c r="N40">
        <f t="shared" si="2"/>
        <v>630.43478260869563</v>
      </c>
    </row>
    <row r="41" spans="1:14" x14ac:dyDescent="0.3">
      <c r="A41" t="s">
        <v>41</v>
      </c>
      <c r="B41">
        <f>413-169</f>
        <v>244</v>
      </c>
      <c r="C41">
        <f t="shared" si="0"/>
        <v>1326.0869565217392</v>
      </c>
      <c r="G41" t="s">
        <v>96</v>
      </c>
      <c r="H41">
        <f>383-194</f>
        <v>189</v>
      </c>
      <c r="I41">
        <f t="shared" si="1"/>
        <v>1027.1739130434783</v>
      </c>
      <c r="L41" t="s">
        <v>142</v>
      </c>
      <c r="M41">
        <f>434-317</f>
        <v>117</v>
      </c>
      <c r="N41">
        <f t="shared" si="2"/>
        <v>635.86956521739125</v>
      </c>
    </row>
    <row r="42" spans="1:14" x14ac:dyDescent="0.3">
      <c r="A42" t="s">
        <v>42</v>
      </c>
      <c r="B42">
        <f>414-168</f>
        <v>246</v>
      </c>
      <c r="C42">
        <f t="shared" si="0"/>
        <v>1336.9565217391305</v>
      </c>
      <c r="G42" t="s">
        <v>97</v>
      </c>
      <c r="H42">
        <f>383-191</f>
        <v>192</v>
      </c>
      <c r="I42">
        <f t="shared" si="1"/>
        <v>1043.4782608695652</v>
      </c>
      <c r="L42" t="s">
        <v>143</v>
      </c>
      <c r="M42">
        <f>434-317</f>
        <v>117</v>
      </c>
      <c r="N42">
        <f t="shared" si="2"/>
        <v>635.86956521739125</v>
      </c>
    </row>
    <row r="43" spans="1:14" x14ac:dyDescent="0.3">
      <c r="A43" t="s">
        <v>43</v>
      </c>
      <c r="B43">
        <f>415-167</f>
        <v>248</v>
      </c>
      <c r="C43">
        <f t="shared" si="0"/>
        <v>1347.8260869565217</v>
      </c>
      <c r="G43" t="s">
        <v>98</v>
      </c>
      <c r="H43">
        <f>384-191</f>
        <v>193</v>
      </c>
      <c r="I43">
        <f t="shared" si="1"/>
        <v>1048.9130434782608</v>
      </c>
      <c r="L43" t="s">
        <v>144</v>
      </c>
      <c r="M43">
        <f>434-317</f>
        <v>117</v>
      </c>
      <c r="N43">
        <f t="shared" si="2"/>
        <v>635.86956521739125</v>
      </c>
    </row>
    <row r="44" spans="1:14" x14ac:dyDescent="0.3">
      <c r="A44" t="s">
        <v>44</v>
      </c>
      <c r="B44">
        <f>415-166</f>
        <v>249</v>
      </c>
      <c r="C44">
        <f t="shared" si="0"/>
        <v>1353.2608695652175</v>
      </c>
      <c r="L44" t="s">
        <v>145</v>
      </c>
      <c r="M44">
        <f>435-317</f>
        <v>118</v>
      </c>
      <c r="N44">
        <f t="shared" si="2"/>
        <v>641.304347826087</v>
      </c>
    </row>
    <row r="45" spans="1:14" x14ac:dyDescent="0.3">
      <c r="A45" t="s">
        <v>45</v>
      </c>
      <c r="B45">
        <f>416-165</f>
        <v>251</v>
      </c>
      <c r="C45">
        <f t="shared" si="0"/>
        <v>1364.1304347826087</v>
      </c>
      <c r="L45" t="s">
        <v>146</v>
      </c>
      <c r="M45">
        <f>435-317</f>
        <v>118</v>
      </c>
      <c r="N45">
        <f t="shared" si="2"/>
        <v>641.304347826087</v>
      </c>
    </row>
    <row r="46" spans="1:14" x14ac:dyDescent="0.3">
      <c r="A46" t="s">
        <v>46</v>
      </c>
      <c r="B46">
        <f>416-165</f>
        <v>251</v>
      </c>
      <c r="C46">
        <f t="shared" si="0"/>
        <v>1364.1304347826087</v>
      </c>
      <c r="L46" t="s">
        <v>147</v>
      </c>
      <c r="M46">
        <f>435-316</f>
        <v>119</v>
      </c>
      <c r="N46">
        <f t="shared" si="2"/>
        <v>646.73913043478262</v>
      </c>
    </row>
    <row r="47" spans="1:14" x14ac:dyDescent="0.3">
      <c r="A47" t="s">
        <v>47</v>
      </c>
      <c r="B47">
        <f>417-163</f>
        <v>254</v>
      </c>
      <c r="C47">
        <f t="shared" si="0"/>
        <v>1380.4347826086957</v>
      </c>
      <c r="L47" t="s">
        <v>148</v>
      </c>
      <c r="M47">
        <f>435-316</f>
        <v>119</v>
      </c>
      <c r="N47">
        <f t="shared" si="2"/>
        <v>646.73913043478262</v>
      </c>
    </row>
    <row r="48" spans="1:14" x14ac:dyDescent="0.3">
      <c r="A48" t="s">
        <v>48</v>
      </c>
      <c r="B48">
        <f>418-163</f>
        <v>255</v>
      </c>
      <c r="C48">
        <f t="shared" si="0"/>
        <v>1385.8695652173913</v>
      </c>
      <c r="L48" t="s">
        <v>149</v>
      </c>
      <c r="M48">
        <f>435-316</f>
        <v>119</v>
      </c>
      <c r="N48">
        <f t="shared" si="2"/>
        <v>646.73913043478262</v>
      </c>
    </row>
    <row r="49" spans="1:14" x14ac:dyDescent="0.3">
      <c r="A49" t="s">
        <v>49</v>
      </c>
      <c r="B49">
        <f>417-162</f>
        <v>255</v>
      </c>
      <c r="C49">
        <f t="shared" si="0"/>
        <v>1385.8695652173913</v>
      </c>
      <c r="L49" t="s">
        <v>150</v>
      </c>
      <c r="M49">
        <f>436-316</f>
        <v>120</v>
      </c>
      <c r="N49">
        <f t="shared" si="2"/>
        <v>652.17391304347825</v>
      </c>
    </row>
    <row r="50" spans="1:14" x14ac:dyDescent="0.3">
      <c r="A50" t="s">
        <v>50</v>
      </c>
      <c r="B50">
        <f>420-162</f>
        <v>258</v>
      </c>
      <c r="C50">
        <f t="shared" si="0"/>
        <v>1402.1739130434783</v>
      </c>
      <c r="L50" t="s">
        <v>151</v>
      </c>
      <c r="M50">
        <f>435-315</f>
        <v>120</v>
      </c>
      <c r="N50">
        <f t="shared" si="2"/>
        <v>652.17391304347825</v>
      </c>
    </row>
    <row r="51" spans="1:14" x14ac:dyDescent="0.3">
      <c r="A51" t="s">
        <v>51</v>
      </c>
      <c r="B51">
        <f>420-161</f>
        <v>259</v>
      </c>
      <c r="C51">
        <f t="shared" si="0"/>
        <v>1407.608695652174</v>
      </c>
      <c r="L51" t="s">
        <v>152</v>
      </c>
      <c r="M51">
        <v>120</v>
      </c>
      <c r="N51">
        <f t="shared" si="2"/>
        <v>652.17391304347825</v>
      </c>
    </row>
    <row r="52" spans="1:14" x14ac:dyDescent="0.3">
      <c r="A52" t="s">
        <v>52</v>
      </c>
      <c r="B52">
        <f>420-160</f>
        <v>260</v>
      </c>
      <c r="C52">
        <f t="shared" si="0"/>
        <v>1413.0434782608695</v>
      </c>
      <c r="L52" t="s">
        <v>153</v>
      </c>
      <c r="M52">
        <v>121</v>
      </c>
      <c r="N52">
        <f t="shared" si="2"/>
        <v>657.60869565217388</v>
      </c>
    </row>
    <row r="53" spans="1:14" x14ac:dyDescent="0.3">
      <c r="A53" t="s">
        <v>53</v>
      </c>
      <c r="B53">
        <f>421-161</f>
        <v>260</v>
      </c>
      <c r="C53">
        <f t="shared" si="0"/>
        <v>1413.0434782608695</v>
      </c>
      <c r="L53" t="s">
        <v>154</v>
      </c>
      <c r="M53">
        <v>121</v>
      </c>
      <c r="N53">
        <f t="shared" si="2"/>
        <v>657.60869565217388</v>
      </c>
    </row>
    <row r="54" spans="1:14" x14ac:dyDescent="0.3">
      <c r="A54" t="s">
        <v>54</v>
      </c>
      <c r="B54">
        <f>420-160</f>
        <v>260</v>
      </c>
      <c r="C54">
        <f t="shared" si="0"/>
        <v>1413.0434782608695</v>
      </c>
      <c r="L54" t="s">
        <v>155</v>
      </c>
      <c r="M54">
        <v>122</v>
      </c>
      <c r="N54">
        <f t="shared" si="2"/>
        <v>663.04347826086962</v>
      </c>
    </row>
    <row r="55" spans="1:14" x14ac:dyDescent="0.3">
      <c r="A55" t="s">
        <v>55</v>
      </c>
      <c r="B55">
        <f>420-160</f>
        <v>260</v>
      </c>
      <c r="C55">
        <f t="shared" si="0"/>
        <v>1413.0434782608695</v>
      </c>
      <c r="L55" t="s">
        <v>156</v>
      </c>
      <c r="M55">
        <v>121</v>
      </c>
      <c r="N55">
        <f t="shared" si="2"/>
        <v>657.60869565217388</v>
      </c>
    </row>
    <row r="56" spans="1:14" x14ac:dyDescent="0.3">
      <c r="L56" t="s">
        <v>157</v>
      </c>
      <c r="M56">
        <v>122</v>
      </c>
      <c r="N56">
        <f t="shared" si="2"/>
        <v>663.04347826086962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Tolga</dc:creator>
  <cp:lastModifiedBy>Tolga</cp:lastModifiedBy>
  <dcterms:created xsi:type="dcterms:W3CDTF">2021-04-06T22:43:02Z</dcterms:created>
  <dcterms:modified xsi:type="dcterms:W3CDTF">2021-04-08T21:04:40Z</dcterms:modified>
</cp:coreProperties>
</file>