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Documents/정보통계학과/"/>
    </mc:Choice>
  </mc:AlternateContent>
  <xr:revisionPtr revIDLastSave="0" documentId="13_ncr:1_{37332FD1-716C-1844-A885-D66EFDAC357D}" xr6:coauthVersionLast="41" xr6:coauthVersionMax="41" xr10:uidLastSave="{00000000-0000-0000-0000-000000000000}"/>
  <bookViews>
    <workbookView xWindow="1360" yWindow="960" windowWidth="25900" windowHeight="13920" xr2:uid="{BB9AA306-BFAC-9B4F-B17D-065F60A1BE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P25" i="1"/>
  <c r="P27" i="1"/>
  <c r="P26" i="1"/>
  <c r="P24" i="1"/>
  <c r="H7" i="1"/>
  <c r="M26" i="1"/>
  <c r="M24" i="1"/>
  <c r="K32" i="1"/>
  <c r="G27" i="1"/>
  <c r="K33" i="1"/>
  <c r="K31" i="1"/>
  <c r="K30" i="1"/>
  <c r="K29" i="1"/>
  <c r="G28" i="1"/>
  <c r="G26" i="1"/>
  <c r="G25" i="1"/>
  <c r="G24" i="1"/>
  <c r="C28" i="1"/>
  <c r="C27" i="1"/>
  <c r="C26" i="1"/>
  <c r="C25" i="1"/>
  <c r="C24" i="1"/>
  <c r="N6" i="1" l="1"/>
  <c r="N7" i="1"/>
  <c r="N9" i="1" s="1"/>
  <c r="N5" i="1"/>
  <c r="K6" i="1"/>
  <c r="K5" i="1"/>
  <c r="H10" i="1"/>
  <c r="H5" i="1"/>
  <c r="N8" i="1" l="1"/>
  <c r="F7" i="1"/>
  <c r="F9" i="1" s="1"/>
  <c r="F6" i="1"/>
  <c r="F5" i="1"/>
  <c r="F8" i="1" s="1"/>
  <c r="C7" i="1"/>
  <c r="C9" i="1" s="1"/>
  <c r="C6" i="1"/>
  <c r="C5" i="1"/>
  <c r="C8" i="1" l="1"/>
</calcChain>
</file>

<file path=xl/sharedStrings.xml><?xml version="1.0" encoding="utf-8"?>
<sst xmlns="http://schemas.openxmlformats.org/spreadsheetml/2006/main" count="102" uniqueCount="68">
  <si>
    <t>T</t>
    <phoneticPr fontId="1" type="noConversion"/>
  </si>
  <si>
    <t>검정통계량 T</t>
    <phoneticPr fontId="1" type="noConversion"/>
  </si>
  <si>
    <t>X`</t>
    <phoneticPr fontId="1" type="noConversion"/>
  </si>
  <si>
    <t>sigma</t>
    <phoneticPr fontId="1" type="noConversion"/>
  </si>
  <si>
    <t>df</t>
    <phoneticPr fontId="1" type="noConversion"/>
  </si>
  <si>
    <t>t_15,0.05</t>
    <phoneticPr fontId="1" type="noConversion"/>
  </si>
  <si>
    <t>t_14,0.05</t>
    <phoneticPr fontId="1" type="noConversion"/>
  </si>
  <si>
    <t>Chapter 6</t>
    <phoneticPr fontId="1" type="noConversion"/>
  </si>
  <si>
    <t>EX 6-9</t>
    <phoneticPr fontId="1" type="noConversion"/>
  </si>
  <si>
    <t>EX 6-8</t>
    <phoneticPr fontId="1" type="noConversion"/>
  </si>
  <si>
    <t>H_0 : u = 160</t>
    <phoneticPr fontId="1" type="noConversion"/>
  </si>
  <si>
    <t>H_1 : u &gt; 160</t>
    <phoneticPr fontId="1" type="noConversion"/>
  </si>
  <si>
    <t>EX 6-10</t>
    <phoneticPr fontId="1" type="noConversion"/>
  </si>
  <si>
    <t>H_0 : p = 0.6</t>
    <phoneticPr fontId="1" type="noConversion"/>
  </si>
  <si>
    <t>H_1 : p &gt; 0.6</t>
    <phoneticPr fontId="1" type="noConversion"/>
  </si>
  <si>
    <t>검정통계량 Z</t>
    <phoneticPr fontId="1" type="noConversion"/>
  </si>
  <si>
    <t>~ N(0,1)</t>
    <phoneticPr fontId="1" type="noConversion"/>
  </si>
  <si>
    <t>Z_0.05</t>
    <phoneticPr fontId="1" type="noConversion"/>
  </si>
  <si>
    <t>since T &gt; t_14,0.05</t>
    <phoneticPr fontId="1" type="noConversion"/>
  </si>
  <si>
    <t xml:space="preserve">  reject H_0</t>
    <phoneticPr fontId="1" type="noConversion"/>
  </si>
  <si>
    <t>since Z &lt; Z_0.05</t>
    <phoneticPr fontId="1" type="noConversion"/>
  </si>
  <si>
    <t xml:space="preserve">  accept H_0</t>
    <phoneticPr fontId="1" type="noConversion"/>
  </si>
  <si>
    <t xml:space="preserve">P(Z &gt; 1.44) </t>
    <phoneticPr fontId="1" type="noConversion"/>
  </si>
  <si>
    <t>= 1 - P(Z &lt;= 1.44)</t>
    <phoneticPr fontId="1" type="noConversion"/>
  </si>
  <si>
    <t>since P &gt; 0.05</t>
    <phoneticPr fontId="1" type="noConversion"/>
  </si>
  <si>
    <t>모비율 가설검정</t>
    <phoneticPr fontId="1" type="noConversion"/>
  </si>
  <si>
    <t>모평균 가설검정</t>
    <phoneticPr fontId="1" type="noConversion"/>
  </si>
  <si>
    <t>모분산 가설검정</t>
    <phoneticPr fontId="1" type="noConversion"/>
  </si>
  <si>
    <t>EX 6-11</t>
    <phoneticPr fontId="1" type="noConversion"/>
  </si>
  <si>
    <t>H_0 : s^2 = 1</t>
    <phoneticPr fontId="1" type="noConversion"/>
  </si>
  <si>
    <t>H_1 : s^2 &lt; 1</t>
    <phoneticPr fontId="1" type="noConversion"/>
  </si>
  <si>
    <t>검정통계량 Ka^2</t>
    <phoneticPr fontId="1" type="noConversion"/>
  </si>
  <si>
    <t>Ka^2_9,0.95</t>
    <phoneticPr fontId="1" type="noConversion"/>
  </si>
  <si>
    <t>since Ka^2 &lt; Ka^2_9,0.95</t>
    <phoneticPr fontId="1" type="noConversion"/>
  </si>
  <si>
    <t>EX 6-12</t>
    <phoneticPr fontId="1" type="noConversion"/>
  </si>
  <si>
    <t>sigma^2</t>
    <phoneticPr fontId="1" type="noConversion"/>
  </si>
  <si>
    <t>H_0 : s^2 = 16</t>
    <phoneticPr fontId="1" type="noConversion"/>
  </si>
  <si>
    <t>H_1 : s^2 &gt; 16</t>
    <phoneticPr fontId="1" type="noConversion"/>
  </si>
  <si>
    <t>Ka^2_11,0.05</t>
    <phoneticPr fontId="1" type="noConversion"/>
  </si>
  <si>
    <t>since Ka^2 &gt; Ka^2_11,0.05</t>
    <phoneticPr fontId="1" type="noConversion"/>
  </si>
  <si>
    <t>H_0 : u = 11</t>
    <phoneticPr fontId="1" type="noConversion"/>
  </si>
  <si>
    <t>H_1 : u &gt; 11</t>
    <phoneticPr fontId="1" type="noConversion"/>
  </si>
  <si>
    <t>since T &gt; t_15,0.05</t>
    <phoneticPr fontId="1" type="noConversion"/>
  </si>
  <si>
    <t>가설검정과 구간추정</t>
    <phoneticPr fontId="1" type="noConversion"/>
  </si>
  <si>
    <t>Q 11</t>
    <phoneticPr fontId="1" type="noConversion"/>
  </si>
  <si>
    <t>t_9,0.05</t>
    <phoneticPr fontId="1" type="noConversion"/>
  </si>
  <si>
    <t>since T &gt; t_9,0.05</t>
    <phoneticPr fontId="1" type="noConversion"/>
  </si>
  <si>
    <t>Q 12</t>
    <phoneticPr fontId="1" type="noConversion"/>
  </si>
  <si>
    <t>H_0 : u = 3</t>
    <phoneticPr fontId="1" type="noConversion"/>
  </si>
  <si>
    <t>H_1 : u &lt; 3</t>
    <phoneticPr fontId="1" type="noConversion"/>
  </si>
  <si>
    <t>t_29,0.95</t>
    <phoneticPr fontId="1" type="noConversion"/>
  </si>
  <si>
    <t>since T &lt; t_29,0.95</t>
    <phoneticPr fontId="1" type="noConversion"/>
  </si>
  <si>
    <t>Q 13</t>
    <phoneticPr fontId="1" type="noConversion"/>
  </si>
  <si>
    <t>H_0 : u = 5</t>
    <phoneticPr fontId="1" type="noConversion"/>
  </si>
  <si>
    <t>H_1 : u != 5</t>
    <phoneticPr fontId="1" type="noConversion"/>
  </si>
  <si>
    <t>t_24,0.025</t>
    <phoneticPr fontId="1" type="noConversion"/>
  </si>
  <si>
    <t>since |T| &lt; t_24,0.025</t>
    <phoneticPr fontId="1" type="noConversion"/>
  </si>
  <si>
    <t>Q14</t>
    <phoneticPr fontId="1" type="noConversion"/>
  </si>
  <si>
    <t>H_0 : p = 0.4</t>
    <phoneticPr fontId="1" type="noConversion"/>
  </si>
  <si>
    <t>H_1 : p &gt; 0.4</t>
    <phoneticPr fontId="1" type="noConversion"/>
  </si>
  <si>
    <t>~ N(0, 1)</t>
    <phoneticPr fontId="1" type="noConversion"/>
  </si>
  <si>
    <t>since Z &gt; Z_0.05</t>
    <phoneticPr fontId="1" type="noConversion"/>
  </si>
  <si>
    <t>Q15</t>
    <phoneticPr fontId="1" type="noConversion"/>
  </si>
  <si>
    <t>H_0 : s^2 = 1.5^2</t>
    <phoneticPr fontId="1" type="noConversion"/>
  </si>
  <si>
    <t>H_1 : s^2 &gt; 1.5^2</t>
    <phoneticPr fontId="1" type="noConversion"/>
  </si>
  <si>
    <t>s^2</t>
    <phoneticPr fontId="1" type="noConversion"/>
  </si>
  <si>
    <t>Ka^2_9,0.05</t>
    <phoneticPr fontId="1" type="noConversion"/>
  </si>
  <si>
    <t>since Ka^2 &gt; Ka^2_9,0.05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</si>
</sst>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5AF-65DC-684C-BC84-5EF96E8E4809}">
  <dimension ref="A1:Q36"/>
  <sheetViews>
    <sheetView tabSelected="1" topLeftCell="B7" workbookViewId="0">
      <selection activeCell="Q31" sqref="Q31"/>
    </sheetView>
  </sheetViews>
  <sheetFormatPr baseColWidth="10" defaultRowHeight="18"/>
  <sheetData>
    <row r="1" spans="1:15">
      <c r="A1" t="s">
        <v>7</v>
      </c>
      <c r="C1" t="s">
        <v>26</v>
      </c>
      <c r="H1" t="s">
        <v>25</v>
      </c>
      <c r="K1" t="s">
        <v>27</v>
      </c>
    </row>
    <row r="2" spans="1:15">
      <c r="C2" t="s">
        <v>9</v>
      </c>
      <c r="F2" t="s">
        <v>8</v>
      </c>
      <c r="H2" t="s">
        <v>12</v>
      </c>
      <c r="K2" t="s">
        <v>28</v>
      </c>
      <c r="N2" t="s">
        <v>34</v>
      </c>
    </row>
    <row r="3" spans="1:15">
      <c r="B3">
        <v>5</v>
      </c>
      <c r="C3" t="s">
        <v>40</v>
      </c>
      <c r="E3">
        <v>163</v>
      </c>
      <c r="F3" t="s">
        <v>10</v>
      </c>
      <c r="H3" t="s">
        <v>13</v>
      </c>
      <c r="K3" t="s">
        <v>29</v>
      </c>
      <c r="M3">
        <v>5</v>
      </c>
      <c r="N3" t="s">
        <v>36</v>
      </c>
    </row>
    <row r="4" spans="1:15">
      <c r="B4">
        <v>23</v>
      </c>
      <c r="C4" t="s">
        <v>41</v>
      </c>
      <c r="E4">
        <v>162</v>
      </c>
      <c r="F4" t="s">
        <v>11</v>
      </c>
      <c r="H4" t="s">
        <v>14</v>
      </c>
      <c r="K4" t="s">
        <v>30</v>
      </c>
      <c r="M4">
        <v>23</v>
      </c>
      <c r="N4" t="s">
        <v>37</v>
      </c>
    </row>
    <row r="5" spans="1:15">
      <c r="B5">
        <v>20</v>
      </c>
      <c r="C5">
        <f>AVERAGE(B3:B18)</f>
        <v>14.125</v>
      </c>
      <c r="D5" t="s">
        <v>2</v>
      </c>
      <c r="E5">
        <v>157</v>
      </c>
      <c r="F5">
        <f>AVERAGE(E3:E17)</f>
        <v>163.19999999999999</v>
      </c>
      <c r="G5" t="s">
        <v>2</v>
      </c>
      <c r="H5">
        <f>(0.7 - 0.6)/SQRT(0.6*(1-0.6)/50)</f>
        <v>1.4433756729740641</v>
      </c>
      <c r="I5" t="s">
        <v>15</v>
      </c>
      <c r="K5">
        <f>(10-1)*0.16/1</f>
        <v>1.44</v>
      </c>
      <c r="L5" t="s">
        <v>31</v>
      </c>
      <c r="M5">
        <v>20</v>
      </c>
      <c r="N5">
        <f>AVERAGE(M3:M14)</f>
        <v>12.5</v>
      </c>
      <c r="O5" t="s">
        <v>2</v>
      </c>
    </row>
    <row r="6" spans="1:15">
      <c r="B6">
        <v>1</v>
      </c>
      <c r="C6">
        <f>STDEV(B3:B18)</f>
        <v>6.0759087111860612</v>
      </c>
      <c r="D6" t="s">
        <v>3</v>
      </c>
      <c r="E6">
        <v>172</v>
      </c>
      <c r="F6">
        <f>STDEV(E3:E17)</f>
        <v>4.329302154257328</v>
      </c>
      <c r="G6" t="s">
        <v>3</v>
      </c>
      <c r="I6" t="s">
        <v>16</v>
      </c>
      <c r="K6">
        <f>_xlfn.CHISQ.INV(1-0.95, 9)</f>
        <v>3.3251128430668162</v>
      </c>
      <c r="L6" t="s">
        <v>32</v>
      </c>
      <c r="M6">
        <v>1</v>
      </c>
      <c r="N6">
        <f>_xlfn.VAR.S(M3:M14)</f>
        <v>38.636363636363633</v>
      </c>
      <c r="O6" t="s">
        <v>35</v>
      </c>
    </row>
    <row r="7" spans="1:15">
      <c r="B7">
        <v>10</v>
      </c>
      <c r="C7">
        <f>COUNT(B3:B18)</f>
        <v>16</v>
      </c>
      <c r="D7" t="s">
        <v>4</v>
      </c>
      <c r="E7">
        <v>161</v>
      </c>
      <c r="F7">
        <f>COUNT(E3:E17)</f>
        <v>15</v>
      </c>
      <c r="G7" t="s">
        <v>4</v>
      </c>
      <c r="H7">
        <f>_xlfn.NORM.INV(1-0.05, 0, 1)</f>
        <v>1.6448536269514715</v>
      </c>
      <c r="I7" t="s">
        <v>17</v>
      </c>
      <c r="M7">
        <v>10</v>
      </c>
      <c r="N7">
        <f>COUNT(M3:M14)</f>
        <v>12</v>
      </c>
      <c r="O7" t="s">
        <v>4</v>
      </c>
    </row>
    <row r="8" spans="1:15">
      <c r="B8">
        <v>15</v>
      </c>
      <c r="C8">
        <f>(C5-11)/(C6/SQRT(C7))</f>
        <v>2.0573054326815106</v>
      </c>
      <c r="D8" t="s">
        <v>1</v>
      </c>
      <c r="E8">
        <v>165</v>
      </c>
      <c r="F8">
        <f>(F5-160)/(F6/SQRT(F7))</f>
        <v>2.8627123416821774</v>
      </c>
      <c r="G8" t="s">
        <v>0</v>
      </c>
      <c r="H8" t="s">
        <v>20</v>
      </c>
      <c r="K8" t="s">
        <v>33</v>
      </c>
      <c r="M8">
        <v>15</v>
      </c>
      <c r="N8">
        <f>(N7-1)*N6/16</f>
        <v>26.562499999999996</v>
      </c>
      <c r="O8" t="s">
        <v>31</v>
      </c>
    </row>
    <row r="9" spans="1:15">
      <c r="B9">
        <v>15</v>
      </c>
      <c r="C9">
        <f>_xlfn.T.INV(1-0.05,C7-1)</f>
        <v>1.7530503556925723</v>
      </c>
      <c r="D9" t="s">
        <v>5</v>
      </c>
      <c r="E9">
        <v>162</v>
      </c>
      <c r="F9">
        <f>_xlfn.T.INV(1-0.05,F7-1)</f>
        <v>1.7613101357748921</v>
      </c>
      <c r="G9" t="s">
        <v>6</v>
      </c>
      <c r="H9" t="s">
        <v>21</v>
      </c>
      <c r="K9" t="s">
        <v>19</v>
      </c>
      <c r="M9">
        <v>15</v>
      </c>
      <c r="N9">
        <f>_xlfn.CHISQ.INV(1-0.05,N7-1)</f>
        <v>19.675137572682495</v>
      </c>
      <c r="O9" t="s">
        <v>38</v>
      </c>
    </row>
    <row r="10" spans="1:15">
      <c r="B10">
        <v>10</v>
      </c>
      <c r="C10" t="s">
        <v>42</v>
      </c>
      <c r="E10">
        <v>165</v>
      </c>
      <c r="F10" t="s">
        <v>18</v>
      </c>
      <c r="H10">
        <f>1-_xlfn.NORM.DIST(1.44, 0, 1,TRUE)</f>
        <v>7.4933699534327047E-2</v>
      </c>
      <c r="I10" t="s">
        <v>22</v>
      </c>
      <c r="M10">
        <v>10</v>
      </c>
      <c r="N10" t="s">
        <v>39</v>
      </c>
    </row>
    <row r="11" spans="1:15">
      <c r="B11">
        <v>9</v>
      </c>
      <c r="C11" t="s">
        <v>19</v>
      </c>
      <c r="E11">
        <v>158</v>
      </c>
      <c r="F11" t="s">
        <v>19</v>
      </c>
      <c r="I11" s="1" t="s">
        <v>23</v>
      </c>
      <c r="M11">
        <v>9</v>
      </c>
      <c r="N11" t="s">
        <v>19</v>
      </c>
    </row>
    <row r="12" spans="1:15">
      <c r="B12">
        <v>13</v>
      </c>
      <c r="E12">
        <v>159</v>
      </c>
      <c r="H12" t="s">
        <v>24</v>
      </c>
      <c r="M12">
        <v>13</v>
      </c>
    </row>
    <row r="13" spans="1:15">
      <c r="B13">
        <v>18</v>
      </c>
      <c r="E13">
        <v>160</v>
      </c>
      <c r="H13" t="s">
        <v>21</v>
      </c>
      <c r="M13">
        <v>18</v>
      </c>
    </row>
    <row r="14" spans="1:15">
      <c r="B14">
        <v>11</v>
      </c>
      <c r="E14">
        <v>161</v>
      </c>
      <c r="M14">
        <v>11</v>
      </c>
    </row>
    <row r="15" spans="1:15">
      <c r="B15">
        <v>18</v>
      </c>
      <c r="E15">
        <v>165</v>
      </c>
    </row>
    <row r="16" spans="1:15">
      <c r="B16">
        <v>20</v>
      </c>
      <c r="E16">
        <v>168</v>
      </c>
    </row>
    <row r="17" spans="2:17">
      <c r="B17">
        <v>19</v>
      </c>
      <c r="E17">
        <v>170</v>
      </c>
    </row>
    <row r="18" spans="2:17">
      <c r="B18">
        <v>19</v>
      </c>
    </row>
    <row r="19" spans="2:17">
      <c r="C19" t="s">
        <v>43</v>
      </c>
    </row>
    <row r="21" spans="2:17">
      <c r="C21" t="s">
        <v>44</v>
      </c>
      <c r="E21" t="s">
        <v>47</v>
      </c>
      <c r="I21" t="s">
        <v>52</v>
      </c>
      <c r="M21" t="s">
        <v>57</v>
      </c>
      <c r="O21" t="s">
        <v>62</v>
      </c>
    </row>
    <row r="22" spans="2:17">
      <c r="B22">
        <v>154</v>
      </c>
      <c r="C22" t="s">
        <v>10</v>
      </c>
      <c r="E22">
        <v>3</v>
      </c>
      <c r="F22">
        <v>4</v>
      </c>
      <c r="G22" t="s">
        <v>48</v>
      </c>
      <c r="I22">
        <v>5.2</v>
      </c>
      <c r="J22">
        <v>4.2</v>
      </c>
      <c r="K22">
        <v>5.2</v>
      </c>
      <c r="M22" t="s">
        <v>58</v>
      </c>
      <c r="O22">
        <v>226</v>
      </c>
      <c r="P22" t="s">
        <v>63</v>
      </c>
    </row>
    <row r="23" spans="2:17">
      <c r="B23">
        <v>154</v>
      </c>
      <c r="C23" t="s">
        <v>11</v>
      </c>
      <c r="E23">
        <v>3</v>
      </c>
      <c r="F23">
        <v>1</v>
      </c>
      <c r="G23" t="s">
        <v>49</v>
      </c>
      <c r="I23">
        <v>5</v>
      </c>
      <c r="J23">
        <v>5.4</v>
      </c>
      <c r="K23">
        <v>4.7</v>
      </c>
      <c r="M23" t="s">
        <v>59</v>
      </c>
      <c r="O23">
        <v>228</v>
      </c>
      <c r="P23" t="s">
        <v>64</v>
      </c>
    </row>
    <row r="24" spans="2:17">
      <c r="B24">
        <v>186</v>
      </c>
      <c r="C24">
        <f>AVERAGE(B22:B31)</f>
        <v>178.9</v>
      </c>
      <c r="D24" t="s">
        <v>2</v>
      </c>
      <c r="E24">
        <v>1</v>
      </c>
      <c r="F24">
        <v>1</v>
      </c>
      <c r="G24">
        <f>AVERAGE(E22:F36)</f>
        <v>2.3916666666666666</v>
      </c>
      <c r="H24" t="s">
        <v>2</v>
      </c>
      <c r="I24">
        <v>4.8</v>
      </c>
      <c r="J24">
        <v>4.8</v>
      </c>
      <c r="K24">
        <v>4.8</v>
      </c>
      <c r="M24">
        <f>(0.45 - 0.4)/SQRT(0.4*(1-0.4)/1000)</f>
        <v>3.2274861218395134</v>
      </c>
      <c r="N24" t="s">
        <v>15</v>
      </c>
      <c r="O24">
        <v>226</v>
      </c>
      <c r="P24">
        <f>AVERAGE(O22:O31)</f>
        <v>227.6</v>
      </c>
      <c r="Q24" t="s">
        <v>2</v>
      </c>
    </row>
    <row r="25" spans="2:17">
      <c r="B25">
        <v>243</v>
      </c>
      <c r="C25">
        <f>STDEV(B22:B31)</f>
        <v>26.383707093583393</v>
      </c>
      <c r="D25" t="s">
        <v>3</v>
      </c>
      <c r="E25">
        <v>1</v>
      </c>
      <c r="F25">
        <v>4</v>
      </c>
      <c r="G25">
        <f>STDEV(E22:F35)</f>
        <v>1.4434615856358453</v>
      </c>
      <c r="H25" t="s">
        <v>3</v>
      </c>
      <c r="I25">
        <v>5.3</v>
      </c>
      <c r="J25">
        <v>5.2</v>
      </c>
      <c r="K25">
        <v>5</v>
      </c>
      <c r="N25" t="s">
        <v>60</v>
      </c>
      <c r="O25">
        <v>225</v>
      </c>
      <c r="P25">
        <f>_xlfn.VAR.S(O22:O31)</f>
        <v>5.155555555555555</v>
      </c>
      <c r="Q25" t="s">
        <v>65</v>
      </c>
    </row>
    <row r="26" spans="2:17">
      <c r="B26">
        <v>159</v>
      </c>
      <c r="C26">
        <f>COUNT(B22:B31)</f>
        <v>10</v>
      </c>
      <c r="D26" t="s">
        <v>4</v>
      </c>
      <c r="E26">
        <v>0.5</v>
      </c>
      <c r="F26">
        <v>2</v>
      </c>
      <c r="G26">
        <f>COUNT(E22:F36)</f>
        <v>30</v>
      </c>
      <c r="H26" t="s">
        <v>4</v>
      </c>
      <c r="I26">
        <v>5.0999999999999996</v>
      </c>
      <c r="J26">
        <v>5.0999999999999996</v>
      </c>
      <c r="K26">
        <v>4.9000000000000004</v>
      </c>
      <c r="M26">
        <f>_xlfn.NORM.INV(1-0.05,0,1)</f>
        <v>1.6448536269514715</v>
      </c>
      <c r="N26" t="s">
        <v>17</v>
      </c>
      <c r="O26">
        <v>232</v>
      </c>
      <c r="P26">
        <f>COUNT(O22:O31)</f>
        <v>10</v>
      </c>
      <c r="Q26" t="s">
        <v>4</v>
      </c>
    </row>
    <row r="27" spans="2:17">
      <c r="B27">
        <v>174</v>
      </c>
      <c r="C27">
        <f>(C24-160)/(C25/SQRT(C26))</f>
        <v>2.2653013681962055</v>
      </c>
      <c r="D27" t="s">
        <v>1</v>
      </c>
      <c r="E27">
        <v>2</v>
      </c>
      <c r="F27">
        <v>5</v>
      </c>
      <c r="G27">
        <f>(G24-3)/(G25/SQRT(G26))</f>
        <v>-2.3083252956967493</v>
      </c>
      <c r="H27" t="s">
        <v>1</v>
      </c>
      <c r="I27">
        <v>4.7</v>
      </c>
      <c r="J27">
        <v>5.3</v>
      </c>
      <c r="K27" t="s">
        <v>53</v>
      </c>
      <c r="M27" t="s">
        <v>61</v>
      </c>
      <c r="O27">
        <v>228</v>
      </c>
      <c r="P27">
        <f>(P26-1)*P25/(1.5^2)</f>
        <v>20.62222222222222</v>
      </c>
      <c r="Q27" t="s">
        <v>31</v>
      </c>
    </row>
    <row r="28" spans="2:17">
      <c r="B28">
        <v>183</v>
      </c>
      <c r="C28">
        <f>_xlfn.T.INV(1-0.05,C26-1)</f>
        <v>1.8331129326562368</v>
      </c>
      <c r="D28" t="s">
        <v>45</v>
      </c>
      <c r="E28">
        <v>2</v>
      </c>
      <c r="F28">
        <v>3</v>
      </c>
      <c r="G28">
        <f>_xlfn.T.INV(1-0.95,G26-1)</f>
        <v>-1.6991270265334968</v>
      </c>
      <c r="H28" t="s">
        <v>50</v>
      </c>
      <c r="I28">
        <v>4.9000000000000004</v>
      </c>
      <c r="J28">
        <v>4.7</v>
      </c>
      <c r="K28" t="s">
        <v>54</v>
      </c>
      <c r="M28" t="s">
        <v>19</v>
      </c>
      <c r="O28">
        <v>227</v>
      </c>
      <c r="P28">
        <f>_xlfn.CHISQ.INV(1-0.05,P26-1)</f>
        <v>16.918977604620448</v>
      </c>
      <c r="Q28" t="s">
        <v>66</v>
      </c>
    </row>
    <row r="29" spans="2:17">
      <c r="B29">
        <v>163</v>
      </c>
      <c r="C29" t="s">
        <v>46</v>
      </c>
      <c r="E29">
        <v>4</v>
      </c>
      <c r="F29">
        <v>1</v>
      </c>
      <c r="G29" t="s">
        <v>51</v>
      </c>
      <c r="I29">
        <v>4.5999999999999996</v>
      </c>
      <c r="J29">
        <v>5.6</v>
      </c>
      <c r="K29">
        <f>AVERAGE(I22:J31,K22:K26)</f>
        <v>4.9800000000000004</v>
      </c>
      <c r="L29" t="s">
        <v>2</v>
      </c>
      <c r="O29">
        <v>229</v>
      </c>
      <c r="P29" t="s">
        <v>67</v>
      </c>
    </row>
    <row r="30" spans="2:17">
      <c r="B30">
        <v>192</v>
      </c>
      <c r="C30" t="s">
        <v>19</v>
      </c>
      <c r="E30">
        <v>5</v>
      </c>
      <c r="F30">
        <v>1</v>
      </c>
      <c r="G30" t="s">
        <v>19</v>
      </c>
      <c r="I30">
        <v>4.5</v>
      </c>
      <c r="J30">
        <v>5.5</v>
      </c>
      <c r="K30">
        <f>STDEV(I22:J31,K22:K26)</f>
        <v>0.33040379335998349</v>
      </c>
      <c r="L30" t="s">
        <v>3</v>
      </c>
      <c r="O30">
        <v>225</v>
      </c>
      <c r="P30" t="s">
        <v>19</v>
      </c>
    </row>
    <row r="31" spans="2:17">
      <c r="B31">
        <v>181</v>
      </c>
      <c r="E31">
        <v>4</v>
      </c>
      <c r="F31">
        <v>1</v>
      </c>
      <c r="I31">
        <v>5.2</v>
      </c>
      <c r="J31">
        <v>4.8</v>
      </c>
      <c r="K31">
        <f>COUNT(I22:J31,K22:K26)</f>
        <v>25</v>
      </c>
      <c r="L31" t="s">
        <v>4</v>
      </c>
      <c r="O31">
        <v>230</v>
      </c>
    </row>
    <row r="32" spans="2:17">
      <c r="E32">
        <v>5</v>
      </c>
      <c r="F32">
        <v>0.75</v>
      </c>
      <c r="K32">
        <f>(K29-5)/(K30/SQRT(K31))</f>
        <v>-0.30265996338318452</v>
      </c>
      <c r="L32" t="s">
        <v>1</v>
      </c>
    </row>
    <row r="33" spans="5:12">
      <c r="E33">
        <v>3</v>
      </c>
      <c r="F33">
        <v>1.5</v>
      </c>
      <c r="K33">
        <f>_xlfn.T.INV(1-0.025,K31-1)</f>
        <v>2.0638985616280254</v>
      </c>
      <c r="L33" t="s">
        <v>55</v>
      </c>
    </row>
    <row r="34" spans="5:12">
      <c r="E34">
        <v>1</v>
      </c>
      <c r="F34">
        <v>3</v>
      </c>
      <c r="K34" t="s">
        <v>56</v>
      </c>
    </row>
    <row r="35" spans="5:12">
      <c r="E35">
        <v>3</v>
      </c>
      <c r="F35">
        <v>3</v>
      </c>
      <c r="K35" t="s">
        <v>21</v>
      </c>
    </row>
    <row r="36" spans="5:12">
      <c r="E36">
        <v>1</v>
      </c>
      <c r="F36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12E1-B235-5E41-9501-7B0B02A011F3}">
  <dimension ref="A1:B15"/>
  <sheetViews>
    <sheetView workbookViewId="0">
      <selection activeCell="A16" sqref="A16"/>
    </sheetView>
  </sheetViews>
  <sheetFormatPr baseColWidth="10" defaultRowHeight="18"/>
  <sheetData>
    <row r="1" spans="1:2">
      <c r="A1">
        <v>1</v>
      </c>
      <c r="B1">
        <v>163</v>
      </c>
    </row>
    <row r="2" spans="1:2">
      <c r="A2">
        <v>1</v>
      </c>
      <c r="B2">
        <v>162</v>
      </c>
    </row>
    <row r="3" spans="1:2">
      <c r="A3">
        <v>2</v>
      </c>
      <c r="B3">
        <v>157</v>
      </c>
    </row>
    <row r="4" spans="1:2">
      <c r="A4">
        <v>1</v>
      </c>
      <c r="B4">
        <v>172</v>
      </c>
    </row>
    <row r="5" spans="1:2">
      <c r="A5">
        <v>1</v>
      </c>
      <c r="B5">
        <v>161</v>
      </c>
    </row>
    <row r="6" spans="1:2">
      <c r="A6">
        <v>2</v>
      </c>
      <c r="B6">
        <v>165</v>
      </c>
    </row>
    <row r="7" spans="1:2">
      <c r="A7">
        <v>1</v>
      </c>
      <c r="B7">
        <v>162</v>
      </c>
    </row>
    <row r="8" spans="1:2">
      <c r="A8">
        <v>2</v>
      </c>
      <c r="B8">
        <v>165</v>
      </c>
    </row>
    <row r="9" spans="1:2">
      <c r="A9">
        <v>1</v>
      </c>
      <c r="B9">
        <v>158</v>
      </c>
    </row>
    <row r="10" spans="1:2">
      <c r="A10">
        <v>1</v>
      </c>
      <c r="B10">
        <v>159</v>
      </c>
    </row>
    <row r="11" spans="1:2">
      <c r="A11">
        <v>2</v>
      </c>
      <c r="B11">
        <v>160</v>
      </c>
    </row>
    <row r="12" spans="1:2">
      <c r="A12">
        <v>2</v>
      </c>
      <c r="B12">
        <v>161</v>
      </c>
    </row>
    <row r="13" spans="1:2">
      <c r="A13">
        <v>2</v>
      </c>
      <c r="B13">
        <v>165</v>
      </c>
    </row>
    <row r="14" spans="1:2">
      <c r="A14">
        <v>1</v>
      </c>
      <c r="B14">
        <v>168</v>
      </c>
    </row>
    <row r="15" spans="1:2">
      <c r="A15">
        <v>1</v>
      </c>
      <c r="B15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Yong-iL Joh</cp:lastModifiedBy>
  <dcterms:created xsi:type="dcterms:W3CDTF">2019-03-17T14:21:01Z</dcterms:created>
  <dcterms:modified xsi:type="dcterms:W3CDTF">2019-03-17T17:01:20Z</dcterms:modified>
</cp:coreProperties>
</file>