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nlight_Supplies" sheetId="1" r:id="rId4"/>
    <sheet state="visible" name="Worksheet" sheetId="2" r:id="rId5"/>
  </sheets>
  <definedNames/>
  <calcPr/>
</workbook>
</file>

<file path=xl/sharedStrings.xml><?xml version="1.0" encoding="utf-8"?>
<sst xmlns="http://schemas.openxmlformats.org/spreadsheetml/2006/main" count="187" uniqueCount="46">
  <si>
    <t>Region</t>
  </si>
  <si>
    <t>Sales_rep</t>
  </si>
  <si>
    <t>Item</t>
  </si>
  <si>
    <t>OrderDate</t>
  </si>
  <si>
    <t>Month</t>
  </si>
  <si>
    <t>Year</t>
  </si>
  <si>
    <t>GDSOrderDate</t>
  </si>
  <si>
    <t>Sales</t>
  </si>
  <si>
    <t>East</t>
  </si>
  <si>
    <t>Richard</t>
  </si>
  <si>
    <t>Pen Set</t>
  </si>
  <si>
    <t>Jul</t>
  </si>
  <si>
    <t>Nick</t>
  </si>
  <si>
    <t>Binder</t>
  </si>
  <si>
    <t>Central</t>
  </si>
  <si>
    <t>Morgan</t>
  </si>
  <si>
    <t>Susan</t>
  </si>
  <si>
    <t>Matthew</t>
  </si>
  <si>
    <t>Aug</t>
  </si>
  <si>
    <t>Pencil</t>
  </si>
  <si>
    <t>West</t>
  </si>
  <si>
    <t>James</t>
  </si>
  <si>
    <t>Desk</t>
  </si>
  <si>
    <t>Smith</t>
  </si>
  <si>
    <t>Sep</t>
  </si>
  <si>
    <t>Bill</t>
  </si>
  <si>
    <t>Pen</t>
  </si>
  <si>
    <t>Oct</t>
  </si>
  <si>
    <t>Thomas</t>
  </si>
  <si>
    <t>Rachel</t>
  </si>
  <si>
    <t>Nov</t>
  </si>
  <si>
    <t>Alex</t>
  </si>
  <si>
    <t>Dec</t>
  </si>
  <si>
    <t>Jan</t>
  </si>
  <si>
    <t>Feb</t>
  </si>
  <si>
    <t>Mar</t>
  </si>
  <si>
    <t>Apr</t>
  </si>
  <si>
    <t>May</t>
  </si>
  <si>
    <t>Jun</t>
  </si>
  <si>
    <t>EXERCISE 2A</t>
  </si>
  <si>
    <t>ASSIGNMENT 1B</t>
  </si>
  <si>
    <t>2B</t>
  </si>
  <si>
    <t>2C</t>
  </si>
  <si>
    <t>EXERCISE C</t>
  </si>
  <si>
    <t>IC</t>
  </si>
  <si>
    <t>EXERCISE 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</si>
</sst>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2" fontId="2" numFmtId="0" xfId="0" applyFill="1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 t="str">
        <f>IFERROR(__xludf.DUMMYFUNCTION("QUERY(J939)"),"")</f>
        <v/>
      </c>
    </row>
    <row r="2">
      <c r="A2" s="1" t="s">
        <v>8</v>
      </c>
      <c r="B2" s="1" t="s">
        <v>9</v>
      </c>
      <c r="C2" s="1" t="s">
        <v>10</v>
      </c>
      <c r="D2" s="3">
        <v>41824.0</v>
      </c>
      <c r="E2" s="1" t="s">
        <v>11</v>
      </c>
      <c r="F2" s="1">
        <v>2014.0</v>
      </c>
      <c r="G2" s="1">
        <v>7042014.0</v>
      </c>
      <c r="H2" s="1">
        <v>309.38</v>
      </c>
    </row>
    <row r="3">
      <c r="A3" s="1" t="s">
        <v>8</v>
      </c>
      <c r="B3" s="1" t="s">
        <v>12</v>
      </c>
      <c r="C3" s="1" t="s">
        <v>13</v>
      </c>
      <c r="D3" s="3">
        <v>41832.0</v>
      </c>
      <c r="E3" s="1" t="s">
        <v>11</v>
      </c>
      <c r="F3" s="1">
        <v>2014.0</v>
      </c>
      <c r="G3" s="1">
        <v>7122014.0</v>
      </c>
      <c r="H3" s="1">
        <v>57.71</v>
      </c>
    </row>
    <row r="4">
      <c r="A4" s="1" t="s">
        <v>14</v>
      </c>
      <c r="B4" s="1" t="s">
        <v>15</v>
      </c>
      <c r="C4" s="1" t="s">
        <v>10</v>
      </c>
      <c r="D4" s="3">
        <v>41841.0</v>
      </c>
      <c r="E4" s="1" t="s">
        <v>11</v>
      </c>
      <c r="F4" s="1">
        <v>2014.0</v>
      </c>
      <c r="G4" s="1">
        <v>7212014.0</v>
      </c>
      <c r="H4" s="1">
        <v>686.95</v>
      </c>
    </row>
    <row r="5">
      <c r="A5" s="1" t="s">
        <v>8</v>
      </c>
      <c r="B5" s="1" t="s">
        <v>16</v>
      </c>
      <c r="C5" s="1" t="s">
        <v>13</v>
      </c>
      <c r="D5" s="3">
        <v>41849.0</v>
      </c>
      <c r="E5" s="1" t="s">
        <v>11</v>
      </c>
      <c r="F5" s="1">
        <v>2014.0</v>
      </c>
      <c r="G5" s="1">
        <v>7292014.0</v>
      </c>
      <c r="H5" s="1">
        <v>1619.19</v>
      </c>
    </row>
    <row r="6">
      <c r="A6" s="1" t="s">
        <v>14</v>
      </c>
      <c r="B6" s="1" t="s">
        <v>17</v>
      </c>
      <c r="C6" s="1" t="s">
        <v>10</v>
      </c>
      <c r="D6" s="3">
        <v>41858.0</v>
      </c>
      <c r="E6" s="1" t="s">
        <v>18</v>
      </c>
      <c r="F6" s="1">
        <v>2014.0</v>
      </c>
      <c r="G6" s="1">
        <v>8072014.0</v>
      </c>
      <c r="H6" s="1">
        <v>1005.9</v>
      </c>
    </row>
    <row r="7">
      <c r="A7" s="1" t="s">
        <v>8</v>
      </c>
      <c r="B7" s="1" t="s">
        <v>9</v>
      </c>
      <c r="C7" s="1" t="s">
        <v>19</v>
      </c>
      <c r="D7" s="3">
        <v>41866.0</v>
      </c>
      <c r="E7" s="1" t="s">
        <v>18</v>
      </c>
      <c r="F7" s="1">
        <v>2014.0</v>
      </c>
      <c r="G7" s="1">
        <v>8152014.0</v>
      </c>
      <c r="H7" s="1">
        <v>174.65</v>
      </c>
    </row>
    <row r="8">
      <c r="A8" s="1" t="s">
        <v>20</v>
      </c>
      <c r="B8" s="1" t="s">
        <v>21</v>
      </c>
      <c r="C8" s="1" t="s">
        <v>22</v>
      </c>
      <c r="D8" s="3">
        <v>41875.0</v>
      </c>
      <c r="E8" s="1" t="s">
        <v>18</v>
      </c>
      <c r="F8" s="1">
        <v>2014.0</v>
      </c>
      <c r="G8" s="1">
        <v>8242014.0</v>
      </c>
      <c r="H8" s="1">
        <v>825.0</v>
      </c>
    </row>
    <row r="9">
      <c r="A9" s="1" t="s">
        <v>14</v>
      </c>
      <c r="B9" s="1" t="s">
        <v>23</v>
      </c>
      <c r="C9" s="1" t="s">
        <v>22</v>
      </c>
      <c r="D9" s="3">
        <v>41883.0</v>
      </c>
      <c r="E9" s="1" t="s">
        <v>24</v>
      </c>
      <c r="F9" s="1">
        <v>2014.0</v>
      </c>
      <c r="G9" s="1">
        <v>9012014.0</v>
      </c>
      <c r="H9" s="1">
        <v>250.0</v>
      </c>
    </row>
    <row r="10">
      <c r="A10" s="1" t="s">
        <v>14</v>
      </c>
      <c r="B10" s="1" t="s">
        <v>25</v>
      </c>
      <c r="C10" s="1" t="s">
        <v>19</v>
      </c>
      <c r="D10" s="3">
        <v>41892.0</v>
      </c>
      <c r="E10" s="1" t="s">
        <v>24</v>
      </c>
      <c r="F10" s="1">
        <v>2014.0</v>
      </c>
      <c r="G10" s="1">
        <v>9102014.0</v>
      </c>
      <c r="H10" s="1">
        <v>9.03</v>
      </c>
    </row>
    <row r="11">
      <c r="A11" s="1" t="s">
        <v>8</v>
      </c>
      <c r="B11" s="1" t="s">
        <v>9</v>
      </c>
      <c r="C11" s="1" t="s">
        <v>10</v>
      </c>
      <c r="D11" s="3">
        <v>41900.0</v>
      </c>
      <c r="E11" s="1" t="s">
        <v>24</v>
      </c>
      <c r="F11" s="1">
        <v>2014.0</v>
      </c>
      <c r="G11" s="1">
        <v>9182014.0</v>
      </c>
      <c r="H11" s="1">
        <v>255.84</v>
      </c>
    </row>
    <row r="12">
      <c r="A12" s="1" t="s">
        <v>20</v>
      </c>
      <c r="B12" s="1" t="s">
        <v>21</v>
      </c>
      <c r="C12" s="1" t="s">
        <v>26</v>
      </c>
      <c r="D12" s="3">
        <v>41909.0</v>
      </c>
      <c r="E12" s="1" t="s">
        <v>24</v>
      </c>
      <c r="F12" s="1">
        <v>2014.0</v>
      </c>
      <c r="G12" s="1">
        <v>9272014.0</v>
      </c>
      <c r="H12" s="1">
        <v>151.24</v>
      </c>
    </row>
    <row r="13">
      <c r="A13" s="1" t="s">
        <v>14</v>
      </c>
      <c r="B13" s="1" t="s">
        <v>15</v>
      </c>
      <c r="C13" s="1" t="s">
        <v>13</v>
      </c>
      <c r="D13" s="3">
        <v>41917.0</v>
      </c>
      <c r="E13" s="1" t="s">
        <v>27</v>
      </c>
      <c r="F13" s="1">
        <v>2014.0</v>
      </c>
      <c r="G13" s="1">
        <v>1.0052014E7</v>
      </c>
      <c r="H13" s="1">
        <v>251.72</v>
      </c>
    </row>
    <row r="14">
      <c r="A14" s="1" t="s">
        <v>20</v>
      </c>
      <c r="B14" s="1" t="s">
        <v>28</v>
      </c>
      <c r="C14" s="1" t="s">
        <v>13</v>
      </c>
      <c r="D14" s="3">
        <v>41926.0</v>
      </c>
      <c r="E14" s="1" t="s">
        <v>27</v>
      </c>
      <c r="F14" s="1">
        <v>2014.0</v>
      </c>
      <c r="G14" s="1">
        <v>1.0142014E7</v>
      </c>
      <c r="H14" s="1">
        <v>1139.43</v>
      </c>
    </row>
    <row r="15">
      <c r="A15" s="1" t="s">
        <v>8</v>
      </c>
      <c r="B15" s="1" t="s">
        <v>9</v>
      </c>
      <c r="C15" s="1" t="s">
        <v>26</v>
      </c>
      <c r="D15" s="3">
        <v>41934.0</v>
      </c>
      <c r="E15" s="1" t="s">
        <v>27</v>
      </c>
      <c r="F15" s="1">
        <v>2014.0</v>
      </c>
      <c r="G15" s="1">
        <v>1.0222014E7</v>
      </c>
      <c r="H15" s="1">
        <v>575.36</v>
      </c>
    </row>
    <row r="16">
      <c r="A16" s="1" t="s">
        <v>14</v>
      </c>
      <c r="B16" s="1" t="s">
        <v>29</v>
      </c>
      <c r="C16" s="1" t="s">
        <v>19</v>
      </c>
      <c r="D16" s="3">
        <v>41943.0</v>
      </c>
      <c r="E16" s="1" t="s">
        <v>27</v>
      </c>
      <c r="F16" s="1">
        <v>2014.0</v>
      </c>
      <c r="G16" s="1">
        <v>1.0312014E7</v>
      </c>
      <c r="H16" s="1">
        <v>18.06</v>
      </c>
    </row>
    <row r="17">
      <c r="A17" s="1" t="s">
        <v>8</v>
      </c>
      <c r="B17" s="1" t="s">
        <v>16</v>
      </c>
      <c r="C17" s="1" t="s">
        <v>26</v>
      </c>
      <c r="D17" s="3">
        <v>41951.0</v>
      </c>
      <c r="E17" s="1" t="s">
        <v>30</v>
      </c>
      <c r="F17" s="1">
        <v>2014.0</v>
      </c>
      <c r="G17" s="1">
        <v>1.1082014E7</v>
      </c>
      <c r="H17" s="1">
        <v>299.85</v>
      </c>
    </row>
    <row r="18">
      <c r="A18" s="1" t="s">
        <v>14</v>
      </c>
      <c r="B18" s="1" t="s">
        <v>31</v>
      </c>
      <c r="C18" s="1" t="s">
        <v>13</v>
      </c>
      <c r="D18" s="3">
        <v>41960.0</v>
      </c>
      <c r="E18" s="1" t="s">
        <v>30</v>
      </c>
      <c r="F18" s="1">
        <v>2014.0</v>
      </c>
      <c r="G18" s="1">
        <v>1.1172014E7</v>
      </c>
      <c r="H18" s="1">
        <v>54.89</v>
      </c>
    </row>
    <row r="19">
      <c r="A19" s="1" t="s">
        <v>14</v>
      </c>
      <c r="B19" s="1" t="s">
        <v>17</v>
      </c>
      <c r="C19" s="1" t="s">
        <v>10</v>
      </c>
      <c r="D19" s="3">
        <v>41968.0</v>
      </c>
      <c r="E19" s="1" t="s">
        <v>30</v>
      </c>
      <c r="F19" s="1">
        <v>2014.0</v>
      </c>
      <c r="G19" s="1">
        <v>1.1252014E7</v>
      </c>
      <c r="H19" s="1">
        <v>479.04</v>
      </c>
    </row>
    <row r="20">
      <c r="A20" s="1" t="s">
        <v>14</v>
      </c>
      <c r="B20" s="1" t="s">
        <v>31</v>
      </c>
      <c r="C20" s="1" t="s">
        <v>13</v>
      </c>
      <c r="D20" s="3">
        <v>41977.0</v>
      </c>
      <c r="E20" s="1" t="s">
        <v>32</v>
      </c>
      <c r="F20" s="1">
        <v>2014.0</v>
      </c>
      <c r="G20" s="1">
        <v>1.2042014E7</v>
      </c>
      <c r="H20" s="1">
        <v>1879.06</v>
      </c>
    </row>
    <row r="21">
      <c r="A21" s="1" t="s">
        <v>14</v>
      </c>
      <c r="B21" s="1" t="s">
        <v>23</v>
      </c>
      <c r="C21" s="1" t="s">
        <v>19</v>
      </c>
      <c r="D21" s="3">
        <v>41985.0</v>
      </c>
      <c r="E21" s="1" t="s">
        <v>32</v>
      </c>
      <c r="F21" s="1">
        <v>2014.0</v>
      </c>
      <c r="G21" s="1">
        <v>1.2122014E7</v>
      </c>
      <c r="H21" s="1">
        <v>86.43</v>
      </c>
    </row>
    <row r="22">
      <c r="A22" s="1" t="s">
        <v>14</v>
      </c>
      <c r="B22" s="1" t="s">
        <v>29</v>
      </c>
      <c r="C22" s="1" t="s">
        <v>13</v>
      </c>
      <c r="D22" s="3">
        <v>41994.0</v>
      </c>
      <c r="E22" s="1" t="s">
        <v>32</v>
      </c>
      <c r="F22" s="1">
        <v>2014.0</v>
      </c>
      <c r="G22" s="1">
        <v>1.2212014E7</v>
      </c>
      <c r="H22" s="1">
        <v>139.72</v>
      </c>
    </row>
    <row r="23">
      <c r="A23" s="1" t="s">
        <v>8</v>
      </c>
      <c r="B23" s="1" t="s">
        <v>16</v>
      </c>
      <c r="C23" s="1" t="s">
        <v>10</v>
      </c>
      <c r="D23" s="3">
        <v>42002.0</v>
      </c>
      <c r="E23" s="1" t="s">
        <v>32</v>
      </c>
      <c r="F23" s="1">
        <v>2014.0</v>
      </c>
      <c r="G23" s="1">
        <v>1.2292014E7</v>
      </c>
      <c r="H23" s="1">
        <v>1183.26</v>
      </c>
    </row>
    <row r="24">
      <c r="A24" s="1" t="s">
        <v>8</v>
      </c>
      <c r="B24" s="1" t="s">
        <v>9</v>
      </c>
      <c r="C24" s="1" t="s">
        <v>19</v>
      </c>
      <c r="D24" s="3">
        <v>42010.0</v>
      </c>
      <c r="E24" s="1" t="s">
        <v>33</v>
      </c>
      <c r="F24" s="1">
        <v>2015.0</v>
      </c>
      <c r="G24" s="1">
        <v>1062015.0</v>
      </c>
      <c r="H24" s="1">
        <v>189.05</v>
      </c>
    </row>
    <row r="25">
      <c r="A25" s="1" t="s">
        <v>14</v>
      </c>
      <c r="B25" s="1" t="s">
        <v>25</v>
      </c>
      <c r="C25" s="1" t="s">
        <v>13</v>
      </c>
      <c r="D25" s="3">
        <v>42019.0</v>
      </c>
      <c r="E25" s="1" t="s">
        <v>33</v>
      </c>
      <c r="F25" s="1">
        <v>2015.0</v>
      </c>
      <c r="G25" s="1">
        <v>1152015.0</v>
      </c>
      <c r="H25" s="1">
        <v>413.54</v>
      </c>
    </row>
    <row r="26">
      <c r="A26" s="1" t="s">
        <v>14</v>
      </c>
      <c r="B26" s="1" t="s">
        <v>17</v>
      </c>
      <c r="C26" s="1" t="s">
        <v>13</v>
      </c>
      <c r="D26" s="3">
        <v>42027.0</v>
      </c>
      <c r="E26" s="1" t="s">
        <v>33</v>
      </c>
      <c r="F26" s="1">
        <v>2015.0</v>
      </c>
      <c r="G26" s="1">
        <v>1232015.0</v>
      </c>
      <c r="H26" s="1">
        <v>999.5</v>
      </c>
    </row>
    <row r="27">
      <c r="A27" s="1" t="s">
        <v>14</v>
      </c>
      <c r="B27" s="1" t="s">
        <v>23</v>
      </c>
      <c r="C27" s="1" t="s">
        <v>13</v>
      </c>
      <c r="D27" s="3">
        <v>42036.0</v>
      </c>
      <c r="E27" s="1" t="s">
        <v>34</v>
      </c>
      <c r="F27" s="1">
        <v>2015.0</v>
      </c>
      <c r="G27" s="1">
        <v>2012015.0</v>
      </c>
      <c r="H27" s="1">
        <v>1305.0</v>
      </c>
    </row>
    <row r="28">
      <c r="A28" s="1" t="s">
        <v>14</v>
      </c>
      <c r="B28" s="1" t="s">
        <v>31</v>
      </c>
      <c r="C28" s="1" t="s">
        <v>19</v>
      </c>
      <c r="D28" s="3">
        <v>42044.0</v>
      </c>
      <c r="E28" s="1" t="s">
        <v>34</v>
      </c>
      <c r="F28" s="1">
        <v>2015.0</v>
      </c>
      <c r="G28" s="1">
        <v>2092015.0</v>
      </c>
      <c r="H28" s="1">
        <v>179.64</v>
      </c>
    </row>
    <row r="29">
      <c r="A29" s="1" t="s">
        <v>8</v>
      </c>
      <c r="B29" s="1" t="s">
        <v>9</v>
      </c>
      <c r="C29" s="1" t="s">
        <v>13</v>
      </c>
      <c r="D29" s="3">
        <v>42053.0</v>
      </c>
      <c r="E29" s="1" t="s">
        <v>34</v>
      </c>
      <c r="F29" s="1">
        <v>2015.0</v>
      </c>
      <c r="G29" s="1">
        <v>2182015.0</v>
      </c>
      <c r="H29" s="1">
        <v>19.96</v>
      </c>
    </row>
    <row r="30">
      <c r="A30" s="1" t="s">
        <v>14</v>
      </c>
      <c r="B30" s="1" t="s">
        <v>25</v>
      </c>
      <c r="C30" s="1" t="s">
        <v>26</v>
      </c>
      <c r="D30" s="3">
        <v>42061.0</v>
      </c>
      <c r="E30" s="1" t="s">
        <v>34</v>
      </c>
      <c r="F30" s="1">
        <v>2015.0</v>
      </c>
      <c r="G30" s="1">
        <v>2262015.0</v>
      </c>
      <c r="H30" s="1">
        <v>539.73</v>
      </c>
    </row>
    <row r="31">
      <c r="A31" s="1" t="s">
        <v>20</v>
      </c>
      <c r="B31" s="1" t="s">
        <v>21</v>
      </c>
      <c r="C31" s="1" t="s">
        <v>13</v>
      </c>
      <c r="D31" s="3">
        <v>42070.0</v>
      </c>
      <c r="E31" s="1" t="s">
        <v>35</v>
      </c>
      <c r="F31" s="1">
        <v>2015.0</v>
      </c>
      <c r="G31" s="1">
        <v>3072015.0</v>
      </c>
      <c r="H31" s="1">
        <v>139.93</v>
      </c>
    </row>
    <row r="32">
      <c r="A32" s="1" t="s">
        <v>20</v>
      </c>
      <c r="B32" s="1" t="s">
        <v>21</v>
      </c>
      <c r="C32" s="1" t="s">
        <v>19</v>
      </c>
      <c r="D32" s="3">
        <v>42078.0</v>
      </c>
      <c r="E32" s="1" t="s">
        <v>35</v>
      </c>
      <c r="F32" s="1">
        <v>2015.0</v>
      </c>
      <c r="G32" s="1">
        <v>3152015.0</v>
      </c>
      <c r="H32" s="1">
        <v>167.44</v>
      </c>
    </row>
    <row r="33">
      <c r="A33" s="1" t="s">
        <v>14</v>
      </c>
      <c r="B33" s="1" t="s">
        <v>31</v>
      </c>
      <c r="C33" s="1" t="s">
        <v>10</v>
      </c>
      <c r="D33" s="3">
        <v>42087.0</v>
      </c>
      <c r="E33" s="1" t="s">
        <v>35</v>
      </c>
      <c r="F33" s="1">
        <v>2015.0</v>
      </c>
      <c r="G33" s="1">
        <v>3242015.0</v>
      </c>
      <c r="H33" s="1">
        <v>249.5</v>
      </c>
    </row>
    <row r="34">
      <c r="A34" s="1" t="s">
        <v>8</v>
      </c>
      <c r="B34" s="1" t="s">
        <v>9</v>
      </c>
      <c r="C34" s="1" t="s">
        <v>13</v>
      </c>
      <c r="D34" s="3">
        <v>42095.0</v>
      </c>
      <c r="E34" s="1" t="s">
        <v>36</v>
      </c>
      <c r="F34" s="1">
        <v>2015.0</v>
      </c>
      <c r="G34" s="1">
        <v>4012015.0</v>
      </c>
      <c r="H34" s="1">
        <v>299.4</v>
      </c>
    </row>
    <row r="35">
      <c r="A35" s="1" t="s">
        <v>14</v>
      </c>
      <c r="B35" s="1" t="s">
        <v>29</v>
      </c>
      <c r="C35" s="1" t="s">
        <v>19</v>
      </c>
      <c r="D35" s="3">
        <v>42104.0</v>
      </c>
      <c r="E35" s="1" t="s">
        <v>36</v>
      </c>
      <c r="F35" s="1">
        <v>2015.0</v>
      </c>
      <c r="G35" s="1">
        <v>4102015.0</v>
      </c>
      <c r="H35" s="1">
        <v>131.34</v>
      </c>
    </row>
    <row r="36">
      <c r="A36" s="1" t="s">
        <v>14</v>
      </c>
      <c r="B36" s="1" t="s">
        <v>29</v>
      </c>
      <c r="C36" s="1" t="s">
        <v>19</v>
      </c>
      <c r="D36" s="3">
        <v>42112.0</v>
      </c>
      <c r="E36" s="1" t="s">
        <v>36</v>
      </c>
      <c r="F36" s="1">
        <v>2015.0</v>
      </c>
      <c r="G36" s="1">
        <v>4182015.0</v>
      </c>
      <c r="H36" s="1">
        <v>149.25</v>
      </c>
    </row>
    <row r="37">
      <c r="A37" s="1" t="s">
        <v>8</v>
      </c>
      <c r="B37" s="1" t="s">
        <v>12</v>
      </c>
      <c r="C37" s="1" t="s">
        <v>26</v>
      </c>
      <c r="D37" s="3">
        <v>42121.0</v>
      </c>
      <c r="E37" s="1" t="s">
        <v>36</v>
      </c>
      <c r="F37" s="1">
        <v>2015.0</v>
      </c>
      <c r="G37" s="1">
        <v>4272015.0</v>
      </c>
      <c r="H37" s="1">
        <v>479.04</v>
      </c>
    </row>
    <row r="38">
      <c r="A38" s="1" t="s">
        <v>14</v>
      </c>
      <c r="B38" s="1" t="s">
        <v>31</v>
      </c>
      <c r="C38" s="1" t="s">
        <v>19</v>
      </c>
      <c r="D38" s="3">
        <v>42129.0</v>
      </c>
      <c r="E38" s="1" t="s">
        <v>37</v>
      </c>
      <c r="F38" s="1">
        <v>2015.0</v>
      </c>
      <c r="G38" s="1">
        <v>5052015.0</v>
      </c>
      <c r="H38" s="1">
        <v>449.1</v>
      </c>
    </row>
    <row r="39">
      <c r="A39" s="1" t="s">
        <v>14</v>
      </c>
      <c r="B39" s="1" t="s">
        <v>25</v>
      </c>
      <c r="C39" s="1" t="s">
        <v>19</v>
      </c>
      <c r="D39" s="3">
        <v>42138.0</v>
      </c>
      <c r="E39" s="1" t="s">
        <v>37</v>
      </c>
      <c r="F39" s="1">
        <v>2015.0</v>
      </c>
      <c r="G39" s="1">
        <v>5142015.0</v>
      </c>
      <c r="H39" s="1">
        <v>68.37</v>
      </c>
    </row>
    <row r="40">
      <c r="A40" s="1" t="s">
        <v>20</v>
      </c>
      <c r="B40" s="1" t="s">
        <v>28</v>
      </c>
      <c r="C40" s="1" t="s">
        <v>19</v>
      </c>
      <c r="D40" s="3">
        <v>42146.0</v>
      </c>
      <c r="E40" s="1" t="s">
        <v>37</v>
      </c>
      <c r="F40" s="1">
        <v>2015.0</v>
      </c>
      <c r="G40" s="1">
        <v>5222015.0</v>
      </c>
      <c r="H40" s="1">
        <v>63.68</v>
      </c>
    </row>
    <row r="41">
      <c r="A41" s="1" t="s">
        <v>14</v>
      </c>
      <c r="B41" s="1" t="s">
        <v>25</v>
      </c>
      <c r="C41" s="1" t="s">
        <v>13</v>
      </c>
      <c r="D41" s="3">
        <v>42155.0</v>
      </c>
      <c r="E41" s="1" t="s">
        <v>37</v>
      </c>
      <c r="F41" s="1">
        <v>2015.0</v>
      </c>
      <c r="G41" s="1">
        <v>5312015.0</v>
      </c>
      <c r="H41" s="1">
        <v>719.2</v>
      </c>
    </row>
    <row r="42">
      <c r="A42" s="1" t="s">
        <v>8</v>
      </c>
      <c r="B42" s="1" t="s">
        <v>9</v>
      </c>
      <c r="C42" s="1" t="s">
        <v>13</v>
      </c>
      <c r="D42" s="3">
        <v>42163.0</v>
      </c>
      <c r="E42" s="1" t="s">
        <v>38</v>
      </c>
      <c r="F42" s="1">
        <v>2015.0</v>
      </c>
      <c r="G42" s="1">
        <v>6082015.0</v>
      </c>
      <c r="H42" s="1">
        <v>539.4</v>
      </c>
    </row>
    <row r="43">
      <c r="A43" s="1" t="s">
        <v>14</v>
      </c>
      <c r="B43" s="1" t="s">
        <v>17</v>
      </c>
      <c r="C43" s="1" t="s">
        <v>22</v>
      </c>
      <c r="D43" s="3">
        <v>42172.0</v>
      </c>
      <c r="E43" s="1" t="s">
        <v>38</v>
      </c>
      <c r="F43" s="1">
        <v>2015.0</v>
      </c>
      <c r="G43" s="1">
        <v>6172015.0</v>
      </c>
      <c r="H43" s="1">
        <v>625.0</v>
      </c>
    </row>
    <row r="44">
      <c r="A44" s="1" t="s">
        <v>14</v>
      </c>
      <c r="B44" s="1" t="s">
        <v>15</v>
      </c>
      <c r="C44" s="1" t="s">
        <v>19</v>
      </c>
      <c r="D44" s="3">
        <v>42180.0</v>
      </c>
      <c r="E44" s="1" t="s">
        <v>38</v>
      </c>
      <c r="F44" s="1">
        <v>2015.0</v>
      </c>
      <c r="G44" s="1">
        <v>6252015.0</v>
      </c>
      <c r="H44" s="1">
        <v>449.1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tr">
        <f>IFERROR(__xludf.DUMMYFUNCTION("QUERY(Sunlight_Supplies!A$1:Z$44,""SELECT A,B,C"", 1)"),"Region")</f>
        <v>Region</v>
      </c>
      <c r="B1" s="2" t="str">
        <f>IFERROR(__xludf.DUMMYFUNCTION("""COMPUTED_VALUE"""),"Sales_rep")</f>
        <v>Sales_rep</v>
      </c>
      <c r="C1" s="2" t="str">
        <f>IFERROR(__xludf.DUMMYFUNCTION("""COMPUTED_VALUE"""),"Item")</f>
        <v>Item</v>
      </c>
      <c r="D1" s="2" t="str">
        <f>IFERROR(__xludf.DUMMYFUNCTION("QUERY(Sunlight_Supplies!$D$1:$H$44, ""SELECT D,E,F,G,H"", 1)"),"OrderDate")</f>
        <v>OrderDate</v>
      </c>
      <c r="E1" s="2" t="str">
        <f>IFERROR(__xludf.DUMMYFUNCTION("""COMPUTED_VALUE"""),"Month")</f>
        <v>Month</v>
      </c>
      <c r="F1" s="2" t="str">
        <f>IFERROR(__xludf.DUMMYFUNCTION("""COMPUTED_VALUE"""),"Year")</f>
        <v>Year</v>
      </c>
      <c r="G1" s="2" t="str">
        <f>IFERROR(__xludf.DUMMYFUNCTION("""COMPUTED_VALUE"""),"GDSOrderDate")</f>
        <v>GDSOrderDate</v>
      </c>
      <c r="H1" s="2" t="str">
        <f>IFERROR(__xludf.DUMMYFUNCTION("""COMPUTED_VALUE"""),"Sales")</f>
        <v>Sales</v>
      </c>
      <c r="K1" s="2" t="str">
        <f>IFERROR(__xludf.DUMMYFUNCTION("QUERY(Sunlight_Supplies!$A$1:$H$44, ""SELECT A,B,C WHERE A='West' OR A='Central'"",1)"),"Region")</f>
        <v>Region</v>
      </c>
      <c r="L1" s="2" t="str">
        <f>IFERROR(__xludf.DUMMYFUNCTION("""COMPUTED_VALUE"""),"Sales_rep")</f>
        <v>Sales_rep</v>
      </c>
      <c r="M1" s="2" t="str">
        <f>IFERROR(__xludf.DUMMYFUNCTION("""COMPUTED_VALUE"""),"Item")</f>
        <v>Item</v>
      </c>
      <c r="O1" s="4" t="str">
        <f>IFERROR(__xludf.DUMMYFUNCTION("QUERY(Sunlight_Supplies!$A$1:$H$44, ""SELECT H WHERE(C='Binder' OR C='Pencil') AND F=2015"",1)"),"Sales")</f>
        <v>Sales</v>
      </c>
    </row>
    <row r="2">
      <c r="A2" s="2" t="str">
        <f>IFERROR(__xludf.DUMMYFUNCTION("""COMPUTED_VALUE"""),"East")</f>
        <v>East</v>
      </c>
      <c r="B2" s="2" t="str">
        <f>IFERROR(__xludf.DUMMYFUNCTION("""COMPUTED_VALUE"""),"Richard")</f>
        <v>Richard</v>
      </c>
      <c r="C2" s="2" t="str">
        <f>IFERROR(__xludf.DUMMYFUNCTION("""COMPUTED_VALUE"""),"Pen Set")</f>
        <v>Pen Set</v>
      </c>
      <c r="D2" s="5">
        <f>IFERROR(__xludf.DUMMYFUNCTION("""COMPUTED_VALUE"""),41824.0)</f>
        <v>41824</v>
      </c>
      <c r="E2" s="2" t="str">
        <f>IFERROR(__xludf.DUMMYFUNCTION("""COMPUTED_VALUE"""),"Jul")</f>
        <v>Jul</v>
      </c>
      <c r="F2" s="2">
        <f>IFERROR(__xludf.DUMMYFUNCTION("""COMPUTED_VALUE"""),2014.0)</f>
        <v>2014</v>
      </c>
      <c r="G2" s="2">
        <f>IFERROR(__xludf.DUMMYFUNCTION("""COMPUTED_VALUE"""),7042014.0)</f>
        <v>7042014</v>
      </c>
      <c r="H2" s="2">
        <f>IFERROR(__xludf.DUMMYFUNCTION("""COMPUTED_VALUE"""),309.38)</f>
        <v>309.38</v>
      </c>
      <c r="K2" s="2" t="str">
        <f>IFERROR(__xludf.DUMMYFUNCTION("""COMPUTED_VALUE"""),"Central")</f>
        <v>Central</v>
      </c>
      <c r="L2" s="2" t="str">
        <f>IFERROR(__xludf.DUMMYFUNCTION("""COMPUTED_VALUE"""),"Morgan")</f>
        <v>Morgan</v>
      </c>
      <c r="M2" s="2" t="str">
        <f>IFERROR(__xludf.DUMMYFUNCTION("""COMPUTED_VALUE"""),"Pen Set")</f>
        <v>Pen Set</v>
      </c>
      <c r="O2" s="2">
        <f>IFERROR(__xludf.DUMMYFUNCTION("""COMPUTED_VALUE"""),189.05)</f>
        <v>189.05</v>
      </c>
      <c r="R2" s="1" t="s">
        <v>39</v>
      </c>
    </row>
    <row r="3">
      <c r="A3" s="2" t="str">
        <f>IFERROR(__xludf.DUMMYFUNCTION("""COMPUTED_VALUE"""),"East")</f>
        <v>East</v>
      </c>
      <c r="B3" s="2" t="str">
        <f>IFERROR(__xludf.DUMMYFUNCTION("""COMPUTED_VALUE"""),"Nick")</f>
        <v>Nick</v>
      </c>
      <c r="C3" s="2" t="str">
        <f>IFERROR(__xludf.DUMMYFUNCTION("""COMPUTED_VALUE"""),"Binder")</f>
        <v>Binder</v>
      </c>
      <c r="D3" s="5">
        <f>IFERROR(__xludf.DUMMYFUNCTION("""COMPUTED_VALUE"""),41832.0)</f>
        <v>41832</v>
      </c>
      <c r="E3" s="2" t="str">
        <f>IFERROR(__xludf.DUMMYFUNCTION("""COMPUTED_VALUE"""),"Jul")</f>
        <v>Jul</v>
      </c>
      <c r="F3" s="2">
        <f>IFERROR(__xludf.DUMMYFUNCTION("""COMPUTED_VALUE"""),2014.0)</f>
        <v>2014</v>
      </c>
      <c r="G3" s="2">
        <f>IFERROR(__xludf.DUMMYFUNCTION("""COMPUTED_VALUE"""),7122014.0)</f>
        <v>7122014</v>
      </c>
      <c r="H3" s="2">
        <f>IFERROR(__xludf.DUMMYFUNCTION("""COMPUTED_VALUE"""),57.71)</f>
        <v>57.71</v>
      </c>
      <c r="K3" s="2" t="str">
        <f>IFERROR(__xludf.DUMMYFUNCTION("""COMPUTED_VALUE"""),"Central")</f>
        <v>Central</v>
      </c>
      <c r="L3" s="2" t="str">
        <f>IFERROR(__xludf.DUMMYFUNCTION("""COMPUTED_VALUE"""),"Matthew")</f>
        <v>Matthew</v>
      </c>
      <c r="M3" s="2" t="str">
        <f>IFERROR(__xludf.DUMMYFUNCTION("""COMPUTED_VALUE"""),"Pen Set")</f>
        <v>Pen Set</v>
      </c>
      <c r="O3" s="2">
        <f>IFERROR(__xludf.DUMMYFUNCTION("""COMPUTED_VALUE"""),413.54)</f>
        <v>413.54</v>
      </c>
      <c r="R3" s="4" t="str">
        <f>IFERROR(__xludf.DUMMYFUNCTION("QUERY(Sunlight_Supplies!$A$1:$H$44, ""SELECT A,B,F,H WHERE C CONTAINS'Pen'"",1)"),"Region")</f>
        <v>Region</v>
      </c>
      <c r="S3" s="2" t="str">
        <f>IFERROR(__xludf.DUMMYFUNCTION("""COMPUTED_VALUE"""),"Sales_rep")</f>
        <v>Sales_rep</v>
      </c>
      <c r="T3" s="2" t="str">
        <f>IFERROR(__xludf.DUMMYFUNCTION("""COMPUTED_VALUE"""),"Year")</f>
        <v>Year</v>
      </c>
      <c r="U3" s="2" t="str">
        <f>IFERROR(__xludf.DUMMYFUNCTION("""COMPUTED_VALUE"""),"Sales")</f>
        <v>Sales</v>
      </c>
      <c r="W3" s="2" t="str">
        <f>IFERROR(__xludf.DUMMYFUNCTION("QUERY(Sunlight_Supplies!$A$1:$H$44, ""SELECT A,B,F,H WHERE C LIKE'Pen%'"",1)"),"Region")</f>
        <v>Region</v>
      </c>
      <c r="X3" s="2" t="str">
        <f>IFERROR(__xludf.DUMMYFUNCTION("""COMPUTED_VALUE"""),"Sales_rep")</f>
        <v>Sales_rep</v>
      </c>
      <c r="Y3" s="2" t="str">
        <f>IFERROR(__xludf.DUMMYFUNCTION("""COMPUTED_VALUE"""),"Year")</f>
        <v>Year</v>
      </c>
      <c r="Z3" s="2" t="str">
        <f>IFERROR(__xludf.DUMMYFUNCTION("""COMPUTED_VALUE"""),"Sales")</f>
        <v>Sales</v>
      </c>
    </row>
    <row r="4">
      <c r="A4" s="2" t="str">
        <f>IFERROR(__xludf.DUMMYFUNCTION("""COMPUTED_VALUE"""),"Central")</f>
        <v>Central</v>
      </c>
      <c r="B4" s="2" t="str">
        <f>IFERROR(__xludf.DUMMYFUNCTION("""COMPUTED_VALUE"""),"Morgan")</f>
        <v>Morgan</v>
      </c>
      <c r="C4" s="2" t="str">
        <f>IFERROR(__xludf.DUMMYFUNCTION("""COMPUTED_VALUE"""),"Pen Set")</f>
        <v>Pen Set</v>
      </c>
      <c r="D4" s="5">
        <f>IFERROR(__xludf.DUMMYFUNCTION("""COMPUTED_VALUE"""),41841.0)</f>
        <v>41841</v>
      </c>
      <c r="E4" s="2" t="str">
        <f>IFERROR(__xludf.DUMMYFUNCTION("""COMPUTED_VALUE"""),"Jul")</f>
        <v>Jul</v>
      </c>
      <c r="F4" s="2">
        <f>IFERROR(__xludf.DUMMYFUNCTION("""COMPUTED_VALUE"""),2014.0)</f>
        <v>2014</v>
      </c>
      <c r="G4" s="2">
        <f>IFERROR(__xludf.DUMMYFUNCTION("""COMPUTED_VALUE"""),7212014.0)</f>
        <v>7212014</v>
      </c>
      <c r="H4" s="2">
        <f>IFERROR(__xludf.DUMMYFUNCTION("""COMPUTED_VALUE"""),686.95)</f>
        <v>686.95</v>
      </c>
      <c r="K4" s="2" t="str">
        <f>IFERROR(__xludf.DUMMYFUNCTION("""COMPUTED_VALUE"""),"West")</f>
        <v>West</v>
      </c>
      <c r="L4" s="2" t="str">
        <f>IFERROR(__xludf.DUMMYFUNCTION("""COMPUTED_VALUE"""),"James")</f>
        <v>James</v>
      </c>
      <c r="M4" s="2" t="str">
        <f>IFERROR(__xludf.DUMMYFUNCTION("""COMPUTED_VALUE"""),"Desk")</f>
        <v>Desk</v>
      </c>
      <c r="O4" s="2">
        <f>IFERROR(__xludf.DUMMYFUNCTION("""COMPUTED_VALUE"""),999.5)</f>
        <v>999.5</v>
      </c>
      <c r="R4" s="2" t="str">
        <f>IFERROR(__xludf.DUMMYFUNCTION("""COMPUTED_VALUE"""),"East")</f>
        <v>East</v>
      </c>
      <c r="S4" s="2" t="str">
        <f>IFERROR(__xludf.DUMMYFUNCTION("""COMPUTED_VALUE"""),"Richard")</f>
        <v>Richard</v>
      </c>
      <c r="T4" s="2">
        <f>IFERROR(__xludf.DUMMYFUNCTION("""COMPUTED_VALUE"""),2014.0)</f>
        <v>2014</v>
      </c>
      <c r="U4" s="2">
        <f>IFERROR(__xludf.DUMMYFUNCTION("""COMPUTED_VALUE"""),309.38)</f>
        <v>309.38</v>
      </c>
      <c r="W4" s="2" t="str">
        <f>IFERROR(__xludf.DUMMYFUNCTION("""COMPUTED_VALUE"""),"East")</f>
        <v>East</v>
      </c>
      <c r="X4" s="2" t="str">
        <f>IFERROR(__xludf.DUMMYFUNCTION("""COMPUTED_VALUE"""),"Richard")</f>
        <v>Richard</v>
      </c>
      <c r="Y4" s="2">
        <f>IFERROR(__xludf.DUMMYFUNCTION("""COMPUTED_VALUE"""),2014.0)</f>
        <v>2014</v>
      </c>
      <c r="Z4" s="2">
        <f>IFERROR(__xludf.DUMMYFUNCTION("""COMPUTED_VALUE"""),309.38)</f>
        <v>309.38</v>
      </c>
    </row>
    <row r="5">
      <c r="A5" s="2" t="str">
        <f>IFERROR(__xludf.DUMMYFUNCTION("""COMPUTED_VALUE"""),"East")</f>
        <v>East</v>
      </c>
      <c r="B5" s="2" t="str">
        <f>IFERROR(__xludf.DUMMYFUNCTION("""COMPUTED_VALUE"""),"Susan")</f>
        <v>Susan</v>
      </c>
      <c r="C5" s="2" t="str">
        <f>IFERROR(__xludf.DUMMYFUNCTION("""COMPUTED_VALUE"""),"Binder")</f>
        <v>Binder</v>
      </c>
      <c r="D5" s="5">
        <f>IFERROR(__xludf.DUMMYFUNCTION("""COMPUTED_VALUE"""),41849.0)</f>
        <v>41849</v>
      </c>
      <c r="E5" s="2" t="str">
        <f>IFERROR(__xludf.DUMMYFUNCTION("""COMPUTED_VALUE"""),"Jul")</f>
        <v>Jul</v>
      </c>
      <c r="F5" s="2">
        <f>IFERROR(__xludf.DUMMYFUNCTION("""COMPUTED_VALUE"""),2014.0)</f>
        <v>2014</v>
      </c>
      <c r="G5" s="2">
        <f>IFERROR(__xludf.DUMMYFUNCTION("""COMPUTED_VALUE"""),7292014.0)</f>
        <v>7292014</v>
      </c>
      <c r="H5" s="2">
        <f>IFERROR(__xludf.DUMMYFUNCTION("""COMPUTED_VALUE"""),1619.19)</f>
        <v>1619.19</v>
      </c>
      <c r="K5" s="2" t="str">
        <f>IFERROR(__xludf.DUMMYFUNCTION("""COMPUTED_VALUE"""),"Central")</f>
        <v>Central</v>
      </c>
      <c r="L5" s="2" t="str">
        <f>IFERROR(__xludf.DUMMYFUNCTION("""COMPUTED_VALUE"""),"Smith")</f>
        <v>Smith</v>
      </c>
      <c r="M5" s="2" t="str">
        <f>IFERROR(__xludf.DUMMYFUNCTION("""COMPUTED_VALUE"""),"Desk")</f>
        <v>Desk</v>
      </c>
      <c r="O5" s="2">
        <f>IFERROR(__xludf.DUMMYFUNCTION("""COMPUTED_VALUE"""),1305.0)</f>
        <v>1305</v>
      </c>
      <c r="R5" s="2" t="str">
        <f>IFERROR(__xludf.DUMMYFUNCTION("""COMPUTED_VALUE"""),"Central")</f>
        <v>Central</v>
      </c>
      <c r="S5" s="2" t="str">
        <f>IFERROR(__xludf.DUMMYFUNCTION("""COMPUTED_VALUE"""),"Morgan")</f>
        <v>Morgan</v>
      </c>
      <c r="T5" s="2">
        <f>IFERROR(__xludf.DUMMYFUNCTION("""COMPUTED_VALUE"""),2014.0)</f>
        <v>2014</v>
      </c>
      <c r="U5" s="2">
        <f>IFERROR(__xludf.DUMMYFUNCTION("""COMPUTED_VALUE"""),686.95)</f>
        <v>686.95</v>
      </c>
      <c r="W5" s="2" t="str">
        <f>IFERROR(__xludf.DUMMYFUNCTION("""COMPUTED_VALUE"""),"Central")</f>
        <v>Central</v>
      </c>
      <c r="X5" s="2" t="str">
        <f>IFERROR(__xludf.DUMMYFUNCTION("""COMPUTED_VALUE"""),"Morgan")</f>
        <v>Morgan</v>
      </c>
      <c r="Y5" s="2">
        <f>IFERROR(__xludf.DUMMYFUNCTION("""COMPUTED_VALUE"""),2014.0)</f>
        <v>2014</v>
      </c>
      <c r="Z5" s="2">
        <f>IFERROR(__xludf.DUMMYFUNCTION("""COMPUTED_VALUE"""),686.95)</f>
        <v>686.95</v>
      </c>
    </row>
    <row r="6">
      <c r="A6" s="2" t="str">
        <f>IFERROR(__xludf.DUMMYFUNCTION("""COMPUTED_VALUE"""),"Central")</f>
        <v>Central</v>
      </c>
      <c r="B6" s="2" t="str">
        <f>IFERROR(__xludf.DUMMYFUNCTION("""COMPUTED_VALUE"""),"Matthew")</f>
        <v>Matthew</v>
      </c>
      <c r="C6" s="2" t="str">
        <f>IFERROR(__xludf.DUMMYFUNCTION("""COMPUTED_VALUE"""),"Pen Set")</f>
        <v>Pen Set</v>
      </c>
      <c r="D6" s="5">
        <f>IFERROR(__xludf.DUMMYFUNCTION("""COMPUTED_VALUE"""),41858.0)</f>
        <v>41858</v>
      </c>
      <c r="E6" s="2" t="str">
        <f>IFERROR(__xludf.DUMMYFUNCTION("""COMPUTED_VALUE"""),"Aug")</f>
        <v>Aug</v>
      </c>
      <c r="F6" s="2">
        <f>IFERROR(__xludf.DUMMYFUNCTION("""COMPUTED_VALUE"""),2014.0)</f>
        <v>2014</v>
      </c>
      <c r="G6" s="2">
        <f>IFERROR(__xludf.DUMMYFUNCTION("""COMPUTED_VALUE"""),8072014.0)</f>
        <v>8072014</v>
      </c>
      <c r="H6" s="2">
        <f>IFERROR(__xludf.DUMMYFUNCTION("""COMPUTED_VALUE"""),1005.9)</f>
        <v>1005.9</v>
      </c>
      <c r="K6" s="2" t="str">
        <f>IFERROR(__xludf.DUMMYFUNCTION("""COMPUTED_VALUE"""),"Central")</f>
        <v>Central</v>
      </c>
      <c r="L6" s="2" t="str">
        <f>IFERROR(__xludf.DUMMYFUNCTION("""COMPUTED_VALUE"""),"Bill")</f>
        <v>Bill</v>
      </c>
      <c r="M6" s="2" t="str">
        <f>IFERROR(__xludf.DUMMYFUNCTION("""COMPUTED_VALUE"""),"Pencil")</f>
        <v>Pencil</v>
      </c>
      <c r="O6" s="2">
        <f>IFERROR(__xludf.DUMMYFUNCTION("""COMPUTED_VALUE"""),179.64)</f>
        <v>179.64</v>
      </c>
      <c r="R6" s="2" t="str">
        <f>IFERROR(__xludf.DUMMYFUNCTION("""COMPUTED_VALUE"""),"Central")</f>
        <v>Central</v>
      </c>
      <c r="S6" s="2" t="str">
        <f>IFERROR(__xludf.DUMMYFUNCTION("""COMPUTED_VALUE"""),"Matthew")</f>
        <v>Matthew</v>
      </c>
      <c r="T6" s="2">
        <f>IFERROR(__xludf.DUMMYFUNCTION("""COMPUTED_VALUE"""),2014.0)</f>
        <v>2014</v>
      </c>
      <c r="U6" s="2">
        <f>IFERROR(__xludf.DUMMYFUNCTION("""COMPUTED_VALUE"""),1005.9)</f>
        <v>1005.9</v>
      </c>
      <c r="W6" s="2" t="str">
        <f>IFERROR(__xludf.DUMMYFUNCTION("""COMPUTED_VALUE"""),"Central")</f>
        <v>Central</v>
      </c>
      <c r="X6" s="2" t="str">
        <f>IFERROR(__xludf.DUMMYFUNCTION("""COMPUTED_VALUE"""),"Matthew")</f>
        <v>Matthew</v>
      </c>
      <c r="Y6" s="2">
        <f>IFERROR(__xludf.DUMMYFUNCTION("""COMPUTED_VALUE"""),2014.0)</f>
        <v>2014</v>
      </c>
      <c r="Z6" s="2">
        <f>IFERROR(__xludf.DUMMYFUNCTION("""COMPUTED_VALUE"""),1005.9)</f>
        <v>1005.9</v>
      </c>
    </row>
    <row r="7">
      <c r="A7" s="2" t="str">
        <f>IFERROR(__xludf.DUMMYFUNCTION("""COMPUTED_VALUE"""),"East")</f>
        <v>East</v>
      </c>
      <c r="B7" s="2" t="str">
        <f>IFERROR(__xludf.DUMMYFUNCTION("""COMPUTED_VALUE"""),"Richard")</f>
        <v>Richard</v>
      </c>
      <c r="C7" s="2" t="str">
        <f>IFERROR(__xludf.DUMMYFUNCTION("""COMPUTED_VALUE"""),"Pencil")</f>
        <v>Pencil</v>
      </c>
      <c r="D7" s="5">
        <f>IFERROR(__xludf.DUMMYFUNCTION("""COMPUTED_VALUE"""),41866.0)</f>
        <v>41866</v>
      </c>
      <c r="E7" s="2" t="str">
        <f>IFERROR(__xludf.DUMMYFUNCTION("""COMPUTED_VALUE"""),"Aug")</f>
        <v>Aug</v>
      </c>
      <c r="F7" s="2">
        <f>IFERROR(__xludf.DUMMYFUNCTION("""COMPUTED_VALUE"""),2014.0)</f>
        <v>2014</v>
      </c>
      <c r="G7" s="2">
        <f>IFERROR(__xludf.DUMMYFUNCTION("""COMPUTED_VALUE"""),8152014.0)</f>
        <v>8152014</v>
      </c>
      <c r="H7" s="2">
        <f>IFERROR(__xludf.DUMMYFUNCTION("""COMPUTED_VALUE"""),174.65)</f>
        <v>174.65</v>
      </c>
      <c r="K7" s="2" t="str">
        <f>IFERROR(__xludf.DUMMYFUNCTION("""COMPUTED_VALUE"""),"West")</f>
        <v>West</v>
      </c>
      <c r="L7" s="2" t="str">
        <f>IFERROR(__xludf.DUMMYFUNCTION("""COMPUTED_VALUE"""),"James")</f>
        <v>James</v>
      </c>
      <c r="M7" s="2" t="str">
        <f>IFERROR(__xludf.DUMMYFUNCTION("""COMPUTED_VALUE"""),"Pen")</f>
        <v>Pen</v>
      </c>
      <c r="O7" s="2">
        <f>IFERROR(__xludf.DUMMYFUNCTION("""COMPUTED_VALUE"""),19.96)</f>
        <v>19.96</v>
      </c>
      <c r="R7" s="2" t="str">
        <f>IFERROR(__xludf.DUMMYFUNCTION("""COMPUTED_VALUE"""),"East")</f>
        <v>East</v>
      </c>
      <c r="S7" s="2" t="str">
        <f>IFERROR(__xludf.DUMMYFUNCTION("""COMPUTED_VALUE"""),"Richard")</f>
        <v>Richard</v>
      </c>
      <c r="T7" s="2">
        <f>IFERROR(__xludf.DUMMYFUNCTION("""COMPUTED_VALUE"""),2014.0)</f>
        <v>2014</v>
      </c>
      <c r="U7" s="2">
        <f>IFERROR(__xludf.DUMMYFUNCTION("""COMPUTED_VALUE"""),174.65)</f>
        <v>174.65</v>
      </c>
      <c r="W7" s="2" t="str">
        <f>IFERROR(__xludf.DUMMYFUNCTION("""COMPUTED_VALUE"""),"East")</f>
        <v>East</v>
      </c>
      <c r="X7" s="2" t="str">
        <f>IFERROR(__xludf.DUMMYFUNCTION("""COMPUTED_VALUE"""),"Richard")</f>
        <v>Richard</v>
      </c>
      <c r="Y7" s="2">
        <f>IFERROR(__xludf.DUMMYFUNCTION("""COMPUTED_VALUE"""),2014.0)</f>
        <v>2014</v>
      </c>
      <c r="Z7" s="2">
        <f>IFERROR(__xludf.DUMMYFUNCTION("""COMPUTED_VALUE"""),174.65)</f>
        <v>174.65</v>
      </c>
    </row>
    <row r="8">
      <c r="A8" s="2" t="str">
        <f>IFERROR(__xludf.DUMMYFUNCTION("""COMPUTED_VALUE"""),"West")</f>
        <v>West</v>
      </c>
      <c r="B8" s="2" t="str">
        <f>IFERROR(__xludf.DUMMYFUNCTION("""COMPUTED_VALUE"""),"James")</f>
        <v>James</v>
      </c>
      <c r="C8" s="2" t="str">
        <f>IFERROR(__xludf.DUMMYFUNCTION("""COMPUTED_VALUE"""),"Desk")</f>
        <v>Desk</v>
      </c>
      <c r="D8" s="5">
        <f>IFERROR(__xludf.DUMMYFUNCTION("""COMPUTED_VALUE"""),41875.0)</f>
        <v>41875</v>
      </c>
      <c r="E8" s="2" t="str">
        <f>IFERROR(__xludf.DUMMYFUNCTION("""COMPUTED_VALUE"""),"Aug")</f>
        <v>Aug</v>
      </c>
      <c r="F8" s="2">
        <f>IFERROR(__xludf.DUMMYFUNCTION("""COMPUTED_VALUE"""),2014.0)</f>
        <v>2014</v>
      </c>
      <c r="G8" s="2">
        <f>IFERROR(__xludf.DUMMYFUNCTION("""COMPUTED_VALUE"""),8242014.0)</f>
        <v>8242014</v>
      </c>
      <c r="H8" s="2">
        <f>IFERROR(__xludf.DUMMYFUNCTION("""COMPUTED_VALUE"""),825.0)</f>
        <v>825</v>
      </c>
      <c r="K8" s="2" t="str">
        <f>IFERROR(__xludf.DUMMYFUNCTION("""COMPUTED_VALUE"""),"Central")</f>
        <v>Central</v>
      </c>
      <c r="L8" s="2" t="str">
        <f>IFERROR(__xludf.DUMMYFUNCTION("""COMPUTED_VALUE"""),"Morgan")</f>
        <v>Morgan</v>
      </c>
      <c r="M8" s="2" t="str">
        <f>IFERROR(__xludf.DUMMYFUNCTION("""COMPUTED_VALUE"""),"Binder")</f>
        <v>Binder</v>
      </c>
      <c r="O8" s="2">
        <f>IFERROR(__xludf.DUMMYFUNCTION("""COMPUTED_VALUE"""),139.93)</f>
        <v>139.93</v>
      </c>
      <c r="R8" s="2" t="str">
        <f>IFERROR(__xludf.DUMMYFUNCTION("""COMPUTED_VALUE"""),"Central")</f>
        <v>Central</v>
      </c>
      <c r="S8" s="2" t="str">
        <f>IFERROR(__xludf.DUMMYFUNCTION("""COMPUTED_VALUE"""),"Bill")</f>
        <v>Bill</v>
      </c>
      <c r="T8" s="2">
        <f>IFERROR(__xludf.DUMMYFUNCTION("""COMPUTED_VALUE"""),2014.0)</f>
        <v>2014</v>
      </c>
      <c r="U8" s="2">
        <f>IFERROR(__xludf.DUMMYFUNCTION("""COMPUTED_VALUE"""),9.03)</f>
        <v>9.03</v>
      </c>
      <c r="W8" s="2" t="str">
        <f>IFERROR(__xludf.DUMMYFUNCTION("""COMPUTED_VALUE"""),"Central")</f>
        <v>Central</v>
      </c>
      <c r="X8" s="2" t="str">
        <f>IFERROR(__xludf.DUMMYFUNCTION("""COMPUTED_VALUE"""),"Bill")</f>
        <v>Bill</v>
      </c>
      <c r="Y8" s="2">
        <f>IFERROR(__xludf.DUMMYFUNCTION("""COMPUTED_VALUE"""),2014.0)</f>
        <v>2014</v>
      </c>
      <c r="Z8" s="2">
        <f>IFERROR(__xludf.DUMMYFUNCTION("""COMPUTED_VALUE"""),9.03)</f>
        <v>9.03</v>
      </c>
    </row>
    <row r="9">
      <c r="A9" s="2" t="str">
        <f>IFERROR(__xludf.DUMMYFUNCTION("""COMPUTED_VALUE"""),"Central")</f>
        <v>Central</v>
      </c>
      <c r="B9" s="2" t="str">
        <f>IFERROR(__xludf.DUMMYFUNCTION("""COMPUTED_VALUE"""),"Smith")</f>
        <v>Smith</v>
      </c>
      <c r="C9" s="2" t="str">
        <f>IFERROR(__xludf.DUMMYFUNCTION("""COMPUTED_VALUE"""),"Desk")</f>
        <v>Desk</v>
      </c>
      <c r="D9" s="5">
        <f>IFERROR(__xludf.DUMMYFUNCTION("""COMPUTED_VALUE"""),41883.0)</f>
        <v>41883</v>
      </c>
      <c r="E9" s="2" t="str">
        <f>IFERROR(__xludf.DUMMYFUNCTION("""COMPUTED_VALUE"""),"Sep")</f>
        <v>Sep</v>
      </c>
      <c r="F9" s="2">
        <f>IFERROR(__xludf.DUMMYFUNCTION("""COMPUTED_VALUE"""),2014.0)</f>
        <v>2014</v>
      </c>
      <c r="G9" s="2">
        <f>IFERROR(__xludf.DUMMYFUNCTION("""COMPUTED_VALUE"""),9012014.0)</f>
        <v>9012014</v>
      </c>
      <c r="H9" s="2">
        <f>IFERROR(__xludf.DUMMYFUNCTION("""COMPUTED_VALUE"""),250.0)</f>
        <v>250</v>
      </c>
      <c r="K9" s="2" t="str">
        <f>IFERROR(__xludf.DUMMYFUNCTION("""COMPUTED_VALUE"""),"West")</f>
        <v>West</v>
      </c>
      <c r="L9" s="2" t="str">
        <f>IFERROR(__xludf.DUMMYFUNCTION("""COMPUTED_VALUE"""),"Thomas")</f>
        <v>Thomas</v>
      </c>
      <c r="M9" s="2" t="str">
        <f>IFERROR(__xludf.DUMMYFUNCTION("""COMPUTED_VALUE"""),"Binder")</f>
        <v>Binder</v>
      </c>
      <c r="O9" s="4">
        <f>IFERROR(__xludf.DUMMYFUNCTION("""COMPUTED_VALUE"""),167.44)</f>
        <v>167.44</v>
      </c>
      <c r="R9" s="2" t="str">
        <f>IFERROR(__xludf.DUMMYFUNCTION("""COMPUTED_VALUE"""),"East")</f>
        <v>East</v>
      </c>
      <c r="S9" s="2" t="str">
        <f>IFERROR(__xludf.DUMMYFUNCTION("""COMPUTED_VALUE"""),"Richard")</f>
        <v>Richard</v>
      </c>
      <c r="T9" s="2">
        <f>IFERROR(__xludf.DUMMYFUNCTION("""COMPUTED_VALUE"""),2014.0)</f>
        <v>2014</v>
      </c>
      <c r="U9" s="2">
        <f>IFERROR(__xludf.DUMMYFUNCTION("""COMPUTED_VALUE"""),255.84)</f>
        <v>255.84</v>
      </c>
      <c r="W9" s="2" t="str">
        <f>IFERROR(__xludf.DUMMYFUNCTION("""COMPUTED_VALUE"""),"East")</f>
        <v>East</v>
      </c>
      <c r="X9" s="2" t="str">
        <f>IFERROR(__xludf.DUMMYFUNCTION("""COMPUTED_VALUE"""),"Richard")</f>
        <v>Richard</v>
      </c>
      <c r="Y9" s="2">
        <f>IFERROR(__xludf.DUMMYFUNCTION("""COMPUTED_VALUE"""),2014.0)</f>
        <v>2014</v>
      </c>
      <c r="Z9" s="2">
        <f>IFERROR(__xludf.DUMMYFUNCTION("""COMPUTED_VALUE"""),255.84)</f>
        <v>255.84</v>
      </c>
    </row>
    <row r="10">
      <c r="A10" s="2" t="str">
        <f>IFERROR(__xludf.DUMMYFUNCTION("""COMPUTED_VALUE"""),"Central")</f>
        <v>Central</v>
      </c>
      <c r="B10" s="2" t="str">
        <f>IFERROR(__xludf.DUMMYFUNCTION("""COMPUTED_VALUE"""),"Bill")</f>
        <v>Bill</v>
      </c>
      <c r="C10" s="2" t="str">
        <f>IFERROR(__xludf.DUMMYFUNCTION("""COMPUTED_VALUE"""),"Pencil")</f>
        <v>Pencil</v>
      </c>
      <c r="D10" s="5">
        <f>IFERROR(__xludf.DUMMYFUNCTION("""COMPUTED_VALUE"""),41892.0)</f>
        <v>41892</v>
      </c>
      <c r="E10" s="2" t="str">
        <f>IFERROR(__xludf.DUMMYFUNCTION("""COMPUTED_VALUE"""),"Sep")</f>
        <v>Sep</v>
      </c>
      <c r="F10" s="2">
        <f>IFERROR(__xludf.DUMMYFUNCTION("""COMPUTED_VALUE"""),2014.0)</f>
        <v>2014</v>
      </c>
      <c r="G10" s="2">
        <f>IFERROR(__xludf.DUMMYFUNCTION("""COMPUTED_VALUE"""),9102014.0)</f>
        <v>9102014</v>
      </c>
      <c r="H10" s="2">
        <f>IFERROR(__xludf.DUMMYFUNCTION("""COMPUTED_VALUE"""),9.03)</f>
        <v>9.03</v>
      </c>
      <c r="K10" s="2" t="str">
        <f>IFERROR(__xludf.DUMMYFUNCTION("""COMPUTED_VALUE"""),"Central")</f>
        <v>Central</v>
      </c>
      <c r="L10" s="2" t="str">
        <f>IFERROR(__xludf.DUMMYFUNCTION("""COMPUTED_VALUE"""),"Rachel")</f>
        <v>Rachel</v>
      </c>
      <c r="M10" s="2" t="str">
        <f>IFERROR(__xludf.DUMMYFUNCTION("""COMPUTED_VALUE"""),"Pencil")</f>
        <v>Pencil</v>
      </c>
      <c r="O10" s="2">
        <f>IFERROR(__xludf.DUMMYFUNCTION("""COMPUTED_VALUE"""),299.4)</f>
        <v>299.4</v>
      </c>
      <c r="R10" s="2" t="str">
        <f>IFERROR(__xludf.DUMMYFUNCTION("""COMPUTED_VALUE"""),"West")</f>
        <v>West</v>
      </c>
      <c r="S10" s="2" t="str">
        <f>IFERROR(__xludf.DUMMYFUNCTION("""COMPUTED_VALUE"""),"James")</f>
        <v>James</v>
      </c>
      <c r="T10" s="2">
        <f>IFERROR(__xludf.DUMMYFUNCTION("""COMPUTED_VALUE"""),2014.0)</f>
        <v>2014</v>
      </c>
      <c r="U10" s="2">
        <f>IFERROR(__xludf.DUMMYFUNCTION("""COMPUTED_VALUE"""),151.24)</f>
        <v>151.24</v>
      </c>
      <c r="W10" s="2" t="str">
        <f>IFERROR(__xludf.DUMMYFUNCTION("""COMPUTED_VALUE"""),"West")</f>
        <v>West</v>
      </c>
      <c r="X10" s="2" t="str">
        <f>IFERROR(__xludf.DUMMYFUNCTION("""COMPUTED_VALUE"""),"James")</f>
        <v>James</v>
      </c>
      <c r="Y10" s="2">
        <f>IFERROR(__xludf.DUMMYFUNCTION("""COMPUTED_VALUE"""),2014.0)</f>
        <v>2014</v>
      </c>
      <c r="Z10" s="2">
        <f>IFERROR(__xludf.DUMMYFUNCTION("""COMPUTED_VALUE"""),151.24)</f>
        <v>151.24</v>
      </c>
    </row>
    <row r="11">
      <c r="A11" s="2" t="str">
        <f>IFERROR(__xludf.DUMMYFUNCTION("""COMPUTED_VALUE"""),"East")</f>
        <v>East</v>
      </c>
      <c r="B11" s="2" t="str">
        <f>IFERROR(__xludf.DUMMYFUNCTION("""COMPUTED_VALUE"""),"Richard")</f>
        <v>Richard</v>
      </c>
      <c r="C11" s="2" t="str">
        <f>IFERROR(__xludf.DUMMYFUNCTION("""COMPUTED_VALUE"""),"Pen Set")</f>
        <v>Pen Set</v>
      </c>
      <c r="D11" s="5">
        <f>IFERROR(__xludf.DUMMYFUNCTION("""COMPUTED_VALUE"""),41900.0)</f>
        <v>41900</v>
      </c>
      <c r="E11" s="2" t="str">
        <f>IFERROR(__xludf.DUMMYFUNCTION("""COMPUTED_VALUE"""),"Sep")</f>
        <v>Sep</v>
      </c>
      <c r="F11" s="2">
        <f>IFERROR(__xludf.DUMMYFUNCTION("""COMPUTED_VALUE"""),2014.0)</f>
        <v>2014</v>
      </c>
      <c r="G11" s="2">
        <f>IFERROR(__xludf.DUMMYFUNCTION("""COMPUTED_VALUE"""),9182014.0)</f>
        <v>9182014</v>
      </c>
      <c r="H11" s="2">
        <f>IFERROR(__xludf.DUMMYFUNCTION("""COMPUTED_VALUE"""),255.84)</f>
        <v>255.84</v>
      </c>
      <c r="K11" s="2" t="str">
        <f>IFERROR(__xludf.DUMMYFUNCTION("""COMPUTED_VALUE"""),"Central")</f>
        <v>Central</v>
      </c>
      <c r="L11" s="2" t="str">
        <f>IFERROR(__xludf.DUMMYFUNCTION("""COMPUTED_VALUE"""),"Alex")</f>
        <v>Alex</v>
      </c>
      <c r="M11" s="2" t="str">
        <f>IFERROR(__xludf.DUMMYFUNCTION("""COMPUTED_VALUE"""),"Binder")</f>
        <v>Binder</v>
      </c>
      <c r="O11" s="2">
        <f>IFERROR(__xludf.DUMMYFUNCTION("""COMPUTED_VALUE"""),131.34)</f>
        <v>131.34</v>
      </c>
      <c r="R11" s="2" t="str">
        <f>IFERROR(__xludf.DUMMYFUNCTION("""COMPUTED_VALUE"""),"East")</f>
        <v>East</v>
      </c>
      <c r="S11" s="2" t="str">
        <f>IFERROR(__xludf.DUMMYFUNCTION("""COMPUTED_VALUE"""),"Richard")</f>
        <v>Richard</v>
      </c>
      <c r="T11" s="2">
        <f>IFERROR(__xludf.DUMMYFUNCTION("""COMPUTED_VALUE"""),2014.0)</f>
        <v>2014</v>
      </c>
      <c r="U11" s="2">
        <f>IFERROR(__xludf.DUMMYFUNCTION("""COMPUTED_VALUE"""),575.36)</f>
        <v>575.36</v>
      </c>
      <c r="W11" s="2" t="str">
        <f>IFERROR(__xludf.DUMMYFUNCTION("""COMPUTED_VALUE"""),"East")</f>
        <v>East</v>
      </c>
      <c r="X11" s="2" t="str">
        <f>IFERROR(__xludf.DUMMYFUNCTION("""COMPUTED_VALUE"""),"Richard")</f>
        <v>Richard</v>
      </c>
      <c r="Y11" s="2">
        <f>IFERROR(__xludf.DUMMYFUNCTION("""COMPUTED_VALUE"""),2014.0)</f>
        <v>2014</v>
      </c>
      <c r="Z11" s="2">
        <f>IFERROR(__xludf.DUMMYFUNCTION("""COMPUTED_VALUE"""),575.36)</f>
        <v>575.36</v>
      </c>
    </row>
    <row r="12">
      <c r="A12" s="2" t="str">
        <f>IFERROR(__xludf.DUMMYFUNCTION("""COMPUTED_VALUE"""),"West")</f>
        <v>West</v>
      </c>
      <c r="B12" s="2" t="str">
        <f>IFERROR(__xludf.DUMMYFUNCTION("""COMPUTED_VALUE"""),"James")</f>
        <v>James</v>
      </c>
      <c r="C12" s="2" t="str">
        <f>IFERROR(__xludf.DUMMYFUNCTION("""COMPUTED_VALUE"""),"Pen")</f>
        <v>Pen</v>
      </c>
      <c r="D12" s="5">
        <f>IFERROR(__xludf.DUMMYFUNCTION("""COMPUTED_VALUE"""),41909.0)</f>
        <v>41909</v>
      </c>
      <c r="E12" s="2" t="str">
        <f>IFERROR(__xludf.DUMMYFUNCTION("""COMPUTED_VALUE"""),"Sep")</f>
        <v>Sep</v>
      </c>
      <c r="F12" s="2">
        <f>IFERROR(__xludf.DUMMYFUNCTION("""COMPUTED_VALUE"""),2014.0)</f>
        <v>2014</v>
      </c>
      <c r="G12" s="2">
        <f>IFERROR(__xludf.DUMMYFUNCTION("""COMPUTED_VALUE"""),9272014.0)</f>
        <v>9272014</v>
      </c>
      <c r="H12" s="2">
        <f>IFERROR(__xludf.DUMMYFUNCTION("""COMPUTED_VALUE"""),151.24)</f>
        <v>151.24</v>
      </c>
      <c r="K12" s="2" t="str">
        <f>IFERROR(__xludf.DUMMYFUNCTION("""COMPUTED_VALUE"""),"Central")</f>
        <v>Central</v>
      </c>
      <c r="L12" s="2" t="str">
        <f>IFERROR(__xludf.DUMMYFUNCTION("""COMPUTED_VALUE"""),"Matthew")</f>
        <v>Matthew</v>
      </c>
      <c r="M12" s="2" t="str">
        <f>IFERROR(__xludf.DUMMYFUNCTION("""COMPUTED_VALUE"""),"Pen Set")</f>
        <v>Pen Set</v>
      </c>
      <c r="O12" s="2">
        <f>IFERROR(__xludf.DUMMYFUNCTION("""COMPUTED_VALUE"""),149.25)</f>
        <v>149.25</v>
      </c>
      <c r="R12" s="2" t="str">
        <f>IFERROR(__xludf.DUMMYFUNCTION("""COMPUTED_VALUE"""),"Central")</f>
        <v>Central</v>
      </c>
      <c r="S12" s="2" t="str">
        <f>IFERROR(__xludf.DUMMYFUNCTION("""COMPUTED_VALUE"""),"Rachel")</f>
        <v>Rachel</v>
      </c>
      <c r="T12" s="2">
        <f>IFERROR(__xludf.DUMMYFUNCTION("""COMPUTED_VALUE"""),2014.0)</f>
        <v>2014</v>
      </c>
      <c r="U12" s="2">
        <f>IFERROR(__xludf.DUMMYFUNCTION("""COMPUTED_VALUE"""),18.06)</f>
        <v>18.06</v>
      </c>
      <c r="W12" s="2" t="str">
        <f>IFERROR(__xludf.DUMMYFUNCTION("""COMPUTED_VALUE"""),"Central")</f>
        <v>Central</v>
      </c>
      <c r="X12" s="2" t="str">
        <f>IFERROR(__xludf.DUMMYFUNCTION("""COMPUTED_VALUE"""),"Rachel")</f>
        <v>Rachel</v>
      </c>
      <c r="Y12" s="2">
        <f>IFERROR(__xludf.DUMMYFUNCTION("""COMPUTED_VALUE"""),2014.0)</f>
        <v>2014</v>
      </c>
      <c r="Z12" s="2">
        <f>IFERROR(__xludf.DUMMYFUNCTION("""COMPUTED_VALUE"""),18.06)</f>
        <v>18.06</v>
      </c>
    </row>
    <row r="13">
      <c r="A13" s="2" t="str">
        <f>IFERROR(__xludf.DUMMYFUNCTION("""COMPUTED_VALUE"""),"Central")</f>
        <v>Central</v>
      </c>
      <c r="B13" s="2" t="str">
        <f>IFERROR(__xludf.DUMMYFUNCTION("""COMPUTED_VALUE"""),"Morgan")</f>
        <v>Morgan</v>
      </c>
      <c r="C13" s="2" t="str">
        <f>IFERROR(__xludf.DUMMYFUNCTION("""COMPUTED_VALUE"""),"Binder")</f>
        <v>Binder</v>
      </c>
      <c r="D13" s="5">
        <f>IFERROR(__xludf.DUMMYFUNCTION("""COMPUTED_VALUE"""),41917.0)</f>
        <v>41917</v>
      </c>
      <c r="E13" s="2" t="str">
        <f>IFERROR(__xludf.DUMMYFUNCTION("""COMPUTED_VALUE"""),"Oct")</f>
        <v>Oct</v>
      </c>
      <c r="F13" s="2">
        <f>IFERROR(__xludf.DUMMYFUNCTION("""COMPUTED_VALUE"""),2014.0)</f>
        <v>2014</v>
      </c>
      <c r="G13" s="2">
        <f>IFERROR(__xludf.DUMMYFUNCTION("""COMPUTED_VALUE"""),1.0052014E7)</f>
        <v>10052014</v>
      </c>
      <c r="H13" s="2">
        <f>IFERROR(__xludf.DUMMYFUNCTION("""COMPUTED_VALUE"""),251.72)</f>
        <v>251.72</v>
      </c>
      <c r="K13" s="2" t="str">
        <f>IFERROR(__xludf.DUMMYFUNCTION("""COMPUTED_VALUE"""),"Central")</f>
        <v>Central</v>
      </c>
      <c r="L13" s="2" t="str">
        <f>IFERROR(__xludf.DUMMYFUNCTION("""COMPUTED_VALUE"""),"Alex")</f>
        <v>Alex</v>
      </c>
      <c r="M13" s="2" t="str">
        <f>IFERROR(__xludf.DUMMYFUNCTION("""COMPUTED_VALUE"""),"Binder")</f>
        <v>Binder</v>
      </c>
      <c r="O13" s="2">
        <f>IFERROR(__xludf.DUMMYFUNCTION("""COMPUTED_VALUE"""),449.1)</f>
        <v>449.1</v>
      </c>
      <c r="R13" s="2" t="str">
        <f>IFERROR(__xludf.DUMMYFUNCTION("""COMPUTED_VALUE"""),"East")</f>
        <v>East</v>
      </c>
      <c r="S13" s="2" t="str">
        <f>IFERROR(__xludf.DUMMYFUNCTION("""COMPUTED_VALUE"""),"Susan")</f>
        <v>Susan</v>
      </c>
      <c r="T13" s="2">
        <f>IFERROR(__xludf.DUMMYFUNCTION("""COMPUTED_VALUE"""),2014.0)</f>
        <v>2014</v>
      </c>
      <c r="U13" s="2">
        <f>IFERROR(__xludf.DUMMYFUNCTION("""COMPUTED_VALUE"""),299.85)</f>
        <v>299.85</v>
      </c>
      <c r="W13" s="2" t="str">
        <f>IFERROR(__xludf.DUMMYFUNCTION("""COMPUTED_VALUE"""),"East")</f>
        <v>East</v>
      </c>
      <c r="X13" s="2" t="str">
        <f>IFERROR(__xludf.DUMMYFUNCTION("""COMPUTED_VALUE"""),"Susan")</f>
        <v>Susan</v>
      </c>
      <c r="Y13" s="2">
        <f>IFERROR(__xludf.DUMMYFUNCTION("""COMPUTED_VALUE"""),2014.0)</f>
        <v>2014</v>
      </c>
      <c r="Z13" s="2">
        <f>IFERROR(__xludf.DUMMYFUNCTION("""COMPUTED_VALUE"""),299.85)</f>
        <v>299.85</v>
      </c>
    </row>
    <row r="14">
      <c r="A14" s="2" t="str">
        <f>IFERROR(__xludf.DUMMYFUNCTION("""COMPUTED_VALUE"""),"West")</f>
        <v>West</v>
      </c>
      <c r="B14" s="2" t="str">
        <f>IFERROR(__xludf.DUMMYFUNCTION("""COMPUTED_VALUE"""),"Thomas")</f>
        <v>Thomas</v>
      </c>
      <c r="C14" s="2" t="str">
        <f>IFERROR(__xludf.DUMMYFUNCTION("""COMPUTED_VALUE"""),"Binder")</f>
        <v>Binder</v>
      </c>
      <c r="D14" s="5">
        <f>IFERROR(__xludf.DUMMYFUNCTION("""COMPUTED_VALUE"""),41926.0)</f>
        <v>41926</v>
      </c>
      <c r="E14" s="2" t="str">
        <f>IFERROR(__xludf.DUMMYFUNCTION("""COMPUTED_VALUE"""),"Oct")</f>
        <v>Oct</v>
      </c>
      <c r="F14" s="2">
        <f>IFERROR(__xludf.DUMMYFUNCTION("""COMPUTED_VALUE"""),2014.0)</f>
        <v>2014</v>
      </c>
      <c r="G14" s="2">
        <f>IFERROR(__xludf.DUMMYFUNCTION("""COMPUTED_VALUE"""),1.0142014E7)</f>
        <v>10142014</v>
      </c>
      <c r="H14" s="2">
        <f>IFERROR(__xludf.DUMMYFUNCTION("""COMPUTED_VALUE"""),1139.43)</f>
        <v>1139.43</v>
      </c>
      <c r="K14" s="2" t="str">
        <f>IFERROR(__xludf.DUMMYFUNCTION("""COMPUTED_VALUE"""),"Central")</f>
        <v>Central</v>
      </c>
      <c r="L14" s="2" t="str">
        <f>IFERROR(__xludf.DUMMYFUNCTION("""COMPUTED_VALUE"""),"Smith")</f>
        <v>Smith</v>
      </c>
      <c r="M14" s="2" t="str">
        <f>IFERROR(__xludf.DUMMYFUNCTION("""COMPUTED_VALUE"""),"Pencil")</f>
        <v>Pencil</v>
      </c>
      <c r="O14" s="2">
        <f>IFERROR(__xludf.DUMMYFUNCTION("""COMPUTED_VALUE"""),68.37)</f>
        <v>68.37</v>
      </c>
      <c r="R14" s="2" t="str">
        <f>IFERROR(__xludf.DUMMYFUNCTION("""COMPUTED_VALUE"""),"Central")</f>
        <v>Central</v>
      </c>
      <c r="S14" s="2" t="str">
        <f>IFERROR(__xludf.DUMMYFUNCTION("""COMPUTED_VALUE"""),"Matthew")</f>
        <v>Matthew</v>
      </c>
      <c r="T14" s="2">
        <f>IFERROR(__xludf.DUMMYFUNCTION("""COMPUTED_VALUE"""),2014.0)</f>
        <v>2014</v>
      </c>
      <c r="U14" s="2">
        <f>IFERROR(__xludf.DUMMYFUNCTION("""COMPUTED_VALUE"""),479.04)</f>
        <v>479.04</v>
      </c>
      <c r="W14" s="2" t="str">
        <f>IFERROR(__xludf.DUMMYFUNCTION("""COMPUTED_VALUE"""),"Central")</f>
        <v>Central</v>
      </c>
      <c r="X14" s="2" t="str">
        <f>IFERROR(__xludf.DUMMYFUNCTION("""COMPUTED_VALUE"""),"Matthew")</f>
        <v>Matthew</v>
      </c>
      <c r="Y14" s="2">
        <f>IFERROR(__xludf.DUMMYFUNCTION("""COMPUTED_VALUE"""),2014.0)</f>
        <v>2014</v>
      </c>
      <c r="Z14" s="2">
        <f>IFERROR(__xludf.DUMMYFUNCTION("""COMPUTED_VALUE"""),479.04)</f>
        <v>479.04</v>
      </c>
    </row>
    <row r="15">
      <c r="A15" s="2" t="str">
        <f>IFERROR(__xludf.DUMMYFUNCTION("""COMPUTED_VALUE"""),"East")</f>
        <v>East</v>
      </c>
      <c r="B15" s="2" t="str">
        <f>IFERROR(__xludf.DUMMYFUNCTION("""COMPUTED_VALUE"""),"Richard")</f>
        <v>Richard</v>
      </c>
      <c r="C15" s="2" t="str">
        <f>IFERROR(__xludf.DUMMYFUNCTION("""COMPUTED_VALUE"""),"Pen")</f>
        <v>Pen</v>
      </c>
      <c r="D15" s="5">
        <f>IFERROR(__xludf.DUMMYFUNCTION("""COMPUTED_VALUE"""),41934.0)</f>
        <v>41934</v>
      </c>
      <c r="E15" s="2" t="str">
        <f>IFERROR(__xludf.DUMMYFUNCTION("""COMPUTED_VALUE"""),"Oct")</f>
        <v>Oct</v>
      </c>
      <c r="F15" s="2">
        <f>IFERROR(__xludf.DUMMYFUNCTION("""COMPUTED_VALUE"""),2014.0)</f>
        <v>2014</v>
      </c>
      <c r="G15" s="2">
        <f>IFERROR(__xludf.DUMMYFUNCTION("""COMPUTED_VALUE"""),1.0222014E7)</f>
        <v>10222014</v>
      </c>
      <c r="H15" s="2">
        <f>IFERROR(__xludf.DUMMYFUNCTION("""COMPUTED_VALUE"""),575.36)</f>
        <v>575.36</v>
      </c>
      <c r="K15" s="2" t="str">
        <f>IFERROR(__xludf.DUMMYFUNCTION("""COMPUTED_VALUE"""),"Central")</f>
        <v>Central</v>
      </c>
      <c r="L15" s="2" t="str">
        <f>IFERROR(__xludf.DUMMYFUNCTION("""COMPUTED_VALUE"""),"Rachel")</f>
        <v>Rachel</v>
      </c>
      <c r="M15" s="2" t="str">
        <f>IFERROR(__xludf.DUMMYFUNCTION("""COMPUTED_VALUE"""),"Binder")</f>
        <v>Binder</v>
      </c>
      <c r="O15" s="2">
        <f>IFERROR(__xludf.DUMMYFUNCTION("""COMPUTED_VALUE"""),63.68)</f>
        <v>63.68</v>
      </c>
      <c r="R15" s="2" t="str">
        <f>IFERROR(__xludf.DUMMYFUNCTION("""COMPUTED_VALUE"""),"Central")</f>
        <v>Central</v>
      </c>
      <c r="S15" s="2" t="str">
        <f>IFERROR(__xludf.DUMMYFUNCTION("""COMPUTED_VALUE"""),"Smith")</f>
        <v>Smith</v>
      </c>
      <c r="T15" s="2">
        <f>IFERROR(__xludf.DUMMYFUNCTION("""COMPUTED_VALUE"""),2014.0)</f>
        <v>2014</v>
      </c>
      <c r="U15" s="2">
        <f>IFERROR(__xludf.DUMMYFUNCTION("""COMPUTED_VALUE"""),86.43)</f>
        <v>86.43</v>
      </c>
      <c r="W15" s="2" t="str">
        <f>IFERROR(__xludf.DUMMYFUNCTION("""COMPUTED_VALUE"""),"Central")</f>
        <v>Central</v>
      </c>
      <c r="X15" s="2" t="str">
        <f>IFERROR(__xludf.DUMMYFUNCTION("""COMPUTED_VALUE"""),"Smith")</f>
        <v>Smith</v>
      </c>
      <c r="Y15" s="2">
        <f>IFERROR(__xludf.DUMMYFUNCTION("""COMPUTED_VALUE"""),2014.0)</f>
        <v>2014</v>
      </c>
      <c r="Z15" s="2">
        <f>IFERROR(__xludf.DUMMYFUNCTION("""COMPUTED_VALUE"""),86.43)</f>
        <v>86.43</v>
      </c>
    </row>
    <row r="16">
      <c r="A16" s="2" t="str">
        <f>IFERROR(__xludf.DUMMYFUNCTION("""COMPUTED_VALUE"""),"Central")</f>
        <v>Central</v>
      </c>
      <c r="B16" s="2" t="str">
        <f>IFERROR(__xludf.DUMMYFUNCTION("""COMPUTED_VALUE"""),"Rachel")</f>
        <v>Rachel</v>
      </c>
      <c r="C16" s="2" t="str">
        <f>IFERROR(__xludf.DUMMYFUNCTION("""COMPUTED_VALUE"""),"Pencil")</f>
        <v>Pencil</v>
      </c>
      <c r="D16" s="5">
        <f>IFERROR(__xludf.DUMMYFUNCTION("""COMPUTED_VALUE"""),41943.0)</f>
        <v>41943</v>
      </c>
      <c r="E16" s="2" t="str">
        <f>IFERROR(__xludf.DUMMYFUNCTION("""COMPUTED_VALUE"""),"Oct")</f>
        <v>Oct</v>
      </c>
      <c r="F16" s="2">
        <f>IFERROR(__xludf.DUMMYFUNCTION("""COMPUTED_VALUE"""),2014.0)</f>
        <v>2014</v>
      </c>
      <c r="G16" s="2">
        <f>IFERROR(__xludf.DUMMYFUNCTION("""COMPUTED_VALUE"""),1.0312014E7)</f>
        <v>10312014</v>
      </c>
      <c r="H16" s="2">
        <f>IFERROR(__xludf.DUMMYFUNCTION("""COMPUTED_VALUE"""),18.06)</f>
        <v>18.06</v>
      </c>
      <c r="K16" s="2" t="str">
        <f>IFERROR(__xludf.DUMMYFUNCTION("""COMPUTED_VALUE"""),"Central")</f>
        <v>Central</v>
      </c>
      <c r="L16" s="2" t="str">
        <f>IFERROR(__xludf.DUMMYFUNCTION("""COMPUTED_VALUE"""),"Bill")</f>
        <v>Bill</v>
      </c>
      <c r="M16" s="2" t="str">
        <f>IFERROR(__xludf.DUMMYFUNCTION("""COMPUTED_VALUE"""),"Binder")</f>
        <v>Binder</v>
      </c>
      <c r="O16" s="2">
        <f>IFERROR(__xludf.DUMMYFUNCTION("""COMPUTED_VALUE"""),719.2)</f>
        <v>719.2</v>
      </c>
      <c r="R16" s="2" t="str">
        <f>IFERROR(__xludf.DUMMYFUNCTION("""COMPUTED_VALUE"""),"East")</f>
        <v>East</v>
      </c>
      <c r="S16" s="2" t="str">
        <f>IFERROR(__xludf.DUMMYFUNCTION("""COMPUTED_VALUE"""),"Susan")</f>
        <v>Susan</v>
      </c>
      <c r="T16" s="2">
        <f>IFERROR(__xludf.DUMMYFUNCTION("""COMPUTED_VALUE"""),2014.0)</f>
        <v>2014</v>
      </c>
      <c r="U16" s="2">
        <f>IFERROR(__xludf.DUMMYFUNCTION("""COMPUTED_VALUE"""),1183.26)</f>
        <v>1183.26</v>
      </c>
      <c r="W16" s="2" t="str">
        <f>IFERROR(__xludf.DUMMYFUNCTION("""COMPUTED_VALUE"""),"East")</f>
        <v>East</v>
      </c>
      <c r="X16" s="2" t="str">
        <f>IFERROR(__xludf.DUMMYFUNCTION("""COMPUTED_VALUE"""),"Susan")</f>
        <v>Susan</v>
      </c>
      <c r="Y16" s="2">
        <f>IFERROR(__xludf.DUMMYFUNCTION("""COMPUTED_VALUE"""),2014.0)</f>
        <v>2014</v>
      </c>
      <c r="Z16" s="2">
        <f>IFERROR(__xludf.DUMMYFUNCTION("""COMPUTED_VALUE"""),1183.26)</f>
        <v>1183.26</v>
      </c>
    </row>
    <row r="17">
      <c r="A17" s="2" t="str">
        <f>IFERROR(__xludf.DUMMYFUNCTION("""COMPUTED_VALUE"""),"East")</f>
        <v>East</v>
      </c>
      <c r="B17" s="2" t="str">
        <f>IFERROR(__xludf.DUMMYFUNCTION("""COMPUTED_VALUE"""),"Susan")</f>
        <v>Susan</v>
      </c>
      <c r="C17" s="2" t="str">
        <f>IFERROR(__xludf.DUMMYFUNCTION("""COMPUTED_VALUE"""),"Pen")</f>
        <v>Pen</v>
      </c>
      <c r="D17" s="5">
        <f>IFERROR(__xludf.DUMMYFUNCTION("""COMPUTED_VALUE"""),41951.0)</f>
        <v>41951</v>
      </c>
      <c r="E17" s="2" t="str">
        <f>IFERROR(__xludf.DUMMYFUNCTION("""COMPUTED_VALUE"""),"Nov")</f>
        <v>Nov</v>
      </c>
      <c r="F17" s="2">
        <f>IFERROR(__xludf.DUMMYFUNCTION("""COMPUTED_VALUE"""),2014.0)</f>
        <v>2014</v>
      </c>
      <c r="G17" s="2">
        <f>IFERROR(__xludf.DUMMYFUNCTION("""COMPUTED_VALUE"""),1.1082014E7)</f>
        <v>11082014</v>
      </c>
      <c r="H17" s="2">
        <f>IFERROR(__xludf.DUMMYFUNCTION("""COMPUTED_VALUE"""),299.85)</f>
        <v>299.85</v>
      </c>
      <c r="K17" s="2" t="str">
        <f>IFERROR(__xludf.DUMMYFUNCTION("""COMPUTED_VALUE"""),"Central")</f>
        <v>Central</v>
      </c>
      <c r="L17" s="2" t="str">
        <f>IFERROR(__xludf.DUMMYFUNCTION("""COMPUTED_VALUE"""),"Matthew")</f>
        <v>Matthew</v>
      </c>
      <c r="M17" s="2" t="str">
        <f>IFERROR(__xludf.DUMMYFUNCTION("""COMPUTED_VALUE"""),"Binder")</f>
        <v>Binder</v>
      </c>
      <c r="O17" s="2">
        <f>IFERROR(__xludf.DUMMYFUNCTION("""COMPUTED_VALUE"""),539.4)</f>
        <v>539.4</v>
      </c>
      <c r="R17" s="2" t="str">
        <f>IFERROR(__xludf.DUMMYFUNCTION("""COMPUTED_VALUE"""),"East")</f>
        <v>East</v>
      </c>
      <c r="S17" s="2" t="str">
        <f>IFERROR(__xludf.DUMMYFUNCTION("""COMPUTED_VALUE"""),"Richard")</f>
        <v>Richard</v>
      </c>
      <c r="T17" s="2">
        <f>IFERROR(__xludf.DUMMYFUNCTION("""COMPUTED_VALUE"""),2015.0)</f>
        <v>2015</v>
      </c>
      <c r="U17" s="2">
        <f>IFERROR(__xludf.DUMMYFUNCTION("""COMPUTED_VALUE"""),189.05)</f>
        <v>189.05</v>
      </c>
      <c r="W17" s="2" t="str">
        <f>IFERROR(__xludf.DUMMYFUNCTION("""COMPUTED_VALUE"""),"East")</f>
        <v>East</v>
      </c>
      <c r="X17" s="2" t="str">
        <f>IFERROR(__xludf.DUMMYFUNCTION("""COMPUTED_VALUE"""),"Richard")</f>
        <v>Richard</v>
      </c>
      <c r="Y17" s="2">
        <f>IFERROR(__xludf.DUMMYFUNCTION("""COMPUTED_VALUE"""),2015.0)</f>
        <v>2015</v>
      </c>
      <c r="Z17" s="2">
        <f>IFERROR(__xludf.DUMMYFUNCTION("""COMPUTED_VALUE"""),189.05)</f>
        <v>189.05</v>
      </c>
    </row>
    <row r="18">
      <c r="A18" s="2" t="str">
        <f>IFERROR(__xludf.DUMMYFUNCTION("""COMPUTED_VALUE"""),"Central")</f>
        <v>Central</v>
      </c>
      <c r="B18" s="2" t="str">
        <f>IFERROR(__xludf.DUMMYFUNCTION("""COMPUTED_VALUE"""),"Alex")</f>
        <v>Alex</v>
      </c>
      <c r="C18" s="2" t="str">
        <f>IFERROR(__xludf.DUMMYFUNCTION("""COMPUTED_VALUE"""),"Binder")</f>
        <v>Binder</v>
      </c>
      <c r="D18" s="5">
        <f>IFERROR(__xludf.DUMMYFUNCTION("""COMPUTED_VALUE"""),41960.0)</f>
        <v>41960</v>
      </c>
      <c r="E18" s="2" t="str">
        <f>IFERROR(__xludf.DUMMYFUNCTION("""COMPUTED_VALUE"""),"Nov")</f>
        <v>Nov</v>
      </c>
      <c r="F18" s="2">
        <f>IFERROR(__xludf.DUMMYFUNCTION("""COMPUTED_VALUE"""),2014.0)</f>
        <v>2014</v>
      </c>
      <c r="G18" s="2">
        <f>IFERROR(__xludf.DUMMYFUNCTION("""COMPUTED_VALUE"""),1.1172014E7)</f>
        <v>11172014</v>
      </c>
      <c r="H18" s="2">
        <f>IFERROR(__xludf.DUMMYFUNCTION("""COMPUTED_VALUE"""),54.89)</f>
        <v>54.89</v>
      </c>
      <c r="K18" s="2" t="str">
        <f>IFERROR(__xludf.DUMMYFUNCTION("""COMPUTED_VALUE"""),"Central")</f>
        <v>Central</v>
      </c>
      <c r="L18" s="2" t="str">
        <f>IFERROR(__xludf.DUMMYFUNCTION("""COMPUTED_VALUE"""),"Smith")</f>
        <v>Smith</v>
      </c>
      <c r="M18" s="2" t="str">
        <f>IFERROR(__xludf.DUMMYFUNCTION("""COMPUTED_VALUE"""),"Binder")</f>
        <v>Binder</v>
      </c>
      <c r="O18" s="4">
        <f>IFERROR(__xludf.DUMMYFUNCTION("""COMPUTED_VALUE"""),449.1)</f>
        <v>449.1</v>
      </c>
      <c r="R18" s="2" t="str">
        <f>IFERROR(__xludf.DUMMYFUNCTION("""COMPUTED_VALUE"""),"Central")</f>
        <v>Central</v>
      </c>
      <c r="S18" s="2" t="str">
        <f>IFERROR(__xludf.DUMMYFUNCTION("""COMPUTED_VALUE"""),"Alex")</f>
        <v>Alex</v>
      </c>
      <c r="T18" s="2">
        <f>IFERROR(__xludf.DUMMYFUNCTION("""COMPUTED_VALUE"""),2015.0)</f>
        <v>2015</v>
      </c>
      <c r="U18" s="2">
        <f>IFERROR(__xludf.DUMMYFUNCTION("""COMPUTED_VALUE"""),179.64)</f>
        <v>179.64</v>
      </c>
      <c r="W18" s="2" t="str">
        <f>IFERROR(__xludf.DUMMYFUNCTION("""COMPUTED_VALUE"""),"Central")</f>
        <v>Central</v>
      </c>
      <c r="X18" s="2" t="str">
        <f>IFERROR(__xludf.DUMMYFUNCTION("""COMPUTED_VALUE"""),"Alex")</f>
        <v>Alex</v>
      </c>
      <c r="Y18" s="2">
        <f>IFERROR(__xludf.DUMMYFUNCTION("""COMPUTED_VALUE"""),2015.0)</f>
        <v>2015</v>
      </c>
      <c r="Z18" s="2">
        <f>IFERROR(__xludf.DUMMYFUNCTION("""COMPUTED_VALUE"""),179.64)</f>
        <v>179.64</v>
      </c>
    </row>
    <row r="19">
      <c r="A19" s="2" t="str">
        <f>IFERROR(__xludf.DUMMYFUNCTION("""COMPUTED_VALUE"""),"Central")</f>
        <v>Central</v>
      </c>
      <c r="B19" s="2" t="str">
        <f>IFERROR(__xludf.DUMMYFUNCTION("""COMPUTED_VALUE"""),"Matthew")</f>
        <v>Matthew</v>
      </c>
      <c r="C19" s="2" t="str">
        <f>IFERROR(__xludf.DUMMYFUNCTION("""COMPUTED_VALUE"""),"Pen Set")</f>
        <v>Pen Set</v>
      </c>
      <c r="D19" s="5">
        <f>IFERROR(__xludf.DUMMYFUNCTION("""COMPUTED_VALUE"""),41968.0)</f>
        <v>41968</v>
      </c>
      <c r="E19" s="2" t="str">
        <f>IFERROR(__xludf.DUMMYFUNCTION("""COMPUTED_VALUE"""),"Nov")</f>
        <v>Nov</v>
      </c>
      <c r="F19" s="2">
        <f>IFERROR(__xludf.DUMMYFUNCTION("""COMPUTED_VALUE"""),2014.0)</f>
        <v>2014</v>
      </c>
      <c r="G19" s="2">
        <f>IFERROR(__xludf.DUMMYFUNCTION("""COMPUTED_VALUE"""),1.1252014E7)</f>
        <v>11252014</v>
      </c>
      <c r="H19" s="2">
        <f>IFERROR(__xludf.DUMMYFUNCTION("""COMPUTED_VALUE"""),479.04)</f>
        <v>479.04</v>
      </c>
      <c r="K19" s="2" t="str">
        <f>IFERROR(__xludf.DUMMYFUNCTION("""COMPUTED_VALUE"""),"Central")</f>
        <v>Central</v>
      </c>
      <c r="L19" s="2" t="str">
        <f>IFERROR(__xludf.DUMMYFUNCTION("""COMPUTED_VALUE"""),"Alex")</f>
        <v>Alex</v>
      </c>
      <c r="M19" s="2" t="str">
        <f>IFERROR(__xludf.DUMMYFUNCTION("""COMPUTED_VALUE"""),"Pencil")</f>
        <v>Pencil</v>
      </c>
      <c r="R19" s="2" t="str">
        <f>IFERROR(__xludf.DUMMYFUNCTION("""COMPUTED_VALUE"""),"Central")</f>
        <v>Central</v>
      </c>
      <c r="S19" s="2" t="str">
        <f>IFERROR(__xludf.DUMMYFUNCTION("""COMPUTED_VALUE"""),"Bill")</f>
        <v>Bill</v>
      </c>
      <c r="T19" s="2">
        <f>IFERROR(__xludf.DUMMYFUNCTION("""COMPUTED_VALUE"""),2015.0)</f>
        <v>2015</v>
      </c>
      <c r="U19" s="2">
        <f>IFERROR(__xludf.DUMMYFUNCTION("""COMPUTED_VALUE"""),539.73)</f>
        <v>539.73</v>
      </c>
      <c r="W19" s="2" t="str">
        <f>IFERROR(__xludf.DUMMYFUNCTION("""COMPUTED_VALUE"""),"Central")</f>
        <v>Central</v>
      </c>
      <c r="X19" s="2" t="str">
        <f>IFERROR(__xludf.DUMMYFUNCTION("""COMPUTED_VALUE"""),"Bill")</f>
        <v>Bill</v>
      </c>
      <c r="Y19" s="2">
        <f>IFERROR(__xludf.DUMMYFUNCTION("""COMPUTED_VALUE"""),2015.0)</f>
        <v>2015</v>
      </c>
      <c r="Z19" s="2">
        <f>IFERROR(__xludf.DUMMYFUNCTION("""COMPUTED_VALUE"""),539.73)</f>
        <v>539.73</v>
      </c>
    </row>
    <row r="20">
      <c r="A20" s="2" t="str">
        <f>IFERROR(__xludf.DUMMYFUNCTION("""COMPUTED_VALUE"""),"Central")</f>
        <v>Central</v>
      </c>
      <c r="B20" s="2" t="str">
        <f>IFERROR(__xludf.DUMMYFUNCTION("""COMPUTED_VALUE"""),"Alex")</f>
        <v>Alex</v>
      </c>
      <c r="C20" s="2" t="str">
        <f>IFERROR(__xludf.DUMMYFUNCTION("""COMPUTED_VALUE"""),"Binder")</f>
        <v>Binder</v>
      </c>
      <c r="D20" s="5">
        <f>IFERROR(__xludf.DUMMYFUNCTION("""COMPUTED_VALUE"""),41977.0)</f>
        <v>41977</v>
      </c>
      <c r="E20" s="2" t="str">
        <f>IFERROR(__xludf.DUMMYFUNCTION("""COMPUTED_VALUE"""),"Dec")</f>
        <v>Dec</v>
      </c>
      <c r="F20" s="2">
        <f>IFERROR(__xludf.DUMMYFUNCTION("""COMPUTED_VALUE"""),2014.0)</f>
        <v>2014</v>
      </c>
      <c r="G20" s="2">
        <f>IFERROR(__xludf.DUMMYFUNCTION("""COMPUTED_VALUE"""),1.2042014E7)</f>
        <v>12042014</v>
      </c>
      <c r="H20" s="2">
        <f>IFERROR(__xludf.DUMMYFUNCTION("""COMPUTED_VALUE"""),1879.06)</f>
        <v>1879.06</v>
      </c>
      <c r="K20" s="2" t="str">
        <f>IFERROR(__xludf.DUMMYFUNCTION("""COMPUTED_VALUE"""),"Central")</f>
        <v>Central</v>
      </c>
      <c r="L20" s="2" t="str">
        <f>IFERROR(__xludf.DUMMYFUNCTION("""COMPUTED_VALUE"""),"Bill")</f>
        <v>Bill</v>
      </c>
      <c r="M20" s="2" t="str">
        <f>IFERROR(__xludf.DUMMYFUNCTION("""COMPUTED_VALUE"""),"Pen")</f>
        <v>Pen</v>
      </c>
      <c r="O20" s="1" t="s">
        <v>40</v>
      </c>
      <c r="R20" s="2" t="str">
        <f>IFERROR(__xludf.DUMMYFUNCTION("""COMPUTED_VALUE"""),"West")</f>
        <v>West</v>
      </c>
      <c r="S20" s="2" t="str">
        <f>IFERROR(__xludf.DUMMYFUNCTION("""COMPUTED_VALUE"""),"James")</f>
        <v>James</v>
      </c>
      <c r="T20" s="2">
        <f>IFERROR(__xludf.DUMMYFUNCTION("""COMPUTED_VALUE"""),2015.0)</f>
        <v>2015</v>
      </c>
      <c r="U20" s="2">
        <f>IFERROR(__xludf.DUMMYFUNCTION("""COMPUTED_VALUE"""),167.44)</f>
        <v>167.44</v>
      </c>
      <c r="W20" s="2" t="str">
        <f>IFERROR(__xludf.DUMMYFUNCTION("""COMPUTED_VALUE"""),"West")</f>
        <v>West</v>
      </c>
      <c r="X20" s="2" t="str">
        <f>IFERROR(__xludf.DUMMYFUNCTION("""COMPUTED_VALUE"""),"James")</f>
        <v>James</v>
      </c>
      <c r="Y20" s="2">
        <f>IFERROR(__xludf.DUMMYFUNCTION("""COMPUTED_VALUE"""),2015.0)</f>
        <v>2015</v>
      </c>
      <c r="Z20" s="2">
        <f>IFERROR(__xludf.DUMMYFUNCTION("""COMPUTED_VALUE"""),167.44)</f>
        <v>167.44</v>
      </c>
    </row>
    <row r="21">
      <c r="A21" s="2" t="str">
        <f>IFERROR(__xludf.DUMMYFUNCTION("""COMPUTED_VALUE"""),"Central")</f>
        <v>Central</v>
      </c>
      <c r="B21" s="2" t="str">
        <f>IFERROR(__xludf.DUMMYFUNCTION("""COMPUTED_VALUE"""),"Smith")</f>
        <v>Smith</v>
      </c>
      <c r="C21" s="2" t="str">
        <f>IFERROR(__xludf.DUMMYFUNCTION("""COMPUTED_VALUE"""),"Pencil")</f>
        <v>Pencil</v>
      </c>
      <c r="D21" s="5">
        <f>IFERROR(__xludf.DUMMYFUNCTION("""COMPUTED_VALUE"""),41985.0)</f>
        <v>41985</v>
      </c>
      <c r="E21" s="2" t="str">
        <f>IFERROR(__xludf.DUMMYFUNCTION("""COMPUTED_VALUE"""),"Dec")</f>
        <v>Dec</v>
      </c>
      <c r="F21" s="2">
        <f>IFERROR(__xludf.DUMMYFUNCTION("""COMPUTED_VALUE"""),2014.0)</f>
        <v>2014</v>
      </c>
      <c r="G21" s="2">
        <f>IFERROR(__xludf.DUMMYFUNCTION("""COMPUTED_VALUE"""),1.2122014E7)</f>
        <v>12122014</v>
      </c>
      <c r="H21" s="2">
        <f>IFERROR(__xludf.DUMMYFUNCTION("""COMPUTED_VALUE"""),86.43)</f>
        <v>86.43</v>
      </c>
      <c r="K21" s="2" t="str">
        <f>IFERROR(__xludf.DUMMYFUNCTION("""COMPUTED_VALUE"""),"West")</f>
        <v>West</v>
      </c>
      <c r="L21" s="2" t="str">
        <f>IFERROR(__xludf.DUMMYFUNCTION("""COMPUTED_VALUE"""),"James")</f>
        <v>James</v>
      </c>
      <c r="M21" s="2" t="str">
        <f>IFERROR(__xludf.DUMMYFUNCTION("""COMPUTED_VALUE"""),"Binder")</f>
        <v>Binder</v>
      </c>
      <c r="O21" s="4" t="str">
        <f>IFERROR(__xludf.DUMMYFUNCTION("QUERY(Sunlight_Supplies!$A$1:$H$44, ""SELECT H WHERE A='Central' OR A='East' AND  F=2014"",1)"),"Sales")</f>
        <v>Sales</v>
      </c>
      <c r="R21" s="2" t="str">
        <f>IFERROR(__xludf.DUMMYFUNCTION("""COMPUTED_VALUE"""),"Central")</f>
        <v>Central</v>
      </c>
      <c r="S21" s="2" t="str">
        <f>IFERROR(__xludf.DUMMYFUNCTION("""COMPUTED_VALUE"""),"Alex")</f>
        <v>Alex</v>
      </c>
      <c r="T21" s="2">
        <f>IFERROR(__xludf.DUMMYFUNCTION("""COMPUTED_VALUE"""),2015.0)</f>
        <v>2015</v>
      </c>
      <c r="U21" s="2">
        <f>IFERROR(__xludf.DUMMYFUNCTION("""COMPUTED_VALUE"""),249.5)</f>
        <v>249.5</v>
      </c>
      <c r="W21" s="2" t="str">
        <f>IFERROR(__xludf.DUMMYFUNCTION("""COMPUTED_VALUE"""),"Central")</f>
        <v>Central</v>
      </c>
      <c r="X21" s="2" t="str">
        <f>IFERROR(__xludf.DUMMYFUNCTION("""COMPUTED_VALUE"""),"Alex")</f>
        <v>Alex</v>
      </c>
      <c r="Y21" s="2">
        <f>IFERROR(__xludf.DUMMYFUNCTION("""COMPUTED_VALUE"""),2015.0)</f>
        <v>2015</v>
      </c>
      <c r="Z21" s="2">
        <f>IFERROR(__xludf.DUMMYFUNCTION("""COMPUTED_VALUE"""),249.5)</f>
        <v>249.5</v>
      </c>
    </row>
    <row r="22">
      <c r="A22" s="2" t="str">
        <f>IFERROR(__xludf.DUMMYFUNCTION("""COMPUTED_VALUE"""),"Central")</f>
        <v>Central</v>
      </c>
      <c r="B22" s="2" t="str">
        <f>IFERROR(__xludf.DUMMYFUNCTION("""COMPUTED_VALUE"""),"Rachel")</f>
        <v>Rachel</v>
      </c>
      <c r="C22" s="2" t="str">
        <f>IFERROR(__xludf.DUMMYFUNCTION("""COMPUTED_VALUE"""),"Binder")</f>
        <v>Binder</v>
      </c>
      <c r="D22" s="5">
        <f>IFERROR(__xludf.DUMMYFUNCTION("""COMPUTED_VALUE"""),41994.0)</f>
        <v>41994</v>
      </c>
      <c r="E22" s="2" t="str">
        <f>IFERROR(__xludf.DUMMYFUNCTION("""COMPUTED_VALUE"""),"Dec")</f>
        <v>Dec</v>
      </c>
      <c r="F22" s="2">
        <f>IFERROR(__xludf.DUMMYFUNCTION("""COMPUTED_VALUE"""),2014.0)</f>
        <v>2014</v>
      </c>
      <c r="G22" s="2">
        <f>IFERROR(__xludf.DUMMYFUNCTION("""COMPUTED_VALUE"""),1.2212014E7)</f>
        <v>12212014</v>
      </c>
      <c r="H22" s="2">
        <f>IFERROR(__xludf.DUMMYFUNCTION("""COMPUTED_VALUE"""),139.72)</f>
        <v>139.72</v>
      </c>
      <c r="K22" s="2" t="str">
        <f>IFERROR(__xludf.DUMMYFUNCTION("""COMPUTED_VALUE"""),"West")</f>
        <v>West</v>
      </c>
      <c r="L22" s="2" t="str">
        <f>IFERROR(__xludf.DUMMYFUNCTION("""COMPUTED_VALUE"""),"James")</f>
        <v>James</v>
      </c>
      <c r="M22" s="2" t="str">
        <f>IFERROR(__xludf.DUMMYFUNCTION("""COMPUTED_VALUE"""),"Pencil")</f>
        <v>Pencil</v>
      </c>
      <c r="O22" s="2">
        <f>IFERROR(__xludf.DUMMYFUNCTION("""COMPUTED_VALUE"""),309.38)</f>
        <v>309.38</v>
      </c>
      <c r="R22" s="2" t="str">
        <f>IFERROR(__xludf.DUMMYFUNCTION("""COMPUTED_VALUE"""),"Central")</f>
        <v>Central</v>
      </c>
      <c r="S22" s="2" t="str">
        <f>IFERROR(__xludf.DUMMYFUNCTION("""COMPUTED_VALUE"""),"Rachel")</f>
        <v>Rachel</v>
      </c>
      <c r="T22" s="2">
        <f>IFERROR(__xludf.DUMMYFUNCTION("""COMPUTED_VALUE"""),2015.0)</f>
        <v>2015</v>
      </c>
      <c r="U22" s="2">
        <f>IFERROR(__xludf.DUMMYFUNCTION("""COMPUTED_VALUE"""),131.34)</f>
        <v>131.34</v>
      </c>
      <c r="W22" s="2" t="str">
        <f>IFERROR(__xludf.DUMMYFUNCTION("""COMPUTED_VALUE"""),"Central")</f>
        <v>Central</v>
      </c>
      <c r="X22" s="2" t="str">
        <f>IFERROR(__xludf.DUMMYFUNCTION("""COMPUTED_VALUE"""),"Rachel")</f>
        <v>Rachel</v>
      </c>
      <c r="Y22" s="2">
        <f>IFERROR(__xludf.DUMMYFUNCTION("""COMPUTED_VALUE"""),2015.0)</f>
        <v>2015</v>
      </c>
      <c r="Z22" s="2">
        <f>IFERROR(__xludf.DUMMYFUNCTION("""COMPUTED_VALUE"""),131.34)</f>
        <v>131.34</v>
      </c>
    </row>
    <row r="23">
      <c r="A23" s="2" t="str">
        <f>IFERROR(__xludf.DUMMYFUNCTION("""COMPUTED_VALUE"""),"East")</f>
        <v>East</v>
      </c>
      <c r="B23" s="2" t="str">
        <f>IFERROR(__xludf.DUMMYFUNCTION("""COMPUTED_VALUE"""),"Susan")</f>
        <v>Susan</v>
      </c>
      <c r="C23" s="2" t="str">
        <f>IFERROR(__xludf.DUMMYFUNCTION("""COMPUTED_VALUE"""),"Pen Set")</f>
        <v>Pen Set</v>
      </c>
      <c r="D23" s="5">
        <f>IFERROR(__xludf.DUMMYFUNCTION("""COMPUTED_VALUE"""),42002.0)</f>
        <v>42002</v>
      </c>
      <c r="E23" s="2" t="str">
        <f>IFERROR(__xludf.DUMMYFUNCTION("""COMPUTED_VALUE"""),"Dec")</f>
        <v>Dec</v>
      </c>
      <c r="F23" s="2">
        <f>IFERROR(__xludf.DUMMYFUNCTION("""COMPUTED_VALUE"""),2014.0)</f>
        <v>2014</v>
      </c>
      <c r="G23" s="2">
        <f>IFERROR(__xludf.DUMMYFUNCTION("""COMPUTED_VALUE"""),1.2292014E7)</f>
        <v>12292014</v>
      </c>
      <c r="H23" s="2">
        <f>IFERROR(__xludf.DUMMYFUNCTION("""COMPUTED_VALUE"""),1183.26)</f>
        <v>1183.26</v>
      </c>
      <c r="K23" s="2" t="str">
        <f>IFERROR(__xludf.DUMMYFUNCTION("""COMPUTED_VALUE"""),"Central")</f>
        <v>Central</v>
      </c>
      <c r="L23" s="2" t="str">
        <f>IFERROR(__xludf.DUMMYFUNCTION("""COMPUTED_VALUE"""),"Alex")</f>
        <v>Alex</v>
      </c>
      <c r="M23" s="2" t="str">
        <f>IFERROR(__xludf.DUMMYFUNCTION("""COMPUTED_VALUE"""),"Pen Set")</f>
        <v>Pen Set</v>
      </c>
      <c r="O23" s="2">
        <f>IFERROR(__xludf.DUMMYFUNCTION("""COMPUTED_VALUE"""),57.71)</f>
        <v>57.71</v>
      </c>
      <c r="R23" s="2" t="str">
        <f>IFERROR(__xludf.DUMMYFUNCTION("""COMPUTED_VALUE"""),"Central")</f>
        <v>Central</v>
      </c>
      <c r="S23" s="2" t="str">
        <f>IFERROR(__xludf.DUMMYFUNCTION("""COMPUTED_VALUE"""),"Rachel")</f>
        <v>Rachel</v>
      </c>
      <c r="T23" s="2">
        <f>IFERROR(__xludf.DUMMYFUNCTION("""COMPUTED_VALUE"""),2015.0)</f>
        <v>2015</v>
      </c>
      <c r="U23" s="2">
        <f>IFERROR(__xludf.DUMMYFUNCTION("""COMPUTED_VALUE"""),149.25)</f>
        <v>149.25</v>
      </c>
      <c r="W23" s="2" t="str">
        <f>IFERROR(__xludf.DUMMYFUNCTION("""COMPUTED_VALUE"""),"Central")</f>
        <v>Central</v>
      </c>
      <c r="X23" s="2" t="str">
        <f>IFERROR(__xludf.DUMMYFUNCTION("""COMPUTED_VALUE"""),"Rachel")</f>
        <v>Rachel</v>
      </c>
      <c r="Y23" s="2">
        <f>IFERROR(__xludf.DUMMYFUNCTION("""COMPUTED_VALUE"""),2015.0)</f>
        <v>2015</v>
      </c>
      <c r="Z23" s="2">
        <f>IFERROR(__xludf.DUMMYFUNCTION("""COMPUTED_VALUE"""),149.25)</f>
        <v>149.25</v>
      </c>
    </row>
    <row r="24">
      <c r="A24" s="2" t="str">
        <f>IFERROR(__xludf.DUMMYFUNCTION("""COMPUTED_VALUE"""),"East")</f>
        <v>East</v>
      </c>
      <c r="B24" s="2" t="str">
        <f>IFERROR(__xludf.DUMMYFUNCTION("""COMPUTED_VALUE"""),"Richard")</f>
        <v>Richard</v>
      </c>
      <c r="C24" s="2" t="str">
        <f>IFERROR(__xludf.DUMMYFUNCTION("""COMPUTED_VALUE"""),"Pencil")</f>
        <v>Pencil</v>
      </c>
      <c r="D24" s="5">
        <f>IFERROR(__xludf.DUMMYFUNCTION("""COMPUTED_VALUE"""),42010.0)</f>
        <v>42010</v>
      </c>
      <c r="E24" s="2" t="str">
        <f>IFERROR(__xludf.DUMMYFUNCTION("""COMPUTED_VALUE"""),"Jan")</f>
        <v>Jan</v>
      </c>
      <c r="F24" s="2">
        <f>IFERROR(__xludf.DUMMYFUNCTION("""COMPUTED_VALUE"""),2015.0)</f>
        <v>2015</v>
      </c>
      <c r="G24" s="2">
        <f>IFERROR(__xludf.DUMMYFUNCTION("""COMPUTED_VALUE"""),1062015.0)</f>
        <v>1062015</v>
      </c>
      <c r="H24" s="2">
        <f>IFERROR(__xludf.DUMMYFUNCTION("""COMPUTED_VALUE"""),189.05)</f>
        <v>189.05</v>
      </c>
      <c r="K24" s="2" t="str">
        <f>IFERROR(__xludf.DUMMYFUNCTION("""COMPUTED_VALUE"""),"Central")</f>
        <v>Central</v>
      </c>
      <c r="L24" s="2" t="str">
        <f>IFERROR(__xludf.DUMMYFUNCTION("""COMPUTED_VALUE"""),"Rachel")</f>
        <v>Rachel</v>
      </c>
      <c r="M24" s="2" t="str">
        <f>IFERROR(__xludf.DUMMYFUNCTION("""COMPUTED_VALUE"""),"Pencil")</f>
        <v>Pencil</v>
      </c>
      <c r="O24" s="2">
        <f>IFERROR(__xludf.DUMMYFUNCTION("""COMPUTED_VALUE"""),686.95)</f>
        <v>686.95</v>
      </c>
      <c r="R24" s="2" t="str">
        <f>IFERROR(__xludf.DUMMYFUNCTION("""COMPUTED_VALUE"""),"East")</f>
        <v>East</v>
      </c>
      <c r="S24" s="2" t="str">
        <f>IFERROR(__xludf.DUMMYFUNCTION("""COMPUTED_VALUE"""),"Nick")</f>
        <v>Nick</v>
      </c>
      <c r="T24" s="2">
        <f>IFERROR(__xludf.DUMMYFUNCTION("""COMPUTED_VALUE"""),2015.0)</f>
        <v>2015</v>
      </c>
      <c r="U24" s="2">
        <f>IFERROR(__xludf.DUMMYFUNCTION("""COMPUTED_VALUE"""),479.04)</f>
        <v>479.04</v>
      </c>
      <c r="W24" s="2" t="str">
        <f>IFERROR(__xludf.DUMMYFUNCTION("""COMPUTED_VALUE"""),"East")</f>
        <v>East</v>
      </c>
      <c r="X24" s="2" t="str">
        <f>IFERROR(__xludf.DUMMYFUNCTION("""COMPUTED_VALUE"""),"Nick")</f>
        <v>Nick</v>
      </c>
      <c r="Y24" s="2">
        <f>IFERROR(__xludf.DUMMYFUNCTION("""COMPUTED_VALUE"""),2015.0)</f>
        <v>2015</v>
      </c>
      <c r="Z24" s="2">
        <f>IFERROR(__xludf.DUMMYFUNCTION("""COMPUTED_VALUE"""),479.04)</f>
        <v>479.04</v>
      </c>
    </row>
    <row r="25">
      <c r="A25" s="2" t="str">
        <f>IFERROR(__xludf.DUMMYFUNCTION("""COMPUTED_VALUE"""),"Central")</f>
        <v>Central</v>
      </c>
      <c r="B25" s="2" t="str">
        <f>IFERROR(__xludf.DUMMYFUNCTION("""COMPUTED_VALUE"""),"Bill")</f>
        <v>Bill</v>
      </c>
      <c r="C25" s="2" t="str">
        <f>IFERROR(__xludf.DUMMYFUNCTION("""COMPUTED_VALUE"""),"Binder")</f>
        <v>Binder</v>
      </c>
      <c r="D25" s="5">
        <f>IFERROR(__xludf.DUMMYFUNCTION("""COMPUTED_VALUE"""),42019.0)</f>
        <v>42019</v>
      </c>
      <c r="E25" s="2" t="str">
        <f>IFERROR(__xludf.DUMMYFUNCTION("""COMPUTED_VALUE"""),"Jan")</f>
        <v>Jan</v>
      </c>
      <c r="F25" s="2">
        <f>IFERROR(__xludf.DUMMYFUNCTION("""COMPUTED_VALUE"""),2015.0)</f>
        <v>2015</v>
      </c>
      <c r="G25" s="2">
        <f>IFERROR(__xludf.DUMMYFUNCTION("""COMPUTED_VALUE"""),1152015.0)</f>
        <v>1152015</v>
      </c>
      <c r="H25" s="2">
        <f>IFERROR(__xludf.DUMMYFUNCTION("""COMPUTED_VALUE"""),413.54)</f>
        <v>413.54</v>
      </c>
      <c r="K25" s="2" t="str">
        <f>IFERROR(__xludf.DUMMYFUNCTION("""COMPUTED_VALUE"""),"Central")</f>
        <v>Central</v>
      </c>
      <c r="L25" s="2" t="str">
        <f>IFERROR(__xludf.DUMMYFUNCTION("""COMPUTED_VALUE"""),"Rachel")</f>
        <v>Rachel</v>
      </c>
      <c r="M25" s="2" t="str">
        <f>IFERROR(__xludf.DUMMYFUNCTION("""COMPUTED_VALUE"""),"Pencil")</f>
        <v>Pencil</v>
      </c>
      <c r="O25" s="2">
        <f>IFERROR(__xludf.DUMMYFUNCTION("""COMPUTED_VALUE"""),1619.19)</f>
        <v>1619.19</v>
      </c>
      <c r="R25" s="2" t="str">
        <f>IFERROR(__xludf.DUMMYFUNCTION("""COMPUTED_VALUE"""),"Central")</f>
        <v>Central</v>
      </c>
      <c r="S25" s="2" t="str">
        <f>IFERROR(__xludf.DUMMYFUNCTION("""COMPUTED_VALUE"""),"Alex")</f>
        <v>Alex</v>
      </c>
      <c r="T25" s="2">
        <f>IFERROR(__xludf.DUMMYFUNCTION("""COMPUTED_VALUE"""),2015.0)</f>
        <v>2015</v>
      </c>
      <c r="U25" s="2">
        <f>IFERROR(__xludf.DUMMYFUNCTION("""COMPUTED_VALUE"""),449.1)</f>
        <v>449.1</v>
      </c>
      <c r="W25" s="2" t="str">
        <f>IFERROR(__xludf.DUMMYFUNCTION("""COMPUTED_VALUE"""),"Central")</f>
        <v>Central</v>
      </c>
      <c r="X25" s="2" t="str">
        <f>IFERROR(__xludf.DUMMYFUNCTION("""COMPUTED_VALUE"""),"Alex")</f>
        <v>Alex</v>
      </c>
      <c r="Y25" s="2">
        <f>IFERROR(__xludf.DUMMYFUNCTION("""COMPUTED_VALUE"""),2015.0)</f>
        <v>2015</v>
      </c>
      <c r="Z25" s="2">
        <f>IFERROR(__xludf.DUMMYFUNCTION("""COMPUTED_VALUE"""),449.1)</f>
        <v>449.1</v>
      </c>
    </row>
    <row r="26">
      <c r="A26" s="2" t="str">
        <f>IFERROR(__xludf.DUMMYFUNCTION("""COMPUTED_VALUE"""),"Central")</f>
        <v>Central</v>
      </c>
      <c r="B26" s="2" t="str">
        <f>IFERROR(__xludf.DUMMYFUNCTION("""COMPUTED_VALUE"""),"Matthew")</f>
        <v>Matthew</v>
      </c>
      <c r="C26" s="2" t="str">
        <f>IFERROR(__xludf.DUMMYFUNCTION("""COMPUTED_VALUE"""),"Binder")</f>
        <v>Binder</v>
      </c>
      <c r="D26" s="5">
        <f>IFERROR(__xludf.DUMMYFUNCTION("""COMPUTED_VALUE"""),42027.0)</f>
        <v>42027</v>
      </c>
      <c r="E26" s="2" t="str">
        <f>IFERROR(__xludf.DUMMYFUNCTION("""COMPUTED_VALUE"""),"Jan")</f>
        <v>Jan</v>
      </c>
      <c r="F26" s="2">
        <f>IFERROR(__xludf.DUMMYFUNCTION("""COMPUTED_VALUE"""),2015.0)</f>
        <v>2015</v>
      </c>
      <c r="G26" s="2">
        <f>IFERROR(__xludf.DUMMYFUNCTION("""COMPUTED_VALUE"""),1232015.0)</f>
        <v>1232015</v>
      </c>
      <c r="H26" s="2">
        <f>IFERROR(__xludf.DUMMYFUNCTION("""COMPUTED_VALUE"""),999.5)</f>
        <v>999.5</v>
      </c>
      <c r="K26" s="2" t="str">
        <f>IFERROR(__xludf.DUMMYFUNCTION("""COMPUTED_VALUE"""),"Central")</f>
        <v>Central</v>
      </c>
      <c r="L26" s="2" t="str">
        <f>IFERROR(__xludf.DUMMYFUNCTION("""COMPUTED_VALUE"""),"Alex")</f>
        <v>Alex</v>
      </c>
      <c r="M26" s="2" t="str">
        <f>IFERROR(__xludf.DUMMYFUNCTION("""COMPUTED_VALUE"""),"Pencil")</f>
        <v>Pencil</v>
      </c>
      <c r="O26" s="2">
        <f>IFERROR(__xludf.DUMMYFUNCTION("""COMPUTED_VALUE"""),1005.9)</f>
        <v>1005.9</v>
      </c>
      <c r="R26" s="2" t="str">
        <f>IFERROR(__xludf.DUMMYFUNCTION("""COMPUTED_VALUE"""),"Central")</f>
        <v>Central</v>
      </c>
      <c r="S26" s="2" t="str">
        <f>IFERROR(__xludf.DUMMYFUNCTION("""COMPUTED_VALUE"""),"Bill")</f>
        <v>Bill</v>
      </c>
      <c r="T26" s="2">
        <f>IFERROR(__xludf.DUMMYFUNCTION("""COMPUTED_VALUE"""),2015.0)</f>
        <v>2015</v>
      </c>
      <c r="U26" s="2">
        <f>IFERROR(__xludf.DUMMYFUNCTION("""COMPUTED_VALUE"""),68.37)</f>
        <v>68.37</v>
      </c>
      <c r="W26" s="2" t="str">
        <f>IFERROR(__xludf.DUMMYFUNCTION("""COMPUTED_VALUE"""),"Central")</f>
        <v>Central</v>
      </c>
      <c r="X26" s="2" t="str">
        <f>IFERROR(__xludf.DUMMYFUNCTION("""COMPUTED_VALUE"""),"Bill")</f>
        <v>Bill</v>
      </c>
      <c r="Y26" s="2">
        <f>IFERROR(__xludf.DUMMYFUNCTION("""COMPUTED_VALUE"""),2015.0)</f>
        <v>2015</v>
      </c>
      <c r="Z26" s="2">
        <f>IFERROR(__xludf.DUMMYFUNCTION("""COMPUTED_VALUE"""),68.37)</f>
        <v>68.37</v>
      </c>
    </row>
    <row r="27">
      <c r="A27" s="2" t="str">
        <f>IFERROR(__xludf.DUMMYFUNCTION("""COMPUTED_VALUE"""),"Central")</f>
        <v>Central</v>
      </c>
      <c r="B27" s="2" t="str">
        <f>IFERROR(__xludf.DUMMYFUNCTION("""COMPUTED_VALUE"""),"Smith")</f>
        <v>Smith</v>
      </c>
      <c r="C27" s="2" t="str">
        <f>IFERROR(__xludf.DUMMYFUNCTION("""COMPUTED_VALUE"""),"Binder")</f>
        <v>Binder</v>
      </c>
      <c r="D27" s="5">
        <f>IFERROR(__xludf.DUMMYFUNCTION("""COMPUTED_VALUE"""),42036.0)</f>
        <v>42036</v>
      </c>
      <c r="E27" s="2" t="str">
        <f>IFERROR(__xludf.DUMMYFUNCTION("""COMPUTED_VALUE"""),"Feb")</f>
        <v>Feb</v>
      </c>
      <c r="F27" s="2">
        <f>IFERROR(__xludf.DUMMYFUNCTION("""COMPUTED_VALUE"""),2015.0)</f>
        <v>2015</v>
      </c>
      <c r="G27" s="2">
        <f>IFERROR(__xludf.DUMMYFUNCTION("""COMPUTED_VALUE"""),2012015.0)</f>
        <v>2012015</v>
      </c>
      <c r="H27" s="2">
        <f>IFERROR(__xludf.DUMMYFUNCTION("""COMPUTED_VALUE"""),1305.0)</f>
        <v>1305</v>
      </c>
      <c r="K27" s="2" t="str">
        <f>IFERROR(__xludf.DUMMYFUNCTION("""COMPUTED_VALUE"""),"Central")</f>
        <v>Central</v>
      </c>
      <c r="L27" s="2" t="str">
        <f>IFERROR(__xludf.DUMMYFUNCTION("""COMPUTED_VALUE"""),"Bill")</f>
        <v>Bill</v>
      </c>
      <c r="M27" s="2" t="str">
        <f>IFERROR(__xludf.DUMMYFUNCTION("""COMPUTED_VALUE"""),"Pencil")</f>
        <v>Pencil</v>
      </c>
      <c r="O27" s="2">
        <f>IFERROR(__xludf.DUMMYFUNCTION("""COMPUTED_VALUE"""),174.65)</f>
        <v>174.65</v>
      </c>
      <c r="R27" s="2" t="str">
        <f>IFERROR(__xludf.DUMMYFUNCTION("""COMPUTED_VALUE"""),"West")</f>
        <v>West</v>
      </c>
      <c r="S27" s="2" t="str">
        <f>IFERROR(__xludf.DUMMYFUNCTION("""COMPUTED_VALUE"""),"Thomas")</f>
        <v>Thomas</v>
      </c>
      <c r="T27" s="2">
        <f>IFERROR(__xludf.DUMMYFUNCTION("""COMPUTED_VALUE"""),2015.0)</f>
        <v>2015</v>
      </c>
      <c r="U27" s="2">
        <f>IFERROR(__xludf.DUMMYFUNCTION("""COMPUTED_VALUE"""),63.68)</f>
        <v>63.68</v>
      </c>
      <c r="W27" s="2" t="str">
        <f>IFERROR(__xludf.DUMMYFUNCTION("""COMPUTED_VALUE"""),"West")</f>
        <v>West</v>
      </c>
      <c r="X27" s="2" t="str">
        <f>IFERROR(__xludf.DUMMYFUNCTION("""COMPUTED_VALUE"""),"Thomas")</f>
        <v>Thomas</v>
      </c>
      <c r="Y27" s="2">
        <f>IFERROR(__xludf.DUMMYFUNCTION("""COMPUTED_VALUE"""),2015.0)</f>
        <v>2015</v>
      </c>
      <c r="Z27" s="2">
        <f>IFERROR(__xludf.DUMMYFUNCTION("""COMPUTED_VALUE"""),63.68)</f>
        <v>63.68</v>
      </c>
    </row>
    <row r="28">
      <c r="A28" s="2" t="str">
        <f>IFERROR(__xludf.DUMMYFUNCTION("""COMPUTED_VALUE"""),"Central")</f>
        <v>Central</v>
      </c>
      <c r="B28" s="2" t="str">
        <f>IFERROR(__xludf.DUMMYFUNCTION("""COMPUTED_VALUE"""),"Alex")</f>
        <v>Alex</v>
      </c>
      <c r="C28" s="2" t="str">
        <f>IFERROR(__xludf.DUMMYFUNCTION("""COMPUTED_VALUE"""),"Pencil")</f>
        <v>Pencil</v>
      </c>
      <c r="D28" s="5">
        <f>IFERROR(__xludf.DUMMYFUNCTION("""COMPUTED_VALUE"""),42044.0)</f>
        <v>42044</v>
      </c>
      <c r="E28" s="2" t="str">
        <f>IFERROR(__xludf.DUMMYFUNCTION("""COMPUTED_VALUE"""),"Feb")</f>
        <v>Feb</v>
      </c>
      <c r="F28" s="2">
        <f>IFERROR(__xludf.DUMMYFUNCTION("""COMPUTED_VALUE"""),2015.0)</f>
        <v>2015</v>
      </c>
      <c r="G28" s="2">
        <f>IFERROR(__xludf.DUMMYFUNCTION("""COMPUTED_VALUE"""),2092015.0)</f>
        <v>2092015</v>
      </c>
      <c r="H28" s="2">
        <f>IFERROR(__xludf.DUMMYFUNCTION("""COMPUTED_VALUE"""),179.64)</f>
        <v>179.64</v>
      </c>
      <c r="K28" s="2" t="str">
        <f>IFERROR(__xludf.DUMMYFUNCTION("""COMPUTED_VALUE"""),"West")</f>
        <v>West</v>
      </c>
      <c r="L28" s="2" t="str">
        <f>IFERROR(__xludf.DUMMYFUNCTION("""COMPUTED_VALUE"""),"Thomas")</f>
        <v>Thomas</v>
      </c>
      <c r="M28" s="2" t="str">
        <f>IFERROR(__xludf.DUMMYFUNCTION("""COMPUTED_VALUE"""),"Pencil")</f>
        <v>Pencil</v>
      </c>
      <c r="O28" s="2">
        <f>IFERROR(__xludf.DUMMYFUNCTION("""COMPUTED_VALUE"""),250.0)</f>
        <v>250</v>
      </c>
      <c r="R28" s="2" t="str">
        <f>IFERROR(__xludf.DUMMYFUNCTION("""COMPUTED_VALUE"""),"Central")</f>
        <v>Central</v>
      </c>
      <c r="S28" s="2" t="str">
        <f>IFERROR(__xludf.DUMMYFUNCTION("""COMPUTED_VALUE"""),"Morgan")</f>
        <v>Morgan</v>
      </c>
      <c r="T28" s="2">
        <f>IFERROR(__xludf.DUMMYFUNCTION("""COMPUTED_VALUE"""),2015.0)</f>
        <v>2015</v>
      </c>
      <c r="U28" s="2">
        <f>IFERROR(__xludf.DUMMYFUNCTION("""COMPUTED_VALUE"""),449.1)</f>
        <v>449.1</v>
      </c>
      <c r="W28" s="2" t="str">
        <f>IFERROR(__xludf.DUMMYFUNCTION("""COMPUTED_VALUE"""),"Central")</f>
        <v>Central</v>
      </c>
      <c r="X28" s="2" t="str">
        <f>IFERROR(__xludf.DUMMYFUNCTION("""COMPUTED_VALUE"""),"Morgan")</f>
        <v>Morgan</v>
      </c>
      <c r="Y28" s="2">
        <f>IFERROR(__xludf.DUMMYFUNCTION("""COMPUTED_VALUE"""),2015.0)</f>
        <v>2015</v>
      </c>
      <c r="Z28" s="2">
        <f>IFERROR(__xludf.DUMMYFUNCTION("""COMPUTED_VALUE"""),449.1)</f>
        <v>449.1</v>
      </c>
    </row>
    <row r="29">
      <c r="A29" s="2" t="str">
        <f>IFERROR(__xludf.DUMMYFUNCTION("""COMPUTED_VALUE"""),"East")</f>
        <v>East</v>
      </c>
      <c r="B29" s="2" t="str">
        <f>IFERROR(__xludf.DUMMYFUNCTION("""COMPUTED_VALUE"""),"Richard")</f>
        <v>Richard</v>
      </c>
      <c r="C29" s="2" t="str">
        <f>IFERROR(__xludf.DUMMYFUNCTION("""COMPUTED_VALUE"""),"Binder")</f>
        <v>Binder</v>
      </c>
      <c r="D29" s="5">
        <f>IFERROR(__xludf.DUMMYFUNCTION("""COMPUTED_VALUE"""),42053.0)</f>
        <v>42053</v>
      </c>
      <c r="E29" s="2" t="str">
        <f>IFERROR(__xludf.DUMMYFUNCTION("""COMPUTED_VALUE"""),"Feb")</f>
        <v>Feb</v>
      </c>
      <c r="F29" s="2">
        <f>IFERROR(__xludf.DUMMYFUNCTION("""COMPUTED_VALUE"""),2015.0)</f>
        <v>2015</v>
      </c>
      <c r="G29" s="2">
        <f>IFERROR(__xludf.DUMMYFUNCTION("""COMPUTED_VALUE"""),2182015.0)</f>
        <v>2182015</v>
      </c>
      <c r="H29" s="2">
        <f>IFERROR(__xludf.DUMMYFUNCTION("""COMPUTED_VALUE"""),19.96)</f>
        <v>19.96</v>
      </c>
      <c r="K29" s="2" t="str">
        <f>IFERROR(__xludf.DUMMYFUNCTION("""COMPUTED_VALUE"""),"Central")</f>
        <v>Central</v>
      </c>
      <c r="L29" s="2" t="str">
        <f>IFERROR(__xludf.DUMMYFUNCTION("""COMPUTED_VALUE"""),"Bill")</f>
        <v>Bill</v>
      </c>
      <c r="M29" s="2" t="str">
        <f>IFERROR(__xludf.DUMMYFUNCTION("""COMPUTED_VALUE"""),"Binder")</f>
        <v>Binder</v>
      </c>
      <c r="O29" s="2">
        <f>IFERROR(__xludf.DUMMYFUNCTION("""COMPUTED_VALUE"""),9.03)</f>
        <v>9.03</v>
      </c>
    </row>
    <row r="30">
      <c r="A30" s="2" t="str">
        <f>IFERROR(__xludf.DUMMYFUNCTION("""COMPUTED_VALUE"""),"Central")</f>
        <v>Central</v>
      </c>
      <c r="B30" s="2" t="str">
        <f>IFERROR(__xludf.DUMMYFUNCTION("""COMPUTED_VALUE"""),"Bill")</f>
        <v>Bill</v>
      </c>
      <c r="C30" s="2" t="str">
        <f>IFERROR(__xludf.DUMMYFUNCTION("""COMPUTED_VALUE"""),"Pen")</f>
        <v>Pen</v>
      </c>
      <c r="D30" s="5">
        <f>IFERROR(__xludf.DUMMYFUNCTION("""COMPUTED_VALUE"""),42061.0)</f>
        <v>42061</v>
      </c>
      <c r="E30" s="2" t="str">
        <f>IFERROR(__xludf.DUMMYFUNCTION("""COMPUTED_VALUE"""),"Feb")</f>
        <v>Feb</v>
      </c>
      <c r="F30" s="2">
        <f>IFERROR(__xludf.DUMMYFUNCTION("""COMPUTED_VALUE"""),2015.0)</f>
        <v>2015</v>
      </c>
      <c r="G30" s="2">
        <f>IFERROR(__xludf.DUMMYFUNCTION("""COMPUTED_VALUE"""),2262015.0)</f>
        <v>2262015</v>
      </c>
      <c r="H30" s="2">
        <f>IFERROR(__xludf.DUMMYFUNCTION("""COMPUTED_VALUE"""),539.73)</f>
        <v>539.73</v>
      </c>
      <c r="K30" s="2" t="str">
        <f>IFERROR(__xludf.DUMMYFUNCTION("""COMPUTED_VALUE"""),"Central")</f>
        <v>Central</v>
      </c>
      <c r="L30" s="2" t="str">
        <f>IFERROR(__xludf.DUMMYFUNCTION("""COMPUTED_VALUE"""),"Matthew")</f>
        <v>Matthew</v>
      </c>
      <c r="M30" s="2" t="str">
        <f>IFERROR(__xludf.DUMMYFUNCTION("""COMPUTED_VALUE"""),"Desk")</f>
        <v>Desk</v>
      </c>
      <c r="O30" s="2">
        <f>IFERROR(__xludf.DUMMYFUNCTION("""COMPUTED_VALUE"""),255.84)</f>
        <v>255.84</v>
      </c>
    </row>
    <row r="31">
      <c r="A31" s="2" t="str">
        <f>IFERROR(__xludf.DUMMYFUNCTION("""COMPUTED_VALUE"""),"West")</f>
        <v>West</v>
      </c>
      <c r="B31" s="2" t="str">
        <f>IFERROR(__xludf.DUMMYFUNCTION("""COMPUTED_VALUE"""),"James")</f>
        <v>James</v>
      </c>
      <c r="C31" s="2" t="str">
        <f>IFERROR(__xludf.DUMMYFUNCTION("""COMPUTED_VALUE"""),"Binder")</f>
        <v>Binder</v>
      </c>
      <c r="D31" s="5">
        <f>IFERROR(__xludf.DUMMYFUNCTION("""COMPUTED_VALUE"""),42070.0)</f>
        <v>42070</v>
      </c>
      <c r="E31" s="2" t="str">
        <f>IFERROR(__xludf.DUMMYFUNCTION("""COMPUTED_VALUE"""),"Mar")</f>
        <v>Mar</v>
      </c>
      <c r="F31" s="2">
        <f>IFERROR(__xludf.DUMMYFUNCTION("""COMPUTED_VALUE"""),2015.0)</f>
        <v>2015</v>
      </c>
      <c r="G31" s="2">
        <f>IFERROR(__xludf.DUMMYFUNCTION("""COMPUTED_VALUE"""),3072015.0)</f>
        <v>3072015</v>
      </c>
      <c r="H31" s="2">
        <f>IFERROR(__xludf.DUMMYFUNCTION("""COMPUTED_VALUE"""),139.93)</f>
        <v>139.93</v>
      </c>
      <c r="K31" s="2" t="str">
        <f>IFERROR(__xludf.DUMMYFUNCTION("""COMPUTED_VALUE"""),"Central")</f>
        <v>Central</v>
      </c>
      <c r="L31" s="2" t="str">
        <f>IFERROR(__xludf.DUMMYFUNCTION("""COMPUTED_VALUE"""),"Morgan")</f>
        <v>Morgan</v>
      </c>
      <c r="M31" s="2" t="str">
        <f>IFERROR(__xludf.DUMMYFUNCTION("""COMPUTED_VALUE"""),"Pencil")</f>
        <v>Pencil</v>
      </c>
      <c r="O31" s="2">
        <f>IFERROR(__xludf.DUMMYFUNCTION("""COMPUTED_VALUE"""),251.72)</f>
        <v>251.72</v>
      </c>
      <c r="R31" s="1" t="s">
        <v>41</v>
      </c>
    </row>
    <row r="32">
      <c r="A32" s="2" t="str">
        <f>IFERROR(__xludf.DUMMYFUNCTION("""COMPUTED_VALUE"""),"West")</f>
        <v>West</v>
      </c>
      <c r="B32" s="2" t="str">
        <f>IFERROR(__xludf.DUMMYFUNCTION("""COMPUTED_VALUE"""),"James")</f>
        <v>James</v>
      </c>
      <c r="C32" s="2" t="str">
        <f>IFERROR(__xludf.DUMMYFUNCTION("""COMPUTED_VALUE"""),"Pencil")</f>
        <v>Pencil</v>
      </c>
      <c r="D32" s="5">
        <f>IFERROR(__xludf.DUMMYFUNCTION("""COMPUTED_VALUE"""),42078.0)</f>
        <v>42078</v>
      </c>
      <c r="E32" s="2" t="str">
        <f>IFERROR(__xludf.DUMMYFUNCTION("""COMPUTED_VALUE"""),"Mar")</f>
        <v>Mar</v>
      </c>
      <c r="F32" s="2">
        <f>IFERROR(__xludf.DUMMYFUNCTION("""COMPUTED_VALUE"""),2015.0)</f>
        <v>2015</v>
      </c>
      <c r="G32" s="2">
        <f>IFERROR(__xludf.DUMMYFUNCTION("""COMPUTED_VALUE"""),3152015.0)</f>
        <v>3152015</v>
      </c>
      <c r="H32" s="2">
        <f>IFERROR(__xludf.DUMMYFUNCTION("""COMPUTED_VALUE"""),167.44)</f>
        <v>167.44</v>
      </c>
      <c r="O32" s="2">
        <f>IFERROR(__xludf.DUMMYFUNCTION("""COMPUTED_VALUE"""),575.36)</f>
        <v>575.36</v>
      </c>
      <c r="R32" s="4" t="str">
        <f>IFERROR(__xludf.DUMMYFUNCTION("QUERY(Sunlight_Supplies!$A$1:$H$44, ""SELECT A,B,F,H WHERE C LIKE '%sk'"",1)"),"Region")</f>
        <v>Region</v>
      </c>
      <c r="S32" s="2" t="str">
        <f>IFERROR(__xludf.DUMMYFUNCTION("""COMPUTED_VALUE"""),"Sales_rep")</f>
        <v>Sales_rep</v>
      </c>
      <c r="T32" s="2" t="str">
        <f>IFERROR(__xludf.DUMMYFUNCTION("""COMPUTED_VALUE"""),"Year")</f>
        <v>Year</v>
      </c>
      <c r="U32" s="2" t="str">
        <f>IFERROR(__xludf.DUMMYFUNCTION("""COMPUTED_VALUE"""),"Sales")</f>
        <v>Sales</v>
      </c>
      <c r="W32" s="2" t="str">
        <f>IFERROR(__xludf.DUMMYFUNCTION("QUERY(Sunlight_Supplies!$A$1:$H$44, ""SELECT A,B,F,H WHERE C CONTAINS'sk'"",1)"),"Region")</f>
        <v>Region</v>
      </c>
      <c r="X32" s="2" t="str">
        <f>IFERROR(__xludf.DUMMYFUNCTION("""COMPUTED_VALUE"""),"Sales_rep")</f>
        <v>Sales_rep</v>
      </c>
      <c r="Y32" s="2" t="str">
        <f>IFERROR(__xludf.DUMMYFUNCTION("""COMPUTED_VALUE"""),"Year")</f>
        <v>Year</v>
      </c>
      <c r="Z32" s="2" t="str">
        <f>IFERROR(__xludf.DUMMYFUNCTION("""COMPUTED_VALUE"""),"Sales")</f>
        <v>Sales</v>
      </c>
    </row>
    <row r="33">
      <c r="A33" s="2" t="str">
        <f>IFERROR(__xludf.DUMMYFUNCTION("""COMPUTED_VALUE"""),"Central")</f>
        <v>Central</v>
      </c>
      <c r="B33" s="2" t="str">
        <f>IFERROR(__xludf.DUMMYFUNCTION("""COMPUTED_VALUE"""),"Alex")</f>
        <v>Alex</v>
      </c>
      <c r="C33" s="2" t="str">
        <f>IFERROR(__xludf.DUMMYFUNCTION("""COMPUTED_VALUE"""),"Pen Set")</f>
        <v>Pen Set</v>
      </c>
      <c r="D33" s="5">
        <f>IFERROR(__xludf.DUMMYFUNCTION("""COMPUTED_VALUE"""),42087.0)</f>
        <v>42087</v>
      </c>
      <c r="E33" s="2" t="str">
        <f>IFERROR(__xludf.DUMMYFUNCTION("""COMPUTED_VALUE"""),"Mar")</f>
        <v>Mar</v>
      </c>
      <c r="F33" s="2">
        <f>IFERROR(__xludf.DUMMYFUNCTION("""COMPUTED_VALUE"""),2015.0)</f>
        <v>2015</v>
      </c>
      <c r="G33" s="2">
        <f>IFERROR(__xludf.DUMMYFUNCTION("""COMPUTED_VALUE"""),3242015.0)</f>
        <v>3242015</v>
      </c>
      <c r="H33" s="2">
        <f>IFERROR(__xludf.DUMMYFUNCTION("""COMPUTED_VALUE"""),249.5)</f>
        <v>249.5</v>
      </c>
      <c r="O33" s="2">
        <f>IFERROR(__xludf.DUMMYFUNCTION("""COMPUTED_VALUE"""),18.06)</f>
        <v>18.06</v>
      </c>
      <c r="R33" s="2" t="str">
        <f>IFERROR(__xludf.DUMMYFUNCTION("""COMPUTED_VALUE"""),"West")</f>
        <v>West</v>
      </c>
      <c r="S33" s="2" t="str">
        <f>IFERROR(__xludf.DUMMYFUNCTION("""COMPUTED_VALUE"""),"James")</f>
        <v>James</v>
      </c>
      <c r="T33" s="2">
        <f>IFERROR(__xludf.DUMMYFUNCTION("""COMPUTED_VALUE"""),2014.0)</f>
        <v>2014</v>
      </c>
      <c r="U33" s="2">
        <f>IFERROR(__xludf.DUMMYFUNCTION("""COMPUTED_VALUE"""),825.0)</f>
        <v>825</v>
      </c>
      <c r="W33" s="2" t="str">
        <f>IFERROR(__xludf.DUMMYFUNCTION("""COMPUTED_VALUE"""),"West")</f>
        <v>West</v>
      </c>
      <c r="X33" s="2" t="str">
        <f>IFERROR(__xludf.DUMMYFUNCTION("""COMPUTED_VALUE"""),"James")</f>
        <v>James</v>
      </c>
      <c r="Y33" s="2">
        <f>IFERROR(__xludf.DUMMYFUNCTION("""COMPUTED_VALUE"""),2014.0)</f>
        <v>2014</v>
      </c>
      <c r="Z33" s="2">
        <f>IFERROR(__xludf.DUMMYFUNCTION("""COMPUTED_VALUE"""),825.0)</f>
        <v>825</v>
      </c>
    </row>
    <row r="34">
      <c r="A34" s="2" t="str">
        <f>IFERROR(__xludf.DUMMYFUNCTION("""COMPUTED_VALUE"""),"East")</f>
        <v>East</v>
      </c>
      <c r="B34" s="2" t="str">
        <f>IFERROR(__xludf.DUMMYFUNCTION("""COMPUTED_VALUE"""),"Richard")</f>
        <v>Richard</v>
      </c>
      <c r="C34" s="2" t="str">
        <f>IFERROR(__xludf.DUMMYFUNCTION("""COMPUTED_VALUE"""),"Binder")</f>
        <v>Binder</v>
      </c>
      <c r="D34" s="5">
        <f>IFERROR(__xludf.DUMMYFUNCTION("""COMPUTED_VALUE"""),42095.0)</f>
        <v>42095</v>
      </c>
      <c r="E34" s="2" t="str">
        <f>IFERROR(__xludf.DUMMYFUNCTION("""COMPUTED_VALUE"""),"Apr")</f>
        <v>Apr</v>
      </c>
      <c r="F34" s="2">
        <f>IFERROR(__xludf.DUMMYFUNCTION("""COMPUTED_VALUE"""),2015.0)</f>
        <v>2015</v>
      </c>
      <c r="G34" s="2">
        <f>IFERROR(__xludf.DUMMYFUNCTION("""COMPUTED_VALUE"""),4012015.0)</f>
        <v>4012015</v>
      </c>
      <c r="H34" s="2">
        <f>IFERROR(__xludf.DUMMYFUNCTION("""COMPUTED_VALUE"""),299.4)</f>
        <v>299.4</v>
      </c>
      <c r="O34" s="2">
        <f>IFERROR(__xludf.DUMMYFUNCTION("""COMPUTED_VALUE"""),299.85)</f>
        <v>299.85</v>
      </c>
      <c r="R34" s="2" t="str">
        <f>IFERROR(__xludf.DUMMYFUNCTION("""COMPUTED_VALUE"""),"Central")</f>
        <v>Central</v>
      </c>
      <c r="S34" s="2" t="str">
        <f>IFERROR(__xludf.DUMMYFUNCTION("""COMPUTED_VALUE"""),"Smith")</f>
        <v>Smith</v>
      </c>
      <c r="T34" s="2">
        <f>IFERROR(__xludf.DUMMYFUNCTION("""COMPUTED_VALUE"""),2014.0)</f>
        <v>2014</v>
      </c>
      <c r="U34" s="2">
        <f>IFERROR(__xludf.DUMMYFUNCTION("""COMPUTED_VALUE"""),250.0)</f>
        <v>250</v>
      </c>
      <c r="W34" s="2" t="str">
        <f>IFERROR(__xludf.DUMMYFUNCTION("""COMPUTED_VALUE"""),"Central")</f>
        <v>Central</v>
      </c>
      <c r="X34" s="2" t="str">
        <f>IFERROR(__xludf.DUMMYFUNCTION("""COMPUTED_VALUE"""),"Smith")</f>
        <v>Smith</v>
      </c>
      <c r="Y34" s="2">
        <f>IFERROR(__xludf.DUMMYFUNCTION("""COMPUTED_VALUE"""),2014.0)</f>
        <v>2014</v>
      </c>
      <c r="Z34" s="2">
        <f>IFERROR(__xludf.DUMMYFUNCTION("""COMPUTED_VALUE"""),250.0)</f>
        <v>250</v>
      </c>
    </row>
    <row r="35">
      <c r="A35" s="2" t="str">
        <f>IFERROR(__xludf.DUMMYFUNCTION("""COMPUTED_VALUE"""),"Central")</f>
        <v>Central</v>
      </c>
      <c r="B35" s="2" t="str">
        <f>IFERROR(__xludf.DUMMYFUNCTION("""COMPUTED_VALUE"""),"Rachel")</f>
        <v>Rachel</v>
      </c>
      <c r="C35" s="2" t="str">
        <f>IFERROR(__xludf.DUMMYFUNCTION("""COMPUTED_VALUE"""),"Pencil")</f>
        <v>Pencil</v>
      </c>
      <c r="D35" s="5">
        <f>IFERROR(__xludf.DUMMYFUNCTION("""COMPUTED_VALUE"""),42104.0)</f>
        <v>42104</v>
      </c>
      <c r="E35" s="2" t="str">
        <f>IFERROR(__xludf.DUMMYFUNCTION("""COMPUTED_VALUE"""),"Apr")</f>
        <v>Apr</v>
      </c>
      <c r="F35" s="2">
        <f>IFERROR(__xludf.DUMMYFUNCTION("""COMPUTED_VALUE"""),2015.0)</f>
        <v>2015</v>
      </c>
      <c r="G35" s="2">
        <f>IFERROR(__xludf.DUMMYFUNCTION("""COMPUTED_VALUE"""),4102015.0)</f>
        <v>4102015</v>
      </c>
      <c r="H35" s="2">
        <f>IFERROR(__xludf.DUMMYFUNCTION("""COMPUTED_VALUE"""),131.34)</f>
        <v>131.34</v>
      </c>
      <c r="O35" s="2">
        <f>IFERROR(__xludf.DUMMYFUNCTION("""COMPUTED_VALUE"""),54.89)</f>
        <v>54.89</v>
      </c>
      <c r="R35" s="2" t="str">
        <f>IFERROR(__xludf.DUMMYFUNCTION("""COMPUTED_VALUE"""),"Central")</f>
        <v>Central</v>
      </c>
      <c r="S35" s="2" t="str">
        <f>IFERROR(__xludf.DUMMYFUNCTION("""COMPUTED_VALUE"""),"Matthew")</f>
        <v>Matthew</v>
      </c>
      <c r="T35" s="2">
        <f>IFERROR(__xludf.DUMMYFUNCTION("""COMPUTED_VALUE"""),2015.0)</f>
        <v>2015</v>
      </c>
      <c r="U35" s="2">
        <f>IFERROR(__xludf.DUMMYFUNCTION("""COMPUTED_VALUE"""),625.0)</f>
        <v>625</v>
      </c>
      <c r="W35" s="2" t="str">
        <f>IFERROR(__xludf.DUMMYFUNCTION("""COMPUTED_VALUE"""),"Central")</f>
        <v>Central</v>
      </c>
      <c r="X35" s="2" t="str">
        <f>IFERROR(__xludf.DUMMYFUNCTION("""COMPUTED_VALUE"""),"Matthew")</f>
        <v>Matthew</v>
      </c>
      <c r="Y35" s="2">
        <f>IFERROR(__xludf.DUMMYFUNCTION("""COMPUTED_VALUE"""),2015.0)</f>
        <v>2015</v>
      </c>
      <c r="Z35" s="2">
        <f>IFERROR(__xludf.DUMMYFUNCTION("""COMPUTED_VALUE"""),625.0)</f>
        <v>625</v>
      </c>
    </row>
    <row r="36">
      <c r="A36" s="2" t="str">
        <f>IFERROR(__xludf.DUMMYFUNCTION("""COMPUTED_VALUE"""),"Central")</f>
        <v>Central</v>
      </c>
      <c r="B36" s="2" t="str">
        <f>IFERROR(__xludf.DUMMYFUNCTION("""COMPUTED_VALUE"""),"Rachel")</f>
        <v>Rachel</v>
      </c>
      <c r="C36" s="2" t="str">
        <f>IFERROR(__xludf.DUMMYFUNCTION("""COMPUTED_VALUE"""),"Pencil")</f>
        <v>Pencil</v>
      </c>
      <c r="D36" s="5">
        <f>IFERROR(__xludf.DUMMYFUNCTION("""COMPUTED_VALUE"""),42112.0)</f>
        <v>42112</v>
      </c>
      <c r="E36" s="2" t="str">
        <f>IFERROR(__xludf.DUMMYFUNCTION("""COMPUTED_VALUE"""),"Apr")</f>
        <v>Apr</v>
      </c>
      <c r="F36" s="2">
        <f>IFERROR(__xludf.DUMMYFUNCTION("""COMPUTED_VALUE"""),2015.0)</f>
        <v>2015</v>
      </c>
      <c r="G36" s="2">
        <f>IFERROR(__xludf.DUMMYFUNCTION("""COMPUTED_VALUE"""),4182015.0)</f>
        <v>4182015</v>
      </c>
      <c r="H36" s="2">
        <f>IFERROR(__xludf.DUMMYFUNCTION("""COMPUTED_VALUE"""),149.25)</f>
        <v>149.25</v>
      </c>
      <c r="O36" s="2">
        <f>IFERROR(__xludf.DUMMYFUNCTION("""COMPUTED_VALUE"""),479.04)</f>
        <v>479.04</v>
      </c>
    </row>
    <row r="37">
      <c r="A37" s="2" t="str">
        <f>IFERROR(__xludf.DUMMYFUNCTION("""COMPUTED_VALUE"""),"East")</f>
        <v>East</v>
      </c>
      <c r="B37" s="2" t="str">
        <f>IFERROR(__xludf.DUMMYFUNCTION("""COMPUTED_VALUE"""),"Nick")</f>
        <v>Nick</v>
      </c>
      <c r="C37" s="2" t="str">
        <f>IFERROR(__xludf.DUMMYFUNCTION("""COMPUTED_VALUE"""),"Pen")</f>
        <v>Pen</v>
      </c>
      <c r="D37" s="5">
        <f>IFERROR(__xludf.DUMMYFUNCTION("""COMPUTED_VALUE"""),42121.0)</f>
        <v>42121</v>
      </c>
      <c r="E37" s="2" t="str">
        <f>IFERROR(__xludf.DUMMYFUNCTION("""COMPUTED_VALUE"""),"Apr")</f>
        <v>Apr</v>
      </c>
      <c r="F37" s="2">
        <f>IFERROR(__xludf.DUMMYFUNCTION("""COMPUTED_VALUE"""),2015.0)</f>
        <v>2015</v>
      </c>
      <c r="G37" s="2">
        <f>IFERROR(__xludf.DUMMYFUNCTION("""COMPUTED_VALUE"""),4272015.0)</f>
        <v>4272015</v>
      </c>
      <c r="H37" s="2">
        <f>IFERROR(__xludf.DUMMYFUNCTION("""COMPUTED_VALUE"""),479.04)</f>
        <v>479.04</v>
      </c>
      <c r="O37" s="2">
        <f>IFERROR(__xludf.DUMMYFUNCTION("""COMPUTED_VALUE"""),1879.06)</f>
        <v>1879.06</v>
      </c>
      <c r="R37" s="1" t="s">
        <v>42</v>
      </c>
    </row>
    <row r="38">
      <c r="A38" s="2" t="str">
        <f>IFERROR(__xludf.DUMMYFUNCTION("""COMPUTED_VALUE"""),"Central")</f>
        <v>Central</v>
      </c>
      <c r="B38" s="2" t="str">
        <f>IFERROR(__xludf.DUMMYFUNCTION("""COMPUTED_VALUE"""),"Alex")</f>
        <v>Alex</v>
      </c>
      <c r="C38" s="2" t="str">
        <f>IFERROR(__xludf.DUMMYFUNCTION("""COMPUTED_VALUE"""),"Pencil")</f>
        <v>Pencil</v>
      </c>
      <c r="D38" s="5">
        <f>IFERROR(__xludf.DUMMYFUNCTION("""COMPUTED_VALUE"""),42129.0)</f>
        <v>42129</v>
      </c>
      <c r="E38" s="2" t="str">
        <f>IFERROR(__xludf.DUMMYFUNCTION("""COMPUTED_VALUE"""),"May")</f>
        <v>May</v>
      </c>
      <c r="F38" s="2">
        <f>IFERROR(__xludf.DUMMYFUNCTION("""COMPUTED_VALUE"""),2015.0)</f>
        <v>2015</v>
      </c>
      <c r="G38" s="2">
        <f>IFERROR(__xludf.DUMMYFUNCTION("""COMPUTED_VALUE"""),5052015.0)</f>
        <v>5052015</v>
      </c>
      <c r="H38" s="2">
        <f>IFERROR(__xludf.DUMMYFUNCTION("""COMPUTED_VALUE"""),449.1)</f>
        <v>449.1</v>
      </c>
      <c r="O38" s="2">
        <f>IFERROR(__xludf.DUMMYFUNCTION("""COMPUTED_VALUE"""),86.43)</f>
        <v>86.43</v>
      </c>
      <c r="R38" s="4" t="str">
        <f>IFERROR(__xludf.DUMMYFUNCTION("QUERY(Sunlight_Supplies!$A$1:$H$44, ""SELECT C WHERE G =7292014"",1)"),"Item")</f>
        <v>Item</v>
      </c>
    </row>
    <row r="39">
      <c r="A39" s="2" t="str">
        <f>IFERROR(__xludf.DUMMYFUNCTION("""COMPUTED_VALUE"""),"Central")</f>
        <v>Central</v>
      </c>
      <c r="B39" s="2" t="str">
        <f>IFERROR(__xludf.DUMMYFUNCTION("""COMPUTED_VALUE"""),"Bill")</f>
        <v>Bill</v>
      </c>
      <c r="C39" s="2" t="str">
        <f>IFERROR(__xludf.DUMMYFUNCTION("""COMPUTED_VALUE"""),"Pencil")</f>
        <v>Pencil</v>
      </c>
      <c r="D39" s="5">
        <f>IFERROR(__xludf.DUMMYFUNCTION("""COMPUTED_VALUE"""),42138.0)</f>
        <v>42138</v>
      </c>
      <c r="E39" s="2" t="str">
        <f>IFERROR(__xludf.DUMMYFUNCTION("""COMPUTED_VALUE"""),"May")</f>
        <v>May</v>
      </c>
      <c r="F39" s="2">
        <f>IFERROR(__xludf.DUMMYFUNCTION("""COMPUTED_VALUE"""),2015.0)</f>
        <v>2015</v>
      </c>
      <c r="G39" s="2">
        <f>IFERROR(__xludf.DUMMYFUNCTION("""COMPUTED_VALUE"""),5142015.0)</f>
        <v>5142015</v>
      </c>
      <c r="H39" s="2">
        <f>IFERROR(__xludf.DUMMYFUNCTION("""COMPUTED_VALUE"""),68.37)</f>
        <v>68.37</v>
      </c>
      <c r="O39" s="2">
        <f>IFERROR(__xludf.DUMMYFUNCTION("""COMPUTED_VALUE"""),139.72)</f>
        <v>139.72</v>
      </c>
      <c r="R39" s="2" t="str">
        <f>IFERROR(__xludf.DUMMYFUNCTION("""COMPUTED_VALUE"""),"Binder")</f>
        <v>Binder</v>
      </c>
    </row>
    <row r="40">
      <c r="A40" s="2" t="str">
        <f>IFERROR(__xludf.DUMMYFUNCTION("""COMPUTED_VALUE"""),"West")</f>
        <v>West</v>
      </c>
      <c r="B40" s="2" t="str">
        <f>IFERROR(__xludf.DUMMYFUNCTION("""COMPUTED_VALUE"""),"Thomas")</f>
        <v>Thomas</v>
      </c>
      <c r="C40" s="2" t="str">
        <f>IFERROR(__xludf.DUMMYFUNCTION("""COMPUTED_VALUE"""),"Pencil")</f>
        <v>Pencil</v>
      </c>
      <c r="D40" s="5">
        <f>IFERROR(__xludf.DUMMYFUNCTION("""COMPUTED_VALUE"""),42146.0)</f>
        <v>42146</v>
      </c>
      <c r="E40" s="2" t="str">
        <f>IFERROR(__xludf.DUMMYFUNCTION("""COMPUTED_VALUE"""),"May")</f>
        <v>May</v>
      </c>
      <c r="F40" s="2">
        <f>IFERROR(__xludf.DUMMYFUNCTION("""COMPUTED_VALUE"""),2015.0)</f>
        <v>2015</v>
      </c>
      <c r="G40" s="2">
        <f>IFERROR(__xludf.DUMMYFUNCTION("""COMPUTED_VALUE"""),5222015.0)</f>
        <v>5222015</v>
      </c>
      <c r="H40" s="2">
        <f>IFERROR(__xludf.DUMMYFUNCTION("""COMPUTED_VALUE"""),63.68)</f>
        <v>63.68</v>
      </c>
      <c r="O40" s="2">
        <f>IFERROR(__xludf.DUMMYFUNCTION("""COMPUTED_VALUE"""),1183.26)</f>
        <v>1183.26</v>
      </c>
    </row>
    <row r="41">
      <c r="A41" s="2" t="str">
        <f>IFERROR(__xludf.DUMMYFUNCTION("""COMPUTED_VALUE"""),"Central")</f>
        <v>Central</v>
      </c>
      <c r="B41" s="2" t="str">
        <f>IFERROR(__xludf.DUMMYFUNCTION("""COMPUTED_VALUE"""),"Bill")</f>
        <v>Bill</v>
      </c>
      <c r="C41" s="2" t="str">
        <f>IFERROR(__xludf.DUMMYFUNCTION("""COMPUTED_VALUE"""),"Binder")</f>
        <v>Binder</v>
      </c>
      <c r="D41" s="5">
        <f>IFERROR(__xludf.DUMMYFUNCTION("""COMPUTED_VALUE"""),42155.0)</f>
        <v>42155</v>
      </c>
      <c r="E41" s="2" t="str">
        <f>IFERROR(__xludf.DUMMYFUNCTION("""COMPUTED_VALUE"""),"May")</f>
        <v>May</v>
      </c>
      <c r="F41" s="2">
        <f>IFERROR(__xludf.DUMMYFUNCTION("""COMPUTED_VALUE"""),2015.0)</f>
        <v>2015</v>
      </c>
      <c r="G41" s="2">
        <f>IFERROR(__xludf.DUMMYFUNCTION("""COMPUTED_VALUE"""),5312015.0)</f>
        <v>5312015</v>
      </c>
      <c r="H41" s="2">
        <f>IFERROR(__xludf.DUMMYFUNCTION("""COMPUTED_VALUE"""),719.2)</f>
        <v>719.2</v>
      </c>
      <c r="O41" s="2">
        <f>IFERROR(__xludf.DUMMYFUNCTION("""COMPUTED_VALUE"""),413.54)</f>
        <v>413.54</v>
      </c>
    </row>
    <row r="42">
      <c r="A42" s="2" t="str">
        <f>IFERROR(__xludf.DUMMYFUNCTION("""COMPUTED_VALUE"""),"East")</f>
        <v>East</v>
      </c>
      <c r="B42" s="2" t="str">
        <f>IFERROR(__xludf.DUMMYFUNCTION("""COMPUTED_VALUE"""),"Richard")</f>
        <v>Richard</v>
      </c>
      <c r="C42" s="2" t="str">
        <f>IFERROR(__xludf.DUMMYFUNCTION("""COMPUTED_VALUE"""),"Binder")</f>
        <v>Binder</v>
      </c>
      <c r="D42" s="5">
        <f>IFERROR(__xludf.DUMMYFUNCTION("""COMPUTED_VALUE"""),42163.0)</f>
        <v>42163</v>
      </c>
      <c r="E42" s="2" t="str">
        <f>IFERROR(__xludf.DUMMYFUNCTION("""COMPUTED_VALUE"""),"Jun")</f>
        <v>Jun</v>
      </c>
      <c r="F42" s="2">
        <f>IFERROR(__xludf.DUMMYFUNCTION("""COMPUTED_VALUE"""),2015.0)</f>
        <v>2015</v>
      </c>
      <c r="G42" s="2">
        <f>IFERROR(__xludf.DUMMYFUNCTION("""COMPUTED_VALUE"""),6082015.0)</f>
        <v>6082015</v>
      </c>
      <c r="H42" s="2">
        <f>IFERROR(__xludf.DUMMYFUNCTION("""COMPUTED_VALUE"""),539.4)</f>
        <v>539.4</v>
      </c>
      <c r="O42" s="2">
        <f>IFERROR(__xludf.DUMMYFUNCTION("""COMPUTED_VALUE"""),999.5)</f>
        <v>999.5</v>
      </c>
    </row>
    <row r="43">
      <c r="A43" s="2" t="str">
        <f>IFERROR(__xludf.DUMMYFUNCTION("""COMPUTED_VALUE"""),"Central")</f>
        <v>Central</v>
      </c>
      <c r="B43" s="2" t="str">
        <f>IFERROR(__xludf.DUMMYFUNCTION("""COMPUTED_VALUE"""),"Matthew")</f>
        <v>Matthew</v>
      </c>
      <c r="C43" s="2" t="str">
        <f>IFERROR(__xludf.DUMMYFUNCTION("""COMPUTED_VALUE"""),"Desk")</f>
        <v>Desk</v>
      </c>
      <c r="D43" s="5">
        <f>IFERROR(__xludf.DUMMYFUNCTION("""COMPUTED_VALUE"""),42172.0)</f>
        <v>42172</v>
      </c>
      <c r="E43" s="2" t="str">
        <f>IFERROR(__xludf.DUMMYFUNCTION("""COMPUTED_VALUE"""),"Jun")</f>
        <v>Jun</v>
      </c>
      <c r="F43" s="2">
        <f>IFERROR(__xludf.DUMMYFUNCTION("""COMPUTED_VALUE"""),2015.0)</f>
        <v>2015</v>
      </c>
      <c r="G43" s="2">
        <f>IFERROR(__xludf.DUMMYFUNCTION("""COMPUTED_VALUE"""),6172015.0)</f>
        <v>6172015</v>
      </c>
      <c r="H43" s="2">
        <f>IFERROR(__xludf.DUMMYFUNCTION("""COMPUTED_VALUE"""),625.0)</f>
        <v>625</v>
      </c>
      <c r="O43" s="2">
        <f>IFERROR(__xludf.DUMMYFUNCTION("""COMPUTED_VALUE"""),1305.0)</f>
        <v>1305</v>
      </c>
    </row>
    <row r="44">
      <c r="A44" s="2" t="str">
        <f>IFERROR(__xludf.DUMMYFUNCTION("""COMPUTED_VALUE"""),"Central")</f>
        <v>Central</v>
      </c>
      <c r="B44" s="2" t="str">
        <f>IFERROR(__xludf.DUMMYFUNCTION("""COMPUTED_VALUE"""),"Morgan")</f>
        <v>Morgan</v>
      </c>
      <c r="C44" s="2" t="str">
        <f>IFERROR(__xludf.DUMMYFUNCTION("""COMPUTED_VALUE"""),"Pencil")</f>
        <v>Pencil</v>
      </c>
      <c r="D44" s="5">
        <f>IFERROR(__xludf.DUMMYFUNCTION("""COMPUTED_VALUE"""),42180.0)</f>
        <v>42180</v>
      </c>
      <c r="E44" s="2" t="str">
        <f>IFERROR(__xludf.DUMMYFUNCTION("""COMPUTED_VALUE"""),"Jun")</f>
        <v>Jun</v>
      </c>
      <c r="F44" s="2">
        <f>IFERROR(__xludf.DUMMYFUNCTION("""COMPUTED_VALUE"""),2015.0)</f>
        <v>2015</v>
      </c>
      <c r="G44" s="2">
        <f>IFERROR(__xludf.DUMMYFUNCTION("""COMPUTED_VALUE"""),6252015.0)</f>
        <v>6252015</v>
      </c>
      <c r="H44" s="2">
        <f>IFERROR(__xludf.DUMMYFUNCTION("""COMPUTED_VALUE"""),449.1)</f>
        <v>449.1</v>
      </c>
      <c r="O44" s="2">
        <f>IFERROR(__xludf.DUMMYFUNCTION("""COMPUTED_VALUE"""),179.64)</f>
        <v>179.64</v>
      </c>
    </row>
    <row r="45">
      <c r="O45" s="2">
        <f>IFERROR(__xludf.DUMMYFUNCTION("""COMPUTED_VALUE"""),539.73)</f>
        <v>539.73</v>
      </c>
    </row>
    <row r="46">
      <c r="O46" s="2">
        <f>IFERROR(__xludf.DUMMYFUNCTION("""COMPUTED_VALUE"""),249.5)</f>
        <v>249.5</v>
      </c>
      <c r="R46" s="1" t="s">
        <v>43</v>
      </c>
    </row>
    <row r="47">
      <c r="O47" s="2">
        <f>IFERROR(__xludf.DUMMYFUNCTION("""COMPUTED_VALUE"""),131.34)</f>
        <v>131.34</v>
      </c>
      <c r="R47" s="4" t="str">
        <f>IFERROR(__xludf.DUMMYFUNCTION("QUERY(Sunlight_Supplies!$A$1:$H$44, ""SELECT A,B,H WHERE F=2014 ORDER BY H DESC LIMIT 10"",1)"),"Region")</f>
        <v>Region</v>
      </c>
      <c r="S47" s="2" t="str">
        <f>IFERROR(__xludf.DUMMYFUNCTION("""COMPUTED_VALUE"""),"Sales_rep")</f>
        <v>Sales_rep</v>
      </c>
      <c r="T47" s="2" t="str">
        <f>IFERROR(__xludf.DUMMYFUNCTION("""COMPUTED_VALUE"""),"Sales")</f>
        <v>Sales</v>
      </c>
      <c r="U47" s="4"/>
      <c r="W47" s="4" t="str">
        <f>IFERROR(__xludf.DUMMYFUNCTION("QUERY(Sunlight_Supplies!$A$1:$H$44, ""SELECT A,C,H WHERE F=2015 ORDER BY H ASC  LIMIT 12"",1)"),"Region")</f>
        <v>Region</v>
      </c>
      <c r="X47" s="2" t="str">
        <f>IFERROR(__xludf.DUMMYFUNCTION("""COMPUTED_VALUE"""),"Item")</f>
        <v>Item</v>
      </c>
      <c r="Y47" s="2" t="str">
        <f>IFERROR(__xludf.DUMMYFUNCTION("""COMPUTED_VALUE"""),"Sales")</f>
        <v>Sales</v>
      </c>
    </row>
    <row r="48">
      <c r="O48" s="2">
        <f>IFERROR(__xludf.DUMMYFUNCTION("""COMPUTED_VALUE"""),149.25)</f>
        <v>149.25</v>
      </c>
      <c r="R48" s="2" t="str">
        <f>IFERROR(__xludf.DUMMYFUNCTION("""COMPUTED_VALUE"""),"Central")</f>
        <v>Central</v>
      </c>
      <c r="S48" s="2" t="str">
        <f>IFERROR(__xludf.DUMMYFUNCTION("""COMPUTED_VALUE"""),"Alex")</f>
        <v>Alex</v>
      </c>
      <c r="T48" s="2">
        <f>IFERROR(__xludf.DUMMYFUNCTION("""COMPUTED_VALUE"""),1879.06)</f>
        <v>1879.06</v>
      </c>
      <c r="W48" s="2" t="str">
        <f>IFERROR(__xludf.DUMMYFUNCTION("""COMPUTED_VALUE"""),"East")</f>
        <v>East</v>
      </c>
      <c r="X48" s="2" t="str">
        <f>IFERROR(__xludf.DUMMYFUNCTION("""COMPUTED_VALUE"""),"Binder")</f>
        <v>Binder</v>
      </c>
      <c r="Y48" s="2">
        <f>IFERROR(__xludf.DUMMYFUNCTION("""COMPUTED_VALUE"""),19.96)</f>
        <v>19.96</v>
      </c>
    </row>
    <row r="49">
      <c r="O49" s="2">
        <f>IFERROR(__xludf.DUMMYFUNCTION("""COMPUTED_VALUE"""),449.1)</f>
        <v>449.1</v>
      </c>
      <c r="R49" s="2" t="str">
        <f>IFERROR(__xludf.DUMMYFUNCTION("""COMPUTED_VALUE"""),"East")</f>
        <v>East</v>
      </c>
      <c r="S49" s="2" t="str">
        <f>IFERROR(__xludf.DUMMYFUNCTION("""COMPUTED_VALUE"""),"Susan")</f>
        <v>Susan</v>
      </c>
      <c r="T49" s="2">
        <f>IFERROR(__xludf.DUMMYFUNCTION("""COMPUTED_VALUE"""),1619.19)</f>
        <v>1619.19</v>
      </c>
      <c r="W49" s="2" t="str">
        <f>IFERROR(__xludf.DUMMYFUNCTION("""COMPUTED_VALUE"""),"West")</f>
        <v>West</v>
      </c>
      <c r="X49" s="2" t="str">
        <f>IFERROR(__xludf.DUMMYFUNCTION("""COMPUTED_VALUE"""),"Pencil")</f>
        <v>Pencil</v>
      </c>
      <c r="Y49" s="2">
        <f>IFERROR(__xludf.DUMMYFUNCTION("""COMPUTED_VALUE"""),63.68)</f>
        <v>63.68</v>
      </c>
    </row>
    <row r="50">
      <c r="O50" s="2">
        <f>IFERROR(__xludf.DUMMYFUNCTION("""COMPUTED_VALUE"""),68.37)</f>
        <v>68.37</v>
      </c>
      <c r="R50" s="2" t="str">
        <f>IFERROR(__xludf.DUMMYFUNCTION("""COMPUTED_VALUE"""),"East")</f>
        <v>East</v>
      </c>
      <c r="S50" s="2" t="str">
        <f>IFERROR(__xludf.DUMMYFUNCTION("""COMPUTED_VALUE"""),"Susan")</f>
        <v>Susan</v>
      </c>
      <c r="T50" s="2">
        <f>IFERROR(__xludf.DUMMYFUNCTION("""COMPUTED_VALUE"""),1183.26)</f>
        <v>1183.26</v>
      </c>
      <c r="W50" s="2" t="str">
        <f>IFERROR(__xludf.DUMMYFUNCTION("""COMPUTED_VALUE"""),"Central")</f>
        <v>Central</v>
      </c>
      <c r="X50" s="2" t="str">
        <f>IFERROR(__xludf.DUMMYFUNCTION("""COMPUTED_VALUE"""),"Pencil")</f>
        <v>Pencil</v>
      </c>
      <c r="Y50" s="2">
        <f>IFERROR(__xludf.DUMMYFUNCTION("""COMPUTED_VALUE"""),68.37)</f>
        <v>68.37</v>
      </c>
    </row>
    <row r="51">
      <c r="O51" s="2">
        <f>IFERROR(__xludf.DUMMYFUNCTION("""COMPUTED_VALUE"""),719.2)</f>
        <v>719.2</v>
      </c>
      <c r="R51" s="2" t="str">
        <f>IFERROR(__xludf.DUMMYFUNCTION("""COMPUTED_VALUE"""),"West")</f>
        <v>West</v>
      </c>
      <c r="S51" s="2" t="str">
        <f>IFERROR(__xludf.DUMMYFUNCTION("""COMPUTED_VALUE"""),"Thomas")</f>
        <v>Thomas</v>
      </c>
      <c r="T51" s="2">
        <f>IFERROR(__xludf.DUMMYFUNCTION("""COMPUTED_VALUE"""),1139.43)</f>
        <v>1139.43</v>
      </c>
      <c r="W51" s="2" t="str">
        <f>IFERROR(__xludf.DUMMYFUNCTION("""COMPUTED_VALUE"""),"Central")</f>
        <v>Central</v>
      </c>
      <c r="X51" s="2" t="str">
        <f>IFERROR(__xludf.DUMMYFUNCTION("""COMPUTED_VALUE"""),"Pencil")</f>
        <v>Pencil</v>
      </c>
      <c r="Y51" s="2">
        <f>IFERROR(__xludf.DUMMYFUNCTION("""COMPUTED_VALUE"""),131.34)</f>
        <v>131.34</v>
      </c>
    </row>
    <row r="52">
      <c r="O52" s="2">
        <f>IFERROR(__xludf.DUMMYFUNCTION("""COMPUTED_VALUE"""),625.0)</f>
        <v>625</v>
      </c>
      <c r="R52" s="2" t="str">
        <f>IFERROR(__xludf.DUMMYFUNCTION("""COMPUTED_VALUE"""),"Central")</f>
        <v>Central</v>
      </c>
      <c r="S52" s="2" t="str">
        <f>IFERROR(__xludf.DUMMYFUNCTION("""COMPUTED_VALUE"""),"Matthew")</f>
        <v>Matthew</v>
      </c>
      <c r="T52" s="2">
        <f>IFERROR(__xludf.DUMMYFUNCTION("""COMPUTED_VALUE"""),1005.9)</f>
        <v>1005.9</v>
      </c>
      <c r="W52" s="2" t="str">
        <f>IFERROR(__xludf.DUMMYFUNCTION("""COMPUTED_VALUE"""),"West")</f>
        <v>West</v>
      </c>
      <c r="X52" s="2" t="str">
        <f>IFERROR(__xludf.DUMMYFUNCTION("""COMPUTED_VALUE"""),"Binder")</f>
        <v>Binder</v>
      </c>
      <c r="Y52" s="2">
        <f>IFERROR(__xludf.DUMMYFUNCTION("""COMPUTED_VALUE"""),139.93)</f>
        <v>139.93</v>
      </c>
    </row>
    <row r="53">
      <c r="O53" s="2">
        <f>IFERROR(__xludf.DUMMYFUNCTION("""COMPUTED_VALUE"""),449.1)</f>
        <v>449.1</v>
      </c>
      <c r="R53" s="2" t="str">
        <f>IFERROR(__xludf.DUMMYFUNCTION("""COMPUTED_VALUE"""),"West")</f>
        <v>West</v>
      </c>
      <c r="S53" s="2" t="str">
        <f>IFERROR(__xludf.DUMMYFUNCTION("""COMPUTED_VALUE"""),"James")</f>
        <v>James</v>
      </c>
      <c r="T53" s="2">
        <f>IFERROR(__xludf.DUMMYFUNCTION("""COMPUTED_VALUE"""),825.0)</f>
        <v>825</v>
      </c>
      <c r="W53" s="2" t="str">
        <f>IFERROR(__xludf.DUMMYFUNCTION("""COMPUTED_VALUE"""),"Central")</f>
        <v>Central</v>
      </c>
      <c r="X53" s="2" t="str">
        <f>IFERROR(__xludf.DUMMYFUNCTION("""COMPUTED_VALUE"""),"Pencil")</f>
        <v>Pencil</v>
      </c>
      <c r="Y53" s="2">
        <f>IFERROR(__xludf.DUMMYFUNCTION("""COMPUTED_VALUE"""),149.25)</f>
        <v>149.25</v>
      </c>
    </row>
    <row r="54">
      <c r="R54" s="2" t="str">
        <f>IFERROR(__xludf.DUMMYFUNCTION("""COMPUTED_VALUE"""),"Central")</f>
        <v>Central</v>
      </c>
      <c r="S54" s="2" t="str">
        <f>IFERROR(__xludf.DUMMYFUNCTION("""COMPUTED_VALUE"""),"Morgan")</f>
        <v>Morgan</v>
      </c>
      <c r="T54" s="2">
        <f>IFERROR(__xludf.DUMMYFUNCTION("""COMPUTED_VALUE"""),686.95)</f>
        <v>686.95</v>
      </c>
      <c r="W54" s="2" t="str">
        <f>IFERROR(__xludf.DUMMYFUNCTION("""COMPUTED_VALUE"""),"West")</f>
        <v>West</v>
      </c>
      <c r="X54" s="2" t="str">
        <f>IFERROR(__xludf.DUMMYFUNCTION("""COMPUTED_VALUE"""),"Pencil")</f>
        <v>Pencil</v>
      </c>
      <c r="Y54" s="2">
        <f>IFERROR(__xludf.DUMMYFUNCTION("""COMPUTED_VALUE"""),167.44)</f>
        <v>167.44</v>
      </c>
    </row>
    <row r="55">
      <c r="O55" s="1" t="s">
        <v>44</v>
      </c>
      <c r="R55" s="2" t="str">
        <f>IFERROR(__xludf.DUMMYFUNCTION("""COMPUTED_VALUE"""),"East")</f>
        <v>East</v>
      </c>
      <c r="S55" s="2" t="str">
        <f>IFERROR(__xludf.DUMMYFUNCTION("""COMPUTED_VALUE"""),"Richard")</f>
        <v>Richard</v>
      </c>
      <c r="T55" s="2">
        <f>IFERROR(__xludf.DUMMYFUNCTION("""COMPUTED_VALUE"""),575.36)</f>
        <v>575.36</v>
      </c>
      <c r="W55" s="2" t="str">
        <f>IFERROR(__xludf.DUMMYFUNCTION("""COMPUTED_VALUE"""),"Central")</f>
        <v>Central</v>
      </c>
      <c r="X55" s="2" t="str">
        <f>IFERROR(__xludf.DUMMYFUNCTION("""COMPUTED_VALUE"""),"Pencil")</f>
        <v>Pencil</v>
      </c>
      <c r="Y55" s="2">
        <f>IFERROR(__xludf.DUMMYFUNCTION("""COMPUTED_VALUE"""),179.64)</f>
        <v>179.64</v>
      </c>
    </row>
    <row r="56">
      <c r="O56" s="4" t="str">
        <f>IFERROR(__xludf.DUMMYFUNCTION("QUERY(Sunlight_Supplies!$A$1:$H$44, ""SELECT H WHERE(E='Aug' OR E='Sep') AND F=2014 "",1)"),"Sales")</f>
        <v>Sales</v>
      </c>
      <c r="R56" s="2" t="str">
        <f>IFERROR(__xludf.DUMMYFUNCTION("""COMPUTED_VALUE"""),"Central")</f>
        <v>Central</v>
      </c>
      <c r="S56" s="2" t="str">
        <f>IFERROR(__xludf.DUMMYFUNCTION("""COMPUTED_VALUE"""),"Matthew")</f>
        <v>Matthew</v>
      </c>
      <c r="T56" s="2">
        <f>IFERROR(__xludf.DUMMYFUNCTION("""COMPUTED_VALUE"""),479.04)</f>
        <v>479.04</v>
      </c>
      <c r="W56" s="2" t="str">
        <f>IFERROR(__xludf.DUMMYFUNCTION("""COMPUTED_VALUE"""),"East")</f>
        <v>East</v>
      </c>
      <c r="X56" s="2" t="str">
        <f>IFERROR(__xludf.DUMMYFUNCTION("""COMPUTED_VALUE"""),"Pencil")</f>
        <v>Pencil</v>
      </c>
      <c r="Y56" s="2">
        <f>IFERROR(__xludf.DUMMYFUNCTION("""COMPUTED_VALUE"""),189.05)</f>
        <v>189.05</v>
      </c>
    </row>
    <row r="57">
      <c r="O57" s="2">
        <f>IFERROR(__xludf.DUMMYFUNCTION("""COMPUTED_VALUE"""),1005.9)</f>
        <v>1005.9</v>
      </c>
      <c r="R57" s="2" t="str">
        <f>IFERROR(__xludf.DUMMYFUNCTION("""COMPUTED_VALUE"""),"East")</f>
        <v>East</v>
      </c>
      <c r="S57" s="2" t="str">
        <f>IFERROR(__xludf.DUMMYFUNCTION("""COMPUTED_VALUE"""),"Richard")</f>
        <v>Richard</v>
      </c>
      <c r="T57" s="2">
        <f>IFERROR(__xludf.DUMMYFUNCTION("""COMPUTED_VALUE"""),309.38)</f>
        <v>309.38</v>
      </c>
      <c r="W57" s="2" t="str">
        <f>IFERROR(__xludf.DUMMYFUNCTION("""COMPUTED_VALUE"""),"Central")</f>
        <v>Central</v>
      </c>
      <c r="X57" s="2" t="str">
        <f>IFERROR(__xludf.DUMMYFUNCTION("""COMPUTED_VALUE"""),"Pen Set")</f>
        <v>Pen Set</v>
      </c>
      <c r="Y57" s="2">
        <f>IFERROR(__xludf.DUMMYFUNCTION("""COMPUTED_VALUE"""),249.5)</f>
        <v>249.5</v>
      </c>
    </row>
    <row r="58">
      <c r="O58" s="2">
        <f>IFERROR(__xludf.DUMMYFUNCTION("""COMPUTED_VALUE"""),174.65)</f>
        <v>174.65</v>
      </c>
      <c r="W58" s="2" t="str">
        <f>IFERROR(__xludf.DUMMYFUNCTION("""COMPUTED_VALUE"""),"East")</f>
        <v>East</v>
      </c>
      <c r="X58" s="2" t="str">
        <f>IFERROR(__xludf.DUMMYFUNCTION("""COMPUTED_VALUE"""),"Binder")</f>
        <v>Binder</v>
      </c>
      <c r="Y58" s="2">
        <f>IFERROR(__xludf.DUMMYFUNCTION("""COMPUTED_VALUE"""),299.4)</f>
        <v>299.4</v>
      </c>
    </row>
    <row r="59">
      <c r="O59" s="2">
        <f>IFERROR(__xludf.DUMMYFUNCTION("""COMPUTED_VALUE"""),825.0)</f>
        <v>825</v>
      </c>
      <c r="W59" s="2" t="str">
        <f>IFERROR(__xludf.DUMMYFUNCTION("""COMPUTED_VALUE"""),"Central")</f>
        <v>Central</v>
      </c>
      <c r="X59" s="2" t="str">
        <f>IFERROR(__xludf.DUMMYFUNCTION("""COMPUTED_VALUE"""),"Binder")</f>
        <v>Binder</v>
      </c>
      <c r="Y59" s="2">
        <f>IFERROR(__xludf.DUMMYFUNCTION("""COMPUTED_VALUE"""),413.54)</f>
        <v>413.54</v>
      </c>
    </row>
    <row r="60">
      <c r="O60" s="2">
        <f>IFERROR(__xludf.DUMMYFUNCTION("""COMPUTED_VALUE"""),250.0)</f>
        <v>250</v>
      </c>
    </row>
    <row r="61">
      <c r="O61" s="2">
        <f>IFERROR(__xludf.DUMMYFUNCTION("""COMPUTED_VALUE"""),9.03)</f>
        <v>9.03</v>
      </c>
    </row>
    <row r="62">
      <c r="O62" s="2">
        <f>IFERROR(__xludf.DUMMYFUNCTION("""COMPUTED_VALUE"""),255.84)</f>
        <v>255.84</v>
      </c>
      <c r="R62" s="1" t="s">
        <v>45</v>
      </c>
    </row>
    <row r="63">
      <c r="O63" s="2">
        <f>IFERROR(__xludf.DUMMYFUNCTION("""COMPUTED_VALUE"""),151.24)</f>
        <v>151.24</v>
      </c>
      <c r="R63" s="4" t="str">
        <f>IFERROR(__xludf.DUMMYFUNCTION("QUERY(Sunlight_Supplies!$A$1:$H$44, ""SELECT SUM(H) WHERE F=2014 "",1)"),"sum Sales")</f>
        <v>sum Sales</v>
      </c>
    </row>
    <row r="64">
      <c r="R64" s="2">
        <f>IFERROR(__xludf.DUMMYFUNCTION("""COMPUTED_VALUE"""),11451.710000000001)</f>
        <v>11451.71</v>
      </c>
    </row>
    <row r="67">
      <c r="R67" s="4" t="str">
        <f>IFERROR(__xludf.DUMMYFUNCTION("QUERY(Sunlight_Supplies!$A$1:$H$44, ""SELECT H WHERE F =2015 ORDER BY H DESC LIMIT 1"",1)"),"Sales")</f>
        <v>Sales</v>
      </c>
    </row>
    <row r="68">
      <c r="R68" s="2">
        <f>IFERROR(__xludf.DUMMYFUNCTION("""COMPUTED_VALUE"""),1305.0)</f>
        <v>1305</v>
      </c>
    </row>
    <row r="70">
      <c r="R70" s="4" t="str">
        <f>IFERROR(__xludf.DUMMYFUNCTION("QUERY(Sunlight_Supplies!$A$1:$H$44, ""SELECT H WHERE F =2015 ORDER BY H ASC LIMIT 1"",1)"),"Sales")</f>
        <v>Sales</v>
      </c>
    </row>
    <row r="71">
      <c r="R71" s="2">
        <f>IFERROR(__xludf.DUMMYFUNCTION("""COMPUTED_VALUE"""),19.96)</f>
        <v>19.96</v>
      </c>
    </row>
  </sheetData>
  <drawing r:id="rId1"/>
</worksheet>
</file>