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batteryPower">Data!$D$7</definedName>
    <definedName name="batteryCapacity">Data!$D$8</definedName>
    <definedName name="batteryEfficiency">Data!$D$9</definedName>
    <definedName name="NumberOfBatteries">Data!$C$3</definedName>
    <definedName name="NumberOfPanels">Data!$C$4</definedName>
  </definedNames>
  <calcPr/>
</workbook>
</file>

<file path=xl/sharedStrings.xml><?xml version="1.0" encoding="utf-8"?>
<sst xmlns="http://schemas.openxmlformats.org/spreadsheetml/2006/main" count="273" uniqueCount="254">
  <si>
    <t>Inputs</t>
  </si>
  <si>
    <t>Number of batteries</t>
  </si>
  <si>
    <t>cost is $3000/battery</t>
  </si>
  <si>
    <t>Number of solar panels</t>
  </si>
  <si>
    <t>cost is $200/panel</t>
  </si>
  <si>
    <t>1 battery is:</t>
  </si>
  <si>
    <t>Total is:</t>
  </si>
  <si>
    <t>Battery Power, kW</t>
  </si>
  <si>
    <t>Battery Capacity, kWh</t>
  </si>
  <si>
    <t>Battery Efficiency, %</t>
  </si>
  <si>
    <t>Metrics</t>
  </si>
  <si>
    <t>Total energy cost for 1 day</t>
  </si>
  <si>
    <t>$/kWh</t>
  </si>
  <si>
    <t>Energy from renewables</t>
  </si>
  <si>
    <t>Before Solar</t>
  </si>
  <si>
    <t>Post solar</t>
  </si>
  <si>
    <t>Modes</t>
  </si>
  <si>
    <t>Self-consumption</t>
  </si>
  <si>
    <t>Battery charges from excess solar production, and discharges to load not covered by solar productioin</t>
  </si>
  <si>
    <t>Fixed rate charge</t>
  </si>
  <si>
    <t>Charges the battery at the defined power - first from solar production and then by importing from the grid</t>
  </si>
  <si>
    <t>Fixed rate discharge</t>
  </si>
  <si>
    <t>Discharges at the defined power - loads on site are supplied first, then remainder is exported to the grid</t>
  </si>
  <si>
    <t>Model</t>
  </si>
  <si>
    <t>Input Data</t>
  </si>
  <si>
    <t>Key metric</t>
  </si>
  <si>
    <t>Calculations to be used in Python</t>
  </si>
  <si>
    <t>INPUT COLUMN</t>
  </si>
  <si>
    <t>INPUT COLUMN *</t>
  </si>
  <si>
    <t>* Note that the max power here cannot be higher than the battery power for the number of batteries selected -  cell D7</t>
  </si>
  <si>
    <t>Date_UTC</t>
  </si>
  <si>
    <t>PV Power (for number of panels on example site)</t>
  </si>
  <si>
    <t>Number of panels on example site</t>
  </si>
  <si>
    <t>Scaling factor for number of panels selected above</t>
  </si>
  <si>
    <t>PV power after scaling factor for panels selected above</t>
  </si>
  <si>
    <t>Load Power</t>
  </si>
  <si>
    <t>Price for grid import ($/kWh)</t>
  </si>
  <si>
    <t>Grid renewable fraction, %</t>
  </si>
  <si>
    <t>Electricity costs before solar</t>
  </si>
  <si>
    <t>Renewable Energy To Load (before solar), kWh</t>
  </si>
  <si>
    <t>PV supplied to load</t>
  </si>
  <si>
    <t>Battery Mode</t>
  </si>
  <si>
    <t>Power in charge mode</t>
  </si>
  <si>
    <t>Power in discharge mode</t>
  </si>
  <si>
    <t>Battery charge</t>
  </si>
  <si>
    <t>Charge from solar</t>
  </si>
  <si>
    <t>Charge from grid</t>
  </si>
  <si>
    <t>Battery Discharge</t>
  </si>
  <si>
    <t>Discharge to Load</t>
  </si>
  <si>
    <t>Discharge to Grid</t>
  </si>
  <si>
    <t>Battery State of Charge, kWh</t>
  </si>
  <si>
    <t>Battery State of Charge, %</t>
  </si>
  <si>
    <t>New grid Consumption, kW</t>
  </si>
  <si>
    <t>Electricity costs post solar</t>
  </si>
  <si>
    <t>Renewable Energy To Load (after solar), kWh</t>
  </si>
  <si>
    <t>DateTime</t>
  </si>
  <si>
    <t>kW</t>
  </si>
  <si>
    <t>Number of panels</t>
  </si>
  <si>
    <t>%</t>
  </si>
  <si>
    <t>$</t>
  </si>
  <si>
    <t>kWh</t>
  </si>
  <si>
    <t>Mode</t>
  </si>
  <si>
    <t>2023-02-17 11:00</t>
  </si>
  <si>
    <t>2023-02-17 11:15</t>
  </si>
  <si>
    <t>2023-02-17 11:30</t>
  </si>
  <si>
    <t>2023-02-17 11:45</t>
  </si>
  <si>
    <t>2023-02-17 12:00</t>
  </si>
  <si>
    <t>2023-02-17 12:15</t>
  </si>
  <si>
    <t>2023-02-17 12:30</t>
  </si>
  <si>
    <t>2023-02-17 12:45</t>
  </si>
  <si>
    <t>2023-02-17 13:00</t>
  </si>
  <si>
    <t>2023-02-17 13:15</t>
  </si>
  <si>
    <t>2023-02-17 13:30</t>
  </si>
  <si>
    <t>2023-02-17 13:45</t>
  </si>
  <si>
    <t>2023-02-17 14:00</t>
  </si>
  <si>
    <t>2023-02-17 14:15</t>
  </si>
  <si>
    <t>2023-02-17 14:30</t>
  </si>
  <si>
    <t>2023-02-17 14:45</t>
  </si>
  <si>
    <t>2023-02-17 15:00</t>
  </si>
  <si>
    <t>2023-02-17 15:15</t>
  </si>
  <si>
    <t>2023-02-17 15:30</t>
  </si>
  <si>
    <t>2023-02-17 15:45</t>
  </si>
  <si>
    <t>2023-02-17 16:00</t>
  </si>
  <si>
    <t>2023-02-17 16:15</t>
  </si>
  <si>
    <t>2023-02-17 16:30</t>
  </si>
  <si>
    <t>2023-02-17 16:45</t>
  </si>
  <si>
    <t>2023-02-17 17:00</t>
  </si>
  <si>
    <t>2023-02-17 17:15</t>
  </si>
  <si>
    <t>2023-02-17 17:30</t>
  </si>
  <si>
    <t>2023-02-17 17:45</t>
  </si>
  <si>
    <t>2023-02-17 18:00</t>
  </si>
  <si>
    <t>2023-02-17 18:15</t>
  </si>
  <si>
    <t>2023-02-17 18:30</t>
  </si>
  <si>
    <t>2023-02-17 18:45</t>
  </si>
  <si>
    <t>2023-02-17 19:00</t>
  </si>
  <si>
    <t>2023-02-17 19:15</t>
  </si>
  <si>
    <t>2023-02-17 19:30</t>
  </si>
  <si>
    <t>2023-02-17 19:45</t>
  </si>
  <si>
    <t>2023-02-17 20:00</t>
  </si>
  <si>
    <t>2023-02-17 20:15</t>
  </si>
  <si>
    <t>2023-02-17 20:30</t>
  </si>
  <si>
    <t>2023-02-17 20:45</t>
  </si>
  <si>
    <t>2023-02-17 21:00</t>
  </si>
  <si>
    <t>2023-02-17 21:15</t>
  </si>
  <si>
    <t>2023-02-17 21:30</t>
  </si>
  <si>
    <t>2023-02-17 21:45</t>
  </si>
  <si>
    <t>2023-02-17 22:00</t>
  </si>
  <si>
    <t>2023-02-17 22:15</t>
  </si>
  <si>
    <t>2023-02-17 22:30</t>
  </si>
  <si>
    <t>2023-02-17 22:45</t>
  </si>
  <si>
    <t>2023-02-17 23:00</t>
  </si>
  <si>
    <t>2023-02-17 23:15</t>
  </si>
  <si>
    <t>2023-02-17 23:30</t>
  </si>
  <si>
    <t>2023-02-17 23:45</t>
  </si>
  <si>
    <t>2023-02-18 00:00</t>
  </si>
  <si>
    <t>2023-02-18 00:15</t>
  </si>
  <si>
    <t>2023-02-18 00:30</t>
  </si>
  <si>
    <t>2023-02-18 00:45</t>
  </si>
  <si>
    <t>2023-02-18 01:00</t>
  </si>
  <si>
    <t>2023-02-18 01:15</t>
  </si>
  <si>
    <t>2023-02-18 01:30</t>
  </si>
  <si>
    <t>2023-02-18 01:45</t>
  </si>
  <si>
    <t>2023-02-18 02:00</t>
  </si>
  <si>
    <t>2023-02-18 02:15</t>
  </si>
  <si>
    <t>2023-02-18 02:30</t>
  </si>
  <si>
    <t>2023-02-18 02:45</t>
  </si>
  <si>
    <t>2023-02-18 03:00</t>
  </si>
  <si>
    <t>2023-02-18 03:15</t>
  </si>
  <si>
    <t>2023-02-18 03:30</t>
  </si>
  <si>
    <t>2023-02-18 03:45</t>
  </si>
  <si>
    <t>2023-02-18 04:00</t>
  </si>
  <si>
    <t>2023-02-18 04:15</t>
  </si>
  <si>
    <t>2023-02-18 04:30</t>
  </si>
  <si>
    <t>2023-02-18 04:45</t>
  </si>
  <si>
    <t>2023-02-18 05:00</t>
  </si>
  <si>
    <t>2023-02-18 05:15</t>
  </si>
  <si>
    <t>2023-02-18 05:30</t>
  </si>
  <si>
    <t>2023-02-18 05:45</t>
  </si>
  <si>
    <t>2023-02-18 06:00</t>
  </si>
  <si>
    <t>2023-02-18 06:15</t>
  </si>
  <si>
    <t>2023-02-18 06:30</t>
  </si>
  <si>
    <t>2023-02-18 06:45</t>
  </si>
  <si>
    <t>2023-02-18 07:00</t>
  </si>
  <si>
    <t>2023-02-18 07:15</t>
  </si>
  <si>
    <t>2023-02-18 07:30</t>
  </si>
  <si>
    <t>2023-02-18 07:45</t>
  </si>
  <si>
    <t>2023-02-18 08:00</t>
  </si>
  <si>
    <t>2023-02-18 08:15</t>
  </si>
  <si>
    <t>2023-02-18 08:30</t>
  </si>
  <si>
    <t>2023-02-18 08:45</t>
  </si>
  <si>
    <t>2023-02-18 09:00</t>
  </si>
  <si>
    <t>2023-02-18 09:15</t>
  </si>
  <si>
    <t>2023-02-18 09:30</t>
  </si>
  <si>
    <t>2023-02-18 09:45</t>
  </si>
  <si>
    <t>2023-02-18 10:00</t>
  </si>
  <si>
    <t>2023-02-18 10:15</t>
  </si>
  <si>
    <t>2023-02-18 10:30</t>
  </si>
  <si>
    <t>2023-02-18 10:45</t>
  </si>
  <si>
    <t>2023-02-18 11:00</t>
  </si>
  <si>
    <t>2023-02-18 11:15</t>
  </si>
  <si>
    <t>2023-02-18 11:30</t>
  </si>
  <si>
    <t>2023-02-18 11:45</t>
  </si>
  <si>
    <t>2023-02-18 12:00</t>
  </si>
  <si>
    <t>2023-02-18 12:15</t>
  </si>
  <si>
    <t>2023-02-18 12:30</t>
  </si>
  <si>
    <t>2023-02-18 12:45</t>
  </si>
  <si>
    <t>2023-02-18 13:00</t>
  </si>
  <si>
    <t>2023-02-18 13:15</t>
  </si>
  <si>
    <t>2023-02-18 13:30</t>
  </si>
  <si>
    <t>2023-02-18 13:45</t>
  </si>
  <si>
    <t>2023-02-18 14:00</t>
  </si>
  <si>
    <t>2023-02-18 14:15</t>
  </si>
  <si>
    <t>2023-02-18 14:30</t>
  </si>
  <si>
    <t>2023-02-18 14:45</t>
  </si>
  <si>
    <t>2023-02-18 15:00</t>
  </si>
  <si>
    <t>2023-02-18 15:15</t>
  </si>
  <si>
    <t>2023-02-18 15:30</t>
  </si>
  <si>
    <t>2023-02-18 15:45</t>
  </si>
  <si>
    <t>2023-02-18 16:00</t>
  </si>
  <si>
    <t>2023-02-18 16:15</t>
  </si>
  <si>
    <t>2023-02-18 16:30</t>
  </si>
  <si>
    <t>2023-02-18 16:45</t>
  </si>
  <si>
    <t>2023-02-18 17:00</t>
  </si>
  <si>
    <t>2023-02-18 17:15</t>
  </si>
  <si>
    <t>2023-02-18 17:30</t>
  </si>
  <si>
    <t>2023-02-18 17:45</t>
  </si>
  <si>
    <t>2023-02-18 18:00</t>
  </si>
  <si>
    <t>2023-02-18 18:15</t>
  </si>
  <si>
    <t>2023-02-18 18:30</t>
  </si>
  <si>
    <t>2023-02-18 18:45</t>
  </si>
  <si>
    <t>2023-02-18 19:00</t>
  </si>
  <si>
    <t>2023-02-18 19:15</t>
  </si>
  <si>
    <t>2023-02-18 19:30</t>
  </si>
  <si>
    <t>2023-02-18 19:45</t>
  </si>
  <si>
    <t>2023-02-18 20:00</t>
  </si>
  <si>
    <t>2023-02-18 20:15</t>
  </si>
  <si>
    <t>2023-02-18 20:30</t>
  </si>
  <si>
    <t>2023-02-18 20:45</t>
  </si>
  <si>
    <t>2023-02-18 21:00</t>
  </si>
  <si>
    <t>2023-02-18 21:15</t>
  </si>
  <si>
    <t>2023-02-18 21:30</t>
  </si>
  <si>
    <t>2023-02-18 21:45</t>
  </si>
  <si>
    <t>2023-02-18 22:00</t>
  </si>
  <si>
    <t>2023-02-18 22:15</t>
  </si>
  <si>
    <t>2023-02-18 22:30</t>
  </si>
  <si>
    <t>2023-02-18 22:45</t>
  </si>
  <si>
    <t>2023-02-18 23:00</t>
  </si>
  <si>
    <t>2023-02-18 23:15</t>
  </si>
  <si>
    <t>2023-02-18 23:30</t>
  </si>
  <si>
    <t>2023-02-18 23:45</t>
  </si>
  <si>
    <t>2023-02-19 00:00</t>
  </si>
  <si>
    <t>2023-02-19 00:15</t>
  </si>
  <si>
    <t>2023-02-19 00:30</t>
  </si>
  <si>
    <t>2023-02-19 00:45</t>
  </si>
  <si>
    <t>2023-02-19 01:00</t>
  </si>
  <si>
    <t>2023-02-19 01:15</t>
  </si>
  <si>
    <t>2023-02-19 01:30</t>
  </si>
  <si>
    <t>2023-02-19 01:45</t>
  </si>
  <si>
    <t>2023-02-19 02:00</t>
  </si>
  <si>
    <t>2023-02-19 02:15</t>
  </si>
  <si>
    <t>2023-02-19 02:30</t>
  </si>
  <si>
    <t>2023-02-19 02:45</t>
  </si>
  <si>
    <t>2023-02-19 03:00</t>
  </si>
  <si>
    <t>2023-02-19 03:15</t>
  </si>
  <si>
    <t>2023-02-19 03:30</t>
  </si>
  <si>
    <t>2023-02-19 03:45</t>
  </si>
  <si>
    <t>2023-02-19 04:00</t>
  </si>
  <si>
    <t>2023-02-19 04:15</t>
  </si>
  <si>
    <t>2023-02-19 04:30</t>
  </si>
  <si>
    <t>2023-02-19 04:45</t>
  </si>
  <si>
    <t>2023-02-19 05:00</t>
  </si>
  <si>
    <t>2023-02-19 05:15</t>
  </si>
  <si>
    <t>2023-02-19 05:30</t>
  </si>
  <si>
    <t>2023-02-19 05:45</t>
  </si>
  <si>
    <t>2023-02-19 06:00</t>
  </si>
  <si>
    <t>2023-02-19 06:15</t>
  </si>
  <si>
    <t>2023-02-19 06:30</t>
  </si>
  <si>
    <t>2023-02-19 06:45</t>
  </si>
  <si>
    <t>2023-02-19 07:00</t>
  </si>
  <si>
    <t>2023-02-19 07:15</t>
  </si>
  <si>
    <t>2023-02-19 07:30</t>
  </si>
  <si>
    <t>2023-02-19 07:45</t>
  </si>
  <si>
    <t>2023-02-19 08:00</t>
  </si>
  <si>
    <t>2023-02-19 08:15</t>
  </si>
  <si>
    <t>2023-02-19 08:30</t>
  </si>
  <si>
    <t>2023-02-19 08:45</t>
  </si>
  <si>
    <t>2023-02-19 09:00</t>
  </si>
  <si>
    <t>2023-02-19 09:15</t>
  </si>
  <si>
    <t>2023-02-19 09:30</t>
  </si>
  <si>
    <t>2023-02-19 09:45</t>
  </si>
  <si>
    <t>2023-02-19 10:00</t>
  </si>
  <si>
    <t>2023-02-19 10:15</t>
  </si>
  <si>
    <t>2023-02-19 10:30</t>
  </si>
  <si>
    <t>2023-02-19 10:45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</si>
</sst>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11">
    <font>
      <sz val="11.0"/>
      <color rgb="FF000000"/>
      <name val="Calibri"/>
      <scheme val="minor"/>
    </font>
    <font>
      <b/>
      <sz val="12.0"/>
      <color theme="1"/>
      <name val="Calibri"/>
    </font>
    <font>
      <b/>
      <sz val="9.0"/>
      <color theme="1"/>
      <name val="Calibri"/>
    </font>
    <font>
      <b/>
      <u/>
      <sz val="9.0"/>
      <color theme="1"/>
      <name val="Calibri"/>
    </font>
    <font>
      <sz val="9.0"/>
      <color theme="1"/>
      <name val="Calibri"/>
    </font>
    <font>
      <b/>
      <u/>
      <sz val="9.0"/>
      <color theme="1"/>
      <name val="Calibri"/>
    </font>
    <font>
      <sz val="11.0"/>
      <color theme="1"/>
      <name val="Calibri"/>
      <scheme val="minor"/>
    </font>
    <font>
      <color theme="1"/>
      <name val="Calibri"/>
      <scheme val="minor"/>
    </font>
    <font>
      <b/>
      <i/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4" xfId="0" applyFont="1" applyNumberFormat="1"/>
    <xf borderId="0" fillId="0" fontId="2" numFmtId="164" xfId="0" applyFont="1" applyNumberFormat="1"/>
    <xf borderId="0" fillId="0" fontId="2" numFmtId="10" xfId="0" applyFont="1" applyNumberFormat="1"/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0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9" numFmtId="0" xfId="0" applyAlignment="1" applyFill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3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 shrinkToFit="0" wrapText="1"/>
    </xf>
    <xf borderId="0" fillId="0" fontId="2" numFmtId="0" xfId="0" applyAlignment="1" applyFont="1">
      <alignment vertical="top"/>
    </xf>
    <xf borderId="0" fillId="0" fontId="4" numFmtId="165" xfId="0" applyAlignment="1" applyFont="1" applyNumberFormat="1">
      <alignment vertical="top"/>
    </xf>
    <xf borderId="0" fillId="0" fontId="4" numFmtId="165" xfId="0" applyAlignment="1" applyFont="1" applyNumberFormat="1">
      <alignment readingOrder="0" vertical="top"/>
    </xf>
    <xf borderId="0" fillId="0" fontId="4" numFmtId="10" xfId="0" applyAlignment="1" applyFont="1" applyNumberFormat="1">
      <alignment readingOrder="0" vertical="top"/>
    </xf>
    <xf borderId="0" fillId="0" fontId="7" numFmtId="10" xfId="0" applyFont="1" applyNumberFormat="1"/>
    <xf borderId="0" fillId="3" fontId="7" numFmtId="164" xfId="0" applyFont="1" applyNumberFormat="1"/>
    <xf borderId="0" fillId="0" fontId="7" numFmtId="165" xfId="0" applyFont="1" applyNumberFormat="1"/>
    <xf borderId="0" fillId="2" fontId="7" numFmtId="0" xfId="0" applyAlignment="1" applyFont="1">
      <alignment readingOrder="0"/>
    </xf>
    <xf borderId="0" fillId="2" fontId="7" numFmtId="165" xfId="0" applyFont="1" applyNumberFormat="1"/>
    <xf borderId="1" fillId="0" fontId="7" numFmtId="165" xfId="0" applyAlignment="1" applyBorder="1" applyFont="1" applyNumberFormat="1">
      <alignment readingOrder="0"/>
    </xf>
    <xf borderId="0" fillId="0" fontId="7" numFmtId="165" xfId="0" applyAlignment="1" applyFont="1" applyNumberFormat="1">
      <alignment readingOrder="0"/>
    </xf>
    <xf borderId="1" fillId="0" fontId="7" numFmtId="165" xfId="0" applyBorder="1" applyFont="1" applyNumberFormat="1"/>
    <xf borderId="0" fillId="0" fontId="7" numFmtId="164" xfId="0" applyFont="1" applyNumberFormat="1"/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Load Power vs. PV Power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Data!$C$25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Data!$C$26:$C$218</c:f>
              <c:numCache/>
            </c:numRef>
          </c:val>
          <c:smooth val="0"/>
        </c:ser>
        <c:ser>
          <c:idx val="1"/>
          <c:order val="1"/>
          <c:tx>
            <c:strRef>
              <c:f>Data!$D$25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Data!$D$26:$D$218</c:f>
              <c:numCache/>
            </c:numRef>
          </c:val>
          <c:smooth val="0"/>
        </c:ser>
        <c:ser>
          <c:idx val="2"/>
          <c:order val="2"/>
          <c:tx>
            <c:strRef>
              <c:f>Data!$P$25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Data!$P$26:$P$218</c:f>
              <c:numCache/>
            </c:numRef>
          </c:val>
          <c:smooth val="0"/>
        </c:ser>
        <c:ser>
          <c:idx val="3"/>
          <c:order val="3"/>
          <c:tx>
            <c:strRef>
              <c:f>Data!$S$25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Data!$S$26:$S$218</c:f>
              <c:numCache/>
            </c:numRef>
          </c:val>
          <c:smooth val="0"/>
        </c:ser>
        <c:ser>
          <c:idx val="4"/>
          <c:order val="4"/>
          <c:tx>
            <c:strRef>
              <c:f>Data!$X$25</c:f>
            </c:strRef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Data!$X$26:$X$218</c:f>
              <c:numCache/>
            </c:numRef>
          </c:val>
          <c:smooth val="0"/>
        </c:ser>
        <c:axId val="1220895240"/>
        <c:axId val="1550816339"/>
      </c:lineChart>
      <c:catAx>
        <c:axId val="1220895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PV Power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816339"/>
      </c:catAx>
      <c:valAx>
        <c:axId val="1550816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Load Power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895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Battery State of Charge,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Data!$W$27:$W$218</c:f>
              <c:numCache/>
            </c:numRef>
          </c:val>
          <c:smooth val="0"/>
        </c:ser>
        <c:axId val="1891386321"/>
        <c:axId val="554832922"/>
      </c:lineChart>
      <c:catAx>
        <c:axId val="1891386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832922"/>
      </c:catAx>
      <c:valAx>
        <c:axId val="554832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Battery State of Charge,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386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238125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628650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26.43"/>
    <col customWidth="1" min="3" max="3" width="19.71"/>
    <col customWidth="1" min="4" max="7" width="15.14"/>
    <col customWidth="1" min="8" max="8" width="18.0"/>
    <col customWidth="1" min="9" max="13" width="15.14"/>
    <col customWidth="1" min="14" max="14" width="17.71"/>
    <col customWidth="1" min="15" max="15" width="17.14"/>
    <col customWidth="1" min="16" max="26" width="15.14"/>
    <col customWidth="1" min="27" max="40" width="8.71"/>
  </cols>
  <sheetData>
    <row r="1">
      <c r="A1" s="1"/>
      <c r="B1" s="1"/>
    </row>
    <row r="2">
      <c r="A2" s="2"/>
      <c r="B2" s="3" t="s">
        <v>0</v>
      </c>
      <c r="C2" s="2"/>
      <c r="D2" s="2"/>
      <c r="E2" s="2"/>
      <c r="F2" s="2"/>
      <c r="G2" s="2"/>
      <c r="H2" s="2"/>
    </row>
    <row r="3">
      <c r="A3" s="2"/>
      <c r="B3" s="4" t="s">
        <v>1</v>
      </c>
      <c r="C3" s="5">
        <v>1.0</v>
      </c>
      <c r="D3" s="4" t="s">
        <v>2</v>
      </c>
      <c r="E3" s="4"/>
      <c r="F3" s="4"/>
      <c r="H3" s="2"/>
    </row>
    <row r="4">
      <c r="A4" s="2"/>
      <c r="B4" s="4" t="s">
        <v>3</v>
      </c>
      <c r="C4" s="5">
        <v>18.0</v>
      </c>
      <c r="D4" s="4" t="s">
        <v>4</v>
      </c>
      <c r="E4" s="4"/>
      <c r="F4" s="4"/>
      <c r="H4" s="2"/>
    </row>
    <row r="5">
      <c r="A5" s="2"/>
      <c r="B5" s="2"/>
      <c r="C5" s="4"/>
      <c r="D5" s="4"/>
      <c r="E5" s="4"/>
      <c r="F5" s="4"/>
      <c r="H5" s="2"/>
    </row>
    <row r="6">
      <c r="A6" s="2"/>
      <c r="B6" s="2"/>
      <c r="C6" s="4" t="s">
        <v>5</v>
      </c>
      <c r="D6" s="4" t="s">
        <v>6</v>
      </c>
      <c r="E6" s="4"/>
      <c r="F6" s="4"/>
      <c r="H6" s="2"/>
    </row>
    <row r="7">
      <c r="A7" s="2"/>
      <c r="B7" s="6" t="s">
        <v>7</v>
      </c>
      <c r="C7" s="7">
        <v>3.0</v>
      </c>
      <c r="D7" s="7">
        <f>C7*NumberOfBatteries</f>
        <v>3</v>
      </c>
      <c r="E7" s="2"/>
      <c r="F7" s="2"/>
      <c r="G7" s="2"/>
      <c r="H7" s="2"/>
    </row>
    <row r="8">
      <c r="A8" s="2"/>
      <c r="B8" s="6" t="s">
        <v>8</v>
      </c>
      <c r="C8" s="7">
        <v>6.0</v>
      </c>
      <c r="D8" s="7">
        <f>C8*NumberOfBatteries</f>
        <v>6</v>
      </c>
      <c r="E8" s="2"/>
      <c r="F8" s="2"/>
      <c r="G8" s="2"/>
      <c r="H8" s="2"/>
    </row>
    <row r="9">
      <c r="A9" s="2"/>
      <c r="B9" s="6" t="s">
        <v>9</v>
      </c>
      <c r="C9" s="8">
        <v>0.92</v>
      </c>
      <c r="D9" s="8">
        <f>C9</f>
        <v>0.92</v>
      </c>
      <c r="E9" s="2"/>
      <c r="F9" s="2"/>
      <c r="G9" s="2"/>
      <c r="H9" s="2"/>
    </row>
    <row r="10">
      <c r="A10" s="2"/>
      <c r="B10" s="4"/>
      <c r="C10" s="4"/>
      <c r="D10" s="4"/>
      <c r="E10" s="2"/>
      <c r="F10" s="2"/>
      <c r="G10" s="2"/>
      <c r="H10" s="2"/>
    </row>
    <row r="11">
      <c r="A11" s="2"/>
      <c r="B11" s="9" t="s">
        <v>10</v>
      </c>
      <c r="C11" s="4" t="s">
        <v>11</v>
      </c>
      <c r="D11" s="4" t="s">
        <v>12</v>
      </c>
      <c r="E11" s="6" t="s">
        <v>13</v>
      </c>
      <c r="F11" s="4"/>
    </row>
    <row r="12">
      <c r="A12" s="2"/>
      <c r="B12" s="6" t="s">
        <v>14</v>
      </c>
      <c r="C12" s="10">
        <f>SUM(J27:J218)</f>
        <v>10.71052057</v>
      </c>
      <c r="D12" s="11">
        <f t="shared" ref="D12:D13" si="1">C12/(SUM($G$27:$G$218)/4)</f>
        <v>0.2638026764</v>
      </c>
      <c r="E12" s="12">
        <f>SUM(K27:K218)/(SUM(G27:G218)/4)</f>
        <v>0.7558927846</v>
      </c>
      <c r="F12" s="2"/>
    </row>
    <row r="13">
      <c r="A13" s="2"/>
      <c r="B13" s="13" t="s">
        <v>15</v>
      </c>
      <c r="C13" s="14">
        <f>SUM(Y27:Y218)</f>
        <v>4.759090155</v>
      </c>
      <c r="D13" s="11">
        <f t="shared" si="1"/>
        <v>0.1172175258</v>
      </c>
      <c r="E13" s="12">
        <f>SUM(Z27:Z218)/(SUM(G27:G218)/4)</f>
        <v>0.8833784601</v>
      </c>
      <c r="F13" s="2"/>
    </row>
    <row r="14">
      <c r="A14" s="2"/>
      <c r="C14" s="15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9" t="s">
        <v>16</v>
      </c>
      <c r="C16" s="2"/>
      <c r="D16" s="2"/>
      <c r="E16" s="2"/>
      <c r="F16" s="2"/>
      <c r="G16" s="2"/>
      <c r="H16" s="2"/>
    </row>
    <row r="17">
      <c r="A17" s="2"/>
      <c r="B17" s="16">
        <v>1.0</v>
      </c>
      <c r="C17" s="6" t="s">
        <v>17</v>
      </c>
      <c r="D17" s="6" t="s">
        <v>18</v>
      </c>
      <c r="E17" s="6"/>
      <c r="F17" s="6"/>
      <c r="G17" s="6"/>
      <c r="H17" s="2"/>
    </row>
    <row r="18">
      <c r="A18" s="2"/>
      <c r="B18" s="16">
        <v>2.0</v>
      </c>
      <c r="C18" s="6" t="s">
        <v>19</v>
      </c>
      <c r="D18" s="6" t="s">
        <v>20</v>
      </c>
      <c r="E18" s="6"/>
      <c r="F18" s="6"/>
      <c r="G18" s="6"/>
      <c r="H18" s="2"/>
    </row>
    <row r="19">
      <c r="A19" s="2"/>
      <c r="B19" s="16">
        <v>3.0</v>
      </c>
      <c r="C19" s="6" t="s">
        <v>21</v>
      </c>
      <c r="D19" s="6" t="s">
        <v>22</v>
      </c>
      <c r="E19" s="6"/>
      <c r="F19" s="6"/>
      <c r="G19" s="6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9" t="s">
        <v>23</v>
      </c>
      <c r="C21" s="2"/>
      <c r="D21" s="2"/>
      <c r="E21" s="2"/>
      <c r="F21" s="2"/>
      <c r="G21" s="2"/>
      <c r="H21" s="2"/>
    </row>
    <row r="22">
      <c r="A22" s="2"/>
    </row>
    <row r="23">
      <c r="A23" s="2"/>
      <c r="B23" s="4" t="s">
        <v>24</v>
      </c>
      <c r="J23" s="17" t="s">
        <v>25</v>
      </c>
      <c r="K23" s="16"/>
      <c r="L23" s="18" t="s">
        <v>26</v>
      </c>
      <c r="Z23" s="16"/>
    </row>
    <row r="24">
      <c r="A24" s="2"/>
      <c r="B24" s="19"/>
      <c r="C24" s="20"/>
      <c r="D24" s="20"/>
      <c r="E24" s="20"/>
      <c r="F24" s="20"/>
      <c r="G24" s="20"/>
      <c r="H24" s="20"/>
      <c r="I24" s="20"/>
      <c r="J24" s="21"/>
      <c r="K24" s="22"/>
      <c r="L24" s="22"/>
      <c r="M24" s="23" t="s">
        <v>27</v>
      </c>
      <c r="N24" s="23" t="s">
        <v>28</v>
      </c>
      <c r="O24" s="23" t="s">
        <v>28</v>
      </c>
      <c r="P24" s="24" t="s">
        <v>29</v>
      </c>
      <c r="Q24" s="25"/>
      <c r="R24" s="25"/>
      <c r="S24" s="25"/>
      <c r="T24" s="25"/>
      <c r="U24" s="25"/>
      <c r="V24" s="25"/>
      <c r="W24" s="25"/>
      <c r="X24" s="25"/>
      <c r="Y24" s="21"/>
      <c r="Z24" s="22"/>
    </row>
    <row r="25">
      <c r="A25" s="2"/>
      <c r="B25" s="26" t="s">
        <v>30</v>
      </c>
      <c r="C25" s="27" t="s">
        <v>31</v>
      </c>
      <c r="D25" s="27" t="s">
        <v>32</v>
      </c>
      <c r="E25" s="27" t="s">
        <v>33</v>
      </c>
      <c r="F25" s="27" t="s">
        <v>34</v>
      </c>
      <c r="G25" s="27" t="s">
        <v>35</v>
      </c>
      <c r="H25" s="27" t="s">
        <v>36</v>
      </c>
      <c r="I25" s="27" t="s">
        <v>37</v>
      </c>
      <c r="J25" s="28" t="s">
        <v>38</v>
      </c>
      <c r="K25" s="29" t="s">
        <v>39</v>
      </c>
      <c r="L25" s="29" t="s">
        <v>40</v>
      </c>
      <c r="M25" s="29" t="s">
        <v>41</v>
      </c>
      <c r="N25" s="30" t="s">
        <v>42</v>
      </c>
      <c r="O25" s="30" t="s">
        <v>43</v>
      </c>
      <c r="P25" s="30" t="s">
        <v>44</v>
      </c>
      <c r="Q25" s="30" t="s">
        <v>45</v>
      </c>
      <c r="R25" s="30" t="s">
        <v>46</v>
      </c>
      <c r="S25" s="30" t="s">
        <v>47</v>
      </c>
      <c r="T25" s="30" t="s">
        <v>48</v>
      </c>
      <c r="U25" s="30" t="s">
        <v>49</v>
      </c>
      <c r="V25" s="30" t="s">
        <v>50</v>
      </c>
      <c r="W25" s="30" t="s">
        <v>51</v>
      </c>
      <c r="X25" s="30" t="s">
        <v>52</v>
      </c>
      <c r="Y25" s="28" t="s">
        <v>53</v>
      </c>
      <c r="Z25" s="29" t="s">
        <v>54</v>
      </c>
    </row>
    <row r="26">
      <c r="A26" s="2"/>
      <c r="B26" s="20" t="s">
        <v>55</v>
      </c>
      <c r="C26" s="20" t="s">
        <v>56</v>
      </c>
      <c r="D26" s="20" t="s">
        <v>57</v>
      </c>
      <c r="E26" s="20" t="s">
        <v>58</v>
      </c>
      <c r="F26" s="20" t="s">
        <v>56</v>
      </c>
      <c r="G26" s="20" t="s">
        <v>56</v>
      </c>
      <c r="H26" s="20" t="s">
        <v>12</v>
      </c>
      <c r="I26" s="20" t="s">
        <v>58</v>
      </c>
      <c r="J26" s="21" t="s">
        <v>59</v>
      </c>
      <c r="K26" s="22" t="s">
        <v>60</v>
      </c>
      <c r="L26" s="22" t="s">
        <v>56</v>
      </c>
      <c r="M26" s="22" t="s">
        <v>61</v>
      </c>
      <c r="N26" s="22" t="s">
        <v>56</v>
      </c>
      <c r="O26" s="22" t="s">
        <v>56</v>
      </c>
      <c r="P26" s="22" t="s">
        <v>56</v>
      </c>
      <c r="Q26" s="22" t="s">
        <v>56</v>
      </c>
      <c r="R26" s="22" t="s">
        <v>56</v>
      </c>
      <c r="S26" s="22" t="s">
        <v>56</v>
      </c>
      <c r="T26" s="22" t="s">
        <v>56</v>
      </c>
      <c r="U26" s="22" t="s">
        <v>56</v>
      </c>
      <c r="V26" s="29" t="s">
        <v>60</v>
      </c>
      <c r="W26" s="22" t="s">
        <v>58</v>
      </c>
      <c r="X26" s="22" t="s">
        <v>56</v>
      </c>
      <c r="Y26" s="21" t="s">
        <v>59</v>
      </c>
      <c r="Z26" s="22" t="s">
        <v>58</v>
      </c>
    </row>
    <row r="27">
      <c r="A27" s="31"/>
      <c r="B27" s="31" t="s">
        <v>62</v>
      </c>
      <c r="C27" s="32">
        <v>0.0</v>
      </c>
      <c r="D27" s="33">
        <v>10.0</v>
      </c>
      <c r="E27" s="34">
        <f>NumberOfPanels/D27</f>
        <v>1.8</v>
      </c>
      <c r="F27" s="32">
        <f t="shared" ref="F27:F218" si="2">C27*E27</f>
        <v>0</v>
      </c>
      <c r="G27" s="32">
        <v>0.305</v>
      </c>
      <c r="H27" s="32">
        <v>0.29700000000000004</v>
      </c>
      <c r="I27" s="35">
        <f t="shared" ref="I27:I218" si="3">IF(Hour(B27)&lt;6,0.9,0.7)</f>
        <v>0.7</v>
      </c>
      <c r="J27" s="36">
        <f t="shared" ref="J27:J218" si="4">G27*H27/4</f>
        <v>0.02264625</v>
      </c>
      <c r="K27" s="37">
        <f t="shared" ref="K27:K218" si="5">I27*G27/4</f>
        <v>0.053375</v>
      </c>
      <c r="L27" s="37">
        <f t="shared" ref="L27:L218" si="6">MIN(F27:G27)</f>
        <v>0</v>
      </c>
      <c r="M27" s="38">
        <v>1.0</v>
      </c>
      <c r="N27" s="39">
        <v>0.0</v>
      </c>
      <c r="O27" s="39">
        <v>0.0</v>
      </c>
      <c r="P27" s="37">
        <f t="shared" ref="P27:P218" si="7">SUM(Q27:R27)</f>
        <v>0</v>
      </c>
      <c r="Q27" s="40">
        <v>0.0</v>
      </c>
      <c r="R27" s="40">
        <v>0.0</v>
      </c>
      <c r="S27" s="41">
        <v>0.0</v>
      </c>
      <c r="T27" s="41">
        <v>0.0</v>
      </c>
      <c r="U27" s="41">
        <v>0.0</v>
      </c>
      <c r="V27" s="42">
        <f>batteryCapacity/2</f>
        <v>3</v>
      </c>
      <c r="W27" s="35">
        <f>V27/batteryCapacity</f>
        <v>0.5</v>
      </c>
      <c r="X27" s="37">
        <f t="shared" ref="X27:X218" si="8">G27-L27-F27+P27-S27</f>
        <v>0.305</v>
      </c>
      <c r="Y27" s="43">
        <f t="shared" ref="Y27:Y218" si="9">J27*MAX(X27,0)/2</f>
        <v>0.003453553125</v>
      </c>
      <c r="Z27" s="37">
        <f t="shared" ref="Z27:Z218" si="10">I27*MAX(X27,0)/4+L27/4+Q27/4</f>
        <v>0.053375</v>
      </c>
    </row>
    <row r="28">
      <c r="A28" s="31"/>
      <c r="B28" s="31" t="s">
        <v>63</v>
      </c>
      <c r="C28" s="32">
        <v>0.0</v>
      </c>
      <c r="D28" s="33">
        <v>10.0</v>
      </c>
      <c r="E28" s="34">
        <f>NumberOfPanels/D28</f>
        <v>1.8</v>
      </c>
      <c r="F28" s="32">
        <f t="shared" si="2"/>
        <v>0</v>
      </c>
      <c r="G28" s="32">
        <v>0.473</v>
      </c>
      <c r="H28" s="32">
        <v>0.29700000000000004</v>
      </c>
      <c r="I28" s="35">
        <f t="shared" si="3"/>
        <v>0.7</v>
      </c>
      <c r="J28" s="36">
        <f t="shared" si="4"/>
        <v>0.03512025</v>
      </c>
      <c r="K28" s="37">
        <f t="shared" si="5"/>
        <v>0.082775</v>
      </c>
      <c r="L28" s="37">
        <f t="shared" si="6"/>
        <v>0</v>
      </c>
      <c r="M28" s="38">
        <v>2.0</v>
      </c>
      <c r="N28" s="39">
        <v>1.0</v>
      </c>
      <c r="O28" s="39">
        <v>0.0</v>
      </c>
      <c r="P28" s="37">
        <f t="shared" si="7"/>
        <v>1</v>
      </c>
      <c r="Q28" s="37">
        <f>IF(M28=1, min(max(F28-G28,0),(batteryCapacity-V27)/sqrt(batteryEfficiency)),0)</f>
        <v>0</v>
      </c>
      <c r="R28" s="37">
        <f>IF(M28=2,min(N28,(batteryCapacity-V27)/sqrt(batteryEfficiency)),0)</f>
        <v>1</v>
      </c>
      <c r="S28" s="41">
        <f t="shared" ref="S28:S218" si="11">SUM(T28:U28)</f>
        <v>0</v>
      </c>
      <c r="T28" s="37">
        <f>IF(M28=1, MIN(MAX(G28-F28,0),V27*SQRT(batteryEfficiency)),0)</f>
        <v>0</v>
      </c>
      <c r="U28" s="37">
        <f>IF(M28=3, MIN(O28,V27*SQRT(batteryEfficiency)),0)</f>
        <v>0</v>
      </c>
      <c r="V28" s="37">
        <f>V27+P28*SQRT(batteryEfficiency)/4-(S28/SQRT(batteryEfficiency))/4</f>
        <v>3.239791576</v>
      </c>
      <c r="W28" s="35">
        <f>V28/batteryCapacity</f>
        <v>0.5399652627</v>
      </c>
      <c r="X28" s="37">
        <f t="shared" si="8"/>
        <v>1.473</v>
      </c>
      <c r="Y28" s="43">
        <f t="shared" si="9"/>
        <v>0.02586606413</v>
      </c>
      <c r="Z28" s="37">
        <f t="shared" si="10"/>
        <v>0.257775</v>
      </c>
    </row>
    <row r="29">
      <c r="A29" s="31"/>
      <c r="B29" s="31" t="s">
        <v>64</v>
      </c>
      <c r="C29" s="32">
        <v>0.0</v>
      </c>
      <c r="D29" s="33">
        <v>10.0</v>
      </c>
      <c r="E29" s="34">
        <f>NumberOfPanels/D29</f>
        <v>1.8</v>
      </c>
      <c r="F29" s="32">
        <f t="shared" si="2"/>
        <v>0</v>
      </c>
      <c r="G29" s="32">
        <v>0.3955</v>
      </c>
      <c r="H29" s="32">
        <v>0.28334</v>
      </c>
      <c r="I29" s="35">
        <f t="shared" si="3"/>
        <v>0.7</v>
      </c>
      <c r="J29" s="36">
        <f t="shared" si="4"/>
        <v>0.0280152425</v>
      </c>
      <c r="K29" s="37">
        <f t="shared" si="5"/>
        <v>0.0692125</v>
      </c>
      <c r="L29" s="37">
        <f t="shared" si="6"/>
        <v>0</v>
      </c>
      <c r="M29" s="38">
        <v>2.0</v>
      </c>
      <c r="N29" s="39">
        <v>1.0</v>
      </c>
      <c r="O29" s="39">
        <v>0.0</v>
      </c>
      <c r="P29" s="37">
        <f t="shared" si="7"/>
        <v>1</v>
      </c>
      <c r="Q29" s="37">
        <f>IF(M29=1, min(max(F29-G29,0),(batteryCapacity-V28)/sqrt(batteryEfficiency)),0)</f>
        <v>0</v>
      </c>
      <c r="R29" s="37">
        <f>IF(M29=2,min(N29,(batteryCapacity-V28)/sqrt(batteryEfficiency)),0)</f>
        <v>1</v>
      </c>
      <c r="S29" s="41">
        <f t="shared" si="11"/>
        <v>0</v>
      </c>
      <c r="T29" s="37">
        <f>IF(M29=1, MIN(MAX(G29-F29,0),V28*SQRT(batteryEfficiency)),0)</f>
        <v>0</v>
      </c>
      <c r="U29" s="37">
        <f>IF(M29=3, MIN(O29,V28*SQRT(batteryEfficiency)),0)</f>
        <v>0</v>
      </c>
      <c r="V29" s="37">
        <f>V28+P29*SQRT(batteryEfficiency)/4-(S29/SQRT(batteryEfficiency))/4</f>
        <v>3.479583152</v>
      </c>
      <c r="W29" s="35">
        <f>V29/batteryCapacity</f>
        <v>0.5799305254</v>
      </c>
      <c r="X29" s="37">
        <f t="shared" si="8"/>
        <v>1.3955</v>
      </c>
      <c r="Y29" s="43">
        <f t="shared" si="9"/>
        <v>0.01954763545</v>
      </c>
      <c r="Z29" s="37">
        <f t="shared" si="10"/>
        <v>0.2442125</v>
      </c>
    </row>
    <row r="30">
      <c r="A30" s="31"/>
      <c r="B30" s="31" t="s">
        <v>65</v>
      </c>
      <c r="C30" s="32">
        <v>0.0</v>
      </c>
      <c r="D30" s="33">
        <v>10.0</v>
      </c>
      <c r="E30" s="34">
        <f>NumberOfPanels/D30</f>
        <v>1.8</v>
      </c>
      <c r="F30" s="32">
        <f t="shared" si="2"/>
        <v>0</v>
      </c>
      <c r="G30" s="32">
        <v>0.4195</v>
      </c>
      <c r="H30" s="32">
        <v>0.28334</v>
      </c>
      <c r="I30" s="35">
        <f t="shared" si="3"/>
        <v>0.7</v>
      </c>
      <c r="J30" s="36">
        <f t="shared" si="4"/>
        <v>0.0297152825</v>
      </c>
      <c r="K30" s="37">
        <f t="shared" si="5"/>
        <v>0.0734125</v>
      </c>
      <c r="L30" s="37">
        <f t="shared" si="6"/>
        <v>0</v>
      </c>
      <c r="M30" s="38">
        <v>2.0</v>
      </c>
      <c r="N30" s="39">
        <v>1.0</v>
      </c>
      <c r="O30" s="39">
        <v>0.0</v>
      </c>
      <c r="P30" s="37">
        <f t="shared" si="7"/>
        <v>1</v>
      </c>
      <c r="Q30" s="37">
        <f>IF(M30=1, min(max(F30-G30,0),(batteryCapacity-V29)/sqrt(batteryEfficiency)),0)</f>
        <v>0</v>
      </c>
      <c r="R30" s="37">
        <f>IF(M30=2,min(N30,(batteryCapacity-V29)/sqrt(batteryEfficiency)),0)</f>
        <v>1</v>
      </c>
      <c r="S30" s="41">
        <f t="shared" si="11"/>
        <v>0</v>
      </c>
      <c r="T30" s="37">
        <f>IF(M30=1, MIN(MAX(G30-F30,0),V29*SQRT(batteryEfficiency)),0)</f>
        <v>0</v>
      </c>
      <c r="U30" s="37">
        <f>IF(M30=3, MIN(O30,V29*SQRT(batteryEfficiency)),0)</f>
        <v>0</v>
      </c>
      <c r="V30" s="37">
        <f>V29+P30*SQRT(batteryEfficiency)/4-(S30/SQRT(batteryEfficiency))/4</f>
        <v>3.719374728</v>
      </c>
      <c r="W30" s="35">
        <f>V30/batteryCapacity</f>
        <v>0.6198957881</v>
      </c>
      <c r="X30" s="37">
        <f t="shared" si="8"/>
        <v>1.4195</v>
      </c>
      <c r="Y30" s="43">
        <f t="shared" si="9"/>
        <v>0.02109042175</v>
      </c>
      <c r="Z30" s="37">
        <f t="shared" si="10"/>
        <v>0.2484125</v>
      </c>
    </row>
    <row r="31">
      <c r="A31" s="31"/>
      <c r="B31" s="31" t="s">
        <v>66</v>
      </c>
      <c r="C31" s="32">
        <v>0.0</v>
      </c>
      <c r="D31" s="33">
        <v>10.0</v>
      </c>
      <c r="E31" s="34">
        <f>NumberOfPanels/D31</f>
        <v>1.8</v>
      </c>
      <c r="F31" s="32">
        <f t="shared" si="2"/>
        <v>0</v>
      </c>
      <c r="G31" s="32">
        <v>0.373</v>
      </c>
      <c r="H31" s="32">
        <v>0.27243</v>
      </c>
      <c r="I31" s="35">
        <f t="shared" si="3"/>
        <v>0.7</v>
      </c>
      <c r="J31" s="36">
        <f t="shared" si="4"/>
        <v>0.0254040975</v>
      </c>
      <c r="K31" s="37">
        <f t="shared" si="5"/>
        <v>0.065275</v>
      </c>
      <c r="L31" s="37">
        <f t="shared" si="6"/>
        <v>0</v>
      </c>
      <c r="M31" s="38">
        <v>2.0</v>
      </c>
      <c r="N31" s="39">
        <v>1.0</v>
      </c>
      <c r="O31" s="39">
        <v>0.0</v>
      </c>
      <c r="P31" s="37">
        <f t="shared" si="7"/>
        <v>1</v>
      </c>
      <c r="Q31" s="37">
        <f>IF(M31=1, min(max(F31-G31,0),(batteryCapacity-V30)/sqrt(batteryEfficiency)),0)</f>
        <v>0</v>
      </c>
      <c r="R31" s="37">
        <f>IF(M31=2,min(N31,(batteryCapacity-V30)/sqrt(batteryEfficiency)),0)</f>
        <v>1</v>
      </c>
      <c r="S31" s="41">
        <f t="shared" si="11"/>
        <v>0</v>
      </c>
      <c r="T31" s="37">
        <f>IF(M31=1, MIN(MAX(G31-F31,0),V30*SQRT(batteryEfficiency)),0)</f>
        <v>0</v>
      </c>
      <c r="U31" s="37">
        <f>IF(M31=3, MIN(O31,V30*SQRT(batteryEfficiency)),0)</f>
        <v>0</v>
      </c>
      <c r="V31" s="37">
        <f>V30+P31*SQRT(batteryEfficiency)/4-(S31/SQRT(batteryEfficiency))/4</f>
        <v>3.959166305</v>
      </c>
      <c r="W31" s="35">
        <f>V31/batteryCapacity</f>
        <v>0.6598610508</v>
      </c>
      <c r="X31" s="37">
        <f t="shared" si="8"/>
        <v>1.373</v>
      </c>
      <c r="Y31" s="43">
        <f t="shared" si="9"/>
        <v>0.01743991293</v>
      </c>
      <c r="Z31" s="37">
        <f t="shared" si="10"/>
        <v>0.240275</v>
      </c>
    </row>
    <row r="32">
      <c r="A32" s="31"/>
      <c r="B32" s="31" t="s">
        <v>67</v>
      </c>
      <c r="C32" s="32">
        <v>0.0</v>
      </c>
      <c r="D32" s="33">
        <v>10.0</v>
      </c>
      <c r="E32" s="34">
        <f>NumberOfPanels/D32</f>
        <v>1.8</v>
      </c>
      <c r="F32" s="32">
        <f t="shared" si="2"/>
        <v>0</v>
      </c>
      <c r="G32" s="32">
        <v>0.429</v>
      </c>
      <c r="H32" s="32">
        <v>0.27243</v>
      </c>
      <c r="I32" s="35">
        <f t="shared" si="3"/>
        <v>0.7</v>
      </c>
      <c r="J32" s="36">
        <f t="shared" si="4"/>
        <v>0.0292181175</v>
      </c>
      <c r="K32" s="37">
        <f t="shared" si="5"/>
        <v>0.075075</v>
      </c>
      <c r="L32" s="37">
        <f t="shared" si="6"/>
        <v>0</v>
      </c>
      <c r="M32" s="38">
        <v>3.0</v>
      </c>
      <c r="N32" s="39">
        <v>0.0</v>
      </c>
      <c r="O32" s="39">
        <v>1.0</v>
      </c>
      <c r="P32" s="37">
        <f t="shared" si="7"/>
        <v>0</v>
      </c>
      <c r="Q32" s="37">
        <f>IF(M32=1, min(max(F32-G32,0),(batteryCapacity-V31)/sqrt(batteryEfficiency)),0)</f>
        <v>0</v>
      </c>
      <c r="R32" s="37">
        <f>IF(M32=2,min(N32,(batteryCapacity-V31)/sqrt(batteryEfficiency)),0)</f>
        <v>0</v>
      </c>
      <c r="S32" s="41">
        <f t="shared" si="11"/>
        <v>1</v>
      </c>
      <c r="T32" s="37">
        <f>IF(M32=1, MIN(MAX(G32-F32,0),V31*SQRT(batteryEfficiency)),0)</f>
        <v>0</v>
      </c>
      <c r="U32" s="37">
        <f>IF(M32=3, MIN(O32,V31*SQRT(batteryEfficiency)),0)</f>
        <v>1</v>
      </c>
      <c r="V32" s="37">
        <f>V31+P32*SQRT(batteryEfficiency)/4-(S32/SQRT(batteryEfficiency))/4</f>
        <v>3.698523287</v>
      </c>
      <c r="W32" s="35">
        <f>V32/batteryCapacity</f>
        <v>0.6164205478</v>
      </c>
      <c r="X32" s="37">
        <f t="shared" si="8"/>
        <v>-0.571</v>
      </c>
      <c r="Y32" s="43">
        <f t="shared" si="9"/>
        <v>0</v>
      </c>
      <c r="Z32" s="37">
        <f t="shared" si="10"/>
        <v>0</v>
      </c>
    </row>
    <row r="33">
      <c r="A33" s="31"/>
      <c r="B33" s="31" t="s">
        <v>68</v>
      </c>
      <c r="C33" s="32">
        <v>0.0</v>
      </c>
      <c r="D33" s="33">
        <v>10.0</v>
      </c>
      <c r="E33" s="34">
        <f>NumberOfPanels/D33</f>
        <v>1.8</v>
      </c>
      <c r="F33" s="32">
        <f t="shared" si="2"/>
        <v>0</v>
      </c>
      <c r="G33" s="32">
        <v>0.3385</v>
      </c>
      <c r="H33" s="32">
        <v>0.28017000000000003</v>
      </c>
      <c r="I33" s="35">
        <f t="shared" si="3"/>
        <v>0.7</v>
      </c>
      <c r="J33" s="36">
        <f t="shared" si="4"/>
        <v>0.02370938625</v>
      </c>
      <c r="K33" s="37">
        <f t="shared" si="5"/>
        <v>0.0592375</v>
      </c>
      <c r="L33" s="37">
        <f t="shared" si="6"/>
        <v>0</v>
      </c>
      <c r="M33" s="38">
        <v>3.0</v>
      </c>
      <c r="N33" s="39">
        <v>0.0</v>
      </c>
      <c r="O33" s="39">
        <v>1.0</v>
      </c>
      <c r="P33" s="37">
        <f t="shared" si="7"/>
        <v>0</v>
      </c>
      <c r="Q33" s="37">
        <f>IF(M33=1, min(max(F33-G33,0),(batteryCapacity-V32)/sqrt(batteryEfficiency)),0)</f>
        <v>0</v>
      </c>
      <c r="R33" s="37">
        <f>IF(M33=2,min(N33,(batteryCapacity-V32)/sqrt(batteryEfficiency)),0)</f>
        <v>0</v>
      </c>
      <c r="S33" s="41">
        <f t="shared" si="11"/>
        <v>1</v>
      </c>
      <c r="T33" s="37">
        <f>IF(M33=1, MIN(MAX(G33-F33,0),V32*SQRT(batteryEfficiency)),0)</f>
        <v>0</v>
      </c>
      <c r="U33" s="37">
        <f>IF(M33=3, MIN(O33,V32*SQRT(batteryEfficiency)),0)</f>
        <v>1</v>
      </c>
      <c r="V33" s="37">
        <f>V32+P33*SQRT(batteryEfficiency)/4-(S33/SQRT(batteryEfficiency))/4</f>
        <v>3.43788027</v>
      </c>
      <c r="W33" s="35">
        <f>V33/batteryCapacity</f>
        <v>0.5729800449</v>
      </c>
      <c r="X33" s="37">
        <f t="shared" si="8"/>
        <v>-0.6615</v>
      </c>
      <c r="Y33" s="43">
        <f t="shared" si="9"/>
        <v>0</v>
      </c>
      <c r="Z33" s="37">
        <f t="shared" si="10"/>
        <v>0</v>
      </c>
    </row>
    <row r="34">
      <c r="A34" s="31"/>
      <c r="B34" s="31" t="s">
        <v>69</v>
      </c>
      <c r="C34" s="32">
        <v>0.0</v>
      </c>
      <c r="D34" s="33">
        <v>10.0</v>
      </c>
      <c r="E34" s="34">
        <f>NumberOfPanels/D34</f>
        <v>1.8</v>
      </c>
      <c r="F34" s="32">
        <f t="shared" si="2"/>
        <v>0</v>
      </c>
      <c r="G34" s="32">
        <v>0.5345</v>
      </c>
      <c r="H34" s="32">
        <v>0.28017000000000003</v>
      </c>
      <c r="I34" s="35">
        <f t="shared" si="3"/>
        <v>0.7</v>
      </c>
      <c r="J34" s="36">
        <f t="shared" si="4"/>
        <v>0.03743771625</v>
      </c>
      <c r="K34" s="37">
        <f t="shared" si="5"/>
        <v>0.0935375</v>
      </c>
      <c r="L34" s="37">
        <f t="shared" si="6"/>
        <v>0</v>
      </c>
      <c r="M34" s="38">
        <v>3.0</v>
      </c>
      <c r="N34" s="39">
        <v>0.0</v>
      </c>
      <c r="O34" s="39">
        <v>1.0</v>
      </c>
      <c r="P34" s="37">
        <f t="shared" si="7"/>
        <v>0</v>
      </c>
      <c r="Q34" s="37">
        <f>IF(M34=1, min(max(F34-G34,0),(batteryCapacity-V33)/sqrt(batteryEfficiency)),0)</f>
        <v>0</v>
      </c>
      <c r="R34" s="37">
        <f>IF(M34=2,min(N34,(batteryCapacity-V33)/sqrt(batteryEfficiency)),0)</f>
        <v>0</v>
      </c>
      <c r="S34" s="41">
        <f t="shared" si="11"/>
        <v>1</v>
      </c>
      <c r="T34" s="37">
        <f>IF(M34=1, MIN(MAX(G34-F34,0),V33*SQRT(batteryEfficiency)),0)</f>
        <v>0</v>
      </c>
      <c r="U34" s="37">
        <f>IF(M34=3, MIN(O34,V33*SQRT(batteryEfficiency)),0)</f>
        <v>1</v>
      </c>
      <c r="V34" s="37">
        <f>V33+P34*SQRT(batteryEfficiency)/4-(S34/SQRT(batteryEfficiency))/4</f>
        <v>3.177237252</v>
      </c>
      <c r="W34" s="35">
        <f>V34/batteryCapacity</f>
        <v>0.529539542</v>
      </c>
      <c r="X34" s="37">
        <f t="shared" si="8"/>
        <v>-0.4655</v>
      </c>
      <c r="Y34" s="43">
        <f t="shared" si="9"/>
        <v>0</v>
      </c>
      <c r="Z34" s="37">
        <f t="shared" si="10"/>
        <v>0</v>
      </c>
    </row>
    <row r="35">
      <c r="A35" s="31"/>
      <c r="B35" s="31" t="s">
        <v>70</v>
      </c>
      <c r="C35" s="32">
        <v>0.0</v>
      </c>
      <c r="D35" s="33">
        <v>10.0</v>
      </c>
      <c r="E35" s="34">
        <f>NumberOfPanels/D35</f>
        <v>1.8</v>
      </c>
      <c r="F35" s="32">
        <f t="shared" si="2"/>
        <v>0</v>
      </c>
      <c r="G35" s="32">
        <v>3.442</v>
      </c>
      <c r="H35" s="32">
        <v>0.27834000000000003</v>
      </c>
      <c r="I35" s="35">
        <f t="shared" si="3"/>
        <v>0.7</v>
      </c>
      <c r="J35" s="36">
        <f t="shared" si="4"/>
        <v>0.23951157</v>
      </c>
      <c r="K35" s="37">
        <f t="shared" si="5"/>
        <v>0.60235</v>
      </c>
      <c r="L35" s="37">
        <f t="shared" si="6"/>
        <v>0</v>
      </c>
      <c r="M35" s="38">
        <v>3.0</v>
      </c>
      <c r="N35" s="39">
        <v>0.0</v>
      </c>
      <c r="O35" s="39">
        <v>1.0</v>
      </c>
      <c r="P35" s="37">
        <f t="shared" si="7"/>
        <v>0</v>
      </c>
      <c r="Q35" s="37">
        <f>IF(M35=1, min(max(F35-G35,0),(batteryCapacity-V34)/sqrt(batteryEfficiency)),0)</f>
        <v>0</v>
      </c>
      <c r="R35" s="37">
        <f>IF(M35=2,min(N35,(batteryCapacity-V34)/sqrt(batteryEfficiency)),0)</f>
        <v>0</v>
      </c>
      <c r="S35" s="41">
        <f t="shared" si="11"/>
        <v>1</v>
      </c>
      <c r="T35" s="37">
        <f>IF(M35=1, MIN(MAX(G35-F35,0),V34*SQRT(batteryEfficiency)),0)</f>
        <v>0</v>
      </c>
      <c r="U35" s="37">
        <f>IF(M35=3, MIN(O35,V34*SQRT(batteryEfficiency)),0)</f>
        <v>1</v>
      </c>
      <c r="V35" s="37">
        <f>V34+P35*SQRT(batteryEfficiency)/4-(S35/SQRT(batteryEfficiency))/4</f>
        <v>2.916594234</v>
      </c>
      <c r="W35" s="35">
        <f>V35/batteryCapacity</f>
        <v>0.4860990391</v>
      </c>
      <c r="X35" s="37">
        <f t="shared" si="8"/>
        <v>2.442</v>
      </c>
      <c r="Y35" s="43">
        <f t="shared" si="9"/>
        <v>0.292443627</v>
      </c>
      <c r="Z35" s="37">
        <f t="shared" si="10"/>
        <v>0.42735</v>
      </c>
    </row>
    <row r="36">
      <c r="A36" s="31"/>
      <c r="B36" s="31" t="s">
        <v>71</v>
      </c>
      <c r="C36" s="32">
        <v>0.0</v>
      </c>
      <c r="D36" s="33">
        <v>10.0</v>
      </c>
      <c r="E36" s="34">
        <f>NumberOfPanels/D36</f>
        <v>1.8</v>
      </c>
      <c r="F36" s="32">
        <f t="shared" si="2"/>
        <v>0</v>
      </c>
      <c r="G36" s="32">
        <v>0.5345</v>
      </c>
      <c r="H36" s="32">
        <v>0.27834000000000003</v>
      </c>
      <c r="I36" s="35">
        <f t="shared" si="3"/>
        <v>0.7</v>
      </c>
      <c r="J36" s="36">
        <f t="shared" si="4"/>
        <v>0.0371931825</v>
      </c>
      <c r="K36" s="37">
        <f t="shared" si="5"/>
        <v>0.0935375</v>
      </c>
      <c r="L36" s="37">
        <f t="shared" si="6"/>
        <v>0</v>
      </c>
      <c r="M36" s="38">
        <v>3.0</v>
      </c>
      <c r="N36" s="39">
        <v>0.0</v>
      </c>
      <c r="O36" s="39">
        <v>1.0</v>
      </c>
      <c r="P36" s="37">
        <f t="shared" si="7"/>
        <v>0</v>
      </c>
      <c r="Q36" s="37">
        <f>IF(M36=1, min(max(F36-G36,0),(batteryCapacity-V35)/sqrt(batteryEfficiency)),0)</f>
        <v>0</v>
      </c>
      <c r="R36" s="37">
        <f>IF(M36=2,min(N36,(batteryCapacity-V35)/sqrt(batteryEfficiency)),0)</f>
        <v>0</v>
      </c>
      <c r="S36" s="41">
        <f t="shared" si="11"/>
        <v>1</v>
      </c>
      <c r="T36" s="37">
        <f>IF(M36=1, MIN(MAX(G36-F36,0),V35*SQRT(batteryEfficiency)),0)</f>
        <v>0</v>
      </c>
      <c r="U36" s="37">
        <f>IF(M36=3, MIN(O36,V35*SQRT(batteryEfficiency)),0)</f>
        <v>1</v>
      </c>
      <c r="V36" s="37">
        <f>V35+P36*SQRT(batteryEfficiency)/4-(S36/SQRT(batteryEfficiency))/4</f>
        <v>2.655951217</v>
      </c>
      <c r="W36" s="35">
        <f>V36/batteryCapacity</f>
        <v>0.4426585361</v>
      </c>
      <c r="X36" s="37">
        <f t="shared" si="8"/>
        <v>-0.4655</v>
      </c>
      <c r="Y36" s="43">
        <f t="shared" si="9"/>
        <v>0</v>
      </c>
      <c r="Z36" s="37">
        <f t="shared" si="10"/>
        <v>0</v>
      </c>
    </row>
    <row r="37">
      <c r="A37" s="31"/>
      <c r="B37" s="31" t="s">
        <v>72</v>
      </c>
      <c r="C37" s="32">
        <v>0.0</v>
      </c>
      <c r="D37" s="33">
        <v>10.0</v>
      </c>
      <c r="E37" s="34">
        <f>NumberOfPanels/D37</f>
        <v>1.8</v>
      </c>
      <c r="F37" s="32">
        <f t="shared" si="2"/>
        <v>0</v>
      </c>
      <c r="G37" s="32">
        <v>0.453</v>
      </c>
      <c r="H37" s="32">
        <v>0.26133</v>
      </c>
      <c r="I37" s="35">
        <f t="shared" si="3"/>
        <v>0.7</v>
      </c>
      <c r="J37" s="36">
        <f t="shared" si="4"/>
        <v>0.0295956225</v>
      </c>
      <c r="K37" s="37">
        <f t="shared" si="5"/>
        <v>0.079275</v>
      </c>
      <c r="L37" s="37">
        <f t="shared" si="6"/>
        <v>0</v>
      </c>
      <c r="M37" s="38">
        <v>3.0</v>
      </c>
      <c r="N37" s="39">
        <v>0.0</v>
      </c>
      <c r="O37" s="39">
        <v>1.0</v>
      </c>
      <c r="P37" s="37">
        <f t="shared" si="7"/>
        <v>0</v>
      </c>
      <c r="Q37" s="37">
        <f>IF(M37=1, min(max(F37-G37,0),(batteryCapacity-V36)/sqrt(batteryEfficiency)),0)</f>
        <v>0</v>
      </c>
      <c r="R37" s="37">
        <f>IF(M37=2,min(N37,(batteryCapacity-V36)/sqrt(batteryEfficiency)),0)</f>
        <v>0</v>
      </c>
      <c r="S37" s="41">
        <f t="shared" si="11"/>
        <v>1</v>
      </c>
      <c r="T37" s="37">
        <f>IF(M37=1, MIN(MAX(G37-F37,0),V36*SQRT(batteryEfficiency)),0)</f>
        <v>0</v>
      </c>
      <c r="U37" s="37">
        <f>IF(M37=3, MIN(O37,V36*SQRT(batteryEfficiency)),0)</f>
        <v>1</v>
      </c>
      <c r="V37" s="37">
        <f>V36+P37*SQRT(batteryEfficiency)/4-(S37/SQRT(batteryEfficiency))/4</f>
        <v>2.395308199</v>
      </c>
      <c r="W37" s="35">
        <f>V37/batteryCapacity</f>
        <v>0.3992180332</v>
      </c>
      <c r="X37" s="37">
        <f t="shared" si="8"/>
        <v>-0.547</v>
      </c>
      <c r="Y37" s="43">
        <f t="shared" si="9"/>
        <v>0</v>
      </c>
      <c r="Z37" s="37">
        <f t="shared" si="10"/>
        <v>0</v>
      </c>
    </row>
    <row r="38">
      <c r="A38" s="31"/>
      <c r="B38" s="31" t="s">
        <v>73</v>
      </c>
      <c r="C38" s="32">
        <v>0.0</v>
      </c>
      <c r="D38" s="33">
        <v>10.0</v>
      </c>
      <c r="E38" s="34">
        <f>NumberOfPanels/D38</f>
        <v>1.8</v>
      </c>
      <c r="F38" s="32">
        <f t="shared" si="2"/>
        <v>0</v>
      </c>
      <c r="G38" s="32">
        <v>0.5255</v>
      </c>
      <c r="H38" s="32">
        <v>0.26133</v>
      </c>
      <c r="I38" s="35">
        <f t="shared" si="3"/>
        <v>0.7</v>
      </c>
      <c r="J38" s="36">
        <f t="shared" si="4"/>
        <v>0.03433222875</v>
      </c>
      <c r="K38" s="37">
        <f t="shared" si="5"/>
        <v>0.0919625</v>
      </c>
      <c r="L38" s="37">
        <f t="shared" si="6"/>
        <v>0</v>
      </c>
      <c r="M38" s="38">
        <v>2.0</v>
      </c>
      <c r="N38" s="39">
        <v>1.0</v>
      </c>
      <c r="O38" s="39">
        <v>0.0</v>
      </c>
      <c r="P38" s="37">
        <f t="shared" si="7"/>
        <v>1</v>
      </c>
      <c r="Q38" s="37">
        <f>IF(M38=1, min(max(F38-G38,0),(batteryCapacity-V37)/sqrt(batteryEfficiency)),0)</f>
        <v>0</v>
      </c>
      <c r="R38" s="37">
        <f>IF(M38=2,min(N38,(batteryCapacity-V37)/sqrt(batteryEfficiency)),0)</f>
        <v>1</v>
      </c>
      <c r="S38" s="41">
        <f t="shared" si="11"/>
        <v>0</v>
      </c>
      <c r="T38" s="37">
        <f>IF(M38=1, MIN(MAX(G38-F38,0),V37*SQRT(batteryEfficiency)),0)</f>
        <v>0</v>
      </c>
      <c r="U38" s="37">
        <f>IF(M38=3, MIN(O38,V37*SQRT(batteryEfficiency)),0)</f>
        <v>0</v>
      </c>
      <c r="V38" s="37">
        <f>V37+P38*SQRT(batteryEfficiency)/4-(S38/SQRT(batteryEfficiency))/4</f>
        <v>2.635099775</v>
      </c>
      <c r="W38" s="35">
        <f>V38/batteryCapacity</f>
        <v>0.4391832959</v>
      </c>
      <c r="X38" s="37">
        <f t="shared" si="8"/>
        <v>1.5255</v>
      </c>
      <c r="Y38" s="43">
        <f t="shared" si="9"/>
        <v>0.02618690748</v>
      </c>
      <c r="Z38" s="37">
        <f t="shared" si="10"/>
        <v>0.2669625</v>
      </c>
    </row>
    <row r="39">
      <c r="A39" s="31"/>
      <c r="B39" s="31" t="s">
        <v>74</v>
      </c>
      <c r="C39" s="32">
        <v>0.0</v>
      </c>
      <c r="D39" s="33">
        <v>10.0</v>
      </c>
      <c r="E39" s="34">
        <f>NumberOfPanels/D39</f>
        <v>1.8</v>
      </c>
      <c r="F39" s="32">
        <f t="shared" si="2"/>
        <v>0</v>
      </c>
      <c r="G39" s="32">
        <v>0.4945</v>
      </c>
      <c r="H39" s="32">
        <v>0.26388</v>
      </c>
      <c r="I39" s="35">
        <f t="shared" si="3"/>
        <v>0.7</v>
      </c>
      <c r="J39" s="36">
        <f t="shared" si="4"/>
        <v>0.032622165</v>
      </c>
      <c r="K39" s="37">
        <f t="shared" si="5"/>
        <v>0.0865375</v>
      </c>
      <c r="L39" s="37">
        <f t="shared" si="6"/>
        <v>0</v>
      </c>
      <c r="M39" s="38">
        <v>2.0</v>
      </c>
      <c r="N39" s="39">
        <v>1.0</v>
      </c>
      <c r="O39" s="39">
        <v>0.0</v>
      </c>
      <c r="P39" s="37">
        <f t="shared" si="7"/>
        <v>1</v>
      </c>
      <c r="Q39" s="37">
        <f>IF(M39=1, min(max(F39-G39,0),(batteryCapacity-V38)/sqrt(batteryEfficiency)),0)</f>
        <v>0</v>
      </c>
      <c r="R39" s="37">
        <f>IF(M39=2,min(N39,(batteryCapacity-V38)/sqrt(batteryEfficiency)),0)</f>
        <v>1</v>
      </c>
      <c r="S39" s="41">
        <f t="shared" si="11"/>
        <v>0</v>
      </c>
      <c r="T39" s="37">
        <f>IF(M39=1, MIN(MAX(G39-F39,0),V38*SQRT(batteryEfficiency)),0)</f>
        <v>0</v>
      </c>
      <c r="U39" s="37">
        <f>IF(M39=3, MIN(O39,V38*SQRT(batteryEfficiency)),0)</f>
        <v>0</v>
      </c>
      <c r="V39" s="37">
        <f>V38+P39*SQRT(batteryEfficiency)/4-(S39/SQRT(batteryEfficiency))/4</f>
        <v>2.874891352</v>
      </c>
      <c r="W39" s="35">
        <f>V39/batteryCapacity</f>
        <v>0.4791485586</v>
      </c>
      <c r="X39" s="37">
        <f t="shared" si="8"/>
        <v>1.4945</v>
      </c>
      <c r="Y39" s="43">
        <f t="shared" si="9"/>
        <v>0.0243769128</v>
      </c>
      <c r="Z39" s="37">
        <f t="shared" si="10"/>
        <v>0.2615375</v>
      </c>
    </row>
    <row r="40">
      <c r="A40" s="31"/>
      <c r="B40" s="31" t="s">
        <v>75</v>
      </c>
      <c r="C40" s="32">
        <v>0.0</v>
      </c>
      <c r="D40" s="33">
        <v>10.0</v>
      </c>
      <c r="E40" s="34">
        <f>NumberOfPanels/D40</f>
        <v>1.8</v>
      </c>
      <c r="F40" s="32">
        <f t="shared" si="2"/>
        <v>0</v>
      </c>
      <c r="G40" s="32">
        <v>0.227</v>
      </c>
      <c r="H40" s="32">
        <v>0.26388</v>
      </c>
      <c r="I40" s="35">
        <f t="shared" si="3"/>
        <v>0.7</v>
      </c>
      <c r="J40" s="36">
        <f t="shared" si="4"/>
        <v>0.01497519</v>
      </c>
      <c r="K40" s="37">
        <f t="shared" si="5"/>
        <v>0.039725</v>
      </c>
      <c r="L40" s="37">
        <f t="shared" si="6"/>
        <v>0</v>
      </c>
      <c r="M40" s="38">
        <v>2.0</v>
      </c>
      <c r="N40" s="39">
        <v>1.0</v>
      </c>
      <c r="O40" s="39">
        <v>0.0</v>
      </c>
      <c r="P40" s="37">
        <f t="shared" si="7"/>
        <v>1</v>
      </c>
      <c r="Q40" s="37">
        <f>IF(M40=1, min(max(F40-G40,0),(batteryCapacity-V39)/sqrt(batteryEfficiency)),0)</f>
        <v>0</v>
      </c>
      <c r="R40" s="37">
        <f>IF(M40=2,min(N40,(batteryCapacity-V39)/sqrt(batteryEfficiency)),0)</f>
        <v>1</v>
      </c>
      <c r="S40" s="41">
        <f t="shared" si="11"/>
        <v>0</v>
      </c>
      <c r="T40" s="37">
        <f>IF(M40=1, MIN(MAX(G40-F40,0),V39*SQRT(batteryEfficiency)),0)</f>
        <v>0</v>
      </c>
      <c r="U40" s="37">
        <f>IF(M40=3, MIN(O40,V39*SQRT(batteryEfficiency)),0)</f>
        <v>0</v>
      </c>
      <c r="V40" s="37">
        <f>V39+P40*SQRT(batteryEfficiency)/4-(S40/SQRT(batteryEfficiency))/4</f>
        <v>3.114682928</v>
      </c>
      <c r="W40" s="35">
        <f>V40/batteryCapacity</f>
        <v>0.5191138213</v>
      </c>
      <c r="X40" s="37">
        <f t="shared" si="8"/>
        <v>1.227</v>
      </c>
      <c r="Y40" s="43">
        <f t="shared" si="9"/>
        <v>0.009187279065</v>
      </c>
      <c r="Z40" s="37">
        <f t="shared" si="10"/>
        <v>0.214725</v>
      </c>
    </row>
    <row r="41">
      <c r="A41" s="31"/>
      <c r="B41" s="31" t="s">
        <v>76</v>
      </c>
      <c r="C41" s="32">
        <v>0.0</v>
      </c>
      <c r="D41" s="33">
        <v>10.0</v>
      </c>
      <c r="E41" s="34">
        <f>NumberOfPanels/D41</f>
        <v>1.8</v>
      </c>
      <c r="F41" s="32">
        <f t="shared" si="2"/>
        <v>0</v>
      </c>
      <c r="G41" s="32">
        <v>0.2295</v>
      </c>
      <c r="H41" s="32">
        <v>0.25943</v>
      </c>
      <c r="I41" s="35">
        <f t="shared" si="3"/>
        <v>0.7</v>
      </c>
      <c r="J41" s="36">
        <f t="shared" si="4"/>
        <v>0.01488479625</v>
      </c>
      <c r="K41" s="37">
        <f t="shared" si="5"/>
        <v>0.0401625</v>
      </c>
      <c r="L41" s="37">
        <f t="shared" si="6"/>
        <v>0</v>
      </c>
      <c r="M41" s="38">
        <v>2.0</v>
      </c>
      <c r="N41" s="39">
        <v>1.0</v>
      </c>
      <c r="O41" s="39">
        <v>0.0</v>
      </c>
      <c r="P41" s="37">
        <f t="shared" si="7"/>
        <v>1</v>
      </c>
      <c r="Q41" s="37">
        <f>IF(M41=1, min(max(F41-G41,0),(batteryCapacity-V40)/sqrt(batteryEfficiency)),0)</f>
        <v>0</v>
      </c>
      <c r="R41" s="37">
        <f>IF(M41=2,min(N41,(batteryCapacity-V40)/sqrt(batteryEfficiency)),0)</f>
        <v>1</v>
      </c>
      <c r="S41" s="41">
        <f t="shared" si="11"/>
        <v>0</v>
      </c>
      <c r="T41" s="37">
        <f>IF(M41=1, MIN(MAX(G41-F41,0),V40*SQRT(batteryEfficiency)),0)</f>
        <v>0</v>
      </c>
      <c r="U41" s="37">
        <f>IF(M41=3, MIN(O41,V40*SQRT(batteryEfficiency)),0)</f>
        <v>0</v>
      </c>
      <c r="V41" s="37">
        <f>V40+P41*SQRT(batteryEfficiency)/4-(S41/SQRT(batteryEfficiency))/4</f>
        <v>3.354474504</v>
      </c>
      <c r="W41" s="35">
        <f>V41/batteryCapacity</f>
        <v>0.559079084</v>
      </c>
      <c r="X41" s="37">
        <f t="shared" si="8"/>
        <v>1.2295</v>
      </c>
      <c r="Y41" s="43">
        <f t="shared" si="9"/>
        <v>0.009150428495</v>
      </c>
      <c r="Z41" s="37">
        <f t="shared" si="10"/>
        <v>0.2151625</v>
      </c>
    </row>
    <row r="42">
      <c r="A42" s="31"/>
      <c r="B42" s="31" t="s">
        <v>77</v>
      </c>
      <c r="C42" s="32">
        <v>0.0</v>
      </c>
      <c r="D42" s="33">
        <v>10.0</v>
      </c>
      <c r="E42" s="34">
        <f>NumberOfPanels/D42</f>
        <v>1.8</v>
      </c>
      <c r="F42" s="32">
        <f t="shared" si="2"/>
        <v>0</v>
      </c>
      <c r="G42" s="32">
        <v>0.328</v>
      </c>
      <c r="H42" s="32">
        <v>0.25943</v>
      </c>
      <c r="I42" s="35">
        <f t="shared" si="3"/>
        <v>0.7</v>
      </c>
      <c r="J42" s="36">
        <f t="shared" si="4"/>
        <v>0.02127326</v>
      </c>
      <c r="K42" s="37">
        <f t="shared" si="5"/>
        <v>0.0574</v>
      </c>
      <c r="L42" s="37">
        <f t="shared" si="6"/>
        <v>0</v>
      </c>
      <c r="M42" s="38">
        <v>2.0</v>
      </c>
      <c r="N42" s="39">
        <v>1.0</v>
      </c>
      <c r="O42" s="39">
        <v>0.0</v>
      </c>
      <c r="P42" s="37">
        <f t="shared" si="7"/>
        <v>1</v>
      </c>
      <c r="Q42" s="37">
        <f>IF(M42=1, min(max(F42-G42,0),(batteryCapacity-V41)/sqrt(batteryEfficiency)),0)</f>
        <v>0</v>
      </c>
      <c r="R42" s="37">
        <f>IF(M42=2,min(N42,(batteryCapacity-V41)/sqrt(batteryEfficiency)),0)</f>
        <v>1</v>
      </c>
      <c r="S42" s="41">
        <f t="shared" si="11"/>
        <v>0</v>
      </c>
      <c r="T42" s="37">
        <f>IF(M42=1, MIN(MAX(G42-F42,0),V41*SQRT(batteryEfficiency)),0)</f>
        <v>0</v>
      </c>
      <c r="U42" s="37">
        <f>IF(M42=3, MIN(O42,V41*SQRT(batteryEfficiency)),0)</f>
        <v>0</v>
      </c>
      <c r="V42" s="37">
        <f>V41+P42*SQRT(batteryEfficiency)/4-(S42/SQRT(batteryEfficiency))/4</f>
        <v>3.59426608</v>
      </c>
      <c r="W42" s="35">
        <f>V42/batteryCapacity</f>
        <v>0.5990443467</v>
      </c>
      <c r="X42" s="37">
        <f t="shared" si="8"/>
        <v>1.328</v>
      </c>
      <c r="Y42" s="43">
        <f t="shared" si="9"/>
        <v>0.01412544464</v>
      </c>
      <c r="Z42" s="37">
        <f t="shared" si="10"/>
        <v>0.2324</v>
      </c>
    </row>
    <row r="43">
      <c r="A43" s="31"/>
      <c r="B43" s="31" t="s">
        <v>78</v>
      </c>
      <c r="C43" s="32">
        <v>0.0</v>
      </c>
      <c r="D43" s="33">
        <v>10.0</v>
      </c>
      <c r="E43" s="34">
        <f>NumberOfPanels/D43</f>
        <v>1.8</v>
      </c>
      <c r="F43" s="32">
        <f t="shared" si="2"/>
        <v>0</v>
      </c>
      <c r="G43" s="32">
        <v>0.244</v>
      </c>
      <c r="H43" s="32">
        <v>0.25826000000000005</v>
      </c>
      <c r="I43" s="35">
        <f t="shared" si="3"/>
        <v>0.7</v>
      </c>
      <c r="J43" s="36">
        <f t="shared" si="4"/>
        <v>0.01575386</v>
      </c>
      <c r="K43" s="37">
        <f t="shared" si="5"/>
        <v>0.0427</v>
      </c>
      <c r="L43" s="37">
        <f t="shared" si="6"/>
        <v>0</v>
      </c>
      <c r="M43" s="38">
        <v>2.0</v>
      </c>
      <c r="N43" s="39">
        <v>1.0</v>
      </c>
      <c r="O43" s="39">
        <v>0.0</v>
      </c>
      <c r="P43" s="37">
        <f t="shared" si="7"/>
        <v>1</v>
      </c>
      <c r="Q43" s="37">
        <f>IF(M43=1, min(max(F43-G43,0),(batteryCapacity-V42)/sqrt(batteryEfficiency)),0)</f>
        <v>0</v>
      </c>
      <c r="R43" s="37">
        <f>IF(M43=2,min(N43,(batteryCapacity-V42)/sqrt(batteryEfficiency)),0)</f>
        <v>1</v>
      </c>
      <c r="S43" s="41">
        <f t="shared" si="11"/>
        <v>0</v>
      </c>
      <c r="T43" s="37">
        <f>IF(M43=1, MIN(MAX(G43-F43,0),V42*SQRT(batteryEfficiency)),0)</f>
        <v>0</v>
      </c>
      <c r="U43" s="37">
        <f>IF(M43=3, MIN(O43,V42*SQRT(batteryEfficiency)),0)</f>
        <v>0</v>
      </c>
      <c r="V43" s="37">
        <f>V42+P43*SQRT(batteryEfficiency)/4-(S43/SQRT(batteryEfficiency))/4</f>
        <v>3.834057656</v>
      </c>
      <c r="W43" s="35">
        <f>V43/batteryCapacity</f>
        <v>0.6390096094</v>
      </c>
      <c r="X43" s="37">
        <f t="shared" si="8"/>
        <v>1.244</v>
      </c>
      <c r="Y43" s="43">
        <f t="shared" si="9"/>
        <v>0.00979890092</v>
      </c>
      <c r="Z43" s="37">
        <f t="shared" si="10"/>
        <v>0.2177</v>
      </c>
    </row>
    <row r="44">
      <c r="A44" s="31"/>
      <c r="B44" s="31" t="s">
        <v>79</v>
      </c>
      <c r="C44" s="32">
        <v>0.0</v>
      </c>
      <c r="D44" s="33">
        <v>10.0</v>
      </c>
      <c r="E44" s="34">
        <f>NumberOfPanels/D44</f>
        <v>1.8</v>
      </c>
      <c r="F44" s="32">
        <f t="shared" si="2"/>
        <v>0</v>
      </c>
      <c r="G44" s="32">
        <v>0.292</v>
      </c>
      <c r="H44" s="32">
        <v>0.25826000000000005</v>
      </c>
      <c r="I44" s="35">
        <f t="shared" si="3"/>
        <v>0.7</v>
      </c>
      <c r="J44" s="36">
        <f t="shared" si="4"/>
        <v>0.01885298</v>
      </c>
      <c r="K44" s="37">
        <f t="shared" si="5"/>
        <v>0.0511</v>
      </c>
      <c r="L44" s="37">
        <f t="shared" si="6"/>
        <v>0</v>
      </c>
      <c r="M44" s="38">
        <v>2.0</v>
      </c>
      <c r="N44" s="39">
        <v>1.0</v>
      </c>
      <c r="O44" s="39">
        <v>0.0</v>
      </c>
      <c r="P44" s="37">
        <f t="shared" si="7"/>
        <v>1</v>
      </c>
      <c r="Q44" s="37">
        <f>IF(M44=1, min(max(F44-G44,0),(batteryCapacity-V43)/sqrt(batteryEfficiency)),0)</f>
        <v>0</v>
      </c>
      <c r="R44" s="37">
        <f>IF(M44=2,min(N44,(batteryCapacity-V43)/sqrt(batteryEfficiency)),0)</f>
        <v>1</v>
      </c>
      <c r="S44" s="41">
        <f t="shared" si="11"/>
        <v>0</v>
      </c>
      <c r="T44" s="37">
        <f>IF(M44=1, MIN(MAX(G44-F44,0),V43*SQRT(batteryEfficiency)),0)</f>
        <v>0</v>
      </c>
      <c r="U44" s="37">
        <f>IF(M44=3, MIN(O44,V43*SQRT(batteryEfficiency)),0)</f>
        <v>0</v>
      </c>
      <c r="V44" s="37">
        <f>V43+P44*SQRT(batteryEfficiency)/4-(S44/SQRT(batteryEfficiency))/4</f>
        <v>4.073849232</v>
      </c>
      <c r="W44" s="35">
        <f>V44/batteryCapacity</f>
        <v>0.6789748721</v>
      </c>
      <c r="X44" s="37">
        <f t="shared" si="8"/>
        <v>1.292</v>
      </c>
      <c r="Y44" s="43">
        <f t="shared" si="9"/>
        <v>0.01217902508</v>
      </c>
      <c r="Z44" s="37">
        <f t="shared" si="10"/>
        <v>0.2261</v>
      </c>
    </row>
    <row r="45" ht="15.75" customHeight="1">
      <c r="A45" s="31"/>
      <c r="B45" s="31" t="s">
        <v>80</v>
      </c>
      <c r="C45" s="32">
        <v>0.0</v>
      </c>
      <c r="D45" s="33">
        <v>10.0</v>
      </c>
      <c r="E45" s="34">
        <f>NumberOfPanels/D45</f>
        <v>1.8</v>
      </c>
      <c r="F45" s="32">
        <f t="shared" si="2"/>
        <v>0</v>
      </c>
      <c r="G45" s="32">
        <v>0.526</v>
      </c>
      <c r="H45" s="32">
        <v>0.22920000000000001</v>
      </c>
      <c r="I45" s="35">
        <f t="shared" si="3"/>
        <v>0.7</v>
      </c>
      <c r="J45" s="36">
        <f t="shared" si="4"/>
        <v>0.0301398</v>
      </c>
      <c r="K45" s="37">
        <f t="shared" si="5"/>
        <v>0.09205</v>
      </c>
      <c r="L45" s="37">
        <f t="shared" si="6"/>
        <v>0</v>
      </c>
      <c r="M45" s="38">
        <v>2.0</v>
      </c>
      <c r="N45" s="39">
        <v>1.0</v>
      </c>
      <c r="O45" s="39">
        <v>0.0</v>
      </c>
      <c r="P45" s="37">
        <f t="shared" si="7"/>
        <v>1</v>
      </c>
      <c r="Q45" s="37">
        <f>IF(M45=1, min(max(F45-G45,0),(batteryCapacity-V44)/sqrt(batteryEfficiency)),0)</f>
        <v>0</v>
      </c>
      <c r="R45" s="37">
        <f>IF(M45=2,min(N45,(batteryCapacity-V44)/sqrt(batteryEfficiency)),0)</f>
        <v>1</v>
      </c>
      <c r="S45" s="41">
        <f t="shared" si="11"/>
        <v>0</v>
      </c>
      <c r="T45" s="37">
        <f>IF(M45=1, MIN(MAX(G45-F45,0),V44*SQRT(batteryEfficiency)),0)</f>
        <v>0</v>
      </c>
      <c r="U45" s="37">
        <f>IF(M45=3, MIN(O45,V44*SQRT(batteryEfficiency)),0)</f>
        <v>0</v>
      </c>
      <c r="V45" s="37">
        <f>V44+P45*SQRT(batteryEfficiency)/4-(S45/SQRT(batteryEfficiency))/4</f>
        <v>4.313640809</v>
      </c>
      <c r="W45" s="35">
        <f>V45/batteryCapacity</f>
        <v>0.7189401348</v>
      </c>
      <c r="X45" s="37">
        <f t="shared" si="8"/>
        <v>1.526</v>
      </c>
      <c r="Y45" s="43">
        <f t="shared" si="9"/>
        <v>0.0229966674</v>
      </c>
      <c r="Z45" s="37">
        <f t="shared" si="10"/>
        <v>0.26705</v>
      </c>
    </row>
    <row r="46" ht="15.75" customHeight="1">
      <c r="A46" s="31"/>
      <c r="B46" s="31" t="s">
        <v>81</v>
      </c>
      <c r="C46" s="32">
        <v>0.0</v>
      </c>
      <c r="D46" s="33">
        <v>10.0</v>
      </c>
      <c r="E46" s="34">
        <f>NumberOfPanels/D46</f>
        <v>1.8</v>
      </c>
      <c r="F46" s="32">
        <f t="shared" si="2"/>
        <v>0</v>
      </c>
      <c r="G46" s="32">
        <v>0.242</v>
      </c>
      <c r="H46" s="32">
        <v>0.22920000000000001</v>
      </c>
      <c r="I46" s="35">
        <f t="shared" si="3"/>
        <v>0.7</v>
      </c>
      <c r="J46" s="36">
        <f t="shared" si="4"/>
        <v>0.0138666</v>
      </c>
      <c r="K46" s="37">
        <f t="shared" si="5"/>
        <v>0.04235</v>
      </c>
      <c r="L46" s="37">
        <f t="shared" si="6"/>
        <v>0</v>
      </c>
      <c r="M46" s="38">
        <v>2.0</v>
      </c>
      <c r="N46" s="39">
        <v>1.0</v>
      </c>
      <c r="O46" s="39">
        <v>0.0</v>
      </c>
      <c r="P46" s="37">
        <f t="shared" si="7"/>
        <v>1</v>
      </c>
      <c r="Q46" s="37">
        <f>IF(M46=1, min(max(F46-G46,0),(batteryCapacity-V45)/sqrt(batteryEfficiency)),0)</f>
        <v>0</v>
      </c>
      <c r="R46" s="37">
        <f>IF(M46=2,min(N46,(batteryCapacity-V45)/sqrt(batteryEfficiency)),0)</f>
        <v>1</v>
      </c>
      <c r="S46" s="41">
        <f t="shared" si="11"/>
        <v>0</v>
      </c>
      <c r="T46" s="37">
        <f>IF(M46=1, MIN(MAX(G46-F46,0),V45*SQRT(batteryEfficiency)),0)</f>
        <v>0</v>
      </c>
      <c r="U46" s="37">
        <f>IF(M46=3, MIN(O46,V45*SQRT(batteryEfficiency)),0)</f>
        <v>0</v>
      </c>
      <c r="V46" s="37">
        <f>V45+P46*SQRT(batteryEfficiency)/4-(S46/SQRT(batteryEfficiency))/4</f>
        <v>4.553432385</v>
      </c>
      <c r="W46" s="35">
        <f>V46/batteryCapacity</f>
        <v>0.7589053975</v>
      </c>
      <c r="X46" s="37">
        <f t="shared" si="8"/>
        <v>1.242</v>
      </c>
      <c r="Y46" s="43">
        <f t="shared" si="9"/>
        <v>0.0086111586</v>
      </c>
      <c r="Z46" s="37">
        <f t="shared" si="10"/>
        <v>0.21735</v>
      </c>
    </row>
    <row r="47" ht="15.75" customHeight="1">
      <c r="A47" s="31"/>
      <c r="B47" s="31" t="s">
        <v>82</v>
      </c>
      <c r="C47" s="32">
        <v>0.0</v>
      </c>
      <c r="D47" s="33">
        <v>10.0</v>
      </c>
      <c r="E47" s="34">
        <f>NumberOfPanels/D47</f>
        <v>1.8</v>
      </c>
      <c r="F47" s="32">
        <f t="shared" si="2"/>
        <v>0</v>
      </c>
      <c r="G47" s="32">
        <v>0.2915</v>
      </c>
      <c r="H47" s="32">
        <v>0.26234</v>
      </c>
      <c r="I47" s="35">
        <f t="shared" si="3"/>
        <v>0.7</v>
      </c>
      <c r="J47" s="36">
        <f t="shared" si="4"/>
        <v>0.0191180275</v>
      </c>
      <c r="K47" s="37">
        <f t="shared" si="5"/>
        <v>0.0510125</v>
      </c>
      <c r="L47" s="37">
        <f t="shared" si="6"/>
        <v>0</v>
      </c>
      <c r="M47" s="38">
        <v>2.0</v>
      </c>
      <c r="N47" s="39">
        <v>1.0</v>
      </c>
      <c r="O47" s="39">
        <v>0.0</v>
      </c>
      <c r="P47" s="37">
        <f t="shared" si="7"/>
        <v>1</v>
      </c>
      <c r="Q47" s="37">
        <f>IF(M47=1, min(max(F47-G47,0),(batteryCapacity-V46)/sqrt(batteryEfficiency)),0)</f>
        <v>0</v>
      </c>
      <c r="R47" s="37">
        <f>IF(M47=2,min(N47,(batteryCapacity-V46)/sqrt(batteryEfficiency)),0)</f>
        <v>1</v>
      </c>
      <c r="S47" s="41">
        <f t="shared" si="11"/>
        <v>0</v>
      </c>
      <c r="T47" s="37">
        <f>IF(M47=1, MIN(MAX(G47-F47,0),V46*SQRT(batteryEfficiency)),0)</f>
        <v>0</v>
      </c>
      <c r="U47" s="37">
        <f>IF(M47=3, MIN(O47,V46*SQRT(batteryEfficiency)),0)</f>
        <v>0</v>
      </c>
      <c r="V47" s="37">
        <f>V46+P47*SQRT(batteryEfficiency)/4-(S47/SQRT(batteryEfficiency))/4</f>
        <v>4.793223961</v>
      </c>
      <c r="W47" s="35">
        <f>V47/batteryCapacity</f>
        <v>0.7988706601</v>
      </c>
      <c r="X47" s="37">
        <f t="shared" si="8"/>
        <v>1.2915</v>
      </c>
      <c r="Y47" s="43">
        <f t="shared" si="9"/>
        <v>0.01234546626</v>
      </c>
      <c r="Z47" s="37">
        <f t="shared" si="10"/>
        <v>0.2260125</v>
      </c>
    </row>
    <row r="48" ht="15.75" customHeight="1">
      <c r="A48" s="31"/>
      <c r="B48" s="31" t="s">
        <v>83</v>
      </c>
      <c r="C48" s="32">
        <v>0.0</v>
      </c>
      <c r="D48" s="33">
        <v>10.0</v>
      </c>
      <c r="E48" s="34">
        <f>NumberOfPanels/D48</f>
        <v>1.8</v>
      </c>
      <c r="F48" s="32">
        <f t="shared" si="2"/>
        <v>0</v>
      </c>
      <c r="G48" s="32">
        <v>0.291</v>
      </c>
      <c r="H48" s="32">
        <v>0.26234</v>
      </c>
      <c r="I48" s="35">
        <f t="shared" si="3"/>
        <v>0.7</v>
      </c>
      <c r="J48" s="36">
        <f t="shared" si="4"/>
        <v>0.019085235</v>
      </c>
      <c r="K48" s="37">
        <f t="shared" si="5"/>
        <v>0.050925</v>
      </c>
      <c r="L48" s="37">
        <f t="shared" si="6"/>
        <v>0</v>
      </c>
      <c r="M48" s="38">
        <v>2.0</v>
      </c>
      <c r="N48" s="39">
        <v>1.0</v>
      </c>
      <c r="O48" s="39">
        <v>0.0</v>
      </c>
      <c r="P48" s="37">
        <f t="shared" si="7"/>
        <v>1</v>
      </c>
      <c r="Q48" s="37">
        <f>IF(M48=1, min(max(F48-G48,0),(batteryCapacity-V47)/sqrt(batteryEfficiency)),0)</f>
        <v>0</v>
      </c>
      <c r="R48" s="37">
        <f>IF(M48=2,min(N48,(batteryCapacity-V47)/sqrt(batteryEfficiency)),0)</f>
        <v>1</v>
      </c>
      <c r="S48" s="41">
        <f t="shared" si="11"/>
        <v>0</v>
      </c>
      <c r="T48" s="37">
        <f>IF(M48=1, MIN(MAX(G48-F48,0),V47*SQRT(batteryEfficiency)),0)</f>
        <v>0</v>
      </c>
      <c r="U48" s="37">
        <f>IF(M48=3, MIN(O48,V47*SQRT(batteryEfficiency)),0)</f>
        <v>0</v>
      </c>
      <c r="V48" s="37">
        <f>V47+P48*SQRT(batteryEfficiency)/4-(S48/SQRT(batteryEfficiency))/4</f>
        <v>5.033015537</v>
      </c>
      <c r="W48" s="35">
        <f>V48/batteryCapacity</f>
        <v>0.8388359228</v>
      </c>
      <c r="X48" s="37">
        <f t="shared" si="8"/>
        <v>1.291</v>
      </c>
      <c r="Y48" s="43">
        <f t="shared" si="9"/>
        <v>0.01231951919</v>
      </c>
      <c r="Z48" s="37">
        <f t="shared" si="10"/>
        <v>0.225925</v>
      </c>
    </row>
    <row r="49" ht="15.75" customHeight="1">
      <c r="A49" s="31"/>
      <c r="B49" s="31" t="s">
        <v>84</v>
      </c>
      <c r="C49" s="32">
        <v>0.0</v>
      </c>
      <c r="D49" s="33">
        <v>10.0</v>
      </c>
      <c r="E49" s="34">
        <f>NumberOfPanels/D49</f>
        <v>1.8</v>
      </c>
      <c r="F49" s="32">
        <f t="shared" si="2"/>
        <v>0</v>
      </c>
      <c r="G49" s="32">
        <v>0.243</v>
      </c>
      <c r="H49" s="32">
        <v>0.23716</v>
      </c>
      <c r="I49" s="35">
        <f t="shared" si="3"/>
        <v>0.7</v>
      </c>
      <c r="J49" s="36">
        <f t="shared" si="4"/>
        <v>0.01440747</v>
      </c>
      <c r="K49" s="37">
        <f t="shared" si="5"/>
        <v>0.042525</v>
      </c>
      <c r="L49" s="37">
        <f t="shared" si="6"/>
        <v>0</v>
      </c>
      <c r="M49" s="38">
        <v>2.0</v>
      </c>
      <c r="N49" s="39">
        <v>1.0</v>
      </c>
      <c r="O49" s="39">
        <v>0.0</v>
      </c>
      <c r="P49" s="37">
        <f t="shared" si="7"/>
        <v>1</v>
      </c>
      <c r="Q49" s="37">
        <f>IF(M49=1, min(max(F49-G49,0),(batteryCapacity-V48)/sqrt(batteryEfficiency)),0)</f>
        <v>0</v>
      </c>
      <c r="R49" s="37">
        <f>IF(M49=2,min(N49,(batteryCapacity-V48)/sqrt(batteryEfficiency)),0)</f>
        <v>1</v>
      </c>
      <c r="S49" s="41">
        <f t="shared" si="11"/>
        <v>0</v>
      </c>
      <c r="T49" s="37">
        <f>IF(M49=1, MIN(MAX(G49-F49,0),V48*SQRT(batteryEfficiency)),0)</f>
        <v>0</v>
      </c>
      <c r="U49" s="37">
        <f>IF(M49=3, MIN(O49,V48*SQRT(batteryEfficiency)),0)</f>
        <v>0</v>
      </c>
      <c r="V49" s="37">
        <f>V48+P49*SQRT(batteryEfficiency)/4-(S49/SQRT(batteryEfficiency))/4</f>
        <v>5.272807113</v>
      </c>
      <c r="W49" s="35">
        <f>V49/batteryCapacity</f>
        <v>0.8788011855</v>
      </c>
      <c r="X49" s="37">
        <f t="shared" si="8"/>
        <v>1.243</v>
      </c>
      <c r="Y49" s="43">
        <f t="shared" si="9"/>
        <v>0.008954242605</v>
      </c>
      <c r="Z49" s="37">
        <f t="shared" si="10"/>
        <v>0.217525</v>
      </c>
    </row>
    <row r="50" ht="15.75" customHeight="1">
      <c r="A50" s="31"/>
      <c r="B50" s="31" t="s">
        <v>85</v>
      </c>
      <c r="C50" s="32">
        <v>0.0</v>
      </c>
      <c r="D50" s="33">
        <v>10.0</v>
      </c>
      <c r="E50" s="34">
        <f>NumberOfPanels/D50</f>
        <v>1.8</v>
      </c>
      <c r="F50" s="32">
        <f t="shared" si="2"/>
        <v>0</v>
      </c>
      <c r="G50" s="32">
        <v>0.458</v>
      </c>
      <c r="H50" s="32">
        <v>0.23716</v>
      </c>
      <c r="I50" s="35">
        <f t="shared" si="3"/>
        <v>0.7</v>
      </c>
      <c r="J50" s="36">
        <f t="shared" si="4"/>
        <v>0.02715482</v>
      </c>
      <c r="K50" s="37">
        <f t="shared" si="5"/>
        <v>0.08015</v>
      </c>
      <c r="L50" s="37">
        <f t="shared" si="6"/>
        <v>0</v>
      </c>
      <c r="M50" s="38">
        <v>2.0</v>
      </c>
      <c r="N50" s="39">
        <v>1.0</v>
      </c>
      <c r="O50" s="39">
        <v>0.0</v>
      </c>
      <c r="P50" s="37">
        <f t="shared" si="7"/>
        <v>0.7581509935</v>
      </c>
      <c r="Q50" s="37">
        <f>IF(M50=1, min(max(F50-G50,0),(batteryCapacity-V49)/sqrt(batteryEfficiency)),0)</f>
        <v>0</v>
      </c>
      <c r="R50" s="37">
        <f>IF(M50=2,min(N50,(batteryCapacity-V49)/sqrt(batteryEfficiency)),0)</f>
        <v>0.7581509935</v>
      </c>
      <c r="S50" s="41">
        <f t="shared" si="11"/>
        <v>0</v>
      </c>
      <c r="T50" s="37">
        <f>IF(M50=1, MIN(MAX(G50-F50,0),V49*SQRT(batteryEfficiency)),0)</f>
        <v>0</v>
      </c>
      <c r="U50" s="37">
        <f>IF(M50=3, MIN(O50,V49*SQRT(batteryEfficiency)),0)</f>
        <v>0</v>
      </c>
      <c r="V50" s="37">
        <f>V49+P50*SQRT(batteryEfficiency)/4-(S50/SQRT(batteryEfficiency))/4</f>
        <v>5.454605335</v>
      </c>
      <c r="W50" s="35">
        <f>V50/batteryCapacity</f>
        <v>0.9091008892</v>
      </c>
      <c r="X50" s="37">
        <f t="shared" si="8"/>
        <v>1.216150993</v>
      </c>
      <c r="Y50" s="43">
        <f t="shared" si="9"/>
        <v>0.01651218066</v>
      </c>
      <c r="Z50" s="37">
        <f t="shared" si="10"/>
        <v>0.2128264239</v>
      </c>
    </row>
    <row r="51" ht="15.75" customHeight="1">
      <c r="A51" s="31"/>
      <c r="B51" s="31" t="s">
        <v>86</v>
      </c>
      <c r="C51" s="32">
        <v>0.0</v>
      </c>
      <c r="D51" s="33">
        <v>10.0</v>
      </c>
      <c r="E51" s="34">
        <f>NumberOfPanels/D51</f>
        <v>1.8</v>
      </c>
      <c r="F51" s="32">
        <f t="shared" si="2"/>
        <v>0</v>
      </c>
      <c r="G51" s="32">
        <v>2.06</v>
      </c>
      <c r="H51" s="32">
        <v>0.23264</v>
      </c>
      <c r="I51" s="35">
        <f t="shared" si="3"/>
        <v>0.7</v>
      </c>
      <c r="J51" s="36">
        <f t="shared" si="4"/>
        <v>0.1198096</v>
      </c>
      <c r="K51" s="37">
        <f t="shared" si="5"/>
        <v>0.3605</v>
      </c>
      <c r="L51" s="37">
        <f t="shared" si="6"/>
        <v>0</v>
      </c>
      <c r="M51" s="38">
        <v>2.0</v>
      </c>
      <c r="N51" s="39">
        <v>1.0</v>
      </c>
      <c r="O51" s="39">
        <v>0.0</v>
      </c>
      <c r="P51" s="37">
        <f t="shared" si="7"/>
        <v>0.5686132451</v>
      </c>
      <c r="Q51" s="37">
        <f>IF(M51=1, min(max(F51-G51,0),(batteryCapacity-V50)/sqrt(batteryEfficiency)),0)</f>
        <v>0</v>
      </c>
      <c r="R51" s="37">
        <f>IF(M51=2,min(N51,(batteryCapacity-V50)/sqrt(batteryEfficiency)),0)</f>
        <v>0.5686132451</v>
      </c>
      <c r="S51" s="41">
        <f t="shared" si="11"/>
        <v>0</v>
      </c>
      <c r="T51" s="37">
        <f>IF(M51=1, MIN(MAX(G51-F51,0),V50*SQRT(batteryEfficiency)),0)</f>
        <v>0</v>
      </c>
      <c r="U51" s="37">
        <f>IF(M51=3, MIN(O51,V50*SQRT(batteryEfficiency)),0)</f>
        <v>0</v>
      </c>
      <c r="V51" s="37">
        <f>V50+P51*SQRT(batteryEfficiency)/4-(S51/SQRT(batteryEfficiency))/4</f>
        <v>5.590954001</v>
      </c>
      <c r="W51" s="35">
        <f>V51/batteryCapacity</f>
        <v>0.9318256669</v>
      </c>
      <c r="X51" s="37">
        <f t="shared" si="8"/>
        <v>2.628613245</v>
      </c>
      <c r="Y51" s="43">
        <f t="shared" si="9"/>
        <v>0.1574665507</v>
      </c>
      <c r="Z51" s="37">
        <f t="shared" si="10"/>
        <v>0.4600073179</v>
      </c>
    </row>
    <row r="52" ht="15.75" customHeight="1">
      <c r="A52" s="31"/>
      <c r="B52" s="31" t="s">
        <v>87</v>
      </c>
      <c r="C52" s="32">
        <v>0.0</v>
      </c>
      <c r="D52" s="33">
        <v>10.0</v>
      </c>
      <c r="E52" s="34">
        <f>NumberOfPanels/D52</f>
        <v>1.8</v>
      </c>
      <c r="F52" s="32">
        <f t="shared" si="2"/>
        <v>0</v>
      </c>
      <c r="G52" s="32">
        <v>0.243</v>
      </c>
      <c r="H52" s="32">
        <v>0.23264</v>
      </c>
      <c r="I52" s="35">
        <f t="shared" si="3"/>
        <v>0.7</v>
      </c>
      <c r="J52" s="36">
        <f t="shared" si="4"/>
        <v>0.01413288</v>
      </c>
      <c r="K52" s="37">
        <f t="shared" si="5"/>
        <v>0.042525</v>
      </c>
      <c r="L52" s="37">
        <f t="shared" si="6"/>
        <v>0</v>
      </c>
      <c r="M52" s="38">
        <v>2.0</v>
      </c>
      <c r="N52" s="39">
        <v>1.0</v>
      </c>
      <c r="O52" s="39">
        <v>0.0</v>
      </c>
      <c r="P52" s="37">
        <f t="shared" si="7"/>
        <v>0.4264599338</v>
      </c>
      <c r="Q52" s="37">
        <f>IF(M52=1, min(max(F52-G52,0),(batteryCapacity-V51)/sqrt(batteryEfficiency)),0)</f>
        <v>0</v>
      </c>
      <c r="R52" s="37">
        <f>IF(M52=2,min(N52,(batteryCapacity-V51)/sqrt(batteryEfficiency)),0)</f>
        <v>0.4264599338</v>
      </c>
      <c r="S52" s="41">
        <f t="shared" si="11"/>
        <v>0</v>
      </c>
      <c r="T52" s="37">
        <f>IF(M52=1, MIN(MAX(G52-F52,0),V51*SQRT(batteryEfficiency)),0)</f>
        <v>0</v>
      </c>
      <c r="U52" s="37">
        <f>IF(M52=3, MIN(O52,V51*SQRT(batteryEfficiency)),0)</f>
        <v>0</v>
      </c>
      <c r="V52" s="37">
        <f>V51+P52*SQRT(batteryEfficiency)/4-(S52/SQRT(batteryEfficiency))/4</f>
        <v>5.693215501</v>
      </c>
      <c r="W52" s="35">
        <f>V52/batteryCapacity</f>
        <v>0.9488692501</v>
      </c>
      <c r="X52" s="37">
        <f t="shared" si="8"/>
        <v>0.6694599338</v>
      </c>
      <c r="Y52" s="43">
        <f t="shared" si="9"/>
        <v>0.004730698455</v>
      </c>
      <c r="Z52" s="37">
        <f t="shared" si="10"/>
        <v>0.1171554884</v>
      </c>
    </row>
    <row r="53" ht="15.75" customHeight="1">
      <c r="A53" s="31"/>
      <c r="B53" s="31" t="s">
        <v>88</v>
      </c>
      <c r="C53" s="32">
        <v>0.003</v>
      </c>
      <c r="D53" s="33">
        <v>10.0</v>
      </c>
      <c r="E53" s="34">
        <f>NumberOfPanels/D53</f>
        <v>1.8</v>
      </c>
      <c r="F53" s="32">
        <f t="shared" si="2"/>
        <v>0.0054</v>
      </c>
      <c r="G53" s="32">
        <v>0.2905</v>
      </c>
      <c r="H53" s="32">
        <v>0.24839999999999998</v>
      </c>
      <c r="I53" s="35">
        <f t="shared" si="3"/>
        <v>0.7</v>
      </c>
      <c r="J53" s="36">
        <f t="shared" si="4"/>
        <v>0.01804005</v>
      </c>
      <c r="K53" s="37">
        <f t="shared" si="5"/>
        <v>0.0508375</v>
      </c>
      <c r="L53" s="37">
        <f t="shared" si="6"/>
        <v>0.0054</v>
      </c>
      <c r="M53" s="38">
        <v>2.0</v>
      </c>
      <c r="N53" s="39">
        <v>1.0</v>
      </c>
      <c r="O53" s="39">
        <v>0.0</v>
      </c>
      <c r="P53" s="37">
        <f t="shared" si="7"/>
        <v>0.3198449504</v>
      </c>
      <c r="Q53" s="37">
        <f>IF(M53=1, min(max(F53-G53,0),(batteryCapacity-V52)/sqrt(batteryEfficiency)),0)</f>
        <v>0</v>
      </c>
      <c r="R53" s="37">
        <f>IF(M53=2,min(N53,(batteryCapacity-V52)/sqrt(batteryEfficiency)),0)</f>
        <v>0.3198449504</v>
      </c>
      <c r="S53" s="41">
        <f t="shared" si="11"/>
        <v>0</v>
      </c>
      <c r="T53" s="37">
        <f>IF(M53=1, MIN(MAX(G53-F53,0),V52*SQRT(batteryEfficiency)),0)</f>
        <v>0</v>
      </c>
      <c r="U53" s="37">
        <f>IF(M53=3, MIN(O53,V52*SQRT(batteryEfficiency)),0)</f>
        <v>0</v>
      </c>
      <c r="V53" s="37">
        <f>V52+P53*SQRT(batteryEfficiency)/4-(S53/SQRT(batteryEfficiency))/4</f>
        <v>5.769911626</v>
      </c>
      <c r="W53" s="35">
        <f>V53/batteryCapacity</f>
        <v>0.9616519376</v>
      </c>
      <c r="X53" s="37">
        <f t="shared" si="8"/>
        <v>0.5995449504</v>
      </c>
      <c r="Y53" s="43">
        <f t="shared" si="9"/>
        <v>0.005407910441</v>
      </c>
      <c r="Z53" s="37">
        <f t="shared" si="10"/>
        <v>0.1062703663</v>
      </c>
    </row>
    <row r="54" ht="15.75" customHeight="1">
      <c r="A54" s="31"/>
      <c r="B54" s="31" t="s">
        <v>89</v>
      </c>
      <c r="C54" s="32">
        <v>0.012</v>
      </c>
      <c r="D54" s="33">
        <v>10.0</v>
      </c>
      <c r="E54" s="34">
        <f>NumberOfPanels/D54</f>
        <v>1.8</v>
      </c>
      <c r="F54" s="32">
        <f t="shared" si="2"/>
        <v>0.0216</v>
      </c>
      <c r="G54" s="32">
        <v>0.2925</v>
      </c>
      <c r="H54" s="32">
        <v>0.24839999999999998</v>
      </c>
      <c r="I54" s="35">
        <f t="shared" si="3"/>
        <v>0.7</v>
      </c>
      <c r="J54" s="36">
        <f t="shared" si="4"/>
        <v>0.01816425</v>
      </c>
      <c r="K54" s="37">
        <f t="shared" si="5"/>
        <v>0.0511875</v>
      </c>
      <c r="L54" s="37">
        <f t="shared" si="6"/>
        <v>0.0216</v>
      </c>
      <c r="M54" s="38">
        <v>2.0</v>
      </c>
      <c r="N54" s="39">
        <v>1.0</v>
      </c>
      <c r="O54" s="39">
        <v>0.0</v>
      </c>
      <c r="P54" s="37">
        <f t="shared" si="7"/>
        <v>0.2398837128</v>
      </c>
      <c r="Q54" s="37">
        <f>IF(M54=1, min(max(F54-G54,0),(batteryCapacity-V53)/sqrt(batteryEfficiency)),0)</f>
        <v>0</v>
      </c>
      <c r="R54" s="37">
        <f>IF(M54=2,min(N54,(batteryCapacity-V53)/sqrt(batteryEfficiency)),0)</f>
        <v>0.2398837128</v>
      </c>
      <c r="S54" s="41">
        <f t="shared" si="11"/>
        <v>0</v>
      </c>
      <c r="T54" s="37">
        <f>IF(M54=1, MIN(MAX(G54-F54,0),V53*SQRT(batteryEfficiency)),0)</f>
        <v>0</v>
      </c>
      <c r="U54" s="37">
        <f>IF(M54=3, MIN(O54,V53*SQRT(batteryEfficiency)),0)</f>
        <v>0</v>
      </c>
      <c r="V54" s="37">
        <f>V53+P54*SQRT(batteryEfficiency)/4-(S54/SQRT(batteryEfficiency))/4</f>
        <v>5.827433719</v>
      </c>
      <c r="W54" s="35">
        <f>V54/batteryCapacity</f>
        <v>0.9712389532</v>
      </c>
      <c r="X54" s="37">
        <f t="shared" si="8"/>
        <v>0.4891837128</v>
      </c>
      <c r="Y54" s="43">
        <f t="shared" si="9"/>
        <v>0.004442827627</v>
      </c>
      <c r="Z54" s="37">
        <f t="shared" si="10"/>
        <v>0.09100714974</v>
      </c>
    </row>
    <row r="55" ht="15.75" customHeight="1">
      <c r="A55" s="31"/>
      <c r="B55" s="31" t="s">
        <v>90</v>
      </c>
      <c r="C55" s="32">
        <v>0.014</v>
      </c>
      <c r="D55" s="33">
        <v>10.0</v>
      </c>
      <c r="E55" s="34">
        <f>NumberOfPanels/D55</f>
        <v>1.8</v>
      </c>
      <c r="F55" s="32">
        <f t="shared" si="2"/>
        <v>0.0252</v>
      </c>
      <c r="G55" s="32">
        <v>0.2405</v>
      </c>
      <c r="H55" s="32">
        <v>0.19114</v>
      </c>
      <c r="I55" s="35">
        <f t="shared" si="3"/>
        <v>0.7</v>
      </c>
      <c r="J55" s="36">
        <f t="shared" si="4"/>
        <v>0.0114922925</v>
      </c>
      <c r="K55" s="37">
        <f t="shared" si="5"/>
        <v>0.0420875</v>
      </c>
      <c r="L55" s="37">
        <f t="shared" si="6"/>
        <v>0.0252</v>
      </c>
      <c r="M55" s="38">
        <v>2.0</v>
      </c>
      <c r="N55" s="39">
        <v>1.0</v>
      </c>
      <c r="O55" s="39">
        <v>0.0</v>
      </c>
      <c r="P55" s="37">
        <f t="shared" si="7"/>
        <v>0.1799127846</v>
      </c>
      <c r="Q55" s="37">
        <f>IF(M55=1, min(max(F55-G55,0),(batteryCapacity-V54)/sqrt(batteryEfficiency)),0)</f>
        <v>0</v>
      </c>
      <c r="R55" s="37">
        <f>IF(M55=2,min(N55,(batteryCapacity-V54)/sqrt(batteryEfficiency)),0)</f>
        <v>0.1799127846</v>
      </c>
      <c r="S55" s="41">
        <f t="shared" si="11"/>
        <v>0</v>
      </c>
      <c r="T55" s="37">
        <f>IF(M55=1, MIN(MAX(G55-F55,0),V54*SQRT(batteryEfficiency)),0)</f>
        <v>0</v>
      </c>
      <c r="U55" s="37">
        <f>IF(M55=3, MIN(O55,V54*SQRT(batteryEfficiency)),0)</f>
        <v>0</v>
      </c>
      <c r="V55" s="37">
        <f>V54+P55*SQRT(batteryEfficiency)/4-(S55/SQRT(batteryEfficiency))/4</f>
        <v>5.870575289</v>
      </c>
      <c r="W55" s="35">
        <f>V55/batteryCapacity</f>
        <v>0.9784292149</v>
      </c>
      <c r="X55" s="37">
        <f t="shared" si="8"/>
        <v>0.3700127846</v>
      </c>
      <c r="Y55" s="43">
        <f t="shared" si="9"/>
        <v>0.002126147575</v>
      </c>
      <c r="Z55" s="37">
        <f t="shared" si="10"/>
        <v>0.0710522373</v>
      </c>
    </row>
    <row r="56" ht="15.75" customHeight="1">
      <c r="A56" s="31"/>
      <c r="B56" s="31" t="s">
        <v>91</v>
      </c>
      <c r="C56" s="32">
        <v>0.0865</v>
      </c>
      <c r="D56" s="33">
        <v>10.0</v>
      </c>
      <c r="E56" s="34">
        <f>NumberOfPanels/D56</f>
        <v>1.8</v>
      </c>
      <c r="F56" s="32">
        <f t="shared" si="2"/>
        <v>0.1557</v>
      </c>
      <c r="G56" s="32">
        <v>3.853</v>
      </c>
      <c r="H56" s="32">
        <v>0.19114</v>
      </c>
      <c r="I56" s="35">
        <f t="shared" si="3"/>
        <v>0.7</v>
      </c>
      <c r="J56" s="36">
        <f t="shared" si="4"/>
        <v>0.184115605</v>
      </c>
      <c r="K56" s="37">
        <f t="shared" si="5"/>
        <v>0.674275</v>
      </c>
      <c r="L56" s="37">
        <f t="shared" si="6"/>
        <v>0.1557</v>
      </c>
      <c r="M56" s="38">
        <v>2.0</v>
      </c>
      <c r="N56" s="39">
        <v>1.0</v>
      </c>
      <c r="O56" s="39">
        <v>0.0</v>
      </c>
      <c r="P56" s="37">
        <f t="shared" si="7"/>
        <v>0.1349345884</v>
      </c>
      <c r="Q56" s="37">
        <f>IF(M56=1, min(max(F56-G56,0),(batteryCapacity-V55)/sqrt(batteryEfficiency)),0)</f>
        <v>0</v>
      </c>
      <c r="R56" s="37">
        <f>IF(M56=2,min(N56,(batteryCapacity-V55)/sqrt(batteryEfficiency)),0)</f>
        <v>0.1349345884</v>
      </c>
      <c r="S56" s="41">
        <f t="shared" si="11"/>
        <v>0</v>
      </c>
      <c r="T56" s="37">
        <f>IF(M56=1, MIN(MAX(G56-F56,0),V55*SQRT(batteryEfficiency)),0)</f>
        <v>0</v>
      </c>
      <c r="U56" s="37">
        <f>IF(M56=3, MIN(O56,V55*SQRT(batteryEfficiency)),0)</f>
        <v>0</v>
      </c>
      <c r="V56" s="37">
        <f>V55+P56*SQRT(batteryEfficiency)/4-(S56/SQRT(batteryEfficiency))/4</f>
        <v>5.902931467</v>
      </c>
      <c r="W56" s="35">
        <f>V56/batteryCapacity</f>
        <v>0.9838219112</v>
      </c>
      <c r="X56" s="37">
        <f t="shared" si="8"/>
        <v>3.676534588</v>
      </c>
      <c r="Y56" s="43">
        <f t="shared" si="9"/>
        <v>0.338453695</v>
      </c>
      <c r="Z56" s="37">
        <f t="shared" si="10"/>
        <v>0.682318553</v>
      </c>
    </row>
    <row r="57" ht="15.75" customHeight="1">
      <c r="A57" s="31"/>
      <c r="B57" s="31" t="s">
        <v>92</v>
      </c>
      <c r="C57" s="32">
        <v>0.148</v>
      </c>
      <c r="D57" s="33">
        <v>10.0</v>
      </c>
      <c r="E57" s="34">
        <f>NumberOfPanels/D57</f>
        <v>1.8</v>
      </c>
      <c r="F57" s="32">
        <f t="shared" si="2"/>
        <v>0.2664</v>
      </c>
      <c r="G57" s="32">
        <v>2.163</v>
      </c>
      <c r="H57" s="32">
        <v>0.2616</v>
      </c>
      <c r="I57" s="35">
        <f t="shared" si="3"/>
        <v>0.7</v>
      </c>
      <c r="J57" s="36">
        <f t="shared" si="4"/>
        <v>0.1414602</v>
      </c>
      <c r="K57" s="37">
        <f t="shared" si="5"/>
        <v>0.378525</v>
      </c>
      <c r="L57" s="37">
        <f t="shared" si="6"/>
        <v>0.2664</v>
      </c>
      <c r="M57" s="38">
        <v>2.0</v>
      </c>
      <c r="N57" s="39">
        <v>1.0</v>
      </c>
      <c r="O57" s="39">
        <v>0.0</v>
      </c>
      <c r="P57" s="37">
        <f t="shared" si="7"/>
        <v>0.1012009413</v>
      </c>
      <c r="Q57" s="37">
        <f>IF(M57=1, min(max(F57-G57,0),(batteryCapacity-V56)/sqrt(batteryEfficiency)),0)</f>
        <v>0</v>
      </c>
      <c r="R57" s="37">
        <f>IF(M57=2,min(N57,(batteryCapacity-V56)/sqrt(batteryEfficiency)),0)</f>
        <v>0.1012009413</v>
      </c>
      <c r="S57" s="41">
        <f t="shared" si="11"/>
        <v>0</v>
      </c>
      <c r="T57" s="37">
        <f>IF(M57=1, MIN(MAX(G57-F57,0),V56*SQRT(batteryEfficiency)),0)</f>
        <v>0</v>
      </c>
      <c r="U57" s="37">
        <f>IF(M57=3, MIN(O57,V56*SQRT(batteryEfficiency)),0)</f>
        <v>0</v>
      </c>
      <c r="V57" s="37">
        <f>V56+P57*SQRT(batteryEfficiency)/4-(S57/SQRT(batteryEfficiency))/4</f>
        <v>5.9271986</v>
      </c>
      <c r="W57" s="35">
        <f>V57/batteryCapacity</f>
        <v>0.9878664334</v>
      </c>
      <c r="X57" s="37">
        <f t="shared" si="8"/>
        <v>1.731400941</v>
      </c>
      <c r="Y57" s="43">
        <f t="shared" si="9"/>
        <v>0.1224621617</v>
      </c>
      <c r="Z57" s="37">
        <f t="shared" si="10"/>
        <v>0.3695951647</v>
      </c>
    </row>
    <row r="58" ht="15.75" customHeight="1">
      <c r="A58" s="31"/>
      <c r="B58" s="31" t="s">
        <v>93</v>
      </c>
      <c r="C58" s="32">
        <v>0.1485</v>
      </c>
      <c r="D58" s="33">
        <v>10.0</v>
      </c>
      <c r="E58" s="34">
        <f>NumberOfPanels/D58</f>
        <v>1.8</v>
      </c>
      <c r="F58" s="32">
        <f t="shared" si="2"/>
        <v>0.2673</v>
      </c>
      <c r="G58" s="32">
        <v>0.2335</v>
      </c>
      <c r="H58" s="32">
        <v>0.2616</v>
      </c>
      <c r="I58" s="35">
        <f t="shared" si="3"/>
        <v>0.7</v>
      </c>
      <c r="J58" s="36">
        <f t="shared" si="4"/>
        <v>0.0152709</v>
      </c>
      <c r="K58" s="37">
        <f t="shared" si="5"/>
        <v>0.0408625</v>
      </c>
      <c r="L58" s="37">
        <f t="shared" si="6"/>
        <v>0.2335</v>
      </c>
      <c r="M58" s="38">
        <v>1.0</v>
      </c>
      <c r="N58" s="39">
        <v>0.0</v>
      </c>
      <c r="O58" s="39">
        <v>0.0</v>
      </c>
      <c r="P58" s="37">
        <f t="shared" si="7"/>
        <v>0.0338</v>
      </c>
      <c r="Q58" s="37">
        <f>IF(M58=1, min(max(F58-G58,0),(batteryCapacity-V57)/sqrt(batteryEfficiency)),0)</f>
        <v>0.0338</v>
      </c>
      <c r="R58" s="37">
        <f>IF(M58=2,min(N58,(batteryCapacity-V57)/sqrt(batteryEfficiency)),0)</f>
        <v>0</v>
      </c>
      <c r="S58" s="41">
        <f t="shared" si="11"/>
        <v>0</v>
      </c>
      <c r="T58" s="37">
        <f>IF(M58=1, MIN(MAX(G58-F58,0),V57*SQRT(batteryEfficiency)),0)</f>
        <v>0</v>
      </c>
      <c r="U58" s="37">
        <f>IF(M58=3, MIN(O58,V57*SQRT(batteryEfficiency)),0)</f>
        <v>0</v>
      </c>
      <c r="V58" s="37">
        <f>V57+P58*SQRT(batteryEfficiency)/4-(S58/SQRT(batteryEfficiency))/4</f>
        <v>5.935303556</v>
      </c>
      <c r="W58" s="35">
        <f>V58/batteryCapacity</f>
        <v>0.9892172593</v>
      </c>
      <c r="X58" s="37">
        <f t="shared" si="8"/>
        <v>-0.2335</v>
      </c>
      <c r="Y58" s="43">
        <f t="shared" si="9"/>
        <v>0</v>
      </c>
      <c r="Z58" s="37">
        <f t="shared" si="10"/>
        <v>0.066825</v>
      </c>
    </row>
    <row r="59" ht="15.75" customHeight="1">
      <c r="A59" s="31"/>
      <c r="B59" s="31" t="s">
        <v>94</v>
      </c>
      <c r="C59" s="32">
        <v>0.157</v>
      </c>
      <c r="D59" s="33">
        <v>10.0</v>
      </c>
      <c r="E59" s="34">
        <f>NumberOfPanels/D59</f>
        <v>1.8</v>
      </c>
      <c r="F59" s="32">
        <f t="shared" si="2"/>
        <v>0.2826</v>
      </c>
      <c r="G59" s="32">
        <v>0.236</v>
      </c>
      <c r="H59" s="32">
        <v>0.29923</v>
      </c>
      <c r="I59" s="35">
        <f t="shared" si="3"/>
        <v>0.7</v>
      </c>
      <c r="J59" s="36">
        <f t="shared" si="4"/>
        <v>0.01765457</v>
      </c>
      <c r="K59" s="37">
        <f t="shared" si="5"/>
        <v>0.0413</v>
      </c>
      <c r="L59" s="37">
        <f t="shared" si="6"/>
        <v>0.236</v>
      </c>
      <c r="M59" s="38">
        <v>1.0</v>
      </c>
      <c r="N59" s="39">
        <v>0.0</v>
      </c>
      <c r="O59" s="39">
        <v>0.0</v>
      </c>
      <c r="P59" s="37">
        <f t="shared" si="7"/>
        <v>0.0466</v>
      </c>
      <c r="Q59" s="37">
        <f>IF(M59=1, min(max(F59-G59,0),(batteryCapacity-V58)/sqrt(batteryEfficiency)),0)</f>
        <v>0.0466</v>
      </c>
      <c r="R59" s="37">
        <f>IF(M59=2,min(N59,(batteryCapacity-V58)/sqrt(batteryEfficiency)),0)</f>
        <v>0</v>
      </c>
      <c r="S59" s="41">
        <f t="shared" si="11"/>
        <v>0</v>
      </c>
      <c r="T59" s="37">
        <f>IF(M59=1, MIN(MAX(G59-F59,0),V58*SQRT(batteryEfficiency)),0)</f>
        <v>0</v>
      </c>
      <c r="U59" s="37">
        <f>IF(M59=3, MIN(O59,V58*SQRT(batteryEfficiency)),0)</f>
        <v>0</v>
      </c>
      <c r="V59" s="37">
        <f>V58+P59*SQRT(batteryEfficiency)/4-(S59/SQRT(batteryEfficiency))/4</f>
        <v>5.946477843</v>
      </c>
      <c r="W59" s="35">
        <f>V59/batteryCapacity</f>
        <v>0.9910796405</v>
      </c>
      <c r="X59" s="37">
        <f t="shared" si="8"/>
        <v>-0.236</v>
      </c>
      <c r="Y59" s="43">
        <f t="shared" si="9"/>
        <v>0</v>
      </c>
      <c r="Z59" s="37">
        <f t="shared" si="10"/>
        <v>0.07065</v>
      </c>
    </row>
    <row r="60" ht="15.75" customHeight="1">
      <c r="A60" s="31"/>
      <c r="B60" s="31" t="s">
        <v>95</v>
      </c>
      <c r="C60" s="32">
        <v>0.1945</v>
      </c>
      <c r="D60" s="33">
        <v>10.0</v>
      </c>
      <c r="E60" s="34">
        <f>NumberOfPanels/D60</f>
        <v>1.8</v>
      </c>
      <c r="F60" s="32">
        <f t="shared" si="2"/>
        <v>0.3501</v>
      </c>
      <c r="G60" s="32">
        <v>0.3285</v>
      </c>
      <c r="H60" s="32">
        <v>0.29923</v>
      </c>
      <c r="I60" s="35">
        <f t="shared" si="3"/>
        <v>0.7</v>
      </c>
      <c r="J60" s="36">
        <f t="shared" si="4"/>
        <v>0.02457426375</v>
      </c>
      <c r="K60" s="37">
        <f t="shared" si="5"/>
        <v>0.0574875</v>
      </c>
      <c r="L60" s="37">
        <f t="shared" si="6"/>
        <v>0.3285</v>
      </c>
      <c r="M60" s="38">
        <v>1.0</v>
      </c>
      <c r="N60" s="39">
        <v>0.0</v>
      </c>
      <c r="O60" s="39">
        <v>0.0</v>
      </c>
      <c r="P60" s="37">
        <f t="shared" si="7"/>
        <v>0.0216</v>
      </c>
      <c r="Q60" s="37">
        <f>IF(M60=1, min(max(F60-G60,0),(batteryCapacity-V59)/sqrt(batteryEfficiency)),0)</f>
        <v>0.0216</v>
      </c>
      <c r="R60" s="37">
        <f>IF(M60=2,min(N60,(batteryCapacity-V59)/sqrt(batteryEfficiency)),0)</f>
        <v>0</v>
      </c>
      <c r="S60" s="41">
        <f t="shared" si="11"/>
        <v>0</v>
      </c>
      <c r="T60" s="37">
        <f>IF(M60=1, MIN(MAX(G60-F60,0),V59*SQRT(batteryEfficiency)),0)</f>
        <v>0</v>
      </c>
      <c r="U60" s="37">
        <f>IF(M60=3, MIN(O60,V59*SQRT(batteryEfficiency)),0)</f>
        <v>0</v>
      </c>
      <c r="V60" s="37">
        <f>V59+P60*SQRT(batteryEfficiency)/4-(S60/SQRT(batteryEfficiency))/4</f>
        <v>5.951657341</v>
      </c>
      <c r="W60" s="35">
        <f>V60/batteryCapacity</f>
        <v>0.9919428902</v>
      </c>
      <c r="X60" s="37">
        <f t="shared" si="8"/>
        <v>-0.3285</v>
      </c>
      <c r="Y60" s="43">
        <f t="shared" si="9"/>
        <v>0</v>
      </c>
      <c r="Z60" s="37">
        <f t="shared" si="10"/>
        <v>0.087525</v>
      </c>
    </row>
    <row r="61" ht="15.75" customHeight="1">
      <c r="A61" s="31"/>
      <c r="B61" s="31" t="s">
        <v>96</v>
      </c>
      <c r="C61" s="32">
        <v>0.2095</v>
      </c>
      <c r="D61" s="33">
        <v>10.0</v>
      </c>
      <c r="E61" s="34">
        <f>NumberOfPanels/D61</f>
        <v>1.8</v>
      </c>
      <c r="F61" s="32">
        <f t="shared" si="2"/>
        <v>0.3771</v>
      </c>
      <c r="G61" s="32">
        <v>0.407</v>
      </c>
      <c r="H61" s="32">
        <v>0.29714</v>
      </c>
      <c r="I61" s="35">
        <f t="shared" si="3"/>
        <v>0.7</v>
      </c>
      <c r="J61" s="36">
        <f t="shared" si="4"/>
        <v>0.030233995</v>
      </c>
      <c r="K61" s="37">
        <f t="shared" si="5"/>
        <v>0.071225</v>
      </c>
      <c r="L61" s="37">
        <f t="shared" si="6"/>
        <v>0.3771</v>
      </c>
      <c r="M61" s="38">
        <v>1.0</v>
      </c>
      <c r="N61" s="39">
        <v>0.0</v>
      </c>
      <c r="O61" s="39">
        <v>0.0</v>
      </c>
      <c r="P61" s="37">
        <f t="shared" si="7"/>
        <v>0</v>
      </c>
      <c r="Q61" s="37">
        <f>IF(M61=1, min(max(F61-G61,0),(batteryCapacity-V60)/sqrt(batteryEfficiency)),0)</f>
        <v>0</v>
      </c>
      <c r="R61" s="37">
        <f>IF(M61=2,min(N61,(batteryCapacity-V60)/sqrt(batteryEfficiency)),0)</f>
        <v>0</v>
      </c>
      <c r="S61" s="41">
        <f t="shared" si="11"/>
        <v>0.0299</v>
      </c>
      <c r="T61" s="37">
        <f>IF(M61=1, MIN(MAX(G61-F61,0),V60*SQRT(batteryEfficiency)),0)</f>
        <v>0.0299</v>
      </c>
      <c r="U61" s="37">
        <f>IF(M61=3, MIN(O61,V60*SQRT(batteryEfficiency)),0)</f>
        <v>0</v>
      </c>
      <c r="V61" s="37">
        <f>V60+P61*SQRT(batteryEfficiency)/4-(S61/SQRT(batteryEfficiency))/4</f>
        <v>5.943864115</v>
      </c>
      <c r="W61" s="35">
        <f>V61/batteryCapacity</f>
        <v>0.9906440191</v>
      </c>
      <c r="X61" s="37">
        <f t="shared" si="8"/>
        <v>-0.3771</v>
      </c>
      <c r="Y61" s="43">
        <f t="shared" si="9"/>
        <v>0</v>
      </c>
      <c r="Z61" s="37">
        <f t="shared" si="10"/>
        <v>0.094275</v>
      </c>
    </row>
    <row r="62" ht="15.75" customHeight="1">
      <c r="A62" s="31"/>
      <c r="B62" s="31" t="s">
        <v>97</v>
      </c>
      <c r="C62" s="32">
        <v>0.311</v>
      </c>
      <c r="D62" s="33">
        <v>10.0</v>
      </c>
      <c r="E62" s="34">
        <f>NumberOfPanels/D62</f>
        <v>1.8</v>
      </c>
      <c r="F62" s="32">
        <f t="shared" si="2"/>
        <v>0.5598</v>
      </c>
      <c r="G62" s="32">
        <v>0.2335</v>
      </c>
      <c r="H62" s="32">
        <v>0.29714</v>
      </c>
      <c r="I62" s="35">
        <f t="shared" si="3"/>
        <v>0.7</v>
      </c>
      <c r="J62" s="36">
        <f t="shared" si="4"/>
        <v>0.0173455475</v>
      </c>
      <c r="K62" s="37">
        <f t="shared" si="5"/>
        <v>0.0408625</v>
      </c>
      <c r="L62" s="37">
        <f t="shared" si="6"/>
        <v>0.2335</v>
      </c>
      <c r="M62" s="38">
        <v>1.0</v>
      </c>
      <c r="N62" s="39">
        <v>0.0</v>
      </c>
      <c r="O62" s="39">
        <v>0.0</v>
      </c>
      <c r="P62" s="37">
        <f t="shared" si="7"/>
        <v>0.058525706</v>
      </c>
      <c r="Q62" s="37">
        <f>IF(M62=1, min(max(F62-G62,0),(batteryCapacity-V61)/sqrt(batteryEfficiency)),0)</f>
        <v>0.058525706</v>
      </c>
      <c r="R62" s="37">
        <f>IF(M62=2,min(N62,(batteryCapacity-V61)/sqrt(batteryEfficiency)),0)</f>
        <v>0</v>
      </c>
      <c r="S62" s="41">
        <f t="shared" si="11"/>
        <v>0</v>
      </c>
      <c r="T62" s="37">
        <f>IF(M62=1, MIN(MAX(G62-F62,0),V61*SQRT(batteryEfficiency)),0)</f>
        <v>0</v>
      </c>
      <c r="U62" s="37">
        <f>IF(M62=3, MIN(O62,V61*SQRT(batteryEfficiency)),0)</f>
        <v>0</v>
      </c>
      <c r="V62" s="37">
        <f>V61+P62*SQRT(batteryEfficiency)/4-(S62/SQRT(batteryEfficiency))/4</f>
        <v>5.957898086</v>
      </c>
      <c r="W62" s="35">
        <f>V62/batteryCapacity</f>
        <v>0.9929830144</v>
      </c>
      <c r="X62" s="37">
        <f t="shared" si="8"/>
        <v>-0.501274294</v>
      </c>
      <c r="Y62" s="43">
        <f t="shared" si="9"/>
        <v>0</v>
      </c>
      <c r="Z62" s="37">
        <f t="shared" si="10"/>
        <v>0.0730064265</v>
      </c>
    </row>
    <row r="63" ht="15.75" customHeight="1">
      <c r="A63" s="31"/>
      <c r="B63" s="31" t="s">
        <v>98</v>
      </c>
      <c r="C63" s="32">
        <v>0.4525</v>
      </c>
      <c r="D63" s="33">
        <v>10.0</v>
      </c>
      <c r="E63" s="34">
        <f>NumberOfPanels/D63</f>
        <v>1.8</v>
      </c>
      <c r="F63" s="32">
        <f t="shared" si="2"/>
        <v>0.8145</v>
      </c>
      <c r="G63" s="32">
        <v>0.334</v>
      </c>
      <c r="H63" s="32">
        <v>0.28972</v>
      </c>
      <c r="I63" s="35">
        <f t="shared" si="3"/>
        <v>0.7</v>
      </c>
      <c r="J63" s="36">
        <f t="shared" si="4"/>
        <v>0.02419162</v>
      </c>
      <c r="K63" s="37">
        <f t="shared" si="5"/>
        <v>0.05845</v>
      </c>
      <c r="L63" s="37">
        <f t="shared" si="6"/>
        <v>0.334</v>
      </c>
      <c r="M63" s="38">
        <v>1.0</v>
      </c>
      <c r="N63" s="39">
        <v>0.0</v>
      </c>
      <c r="O63" s="39">
        <v>0.0</v>
      </c>
      <c r="P63" s="37">
        <f t="shared" si="7"/>
        <v>0.0438942795</v>
      </c>
      <c r="Q63" s="37">
        <f>IF(M63=1, min(max(F63-G63,0),(batteryCapacity-V62)/sqrt(batteryEfficiency)),0)</f>
        <v>0.0438942795</v>
      </c>
      <c r="R63" s="37">
        <f>IF(M63=2,min(N63,(batteryCapacity-V62)/sqrt(batteryEfficiency)),0)</f>
        <v>0</v>
      </c>
      <c r="S63" s="41">
        <f t="shared" si="11"/>
        <v>0</v>
      </c>
      <c r="T63" s="37">
        <f>IF(M63=1, MIN(MAX(G63-F63,0),V62*SQRT(batteryEfficiency)),0)</f>
        <v>0</v>
      </c>
      <c r="U63" s="37">
        <f>IF(M63=3, MIN(O63,V62*SQRT(batteryEfficiency)),0)</f>
        <v>0</v>
      </c>
      <c r="V63" s="37">
        <f>V62+P63*SQRT(batteryEfficiency)/4-(S63/SQRT(batteryEfficiency))/4</f>
        <v>5.968423565</v>
      </c>
      <c r="W63" s="35">
        <f>V63/batteryCapacity</f>
        <v>0.9947372608</v>
      </c>
      <c r="X63" s="37">
        <f t="shared" si="8"/>
        <v>-0.7706057205</v>
      </c>
      <c r="Y63" s="43">
        <f t="shared" si="9"/>
        <v>0</v>
      </c>
      <c r="Z63" s="37">
        <f t="shared" si="10"/>
        <v>0.09447356987</v>
      </c>
    </row>
    <row r="64" ht="15.75" customHeight="1">
      <c r="A64" s="31"/>
      <c r="B64" s="31" t="s">
        <v>99</v>
      </c>
      <c r="C64" s="32">
        <v>0.657</v>
      </c>
      <c r="D64" s="33">
        <v>10.0</v>
      </c>
      <c r="E64" s="34">
        <f>NumberOfPanels/D64</f>
        <v>1.8</v>
      </c>
      <c r="F64" s="32">
        <f t="shared" si="2"/>
        <v>1.1826</v>
      </c>
      <c r="G64" s="32">
        <v>3.7525</v>
      </c>
      <c r="H64" s="32">
        <v>0.28972</v>
      </c>
      <c r="I64" s="35">
        <f t="shared" si="3"/>
        <v>0.7</v>
      </c>
      <c r="J64" s="36">
        <f t="shared" si="4"/>
        <v>0.271793575</v>
      </c>
      <c r="K64" s="37">
        <f t="shared" si="5"/>
        <v>0.6566875</v>
      </c>
      <c r="L64" s="37">
        <f t="shared" si="6"/>
        <v>1.1826</v>
      </c>
      <c r="M64" s="38">
        <v>1.0</v>
      </c>
      <c r="N64" s="39">
        <v>0.0</v>
      </c>
      <c r="O64" s="39">
        <v>0.0</v>
      </c>
      <c r="P64" s="37">
        <f t="shared" si="7"/>
        <v>0</v>
      </c>
      <c r="Q64" s="37">
        <f>IF(M64=1, min(max(F64-G64,0),(batteryCapacity-V63)/sqrt(batteryEfficiency)),0)</f>
        <v>0</v>
      </c>
      <c r="R64" s="37">
        <f>IF(M64=2,min(N64,(batteryCapacity-V63)/sqrt(batteryEfficiency)),0)</f>
        <v>0</v>
      </c>
      <c r="S64" s="41">
        <f t="shared" si="11"/>
        <v>2.5699</v>
      </c>
      <c r="T64" s="37">
        <f>IF(M64=1, MIN(MAX(G64-F64,0),V63*SQRT(batteryEfficiency)),0)</f>
        <v>2.5699</v>
      </c>
      <c r="U64" s="37">
        <f>IF(M64=3, MIN(O64,V63*SQRT(batteryEfficiency)),0)</f>
        <v>0</v>
      </c>
      <c r="V64" s="37">
        <f>V63+P64*SQRT(batteryEfficiency)/4-(S64/SQRT(batteryEfficiency))/4</f>
        <v>5.298597074</v>
      </c>
      <c r="W64" s="35">
        <f>V64/batteryCapacity</f>
        <v>0.8830995123</v>
      </c>
      <c r="X64" s="37">
        <f t="shared" si="8"/>
        <v>-1.1826</v>
      </c>
      <c r="Y64" s="43">
        <f t="shared" si="9"/>
        <v>0</v>
      </c>
      <c r="Z64" s="37">
        <f t="shared" si="10"/>
        <v>0.29565</v>
      </c>
    </row>
    <row r="65" ht="15.75" customHeight="1">
      <c r="A65" s="31"/>
      <c r="B65" s="31" t="s">
        <v>100</v>
      </c>
      <c r="C65" s="32">
        <v>0.893</v>
      </c>
      <c r="D65" s="33">
        <v>10.0</v>
      </c>
      <c r="E65" s="34">
        <f>NumberOfPanels/D65</f>
        <v>1.8</v>
      </c>
      <c r="F65" s="32">
        <f t="shared" si="2"/>
        <v>1.6074</v>
      </c>
      <c r="G65" s="32">
        <v>0.359</v>
      </c>
      <c r="H65" s="32">
        <v>0.29547</v>
      </c>
      <c r="I65" s="35">
        <f t="shared" si="3"/>
        <v>0.7</v>
      </c>
      <c r="J65" s="36">
        <f t="shared" si="4"/>
        <v>0.0265184325</v>
      </c>
      <c r="K65" s="37">
        <f t="shared" si="5"/>
        <v>0.062825</v>
      </c>
      <c r="L65" s="37">
        <f t="shared" si="6"/>
        <v>0.359</v>
      </c>
      <c r="M65" s="38">
        <v>1.0</v>
      </c>
      <c r="N65" s="39">
        <v>0.0</v>
      </c>
      <c r="O65" s="39">
        <v>0.0</v>
      </c>
      <c r="P65" s="37">
        <f t="shared" si="7"/>
        <v>0.7312631009</v>
      </c>
      <c r="Q65" s="37">
        <f>IF(M65=1, min(max(F65-G65,0),(batteryCapacity-V64)/sqrt(batteryEfficiency)),0)</f>
        <v>0.7312631009</v>
      </c>
      <c r="R65" s="37">
        <f>IF(M65=2,min(N65,(batteryCapacity-V64)/sqrt(batteryEfficiency)),0)</f>
        <v>0</v>
      </c>
      <c r="S65" s="41">
        <f t="shared" si="11"/>
        <v>0</v>
      </c>
      <c r="T65" s="37">
        <f>IF(M65=1, MIN(MAX(G65-F65,0),V64*SQRT(batteryEfficiency)),0)</f>
        <v>0</v>
      </c>
      <c r="U65" s="37">
        <f>IF(M65=3, MIN(O65,V64*SQRT(batteryEfficiency)),0)</f>
        <v>0</v>
      </c>
      <c r="V65" s="37">
        <f>V64+P65*SQRT(batteryEfficiency)/4-(S65/SQRT(batteryEfficiency))/4</f>
        <v>5.473947805</v>
      </c>
      <c r="W65" s="35">
        <f>V65/batteryCapacity</f>
        <v>0.9123246342</v>
      </c>
      <c r="X65" s="37">
        <f t="shared" si="8"/>
        <v>-0.8761368991</v>
      </c>
      <c r="Y65" s="43">
        <f t="shared" si="9"/>
        <v>0</v>
      </c>
      <c r="Z65" s="37">
        <f t="shared" si="10"/>
        <v>0.2725657752</v>
      </c>
    </row>
    <row r="66" ht="15.75" customHeight="1">
      <c r="A66" s="31"/>
      <c r="B66" s="31" t="s">
        <v>101</v>
      </c>
      <c r="C66" s="32">
        <v>0.9265</v>
      </c>
      <c r="D66" s="33">
        <v>10.0</v>
      </c>
      <c r="E66" s="34">
        <f>NumberOfPanels/D66</f>
        <v>1.8</v>
      </c>
      <c r="F66" s="32">
        <f t="shared" si="2"/>
        <v>1.6677</v>
      </c>
      <c r="G66" s="32">
        <v>3.629</v>
      </c>
      <c r="H66" s="32">
        <v>0.29547</v>
      </c>
      <c r="I66" s="35">
        <f t="shared" si="3"/>
        <v>0.7</v>
      </c>
      <c r="J66" s="36">
        <f t="shared" si="4"/>
        <v>0.2680651575</v>
      </c>
      <c r="K66" s="37">
        <f t="shared" si="5"/>
        <v>0.635075</v>
      </c>
      <c r="L66" s="37">
        <f t="shared" si="6"/>
        <v>1.6677</v>
      </c>
      <c r="M66" s="38">
        <v>1.0</v>
      </c>
      <c r="N66" s="39">
        <v>0.0</v>
      </c>
      <c r="O66" s="39">
        <v>0.0</v>
      </c>
      <c r="P66" s="37">
        <f t="shared" si="7"/>
        <v>0</v>
      </c>
      <c r="Q66" s="37">
        <f>IF(M66=1, min(max(F66-G66,0),(batteryCapacity-V65)/sqrt(batteryEfficiency)),0)</f>
        <v>0</v>
      </c>
      <c r="R66" s="37">
        <f>IF(M66=2,min(N66,(batteryCapacity-V65)/sqrt(batteryEfficiency)),0)</f>
        <v>0</v>
      </c>
      <c r="S66" s="41">
        <f t="shared" si="11"/>
        <v>1.9613</v>
      </c>
      <c r="T66" s="37">
        <f>IF(M66=1, MIN(MAX(G66-F66,0),V65*SQRT(batteryEfficiency)),0)</f>
        <v>1.9613</v>
      </c>
      <c r="U66" s="37">
        <f>IF(M66=3, MIN(O66,V65*SQRT(batteryEfficiency)),0)</f>
        <v>0</v>
      </c>
      <c r="V66" s="37">
        <f>V65+P66*SQRT(batteryEfficiency)/4-(S66/SQRT(batteryEfficiency))/4</f>
        <v>4.962748655</v>
      </c>
      <c r="W66" s="35">
        <f>V66/batteryCapacity</f>
        <v>0.8271247758</v>
      </c>
      <c r="X66" s="37">
        <f t="shared" si="8"/>
        <v>-1.6677</v>
      </c>
      <c r="Y66" s="43">
        <f t="shared" si="9"/>
        <v>0</v>
      </c>
      <c r="Z66" s="37">
        <f t="shared" si="10"/>
        <v>0.416925</v>
      </c>
    </row>
    <row r="67" ht="15.75" customHeight="1">
      <c r="A67" s="31"/>
      <c r="B67" s="31" t="s">
        <v>102</v>
      </c>
      <c r="C67" s="32">
        <v>1.705</v>
      </c>
      <c r="D67" s="33">
        <v>10.0</v>
      </c>
      <c r="E67" s="34">
        <f>NumberOfPanels/D67</f>
        <v>1.8</v>
      </c>
      <c r="F67" s="32">
        <f t="shared" si="2"/>
        <v>3.069</v>
      </c>
      <c r="G67" s="32">
        <v>0.1365</v>
      </c>
      <c r="H67" s="32">
        <v>0.30645</v>
      </c>
      <c r="I67" s="35">
        <f t="shared" si="3"/>
        <v>0.7</v>
      </c>
      <c r="J67" s="36">
        <f t="shared" si="4"/>
        <v>0.01045760625</v>
      </c>
      <c r="K67" s="37">
        <f t="shared" si="5"/>
        <v>0.0238875</v>
      </c>
      <c r="L67" s="37">
        <f t="shared" si="6"/>
        <v>0.1365</v>
      </c>
      <c r="M67" s="38">
        <v>1.0</v>
      </c>
      <c r="N67" s="39">
        <v>0.0</v>
      </c>
      <c r="O67" s="39">
        <v>0.0</v>
      </c>
      <c r="P67" s="37">
        <f t="shared" si="7"/>
        <v>1.081409282</v>
      </c>
      <c r="Q67" s="37">
        <f>IF(M67=1, min(max(F67-G67,0),(batteryCapacity-V66)/sqrt(batteryEfficiency)),0)</f>
        <v>1.081409282</v>
      </c>
      <c r="R67" s="37">
        <f>IF(M67=2,min(N67,(batteryCapacity-V66)/sqrt(batteryEfficiency)),0)</f>
        <v>0</v>
      </c>
      <c r="S67" s="41">
        <f t="shared" si="11"/>
        <v>0</v>
      </c>
      <c r="T67" s="37">
        <f>IF(M67=1, MIN(MAX(G67-F67,0),V66*SQRT(batteryEfficiency)),0)</f>
        <v>0</v>
      </c>
      <c r="U67" s="37">
        <f>IF(M67=3, MIN(O67,V66*SQRT(batteryEfficiency)),0)</f>
        <v>0</v>
      </c>
      <c r="V67" s="37">
        <f>V66+P67*SQRT(batteryEfficiency)/4-(S67/SQRT(batteryEfficiency))/4</f>
        <v>5.222061491</v>
      </c>
      <c r="W67" s="35">
        <f>V67/batteryCapacity</f>
        <v>0.8703435819</v>
      </c>
      <c r="X67" s="37">
        <f t="shared" si="8"/>
        <v>-1.987590718</v>
      </c>
      <c r="Y67" s="43">
        <f t="shared" si="9"/>
        <v>0</v>
      </c>
      <c r="Z67" s="37">
        <f t="shared" si="10"/>
        <v>0.3044773206</v>
      </c>
    </row>
    <row r="68" ht="15.75" customHeight="1">
      <c r="A68" s="31"/>
      <c r="B68" s="31" t="s">
        <v>103</v>
      </c>
      <c r="C68" s="32">
        <v>1.5345</v>
      </c>
      <c r="D68" s="33">
        <v>10.0</v>
      </c>
      <c r="E68" s="34">
        <f>NumberOfPanels/D68</f>
        <v>1.8</v>
      </c>
      <c r="F68" s="32">
        <f t="shared" si="2"/>
        <v>2.7621</v>
      </c>
      <c r="G68" s="32">
        <v>0.1745</v>
      </c>
      <c r="H68" s="32">
        <v>0.30645</v>
      </c>
      <c r="I68" s="35">
        <f t="shared" si="3"/>
        <v>0.7</v>
      </c>
      <c r="J68" s="36">
        <f t="shared" si="4"/>
        <v>0.01336888125</v>
      </c>
      <c r="K68" s="37">
        <f t="shared" si="5"/>
        <v>0.0305375</v>
      </c>
      <c r="L68" s="37">
        <f t="shared" si="6"/>
        <v>0.1745</v>
      </c>
      <c r="M68" s="38">
        <v>1.0</v>
      </c>
      <c r="N68" s="39">
        <v>0.0</v>
      </c>
      <c r="O68" s="39">
        <v>0.0</v>
      </c>
      <c r="P68" s="37">
        <f t="shared" si="7"/>
        <v>0.8110569617</v>
      </c>
      <c r="Q68" s="37">
        <f>IF(M68=1, min(max(F68-G68,0),(batteryCapacity-V67)/sqrt(batteryEfficiency)),0)</f>
        <v>0.8110569617</v>
      </c>
      <c r="R68" s="37">
        <f>IF(M68=2,min(N68,(batteryCapacity-V67)/sqrt(batteryEfficiency)),0)</f>
        <v>0</v>
      </c>
      <c r="S68" s="41">
        <f t="shared" si="11"/>
        <v>0</v>
      </c>
      <c r="T68" s="37">
        <f>IF(M68=1, MIN(MAX(G68-F68,0),V67*SQRT(batteryEfficiency)),0)</f>
        <v>0</v>
      </c>
      <c r="U68" s="37">
        <f>IF(M68=3, MIN(O68,V67*SQRT(batteryEfficiency)),0)</f>
        <v>0</v>
      </c>
      <c r="V68" s="37">
        <f>V67+P68*SQRT(batteryEfficiency)/4-(S68/SQRT(batteryEfficiency))/4</f>
        <v>5.416546118</v>
      </c>
      <c r="W68" s="35">
        <f>V68/batteryCapacity</f>
        <v>0.9027576864</v>
      </c>
      <c r="X68" s="37">
        <f t="shared" si="8"/>
        <v>-1.951043038</v>
      </c>
      <c r="Y68" s="43">
        <f t="shared" si="9"/>
        <v>0</v>
      </c>
      <c r="Z68" s="37">
        <f t="shared" si="10"/>
        <v>0.2463892404</v>
      </c>
    </row>
    <row r="69" ht="15.75" customHeight="1">
      <c r="A69" s="31"/>
      <c r="B69" s="31" t="s">
        <v>104</v>
      </c>
      <c r="C69" s="32">
        <v>2.1175</v>
      </c>
      <c r="D69" s="33">
        <v>10.0</v>
      </c>
      <c r="E69" s="34">
        <f>NumberOfPanels/D69</f>
        <v>1.8</v>
      </c>
      <c r="F69" s="32">
        <f t="shared" si="2"/>
        <v>3.8115</v>
      </c>
      <c r="G69" s="32">
        <v>0.1725</v>
      </c>
      <c r="H69" s="32">
        <v>0.29183000000000003</v>
      </c>
      <c r="I69" s="35">
        <f t="shared" si="3"/>
        <v>0.7</v>
      </c>
      <c r="J69" s="36">
        <f t="shared" si="4"/>
        <v>0.01258516875</v>
      </c>
      <c r="K69" s="37">
        <f t="shared" si="5"/>
        <v>0.0301875</v>
      </c>
      <c r="L69" s="37">
        <f t="shared" si="6"/>
        <v>0.1725</v>
      </c>
      <c r="M69" s="38">
        <v>1.0</v>
      </c>
      <c r="N69" s="39">
        <v>0.0</v>
      </c>
      <c r="O69" s="39">
        <v>0.0</v>
      </c>
      <c r="P69" s="37">
        <f t="shared" si="7"/>
        <v>0.6082927212</v>
      </c>
      <c r="Q69" s="37">
        <f>IF(M69=1, min(max(F69-G69,0),(batteryCapacity-V68)/sqrt(batteryEfficiency)),0)</f>
        <v>0.6082927212</v>
      </c>
      <c r="R69" s="37">
        <f>IF(M69=2,min(N69,(batteryCapacity-V68)/sqrt(batteryEfficiency)),0)</f>
        <v>0</v>
      </c>
      <c r="S69" s="41">
        <f t="shared" si="11"/>
        <v>0</v>
      </c>
      <c r="T69" s="37">
        <f>IF(M69=1, MIN(MAX(G69-F69,0),V68*SQRT(batteryEfficiency)),0)</f>
        <v>0</v>
      </c>
      <c r="U69" s="37">
        <f>IF(M69=3, MIN(O69,V68*SQRT(batteryEfficiency)),0)</f>
        <v>0</v>
      </c>
      <c r="V69" s="37">
        <f>V68+P69*SQRT(batteryEfficiency)/4-(S69/SQRT(batteryEfficiency))/4</f>
        <v>5.562409589</v>
      </c>
      <c r="W69" s="35">
        <f>V69/batteryCapacity</f>
        <v>0.9270682648</v>
      </c>
      <c r="X69" s="37">
        <f t="shared" si="8"/>
        <v>-3.203207279</v>
      </c>
      <c r="Y69" s="43">
        <f t="shared" si="9"/>
        <v>0</v>
      </c>
      <c r="Z69" s="37">
        <f t="shared" si="10"/>
        <v>0.1951981803</v>
      </c>
    </row>
    <row r="70" ht="15.75" customHeight="1">
      <c r="A70" s="31"/>
      <c r="B70" s="31" t="s">
        <v>105</v>
      </c>
      <c r="C70" s="32">
        <v>1.121</v>
      </c>
      <c r="D70" s="33">
        <v>10.0</v>
      </c>
      <c r="E70" s="34">
        <f>NumberOfPanels/D70</f>
        <v>1.8</v>
      </c>
      <c r="F70" s="32">
        <f t="shared" si="2"/>
        <v>2.0178</v>
      </c>
      <c r="G70" s="32">
        <v>0.117</v>
      </c>
      <c r="H70" s="32">
        <v>0.29183000000000003</v>
      </c>
      <c r="I70" s="35">
        <f t="shared" si="3"/>
        <v>0.7</v>
      </c>
      <c r="J70" s="36">
        <f t="shared" si="4"/>
        <v>0.0085360275</v>
      </c>
      <c r="K70" s="37">
        <f t="shared" si="5"/>
        <v>0.020475</v>
      </c>
      <c r="L70" s="37">
        <f t="shared" si="6"/>
        <v>0.117</v>
      </c>
      <c r="M70" s="38">
        <v>1.0</v>
      </c>
      <c r="N70" s="39">
        <v>0.0</v>
      </c>
      <c r="O70" s="39">
        <v>0.0</v>
      </c>
      <c r="P70" s="37">
        <f t="shared" si="7"/>
        <v>0.4562195409</v>
      </c>
      <c r="Q70" s="37">
        <f>IF(M70=1, min(max(F70-G70,0),(batteryCapacity-V69)/sqrt(batteryEfficiency)),0)</f>
        <v>0.4562195409</v>
      </c>
      <c r="R70" s="37">
        <f>IF(M70=2,min(N70,(batteryCapacity-V69)/sqrt(batteryEfficiency)),0)</f>
        <v>0</v>
      </c>
      <c r="S70" s="41">
        <f t="shared" si="11"/>
        <v>0</v>
      </c>
      <c r="T70" s="37">
        <f>IF(M70=1, MIN(MAX(G70-F70,0),V69*SQRT(batteryEfficiency)),0)</f>
        <v>0</v>
      </c>
      <c r="U70" s="37">
        <f>IF(M70=3, MIN(O70,V69*SQRT(batteryEfficiency)),0)</f>
        <v>0</v>
      </c>
      <c r="V70" s="37">
        <f>V69+P70*SQRT(batteryEfficiency)/4-(S70/SQRT(batteryEfficiency))/4</f>
        <v>5.671807192</v>
      </c>
      <c r="W70" s="35">
        <f>V70/batteryCapacity</f>
        <v>0.9453011986</v>
      </c>
      <c r="X70" s="37">
        <f t="shared" si="8"/>
        <v>-1.561580459</v>
      </c>
      <c r="Y70" s="43">
        <f t="shared" si="9"/>
        <v>0</v>
      </c>
      <c r="Z70" s="37">
        <f t="shared" si="10"/>
        <v>0.1433048852</v>
      </c>
    </row>
    <row r="71" ht="15.75" customHeight="1">
      <c r="A71" s="31"/>
      <c r="B71" s="31" t="s">
        <v>106</v>
      </c>
      <c r="C71" s="32">
        <v>2.5885</v>
      </c>
      <c r="D71" s="33">
        <v>10.0</v>
      </c>
      <c r="E71" s="34">
        <f>NumberOfPanels/D71</f>
        <v>1.8</v>
      </c>
      <c r="F71" s="32">
        <f t="shared" si="2"/>
        <v>4.6593</v>
      </c>
      <c r="G71" s="32">
        <v>0.2585</v>
      </c>
      <c r="H71" s="32">
        <v>0.279</v>
      </c>
      <c r="I71" s="35">
        <f t="shared" si="3"/>
        <v>0.7</v>
      </c>
      <c r="J71" s="36">
        <f t="shared" si="4"/>
        <v>0.018030375</v>
      </c>
      <c r="K71" s="37">
        <f t="shared" si="5"/>
        <v>0.0452375</v>
      </c>
      <c r="L71" s="37">
        <f t="shared" si="6"/>
        <v>0.2585</v>
      </c>
      <c r="M71" s="38">
        <v>1.0</v>
      </c>
      <c r="N71" s="39">
        <v>0.0</v>
      </c>
      <c r="O71" s="39">
        <v>0.0</v>
      </c>
      <c r="P71" s="37">
        <f t="shared" si="7"/>
        <v>0.3421646557</v>
      </c>
      <c r="Q71" s="37">
        <f>IF(M71=1, min(max(F71-G71,0),(batteryCapacity-V70)/sqrt(batteryEfficiency)),0)</f>
        <v>0.3421646557</v>
      </c>
      <c r="R71" s="37">
        <f>IF(M71=2,min(N71,(batteryCapacity-V70)/sqrt(batteryEfficiency)),0)</f>
        <v>0</v>
      </c>
      <c r="S71" s="41">
        <f t="shared" si="11"/>
        <v>0</v>
      </c>
      <c r="T71" s="37">
        <f>IF(M71=1, MIN(MAX(G71-F71,0),V70*SQRT(batteryEfficiency)),0)</f>
        <v>0</v>
      </c>
      <c r="U71" s="37">
        <f>IF(M71=3, MIN(O71,V70*SQRT(batteryEfficiency)),0)</f>
        <v>0</v>
      </c>
      <c r="V71" s="37">
        <f>V70+P71*SQRT(batteryEfficiency)/4-(S71/SQRT(batteryEfficiency))/4</f>
        <v>5.753855394</v>
      </c>
      <c r="W71" s="35">
        <f>V71/batteryCapacity</f>
        <v>0.958975899</v>
      </c>
      <c r="X71" s="37">
        <f t="shared" si="8"/>
        <v>-4.317135344</v>
      </c>
      <c r="Y71" s="43">
        <f t="shared" si="9"/>
        <v>0</v>
      </c>
      <c r="Z71" s="37">
        <f t="shared" si="10"/>
        <v>0.1501661639</v>
      </c>
    </row>
    <row r="72" ht="15.75" customHeight="1">
      <c r="A72" s="31"/>
      <c r="B72" s="31" t="s">
        <v>107</v>
      </c>
      <c r="C72" s="32">
        <v>2.7775</v>
      </c>
      <c r="D72" s="33">
        <v>10.0</v>
      </c>
      <c r="E72" s="34">
        <f>NumberOfPanels/D72</f>
        <v>1.8</v>
      </c>
      <c r="F72" s="32">
        <f t="shared" si="2"/>
        <v>4.9995</v>
      </c>
      <c r="G72" s="32">
        <v>0.248</v>
      </c>
      <c r="H72" s="32">
        <v>0.279</v>
      </c>
      <c r="I72" s="35">
        <f t="shared" si="3"/>
        <v>0.7</v>
      </c>
      <c r="J72" s="36">
        <f t="shared" si="4"/>
        <v>0.017298</v>
      </c>
      <c r="K72" s="37">
        <f t="shared" si="5"/>
        <v>0.0434</v>
      </c>
      <c r="L72" s="37">
        <f t="shared" si="6"/>
        <v>0.248</v>
      </c>
      <c r="M72" s="38">
        <v>1.0</v>
      </c>
      <c r="N72" s="39">
        <v>0.0</v>
      </c>
      <c r="O72" s="39">
        <v>0.0</v>
      </c>
      <c r="P72" s="37">
        <f t="shared" si="7"/>
        <v>0.2566234918</v>
      </c>
      <c r="Q72" s="37">
        <f>IF(M72=1, min(max(F72-G72,0),(batteryCapacity-V71)/sqrt(batteryEfficiency)),0)</f>
        <v>0.2566234918</v>
      </c>
      <c r="R72" s="37">
        <f>IF(M72=2,min(N72,(batteryCapacity-V71)/sqrt(batteryEfficiency)),0)</f>
        <v>0</v>
      </c>
      <c r="S72" s="41">
        <f t="shared" si="11"/>
        <v>0</v>
      </c>
      <c r="T72" s="37">
        <f>IF(M72=1, MIN(MAX(G72-F72,0),V71*SQRT(batteryEfficiency)),0)</f>
        <v>0</v>
      </c>
      <c r="U72" s="37">
        <f>IF(M72=3, MIN(O72,V71*SQRT(batteryEfficiency)),0)</f>
        <v>0</v>
      </c>
      <c r="V72" s="37">
        <f>V71+P72*SQRT(batteryEfficiency)/4-(S72/SQRT(batteryEfficiency))/4</f>
        <v>5.815391545</v>
      </c>
      <c r="W72" s="35">
        <f>V72/batteryCapacity</f>
        <v>0.9692319242</v>
      </c>
      <c r="X72" s="37">
        <f t="shared" si="8"/>
        <v>-4.742876508</v>
      </c>
      <c r="Y72" s="43">
        <f t="shared" si="9"/>
        <v>0</v>
      </c>
      <c r="Z72" s="37">
        <f t="shared" si="10"/>
        <v>0.1261558729</v>
      </c>
    </row>
    <row r="73" ht="15.75" customHeight="1">
      <c r="A73" s="31"/>
      <c r="B73" s="31" t="s">
        <v>108</v>
      </c>
      <c r="C73" s="32">
        <v>1.1985</v>
      </c>
      <c r="D73" s="33">
        <v>10.0</v>
      </c>
      <c r="E73" s="34">
        <f>NumberOfPanels/D73</f>
        <v>1.8</v>
      </c>
      <c r="F73" s="32">
        <f t="shared" si="2"/>
        <v>2.1573</v>
      </c>
      <c r="G73" s="32">
        <v>1.855</v>
      </c>
      <c r="H73" s="32">
        <v>0.26741000000000004</v>
      </c>
      <c r="I73" s="35">
        <f t="shared" si="3"/>
        <v>0.7</v>
      </c>
      <c r="J73" s="36">
        <f t="shared" si="4"/>
        <v>0.1240113875</v>
      </c>
      <c r="K73" s="37">
        <f t="shared" si="5"/>
        <v>0.324625</v>
      </c>
      <c r="L73" s="37">
        <f t="shared" si="6"/>
        <v>1.855</v>
      </c>
      <c r="M73" s="38">
        <v>1.0</v>
      </c>
      <c r="N73" s="39">
        <v>0.0</v>
      </c>
      <c r="O73" s="39">
        <v>0.0</v>
      </c>
      <c r="P73" s="37">
        <f t="shared" si="7"/>
        <v>0.1924676188</v>
      </c>
      <c r="Q73" s="37">
        <f>IF(M73=1, min(max(F73-G73,0),(batteryCapacity-V72)/sqrt(batteryEfficiency)),0)</f>
        <v>0.1924676188</v>
      </c>
      <c r="R73" s="37">
        <f>IF(M73=2,min(N73,(batteryCapacity-V72)/sqrt(batteryEfficiency)),0)</f>
        <v>0</v>
      </c>
      <c r="S73" s="41">
        <f t="shared" si="11"/>
        <v>0</v>
      </c>
      <c r="T73" s="37">
        <f>IF(M73=1, MIN(MAX(G73-F73,0),V72*SQRT(batteryEfficiency)),0)</f>
        <v>0</v>
      </c>
      <c r="U73" s="37">
        <f>IF(M73=3, MIN(O73,V72*SQRT(batteryEfficiency)),0)</f>
        <v>0</v>
      </c>
      <c r="V73" s="37">
        <f>V72+P73*SQRT(batteryEfficiency)/4-(S73/SQRT(batteryEfficiency))/4</f>
        <v>5.861543659</v>
      </c>
      <c r="W73" s="35">
        <f>V73/batteryCapacity</f>
        <v>0.9769239432</v>
      </c>
      <c r="X73" s="37">
        <f t="shared" si="8"/>
        <v>-1.964832381</v>
      </c>
      <c r="Y73" s="43">
        <f t="shared" si="9"/>
        <v>0</v>
      </c>
      <c r="Z73" s="37">
        <f t="shared" si="10"/>
        <v>0.5118669047</v>
      </c>
    </row>
    <row r="74" ht="15.75" customHeight="1">
      <c r="A74" s="31"/>
      <c r="B74" s="31" t="s">
        <v>109</v>
      </c>
      <c r="C74" s="32">
        <v>1.0755</v>
      </c>
      <c r="D74" s="33">
        <v>10.0</v>
      </c>
      <c r="E74" s="34">
        <f>NumberOfPanels/D74</f>
        <v>1.8</v>
      </c>
      <c r="F74" s="32">
        <f t="shared" si="2"/>
        <v>1.9359</v>
      </c>
      <c r="G74" s="32">
        <v>0.232</v>
      </c>
      <c r="H74" s="32">
        <v>0.26741000000000004</v>
      </c>
      <c r="I74" s="35">
        <f t="shared" si="3"/>
        <v>0.7</v>
      </c>
      <c r="J74" s="36">
        <f t="shared" si="4"/>
        <v>0.01550978</v>
      </c>
      <c r="K74" s="37">
        <f t="shared" si="5"/>
        <v>0.0406</v>
      </c>
      <c r="L74" s="37">
        <f t="shared" si="6"/>
        <v>0.232</v>
      </c>
      <c r="M74" s="38">
        <v>1.0</v>
      </c>
      <c r="N74" s="39">
        <v>0.0</v>
      </c>
      <c r="O74" s="39">
        <v>0.0</v>
      </c>
      <c r="P74" s="37">
        <f t="shared" si="7"/>
        <v>0.1443507141</v>
      </c>
      <c r="Q74" s="37">
        <f>IF(M74=1, min(max(F74-G74,0),(batteryCapacity-V73)/sqrt(batteryEfficiency)),0)</f>
        <v>0.1443507141</v>
      </c>
      <c r="R74" s="37">
        <f>IF(M74=2,min(N74,(batteryCapacity-V73)/sqrt(batteryEfficiency)),0)</f>
        <v>0</v>
      </c>
      <c r="S74" s="41">
        <f t="shared" si="11"/>
        <v>0</v>
      </c>
      <c r="T74" s="37">
        <f>IF(M74=1, MIN(MAX(G74-F74,0),V73*SQRT(batteryEfficiency)),0)</f>
        <v>0</v>
      </c>
      <c r="U74" s="37">
        <f>IF(M74=3, MIN(O74,V73*SQRT(batteryEfficiency)),0)</f>
        <v>0</v>
      </c>
      <c r="V74" s="37">
        <f>V73+P74*SQRT(batteryEfficiency)/4-(S74/SQRT(batteryEfficiency))/4</f>
        <v>5.896157744</v>
      </c>
      <c r="W74" s="35">
        <f>V74/batteryCapacity</f>
        <v>0.9826929574</v>
      </c>
      <c r="X74" s="37">
        <f t="shared" si="8"/>
        <v>-1.791549286</v>
      </c>
      <c r="Y74" s="43">
        <f t="shared" si="9"/>
        <v>0</v>
      </c>
      <c r="Z74" s="37">
        <f t="shared" si="10"/>
        <v>0.09408767853</v>
      </c>
    </row>
    <row r="75" ht="15.75" customHeight="1">
      <c r="A75" s="31"/>
      <c r="B75" s="31" t="s">
        <v>110</v>
      </c>
      <c r="C75" s="32">
        <v>2.5455</v>
      </c>
      <c r="D75" s="33">
        <v>10.0</v>
      </c>
      <c r="E75" s="34">
        <f>NumberOfPanels/D75</f>
        <v>1.8</v>
      </c>
      <c r="F75" s="32">
        <f t="shared" si="2"/>
        <v>4.5819</v>
      </c>
      <c r="G75" s="32">
        <v>0.157</v>
      </c>
      <c r="H75" s="32">
        <v>0.27922</v>
      </c>
      <c r="I75" s="35">
        <f t="shared" si="3"/>
        <v>0.7</v>
      </c>
      <c r="J75" s="36">
        <f t="shared" si="4"/>
        <v>0.010959385</v>
      </c>
      <c r="K75" s="37">
        <f t="shared" si="5"/>
        <v>0.027475</v>
      </c>
      <c r="L75" s="37">
        <f t="shared" si="6"/>
        <v>0.157</v>
      </c>
      <c r="M75" s="38">
        <v>1.0</v>
      </c>
      <c r="N75" s="39">
        <v>0.0</v>
      </c>
      <c r="O75" s="39">
        <v>0.0</v>
      </c>
      <c r="P75" s="37">
        <f t="shared" si="7"/>
        <v>0.1082630356</v>
      </c>
      <c r="Q75" s="37">
        <f>IF(M75=1, min(max(F75-G75,0),(batteryCapacity-V74)/sqrt(batteryEfficiency)),0)</f>
        <v>0.1082630356</v>
      </c>
      <c r="R75" s="37">
        <f>IF(M75=2,min(N75,(batteryCapacity-V74)/sqrt(batteryEfficiency)),0)</f>
        <v>0</v>
      </c>
      <c r="S75" s="41">
        <f t="shared" si="11"/>
        <v>0</v>
      </c>
      <c r="T75" s="37">
        <f>IF(M75=1, MIN(MAX(G75-F75,0),V74*SQRT(batteryEfficiency)),0)</f>
        <v>0</v>
      </c>
      <c r="U75" s="37">
        <f>IF(M75=3, MIN(O75,V74*SQRT(batteryEfficiency)),0)</f>
        <v>0</v>
      </c>
      <c r="V75" s="37">
        <f>V74+P75*SQRT(batteryEfficiency)/4-(S75/SQRT(batteryEfficiency))/4</f>
        <v>5.922118308</v>
      </c>
      <c r="W75" s="35">
        <f>V75/batteryCapacity</f>
        <v>0.987019718</v>
      </c>
      <c r="X75" s="37">
        <f t="shared" si="8"/>
        <v>-4.473636964</v>
      </c>
      <c r="Y75" s="43">
        <f t="shared" si="9"/>
        <v>0</v>
      </c>
      <c r="Z75" s="37">
        <f t="shared" si="10"/>
        <v>0.0663157589</v>
      </c>
    </row>
    <row r="76" ht="15.75" customHeight="1">
      <c r="A76" s="31"/>
      <c r="B76" s="31" t="s">
        <v>111</v>
      </c>
      <c r="C76" s="32">
        <v>2.692</v>
      </c>
      <c r="D76" s="33">
        <v>10.0</v>
      </c>
      <c r="E76" s="34">
        <f>NumberOfPanels/D76</f>
        <v>1.8</v>
      </c>
      <c r="F76" s="32">
        <f t="shared" si="2"/>
        <v>4.8456</v>
      </c>
      <c r="G76" s="32">
        <v>0.2745</v>
      </c>
      <c r="H76" s="32">
        <v>0.27922</v>
      </c>
      <c r="I76" s="35">
        <f t="shared" si="3"/>
        <v>0.7</v>
      </c>
      <c r="J76" s="36">
        <f t="shared" si="4"/>
        <v>0.0191614725</v>
      </c>
      <c r="K76" s="37">
        <f t="shared" si="5"/>
        <v>0.0480375</v>
      </c>
      <c r="L76" s="37">
        <f t="shared" si="6"/>
        <v>0.2745</v>
      </c>
      <c r="M76" s="38">
        <v>1.0</v>
      </c>
      <c r="N76" s="39">
        <v>0.0</v>
      </c>
      <c r="O76" s="39">
        <v>0.0</v>
      </c>
      <c r="P76" s="37">
        <f t="shared" si="7"/>
        <v>0.08119727669</v>
      </c>
      <c r="Q76" s="37">
        <f>IF(M76=1, min(max(F76-G76,0),(batteryCapacity-V75)/sqrt(batteryEfficiency)),0)</f>
        <v>0.08119727669</v>
      </c>
      <c r="R76" s="37">
        <f>IF(M76=2,min(N76,(batteryCapacity-V75)/sqrt(batteryEfficiency)),0)</f>
        <v>0</v>
      </c>
      <c r="S76" s="41">
        <f t="shared" si="11"/>
        <v>0</v>
      </c>
      <c r="T76" s="37">
        <f>IF(M76=1, MIN(MAX(G76-F76,0),V75*SQRT(batteryEfficiency)),0)</f>
        <v>0</v>
      </c>
      <c r="U76" s="37">
        <f>IF(M76=3, MIN(O76,V75*SQRT(batteryEfficiency)),0)</f>
        <v>0</v>
      </c>
      <c r="V76" s="37">
        <f>V75+P76*SQRT(batteryEfficiency)/4-(S76/SQRT(batteryEfficiency))/4</f>
        <v>5.941588731</v>
      </c>
      <c r="W76" s="35">
        <f>V76/batteryCapacity</f>
        <v>0.9902647885</v>
      </c>
      <c r="X76" s="37">
        <f t="shared" si="8"/>
        <v>-4.764402723</v>
      </c>
      <c r="Y76" s="43">
        <f t="shared" si="9"/>
        <v>0</v>
      </c>
      <c r="Z76" s="37">
        <f t="shared" si="10"/>
        <v>0.08892431917</v>
      </c>
    </row>
    <row r="77" ht="15.75" customHeight="1">
      <c r="A77" s="31"/>
      <c r="B77" s="31" t="s">
        <v>112</v>
      </c>
      <c r="C77" s="32">
        <v>1.5085</v>
      </c>
      <c r="D77" s="33">
        <v>10.0</v>
      </c>
      <c r="E77" s="34">
        <f>NumberOfPanels/D77</f>
        <v>1.8</v>
      </c>
      <c r="F77" s="32">
        <f t="shared" si="2"/>
        <v>2.7153</v>
      </c>
      <c r="G77" s="32">
        <v>0.142</v>
      </c>
      <c r="H77" s="32">
        <v>0.26017</v>
      </c>
      <c r="I77" s="35">
        <f t="shared" si="3"/>
        <v>0.7</v>
      </c>
      <c r="J77" s="36">
        <f t="shared" si="4"/>
        <v>0.009236035</v>
      </c>
      <c r="K77" s="37">
        <f t="shared" si="5"/>
        <v>0.02485</v>
      </c>
      <c r="L77" s="37">
        <f t="shared" si="6"/>
        <v>0.142</v>
      </c>
      <c r="M77" s="38">
        <v>1.0</v>
      </c>
      <c r="N77" s="39">
        <v>0.0</v>
      </c>
      <c r="O77" s="39">
        <v>0.0</v>
      </c>
      <c r="P77" s="37">
        <f t="shared" si="7"/>
        <v>0.06089795752</v>
      </c>
      <c r="Q77" s="37">
        <f>IF(M77=1, min(max(F77-G77,0),(batteryCapacity-V76)/sqrt(batteryEfficiency)),0)</f>
        <v>0.06089795752</v>
      </c>
      <c r="R77" s="37">
        <f>IF(M77=2,min(N77,(batteryCapacity-V76)/sqrt(batteryEfficiency)),0)</f>
        <v>0</v>
      </c>
      <c r="S77" s="41">
        <f t="shared" si="11"/>
        <v>0</v>
      </c>
      <c r="T77" s="37">
        <f>IF(M77=1, MIN(MAX(G77-F77,0),V76*SQRT(batteryEfficiency)),0)</f>
        <v>0</v>
      </c>
      <c r="U77" s="37">
        <f>IF(M77=3, MIN(O77,V76*SQRT(batteryEfficiency)),0)</f>
        <v>0</v>
      </c>
      <c r="V77" s="37">
        <f>V76+P77*SQRT(batteryEfficiency)/4-(S77/SQRT(batteryEfficiency))/4</f>
        <v>5.956191548</v>
      </c>
      <c r="W77" s="35">
        <f>V77/batteryCapacity</f>
        <v>0.9926985914</v>
      </c>
      <c r="X77" s="37">
        <f t="shared" si="8"/>
        <v>-2.654402042</v>
      </c>
      <c r="Y77" s="43">
        <f t="shared" si="9"/>
        <v>0</v>
      </c>
      <c r="Z77" s="37">
        <f t="shared" si="10"/>
        <v>0.05072448938</v>
      </c>
    </row>
    <row r="78" ht="15.75" customHeight="1">
      <c r="A78" s="31"/>
      <c r="B78" s="31" t="s">
        <v>113</v>
      </c>
      <c r="C78" s="32">
        <v>1.6105</v>
      </c>
      <c r="D78" s="33">
        <v>10.0</v>
      </c>
      <c r="E78" s="34">
        <f>NumberOfPanels/D78</f>
        <v>1.8</v>
      </c>
      <c r="F78" s="32">
        <f t="shared" si="2"/>
        <v>2.8989</v>
      </c>
      <c r="G78" s="32">
        <v>0.226</v>
      </c>
      <c r="H78" s="32">
        <v>0.26017</v>
      </c>
      <c r="I78" s="35">
        <f t="shared" si="3"/>
        <v>0.7</v>
      </c>
      <c r="J78" s="36">
        <f t="shared" si="4"/>
        <v>0.014699605</v>
      </c>
      <c r="K78" s="37">
        <f t="shared" si="5"/>
        <v>0.03955</v>
      </c>
      <c r="L78" s="37">
        <f t="shared" si="6"/>
        <v>0.226</v>
      </c>
      <c r="M78" s="38">
        <v>1.0</v>
      </c>
      <c r="N78" s="39">
        <v>0.0</v>
      </c>
      <c r="O78" s="39">
        <v>0.0</v>
      </c>
      <c r="P78" s="37">
        <f t="shared" si="7"/>
        <v>0.04567346814</v>
      </c>
      <c r="Q78" s="37">
        <f>IF(M78=1, min(max(F78-G78,0),(batteryCapacity-V77)/sqrt(batteryEfficiency)),0)</f>
        <v>0.04567346814</v>
      </c>
      <c r="R78" s="37">
        <f>IF(M78=2,min(N78,(batteryCapacity-V77)/sqrt(batteryEfficiency)),0)</f>
        <v>0</v>
      </c>
      <c r="S78" s="41">
        <f t="shared" si="11"/>
        <v>0</v>
      </c>
      <c r="T78" s="37">
        <f>IF(M78=1, MIN(MAX(G78-F78,0),V77*SQRT(batteryEfficiency)),0)</f>
        <v>0</v>
      </c>
      <c r="U78" s="37">
        <f>IF(M78=3, MIN(O78,V77*SQRT(batteryEfficiency)),0)</f>
        <v>0</v>
      </c>
      <c r="V78" s="37">
        <f>V77+P78*SQRT(batteryEfficiency)/4-(S78/SQRT(batteryEfficiency))/4</f>
        <v>5.967143661</v>
      </c>
      <c r="W78" s="35">
        <f>V78/batteryCapacity</f>
        <v>0.9945239435</v>
      </c>
      <c r="X78" s="37">
        <f t="shared" si="8"/>
        <v>-2.853226532</v>
      </c>
      <c r="Y78" s="43">
        <f t="shared" si="9"/>
        <v>0</v>
      </c>
      <c r="Z78" s="37">
        <f t="shared" si="10"/>
        <v>0.06791836704</v>
      </c>
    </row>
    <row r="79" ht="15.75" customHeight="1">
      <c r="A79" s="31"/>
      <c r="B79" s="31" t="s">
        <v>114</v>
      </c>
      <c r="C79" s="32">
        <v>1.2725</v>
      </c>
      <c r="D79" s="33">
        <v>10.0</v>
      </c>
      <c r="E79" s="34">
        <f>NumberOfPanels/D79</f>
        <v>1.8</v>
      </c>
      <c r="F79" s="32">
        <f t="shared" si="2"/>
        <v>2.2905</v>
      </c>
      <c r="G79" s="32">
        <v>0.144</v>
      </c>
      <c r="H79" s="32">
        <v>0.25927</v>
      </c>
      <c r="I79" s="35">
        <f t="shared" si="3"/>
        <v>0.9</v>
      </c>
      <c r="J79" s="36">
        <f t="shared" si="4"/>
        <v>0.00933372</v>
      </c>
      <c r="K79" s="37">
        <f t="shared" si="5"/>
        <v>0.0324</v>
      </c>
      <c r="L79" s="37">
        <f t="shared" si="6"/>
        <v>0.144</v>
      </c>
      <c r="M79" s="38">
        <v>1.0</v>
      </c>
      <c r="N79" s="39">
        <v>0.0</v>
      </c>
      <c r="O79" s="39">
        <v>0.0</v>
      </c>
      <c r="P79" s="37">
        <f t="shared" si="7"/>
        <v>0.03425510111</v>
      </c>
      <c r="Q79" s="37">
        <f>IF(M79=1, min(max(F79-G79,0),(batteryCapacity-V78)/sqrt(batteryEfficiency)),0)</f>
        <v>0.03425510111</v>
      </c>
      <c r="R79" s="37">
        <f>IF(M79=2,min(N79,(batteryCapacity-V78)/sqrt(batteryEfficiency)),0)</f>
        <v>0</v>
      </c>
      <c r="S79" s="41">
        <f t="shared" si="11"/>
        <v>0</v>
      </c>
      <c r="T79" s="37">
        <f>IF(M79=1, MIN(MAX(G79-F79,0),V78*SQRT(batteryEfficiency)),0)</f>
        <v>0</v>
      </c>
      <c r="U79" s="37">
        <f>IF(M79=3, MIN(O79,V78*SQRT(batteryEfficiency)),0)</f>
        <v>0</v>
      </c>
      <c r="V79" s="37">
        <f>V78+P79*SQRT(batteryEfficiency)/4-(S79/SQRT(batteryEfficiency))/4</f>
        <v>5.975357746</v>
      </c>
      <c r="W79" s="35">
        <f>V79/batteryCapacity</f>
        <v>0.9958929577</v>
      </c>
      <c r="X79" s="37">
        <f t="shared" si="8"/>
        <v>-2.256244899</v>
      </c>
      <c r="Y79" s="43">
        <f t="shared" si="9"/>
        <v>0</v>
      </c>
      <c r="Z79" s="37">
        <f t="shared" si="10"/>
        <v>0.04456377528</v>
      </c>
    </row>
    <row r="80" ht="15.75" customHeight="1">
      <c r="A80" s="31"/>
      <c r="B80" s="31" t="s">
        <v>115</v>
      </c>
      <c r="C80" s="32">
        <v>1.0315</v>
      </c>
      <c r="D80" s="33">
        <v>10.0</v>
      </c>
      <c r="E80" s="34">
        <f>NumberOfPanels/D80</f>
        <v>1.8</v>
      </c>
      <c r="F80" s="32">
        <f t="shared" si="2"/>
        <v>1.8567</v>
      </c>
      <c r="G80" s="32">
        <v>1.914</v>
      </c>
      <c r="H80" s="32">
        <v>0.25927</v>
      </c>
      <c r="I80" s="35">
        <f t="shared" si="3"/>
        <v>0.9</v>
      </c>
      <c r="J80" s="36">
        <f t="shared" si="4"/>
        <v>0.124060695</v>
      </c>
      <c r="K80" s="37">
        <f t="shared" si="5"/>
        <v>0.43065</v>
      </c>
      <c r="L80" s="37">
        <f t="shared" si="6"/>
        <v>1.8567</v>
      </c>
      <c r="M80" s="38">
        <v>1.0</v>
      </c>
      <c r="N80" s="39">
        <v>0.0</v>
      </c>
      <c r="O80" s="39">
        <v>0.0</v>
      </c>
      <c r="P80" s="37">
        <f t="shared" si="7"/>
        <v>0</v>
      </c>
      <c r="Q80" s="37">
        <f>IF(M80=1, min(max(F80-G80,0),(batteryCapacity-V79)/sqrt(batteryEfficiency)),0)</f>
        <v>0</v>
      </c>
      <c r="R80" s="37">
        <f>IF(M80=2,min(N80,(batteryCapacity-V79)/sqrt(batteryEfficiency)),0)</f>
        <v>0</v>
      </c>
      <c r="S80" s="41">
        <f t="shared" si="11"/>
        <v>0.0573</v>
      </c>
      <c r="T80" s="37">
        <f>IF(M80=1, MIN(MAX(G80-F80,0),V79*SQRT(batteryEfficiency)),0)</f>
        <v>0.0573</v>
      </c>
      <c r="U80" s="37">
        <f>IF(M80=3, MIN(O80,V79*SQRT(batteryEfficiency)),0)</f>
        <v>0</v>
      </c>
      <c r="V80" s="37">
        <f>V79+P80*SQRT(batteryEfficiency)/4-(S80/SQRT(batteryEfficiency))/4</f>
        <v>5.960422901</v>
      </c>
      <c r="W80" s="35">
        <f>V80/batteryCapacity</f>
        <v>0.9934038168</v>
      </c>
      <c r="X80" s="37">
        <f t="shared" si="8"/>
        <v>-1.8567</v>
      </c>
      <c r="Y80" s="43">
        <f t="shared" si="9"/>
        <v>0</v>
      </c>
      <c r="Z80" s="37">
        <f t="shared" si="10"/>
        <v>0.464175</v>
      </c>
    </row>
    <row r="81" ht="15.75" customHeight="1">
      <c r="A81" s="31"/>
      <c r="B81" s="31" t="s">
        <v>116</v>
      </c>
      <c r="C81" s="32">
        <v>0.3895</v>
      </c>
      <c r="D81" s="33">
        <v>10.0</v>
      </c>
      <c r="E81" s="34">
        <f>NumberOfPanels/D81</f>
        <v>1.8</v>
      </c>
      <c r="F81" s="32">
        <f t="shared" si="2"/>
        <v>0.7011</v>
      </c>
      <c r="G81" s="32">
        <v>0.232</v>
      </c>
      <c r="H81" s="32">
        <v>0.26400999999999997</v>
      </c>
      <c r="I81" s="35">
        <f t="shared" si="3"/>
        <v>0.9</v>
      </c>
      <c r="J81" s="36">
        <f t="shared" si="4"/>
        <v>0.01531258</v>
      </c>
      <c r="K81" s="37">
        <f t="shared" si="5"/>
        <v>0.0522</v>
      </c>
      <c r="L81" s="37">
        <f t="shared" si="6"/>
        <v>0.232</v>
      </c>
      <c r="M81" s="38">
        <v>1.0</v>
      </c>
      <c r="N81" s="39">
        <v>0.0</v>
      </c>
      <c r="O81" s="39">
        <v>0.0</v>
      </c>
      <c r="P81" s="37">
        <f t="shared" si="7"/>
        <v>0.041261978</v>
      </c>
      <c r="Q81" s="37">
        <f>IF(M81=1, min(max(F81-G81,0),(batteryCapacity-V80)/sqrt(batteryEfficiency)),0)</f>
        <v>0.041261978</v>
      </c>
      <c r="R81" s="37">
        <f>IF(M81=2,min(N81,(batteryCapacity-V80)/sqrt(batteryEfficiency)),0)</f>
        <v>0</v>
      </c>
      <c r="S81" s="41">
        <f t="shared" si="11"/>
        <v>0</v>
      </c>
      <c r="T81" s="37">
        <f>IF(M81=1, MIN(MAX(G81-F81,0),V80*SQRT(batteryEfficiency)),0)</f>
        <v>0</v>
      </c>
      <c r="U81" s="37">
        <f>IF(M81=3, MIN(O81,V80*SQRT(batteryEfficiency)),0)</f>
        <v>0</v>
      </c>
      <c r="V81" s="37">
        <f>V80+P81*SQRT(batteryEfficiency)/4-(S81/SQRT(batteryEfficiency))/4</f>
        <v>5.970317176</v>
      </c>
      <c r="W81" s="35">
        <f>V81/batteryCapacity</f>
        <v>0.9950528626</v>
      </c>
      <c r="X81" s="37">
        <f t="shared" si="8"/>
        <v>-0.659838022</v>
      </c>
      <c r="Y81" s="43">
        <f t="shared" si="9"/>
        <v>0</v>
      </c>
      <c r="Z81" s="37">
        <f t="shared" si="10"/>
        <v>0.0683154945</v>
      </c>
    </row>
    <row r="82" ht="15.75" customHeight="1">
      <c r="A82" s="31"/>
      <c r="B82" s="31" t="s">
        <v>117</v>
      </c>
      <c r="C82" s="32">
        <v>0.2945</v>
      </c>
      <c r="D82" s="33">
        <v>10.0</v>
      </c>
      <c r="E82" s="34">
        <f>NumberOfPanels/D82</f>
        <v>1.8</v>
      </c>
      <c r="F82" s="32">
        <f t="shared" si="2"/>
        <v>0.5301</v>
      </c>
      <c r="G82" s="32">
        <v>0.125</v>
      </c>
      <c r="H82" s="32">
        <v>0.26400999999999997</v>
      </c>
      <c r="I82" s="35">
        <f t="shared" si="3"/>
        <v>0.9</v>
      </c>
      <c r="J82" s="36">
        <f t="shared" si="4"/>
        <v>0.0082503125</v>
      </c>
      <c r="K82" s="37">
        <f t="shared" si="5"/>
        <v>0.028125</v>
      </c>
      <c r="L82" s="37">
        <f t="shared" si="6"/>
        <v>0.125</v>
      </c>
      <c r="M82" s="38">
        <v>1.0</v>
      </c>
      <c r="N82" s="39">
        <v>0.0</v>
      </c>
      <c r="O82" s="39">
        <v>0.0</v>
      </c>
      <c r="P82" s="37">
        <f t="shared" si="7"/>
        <v>0.0309464835</v>
      </c>
      <c r="Q82" s="37">
        <f>IF(M82=1, min(max(F82-G82,0),(batteryCapacity-V81)/sqrt(batteryEfficiency)),0)</f>
        <v>0.0309464835</v>
      </c>
      <c r="R82" s="37">
        <f>IF(M82=2,min(N82,(batteryCapacity-V81)/sqrt(batteryEfficiency)),0)</f>
        <v>0</v>
      </c>
      <c r="S82" s="41">
        <f t="shared" si="11"/>
        <v>0</v>
      </c>
      <c r="T82" s="37">
        <f>IF(M82=1, MIN(MAX(G82-F82,0),V81*SQRT(batteryEfficiency)),0)</f>
        <v>0</v>
      </c>
      <c r="U82" s="37">
        <f>IF(M82=3, MIN(O82,V81*SQRT(batteryEfficiency)),0)</f>
        <v>0</v>
      </c>
      <c r="V82" s="37">
        <f>V81+P82*SQRT(batteryEfficiency)/4-(S82/SQRT(batteryEfficiency))/4</f>
        <v>5.977737882</v>
      </c>
      <c r="W82" s="35">
        <f>V82/batteryCapacity</f>
        <v>0.996289647</v>
      </c>
      <c r="X82" s="37">
        <f t="shared" si="8"/>
        <v>-0.4991535165</v>
      </c>
      <c r="Y82" s="43">
        <f t="shared" si="9"/>
        <v>0</v>
      </c>
      <c r="Z82" s="37">
        <f t="shared" si="10"/>
        <v>0.03898662088</v>
      </c>
    </row>
    <row r="83" ht="15.75" customHeight="1">
      <c r="A83" s="31"/>
      <c r="B83" s="31" t="s">
        <v>118</v>
      </c>
      <c r="C83" s="32">
        <v>0.223</v>
      </c>
      <c r="D83" s="33">
        <v>10.0</v>
      </c>
      <c r="E83" s="34">
        <f>NumberOfPanels/D83</f>
        <v>1.8</v>
      </c>
      <c r="F83" s="32">
        <f t="shared" si="2"/>
        <v>0.4014</v>
      </c>
      <c r="G83" s="32">
        <v>0.1585</v>
      </c>
      <c r="H83" s="32">
        <v>0.25808</v>
      </c>
      <c r="I83" s="35">
        <f t="shared" si="3"/>
        <v>0.9</v>
      </c>
      <c r="J83" s="36">
        <f t="shared" si="4"/>
        <v>0.01022642</v>
      </c>
      <c r="K83" s="37">
        <f t="shared" si="5"/>
        <v>0.0356625</v>
      </c>
      <c r="L83" s="37">
        <f t="shared" si="6"/>
        <v>0.1585</v>
      </c>
      <c r="M83" s="38">
        <v>1.0</v>
      </c>
      <c r="N83" s="39">
        <v>0.0</v>
      </c>
      <c r="O83" s="39">
        <v>0.0</v>
      </c>
      <c r="P83" s="37">
        <f t="shared" si="7"/>
        <v>0.02320986263</v>
      </c>
      <c r="Q83" s="37">
        <f>IF(M83=1, min(max(F83-G83,0),(batteryCapacity-V82)/sqrt(batteryEfficiency)),0)</f>
        <v>0.02320986263</v>
      </c>
      <c r="R83" s="37">
        <f>IF(M83=2,min(N83,(batteryCapacity-V82)/sqrt(batteryEfficiency)),0)</f>
        <v>0</v>
      </c>
      <c r="S83" s="41">
        <f t="shared" si="11"/>
        <v>0</v>
      </c>
      <c r="T83" s="37">
        <f>IF(M83=1, MIN(MAX(G83-F83,0),V82*SQRT(batteryEfficiency)),0)</f>
        <v>0</v>
      </c>
      <c r="U83" s="37">
        <f>IF(M83=3, MIN(O83,V82*SQRT(batteryEfficiency)),0)</f>
        <v>0</v>
      </c>
      <c r="V83" s="37">
        <f>V82+P83*SQRT(batteryEfficiency)/4-(S83/SQRT(batteryEfficiency))/4</f>
        <v>5.983303411</v>
      </c>
      <c r="W83" s="35">
        <f>V83/batteryCapacity</f>
        <v>0.9972172352</v>
      </c>
      <c r="X83" s="37">
        <f t="shared" si="8"/>
        <v>-0.3781901374</v>
      </c>
      <c r="Y83" s="43">
        <f t="shared" si="9"/>
        <v>0</v>
      </c>
      <c r="Z83" s="37">
        <f t="shared" si="10"/>
        <v>0.04542746566</v>
      </c>
    </row>
    <row r="84" ht="15.75" customHeight="1">
      <c r="A84" s="31"/>
      <c r="B84" s="31" t="s">
        <v>119</v>
      </c>
      <c r="C84" s="32">
        <v>0.364</v>
      </c>
      <c r="D84" s="33">
        <v>10.0</v>
      </c>
      <c r="E84" s="34">
        <f>NumberOfPanels/D84</f>
        <v>1.8</v>
      </c>
      <c r="F84" s="32">
        <f t="shared" si="2"/>
        <v>0.6552</v>
      </c>
      <c r="G84" s="32">
        <v>0.3845</v>
      </c>
      <c r="H84" s="32">
        <v>0.25808</v>
      </c>
      <c r="I84" s="35">
        <f t="shared" si="3"/>
        <v>0.9</v>
      </c>
      <c r="J84" s="36">
        <f t="shared" si="4"/>
        <v>0.02480794</v>
      </c>
      <c r="K84" s="37">
        <f t="shared" si="5"/>
        <v>0.0865125</v>
      </c>
      <c r="L84" s="37">
        <f t="shared" si="6"/>
        <v>0.3845</v>
      </c>
      <c r="M84" s="38">
        <v>1.0</v>
      </c>
      <c r="N84" s="39">
        <v>0.0</v>
      </c>
      <c r="O84" s="39">
        <v>0.0</v>
      </c>
      <c r="P84" s="37">
        <f t="shared" si="7"/>
        <v>0.01740739697</v>
      </c>
      <c r="Q84" s="37">
        <f>IF(M84=1, min(max(F84-G84,0),(batteryCapacity-V83)/sqrt(batteryEfficiency)),0)</f>
        <v>0.01740739697</v>
      </c>
      <c r="R84" s="37">
        <f>IF(M84=2,min(N84,(batteryCapacity-V83)/sqrt(batteryEfficiency)),0)</f>
        <v>0</v>
      </c>
      <c r="S84" s="41">
        <f t="shared" si="11"/>
        <v>0</v>
      </c>
      <c r="T84" s="37">
        <f>IF(M84=1, MIN(MAX(G84-F84,0),V83*SQRT(batteryEfficiency)),0)</f>
        <v>0</v>
      </c>
      <c r="U84" s="37">
        <f>IF(M84=3, MIN(O84,V83*SQRT(batteryEfficiency)),0)</f>
        <v>0</v>
      </c>
      <c r="V84" s="37">
        <f>V83+P84*SQRT(batteryEfficiency)/4-(S84/SQRT(batteryEfficiency))/4</f>
        <v>5.987477559</v>
      </c>
      <c r="W84" s="35">
        <f>V84/batteryCapacity</f>
        <v>0.9979129264</v>
      </c>
      <c r="X84" s="37">
        <f t="shared" si="8"/>
        <v>-0.637792603</v>
      </c>
      <c r="Y84" s="43">
        <f t="shared" si="9"/>
        <v>0</v>
      </c>
      <c r="Z84" s="37">
        <f t="shared" si="10"/>
        <v>0.1004768492</v>
      </c>
    </row>
    <row r="85" ht="15.75" customHeight="1">
      <c r="A85" s="31"/>
      <c r="B85" s="31" t="s">
        <v>120</v>
      </c>
      <c r="C85" s="32">
        <v>0.65</v>
      </c>
      <c r="D85" s="33">
        <v>10.0</v>
      </c>
      <c r="E85" s="34">
        <f>NumberOfPanels/D85</f>
        <v>1.8</v>
      </c>
      <c r="F85" s="32">
        <f t="shared" si="2"/>
        <v>1.17</v>
      </c>
      <c r="G85" s="32">
        <v>0.124</v>
      </c>
      <c r="H85" s="32">
        <v>0.2645</v>
      </c>
      <c r="I85" s="35">
        <f t="shared" si="3"/>
        <v>0.9</v>
      </c>
      <c r="J85" s="36">
        <f t="shared" si="4"/>
        <v>0.0081995</v>
      </c>
      <c r="K85" s="37">
        <f t="shared" si="5"/>
        <v>0.0279</v>
      </c>
      <c r="L85" s="37">
        <f t="shared" si="6"/>
        <v>0.124</v>
      </c>
      <c r="M85" s="38">
        <v>1.0</v>
      </c>
      <c r="N85" s="39">
        <v>0.0</v>
      </c>
      <c r="O85" s="39">
        <v>0.0</v>
      </c>
      <c r="P85" s="37">
        <f t="shared" si="7"/>
        <v>0.01305554773</v>
      </c>
      <c r="Q85" s="37">
        <f>IF(M85=1, min(max(F85-G85,0),(batteryCapacity-V84)/sqrt(batteryEfficiency)),0)</f>
        <v>0.01305554773</v>
      </c>
      <c r="R85" s="37">
        <f>IF(M85=2,min(N85,(batteryCapacity-V84)/sqrt(batteryEfficiency)),0)</f>
        <v>0</v>
      </c>
      <c r="S85" s="41">
        <f t="shared" si="11"/>
        <v>0</v>
      </c>
      <c r="T85" s="37">
        <f>IF(M85=1, MIN(MAX(G85-F85,0),V84*SQRT(batteryEfficiency)),0)</f>
        <v>0</v>
      </c>
      <c r="U85" s="37">
        <f>IF(M85=3, MIN(O85,V84*SQRT(batteryEfficiency)),0)</f>
        <v>0</v>
      </c>
      <c r="V85" s="37">
        <f>V84+P85*SQRT(batteryEfficiency)/4-(S85/SQRT(batteryEfficiency))/4</f>
        <v>5.990608169</v>
      </c>
      <c r="W85" s="35">
        <f>V85/batteryCapacity</f>
        <v>0.9984346948</v>
      </c>
      <c r="X85" s="37">
        <f t="shared" si="8"/>
        <v>-1.156944452</v>
      </c>
      <c r="Y85" s="43">
        <f t="shared" si="9"/>
        <v>0</v>
      </c>
      <c r="Z85" s="37">
        <f t="shared" si="10"/>
        <v>0.03426388693</v>
      </c>
    </row>
    <row r="86" ht="15.75" customHeight="1">
      <c r="A86" s="31"/>
      <c r="B86" s="31" t="s">
        <v>121</v>
      </c>
      <c r="C86" s="32">
        <v>1.0375</v>
      </c>
      <c r="D86" s="33">
        <v>10.0</v>
      </c>
      <c r="E86" s="34">
        <f>NumberOfPanels/D86</f>
        <v>1.8</v>
      </c>
      <c r="F86" s="32">
        <f t="shared" si="2"/>
        <v>1.8675</v>
      </c>
      <c r="G86" s="32">
        <v>0.22</v>
      </c>
      <c r="H86" s="32">
        <v>0.2645</v>
      </c>
      <c r="I86" s="35">
        <f t="shared" si="3"/>
        <v>0.9</v>
      </c>
      <c r="J86" s="36">
        <f t="shared" si="4"/>
        <v>0.0145475</v>
      </c>
      <c r="K86" s="37">
        <f t="shared" si="5"/>
        <v>0.0495</v>
      </c>
      <c r="L86" s="37">
        <f t="shared" si="6"/>
        <v>0.22</v>
      </c>
      <c r="M86" s="38">
        <v>1.0</v>
      </c>
      <c r="N86" s="39">
        <v>0.0</v>
      </c>
      <c r="O86" s="39">
        <v>0.0</v>
      </c>
      <c r="P86" s="37">
        <f t="shared" si="7"/>
        <v>0.009791660796</v>
      </c>
      <c r="Q86" s="37">
        <f>IF(M86=1, min(max(F86-G86,0),(batteryCapacity-V85)/sqrt(batteryEfficiency)),0)</f>
        <v>0.009791660796</v>
      </c>
      <c r="R86" s="37">
        <f>IF(M86=2,min(N86,(batteryCapacity-V85)/sqrt(batteryEfficiency)),0)</f>
        <v>0</v>
      </c>
      <c r="S86" s="41">
        <f t="shared" si="11"/>
        <v>0</v>
      </c>
      <c r="T86" s="37">
        <f>IF(M86=1, MIN(MAX(G86-F86,0),V85*SQRT(batteryEfficiency)),0)</f>
        <v>0</v>
      </c>
      <c r="U86" s="37">
        <f>IF(M86=3, MIN(O86,V85*SQRT(batteryEfficiency)),0)</f>
        <v>0</v>
      </c>
      <c r="V86" s="37">
        <f>V85+P86*SQRT(batteryEfficiency)/4-(S86/SQRT(batteryEfficiency))/4</f>
        <v>5.992956127</v>
      </c>
      <c r="W86" s="35">
        <f>V86/batteryCapacity</f>
        <v>0.9988260211</v>
      </c>
      <c r="X86" s="37">
        <f t="shared" si="8"/>
        <v>-1.857708339</v>
      </c>
      <c r="Y86" s="43">
        <f t="shared" si="9"/>
        <v>0</v>
      </c>
      <c r="Z86" s="37">
        <f t="shared" si="10"/>
        <v>0.0574479152</v>
      </c>
    </row>
    <row r="87" ht="15.75" customHeight="1">
      <c r="A87" s="31"/>
      <c r="B87" s="31" t="s">
        <v>122</v>
      </c>
      <c r="C87" s="32">
        <v>1.795</v>
      </c>
      <c r="D87" s="33">
        <v>10.0</v>
      </c>
      <c r="E87" s="34">
        <f>NumberOfPanels/D87</f>
        <v>1.8</v>
      </c>
      <c r="F87" s="32">
        <f t="shared" si="2"/>
        <v>3.231</v>
      </c>
      <c r="G87" s="32">
        <v>0.181</v>
      </c>
      <c r="H87" s="32">
        <v>0.26542</v>
      </c>
      <c r="I87" s="35">
        <f t="shared" si="3"/>
        <v>0.9</v>
      </c>
      <c r="J87" s="36">
        <f t="shared" si="4"/>
        <v>0.012010255</v>
      </c>
      <c r="K87" s="37">
        <f t="shared" si="5"/>
        <v>0.040725</v>
      </c>
      <c r="L87" s="37">
        <f t="shared" si="6"/>
        <v>0.181</v>
      </c>
      <c r="M87" s="38">
        <v>1.0</v>
      </c>
      <c r="N87" s="39">
        <v>0.0</v>
      </c>
      <c r="O87" s="39">
        <v>0.0</v>
      </c>
      <c r="P87" s="37">
        <f t="shared" si="7"/>
        <v>0.007343745597</v>
      </c>
      <c r="Q87" s="37">
        <f>IF(M87=1, min(max(F87-G87,0),(batteryCapacity-V86)/sqrt(batteryEfficiency)),0)</f>
        <v>0.007343745597</v>
      </c>
      <c r="R87" s="37">
        <f>IF(M87=2,min(N87,(batteryCapacity-V86)/sqrt(batteryEfficiency)),0)</f>
        <v>0</v>
      </c>
      <c r="S87" s="41">
        <f t="shared" si="11"/>
        <v>0</v>
      </c>
      <c r="T87" s="37">
        <f>IF(M87=1, MIN(MAX(G87-F87,0),V86*SQRT(batteryEfficiency)),0)</f>
        <v>0</v>
      </c>
      <c r="U87" s="37">
        <f>IF(M87=3, MIN(O87,V86*SQRT(batteryEfficiency)),0)</f>
        <v>0</v>
      </c>
      <c r="V87" s="37">
        <f>V86+P87*SQRT(batteryEfficiency)/4-(S87/SQRT(batteryEfficiency))/4</f>
        <v>5.994717095</v>
      </c>
      <c r="W87" s="35">
        <f>V87/batteryCapacity</f>
        <v>0.9991195158</v>
      </c>
      <c r="X87" s="37">
        <f t="shared" si="8"/>
        <v>-3.223656254</v>
      </c>
      <c r="Y87" s="43">
        <f t="shared" si="9"/>
        <v>0</v>
      </c>
      <c r="Z87" s="37">
        <f t="shared" si="10"/>
        <v>0.0470859364</v>
      </c>
    </row>
    <row r="88" ht="15.75" customHeight="1">
      <c r="A88" s="31"/>
      <c r="B88" s="31" t="s">
        <v>123</v>
      </c>
      <c r="C88" s="32">
        <v>1.6815</v>
      </c>
      <c r="D88" s="33">
        <v>10.0</v>
      </c>
      <c r="E88" s="34">
        <f>NumberOfPanels/D88</f>
        <v>1.8</v>
      </c>
      <c r="F88" s="32">
        <f t="shared" si="2"/>
        <v>3.0267</v>
      </c>
      <c r="G88" s="32">
        <v>0.2665</v>
      </c>
      <c r="H88" s="32">
        <v>0.26542</v>
      </c>
      <c r="I88" s="35">
        <f t="shared" si="3"/>
        <v>0.9</v>
      </c>
      <c r="J88" s="36">
        <f t="shared" si="4"/>
        <v>0.0176836075</v>
      </c>
      <c r="K88" s="37">
        <f t="shared" si="5"/>
        <v>0.0599625</v>
      </c>
      <c r="L88" s="37">
        <f t="shared" si="6"/>
        <v>0.2665</v>
      </c>
      <c r="M88" s="38">
        <v>1.0</v>
      </c>
      <c r="N88" s="39">
        <v>0.0</v>
      </c>
      <c r="O88" s="39">
        <v>0.0</v>
      </c>
      <c r="P88" s="37">
        <f t="shared" si="7"/>
        <v>0.005507809198</v>
      </c>
      <c r="Q88" s="37">
        <f>IF(M88=1, min(max(F88-G88,0),(batteryCapacity-V87)/sqrt(batteryEfficiency)),0)</f>
        <v>0.005507809198</v>
      </c>
      <c r="R88" s="37">
        <f>IF(M88=2,min(N88,(batteryCapacity-V87)/sqrt(batteryEfficiency)),0)</f>
        <v>0</v>
      </c>
      <c r="S88" s="41">
        <f t="shared" si="11"/>
        <v>0</v>
      </c>
      <c r="T88" s="37">
        <f>IF(M88=1, MIN(MAX(G88-F88,0),V87*SQRT(batteryEfficiency)),0)</f>
        <v>0</v>
      </c>
      <c r="U88" s="37">
        <f>IF(M88=3, MIN(O88,V87*SQRT(batteryEfficiency)),0)</f>
        <v>0</v>
      </c>
      <c r="V88" s="37">
        <f>V87+P88*SQRT(batteryEfficiency)/4-(S88/SQRT(batteryEfficiency))/4</f>
        <v>5.996037821</v>
      </c>
      <c r="W88" s="35">
        <f>V88/batteryCapacity</f>
        <v>0.9993396369</v>
      </c>
      <c r="X88" s="37">
        <f t="shared" si="8"/>
        <v>-3.021192191</v>
      </c>
      <c r="Y88" s="43">
        <f t="shared" si="9"/>
        <v>0</v>
      </c>
      <c r="Z88" s="37">
        <f t="shared" si="10"/>
        <v>0.0680019523</v>
      </c>
    </row>
    <row r="89" ht="15.75" customHeight="1">
      <c r="A89" s="31"/>
      <c r="B89" s="31" t="s">
        <v>124</v>
      </c>
      <c r="C89" s="32">
        <v>2.917</v>
      </c>
      <c r="D89" s="33">
        <v>10.0</v>
      </c>
      <c r="E89" s="34">
        <f>NumberOfPanels/D89</f>
        <v>1.8</v>
      </c>
      <c r="F89" s="32">
        <f t="shared" si="2"/>
        <v>5.2506</v>
      </c>
      <c r="G89" s="32">
        <v>0.1755</v>
      </c>
      <c r="H89" s="32">
        <v>0.26478999999999997</v>
      </c>
      <c r="I89" s="35">
        <f t="shared" si="3"/>
        <v>0.9</v>
      </c>
      <c r="J89" s="36">
        <f t="shared" si="4"/>
        <v>0.01161766125</v>
      </c>
      <c r="K89" s="37">
        <f t="shared" si="5"/>
        <v>0.0394875</v>
      </c>
      <c r="L89" s="37">
        <f t="shared" si="6"/>
        <v>0.1755</v>
      </c>
      <c r="M89" s="38">
        <v>1.0</v>
      </c>
      <c r="N89" s="39">
        <v>0.0</v>
      </c>
      <c r="O89" s="39">
        <v>0.0</v>
      </c>
      <c r="P89" s="37">
        <f t="shared" si="7"/>
        <v>0.004130856898</v>
      </c>
      <c r="Q89" s="37">
        <f>IF(M89=1, min(max(F89-G89,0),(batteryCapacity-V88)/sqrt(batteryEfficiency)),0)</f>
        <v>0.004130856898</v>
      </c>
      <c r="R89" s="37">
        <f>IF(M89=2,min(N89,(batteryCapacity-V88)/sqrt(batteryEfficiency)),0)</f>
        <v>0</v>
      </c>
      <c r="S89" s="41">
        <f t="shared" si="11"/>
        <v>0</v>
      </c>
      <c r="T89" s="37">
        <f>IF(M89=1, MIN(MAX(G89-F89,0),V88*SQRT(batteryEfficiency)),0)</f>
        <v>0</v>
      </c>
      <c r="U89" s="37">
        <f>IF(M89=3, MIN(O89,V88*SQRT(batteryEfficiency)),0)</f>
        <v>0</v>
      </c>
      <c r="V89" s="37">
        <f>V88+P89*SQRT(batteryEfficiency)/4-(S89/SQRT(batteryEfficiency))/4</f>
        <v>5.997028366</v>
      </c>
      <c r="W89" s="35">
        <f>V89/batteryCapacity</f>
        <v>0.9995047277</v>
      </c>
      <c r="X89" s="37">
        <f t="shared" si="8"/>
        <v>-5.246469143</v>
      </c>
      <c r="Y89" s="43">
        <f t="shared" si="9"/>
        <v>0</v>
      </c>
      <c r="Z89" s="37">
        <f t="shared" si="10"/>
        <v>0.04490771422</v>
      </c>
    </row>
    <row r="90" ht="15.75" customHeight="1">
      <c r="A90" s="31"/>
      <c r="B90" s="31" t="s">
        <v>125</v>
      </c>
      <c r="C90" s="32">
        <v>4.1685</v>
      </c>
      <c r="D90" s="33">
        <v>10.0</v>
      </c>
      <c r="E90" s="34">
        <f>NumberOfPanels/D90</f>
        <v>1.8</v>
      </c>
      <c r="F90" s="32">
        <f t="shared" si="2"/>
        <v>7.5033</v>
      </c>
      <c r="G90" s="32">
        <v>0.3555</v>
      </c>
      <c r="H90" s="32">
        <v>0.26478999999999997</v>
      </c>
      <c r="I90" s="35">
        <f t="shared" si="3"/>
        <v>0.9</v>
      </c>
      <c r="J90" s="36">
        <f t="shared" si="4"/>
        <v>0.02353321125</v>
      </c>
      <c r="K90" s="37">
        <f t="shared" si="5"/>
        <v>0.0799875</v>
      </c>
      <c r="L90" s="37">
        <f t="shared" si="6"/>
        <v>0.3555</v>
      </c>
      <c r="M90" s="38">
        <v>1.0</v>
      </c>
      <c r="N90" s="39">
        <v>0.0</v>
      </c>
      <c r="O90" s="39">
        <v>0.0</v>
      </c>
      <c r="P90" s="37">
        <f t="shared" si="7"/>
        <v>0.003098142674</v>
      </c>
      <c r="Q90" s="37">
        <f>IF(M90=1, min(max(F90-G90,0),(batteryCapacity-V89)/sqrt(batteryEfficiency)),0)</f>
        <v>0.003098142674</v>
      </c>
      <c r="R90" s="37">
        <f>IF(M90=2,min(N90,(batteryCapacity-V89)/sqrt(batteryEfficiency)),0)</f>
        <v>0</v>
      </c>
      <c r="S90" s="41">
        <f t="shared" si="11"/>
        <v>0</v>
      </c>
      <c r="T90" s="37">
        <f>IF(M90=1, MIN(MAX(G90-F90,0),V89*SQRT(batteryEfficiency)),0)</f>
        <v>0</v>
      </c>
      <c r="U90" s="37">
        <f>IF(M90=3, MIN(O90,V89*SQRT(batteryEfficiency)),0)</f>
        <v>0</v>
      </c>
      <c r="V90" s="37">
        <f>V89+P90*SQRT(batteryEfficiency)/4-(S90/SQRT(batteryEfficiency))/4</f>
        <v>5.997771274</v>
      </c>
      <c r="W90" s="35">
        <f>V90/batteryCapacity</f>
        <v>0.9996285457</v>
      </c>
      <c r="X90" s="37">
        <f t="shared" si="8"/>
        <v>-7.500201857</v>
      </c>
      <c r="Y90" s="43">
        <f t="shared" si="9"/>
        <v>0</v>
      </c>
      <c r="Z90" s="37">
        <f t="shared" si="10"/>
        <v>0.08964953567</v>
      </c>
    </row>
    <row r="91" ht="15.75" customHeight="1">
      <c r="A91" s="31"/>
      <c r="B91" s="31" t="s">
        <v>126</v>
      </c>
      <c r="C91" s="32">
        <v>4.287</v>
      </c>
      <c r="D91" s="33">
        <v>10.0</v>
      </c>
      <c r="E91" s="34">
        <f>NumberOfPanels/D91</f>
        <v>1.8</v>
      </c>
      <c r="F91" s="32">
        <f t="shared" si="2"/>
        <v>7.7166</v>
      </c>
      <c r="G91" s="32">
        <v>0.565</v>
      </c>
      <c r="H91" s="32">
        <v>0.25760000000000005</v>
      </c>
      <c r="I91" s="35">
        <f t="shared" si="3"/>
        <v>0.9</v>
      </c>
      <c r="J91" s="36">
        <f t="shared" si="4"/>
        <v>0.036386</v>
      </c>
      <c r="K91" s="37">
        <f t="shared" si="5"/>
        <v>0.127125</v>
      </c>
      <c r="L91" s="37">
        <f t="shared" si="6"/>
        <v>0.565</v>
      </c>
      <c r="M91" s="38">
        <v>1.0</v>
      </c>
      <c r="N91" s="39">
        <v>0.0</v>
      </c>
      <c r="O91" s="39">
        <v>0.0</v>
      </c>
      <c r="P91" s="37">
        <f t="shared" si="7"/>
        <v>0.002323607005</v>
      </c>
      <c r="Q91" s="37">
        <f>IF(M91=1, min(max(F91-G91,0),(batteryCapacity-V90)/sqrt(batteryEfficiency)),0)</f>
        <v>0.002323607005</v>
      </c>
      <c r="R91" s="37">
        <f>IF(M91=2,min(N91,(batteryCapacity-V90)/sqrt(batteryEfficiency)),0)</f>
        <v>0</v>
      </c>
      <c r="S91" s="41">
        <f t="shared" si="11"/>
        <v>0</v>
      </c>
      <c r="T91" s="37">
        <f>IF(M91=1, MIN(MAX(G91-F91,0),V90*SQRT(batteryEfficiency)),0)</f>
        <v>0</v>
      </c>
      <c r="U91" s="37">
        <f>IF(M91=3, MIN(O91,V90*SQRT(batteryEfficiency)),0)</f>
        <v>0</v>
      </c>
      <c r="V91" s="37">
        <f>V90+P91*SQRT(batteryEfficiency)/4-(S91/SQRT(batteryEfficiency))/4</f>
        <v>5.998328456</v>
      </c>
      <c r="W91" s="35">
        <f>V91/batteryCapacity</f>
        <v>0.9997214093</v>
      </c>
      <c r="X91" s="37">
        <f t="shared" si="8"/>
        <v>-7.714276393</v>
      </c>
      <c r="Y91" s="43">
        <f t="shared" si="9"/>
        <v>0</v>
      </c>
      <c r="Z91" s="37">
        <f t="shared" si="10"/>
        <v>0.1418309018</v>
      </c>
    </row>
    <row r="92" ht="15.75" customHeight="1">
      <c r="A92" s="31"/>
      <c r="B92" s="31" t="s">
        <v>127</v>
      </c>
      <c r="C92" s="32">
        <v>4.4085</v>
      </c>
      <c r="D92" s="33">
        <v>10.0</v>
      </c>
      <c r="E92" s="34">
        <f>NumberOfPanels/D92</f>
        <v>1.8</v>
      </c>
      <c r="F92" s="32">
        <f t="shared" si="2"/>
        <v>7.9353</v>
      </c>
      <c r="G92" s="32">
        <v>0.2805</v>
      </c>
      <c r="H92" s="32">
        <v>0.25760000000000005</v>
      </c>
      <c r="I92" s="35">
        <f t="shared" si="3"/>
        <v>0.9</v>
      </c>
      <c r="J92" s="36">
        <f t="shared" si="4"/>
        <v>0.0180642</v>
      </c>
      <c r="K92" s="37">
        <f t="shared" si="5"/>
        <v>0.0631125</v>
      </c>
      <c r="L92" s="37">
        <f t="shared" si="6"/>
        <v>0.2805</v>
      </c>
      <c r="M92" s="38">
        <v>1.0</v>
      </c>
      <c r="N92" s="39">
        <v>0.0</v>
      </c>
      <c r="O92" s="39">
        <v>0.0</v>
      </c>
      <c r="P92" s="37">
        <f t="shared" si="7"/>
        <v>0.001742705254</v>
      </c>
      <c r="Q92" s="37">
        <f>IF(M92=1, min(max(F92-G92,0),(batteryCapacity-V91)/sqrt(batteryEfficiency)),0)</f>
        <v>0.001742705254</v>
      </c>
      <c r="R92" s="37">
        <f>IF(M92=2,min(N92,(batteryCapacity-V91)/sqrt(batteryEfficiency)),0)</f>
        <v>0</v>
      </c>
      <c r="S92" s="41">
        <f t="shared" si="11"/>
        <v>0</v>
      </c>
      <c r="T92" s="37">
        <f>IF(M92=1, MIN(MAX(G92-F92,0),V91*SQRT(batteryEfficiency)),0)</f>
        <v>0</v>
      </c>
      <c r="U92" s="37">
        <f>IF(M92=3, MIN(O92,V91*SQRT(batteryEfficiency)),0)</f>
        <v>0</v>
      </c>
      <c r="V92" s="37">
        <f>V91+P92*SQRT(batteryEfficiency)/4-(S92/SQRT(batteryEfficiency))/4</f>
        <v>5.998746342</v>
      </c>
      <c r="W92" s="35">
        <f>V92/batteryCapacity</f>
        <v>0.999791057</v>
      </c>
      <c r="X92" s="37">
        <f t="shared" si="8"/>
        <v>-7.933557295</v>
      </c>
      <c r="Y92" s="43">
        <f t="shared" si="9"/>
        <v>0</v>
      </c>
      <c r="Z92" s="37">
        <f t="shared" si="10"/>
        <v>0.07056067631</v>
      </c>
    </row>
    <row r="93" ht="15.75" customHeight="1">
      <c r="A93" s="31"/>
      <c r="B93" s="31" t="s">
        <v>128</v>
      </c>
      <c r="C93" s="32">
        <v>3.4555</v>
      </c>
      <c r="D93" s="33">
        <v>10.0</v>
      </c>
      <c r="E93" s="34">
        <f>NumberOfPanels/D93</f>
        <v>1.8</v>
      </c>
      <c r="F93" s="32">
        <f t="shared" si="2"/>
        <v>6.2199</v>
      </c>
      <c r="G93" s="32">
        <v>0.253</v>
      </c>
      <c r="H93" s="32">
        <v>0.25745</v>
      </c>
      <c r="I93" s="35">
        <f t="shared" si="3"/>
        <v>0.9</v>
      </c>
      <c r="J93" s="36">
        <f t="shared" si="4"/>
        <v>0.0162837125</v>
      </c>
      <c r="K93" s="37">
        <f t="shared" si="5"/>
        <v>0.056925</v>
      </c>
      <c r="L93" s="37">
        <f t="shared" si="6"/>
        <v>0.253</v>
      </c>
      <c r="M93" s="38">
        <v>1.0</v>
      </c>
      <c r="N93" s="39">
        <v>0.0</v>
      </c>
      <c r="O93" s="39">
        <v>0.0</v>
      </c>
      <c r="P93" s="37">
        <f t="shared" si="7"/>
        <v>0.00130702894</v>
      </c>
      <c r="Q93" s="37">
        <f>IF(M93=1, min(max(F93-G93,0),(batteryCapacity-V92)/sqrt(batteryEfficiency)),0)</f>
        <v>0.00130702894</v>
      </c>
      <c r="R93" s="37">
        <f>IF(M93=2,min(N93,(batteryCapacity-V92)/sqrt(batteryEfficiency)),0)</f>
        <v>0</v>
      </c>
      <c r="S93" s="41">
        <f t="shared" si="11"/>
        <v>0</v>
      </c>
      <c r="T93" s="37">
        <f>IF(M93=1, MIN(MAX(G93-F93,0),V92*SQRT(batteryEfficiency)),0)</f>
        <v>0</v>
      </c>
      <c r="U93" s="37">
        <f>IF(M93=3, MIN(O93,V92*SQRT(batteryEfficiency)),0)</f>
        <v>0</v>
      </c>
      <c r="V93" s="37">
        <f>V92+P93*SQRT(batteryEfficiency)/4-(S93/SQRT(batteryEfficiency))/4</f>
        <v>5.999059756</v>
      </c>
      <c r="W93" s="35">
        <f>V93/batteryCapacity</f>
        <v>0.9998432927</v>
      </c>
      <c r="X93" s="37">
        <f t="shared" si="8"/>
        <v>-6.218592971</v>
      </c>
      <c r="Y93" s="43">
        <f t="shared" si="9"/>
        <v>0</v>
      </c>
      <c r="Z93" s="37">
        <f t="shared" si="10"/>
        <v>0.06357675724</v>
      </c>
    </row>
    <row r="94" ht="15.75" customHeight="1">
      <c r="A94" s="31"/>
      <c r="B94" s="31" t="s">
        <v>129</v>
      </c>
      <c r="C94" s="32">
        <v>0.9565</v>
      </c>
      <c r="D94" s="33">
        <v>10.0</v>
      </c>
      <c r="E94" s="34">
        <f>NumberOfPanels/D94</f>
        <v>1.8</v>
      </c>
      <c r="F94" s="32">
        <f t="shared" si="2"/>
        <v>1.7217</v>
      </c>
      <c r="G94" s="32">
        <v>0.1255</v>
      </c>
      <c r="H94" s="32">
        <v>0.25745</v>
      </c>
      <c r="I94" s="35">
        <f t="shared" si="3"/>
        <v>0.9</v>
      </c>
      <c r="J94" s="36">
        <f t="shared" si="4"/>
        <v>0.00807749375</v>
      </c>
      <c r="K94" s="37">
        <f t="shared" si="5"/>
        <v>0.0282375</v>
      </c>
      <c r="L94" s="37">
        <f t="shared" si="6"/>
        <v>0.1255</v>
      </c>
      <c r="M94" s="38">
        <v>1.0</v>
      </c>
      <c r="N94" s="39">
        <v>0.0</v>
      </c>
      <c r="O94" s="39">
        <v>0.0</v>
      </c>
      <c r="P94" s="37">
        <f t="shared" si="7"/>
        <v>0.0009802717053</v>
      </c>
      <c r="Q94" s="37">
        <f>IF(M94=1, min(max(F94-G94,0),(batteryCapacity-V93)/sqrt(batteryEfficiency)),0)</f>
        <v>0.0009802717053</v>
      </c>
      <c r="R94" s="37">
        <f>IF(M94=2,min(N94,(batteryCapacity-V93)/sqrt(batteryEfficiency)),0)</f>
        <v>0</v>
      </c>
      <c r="S94" s="41">
        <f t="shared" si="11"/>
        <v>0</v>
      </c>
      <c r="T94" s="37">
        <f>IF(M94=1, MIN(MAX(G94-F94,0),V93*SQRT(batteryEfficiency)),0)</f>
        <v>0</v>
      </c>
      <c r="U94" s="37">
        <f>IF(M94=3, MIN(O94,V93*SQRT(batteryEfficiency)),0)</f>
        <v>0</v>
      </c>
      <c r="V94" s="37">
        <f>V93+P94*SQRT(batteryEfficiency)/4-(S94/SQRT(batteryEfficiency))/4</f>
        <v>5.999294817</v>
      </c>
      <c r="W94" s="35">
        <f>V94/batteryCapacity</f>
        <v>0.9998824696</v>
      </c>
      <c r="X94" s="37">
        <f t="shared" si="8"/>
        <v>-1.720719728</v>
      </c>
      <c r="Y94" s="43">
        <f t="shared" si="9"/>
        <v>0</v>
      </c>
      <c r="Z94" s="37">
        <f t="shared" si="10"/>
        <v>0.03162006793</v>
      </c>
    </row>
    <row r="95" ht="15.75" customHeight="1">
      <c r="A95" s="31"/>
      <c r="B95" s="31" t="s">
        <v>130</v>
      </c>
      <c r="C95" s="32">
        <v>0.9055</v>
      </c>
      <c r="D95" s="33">
        <v>10.0</v>
      </c>
      <c r="E95" s="34">
        <f>NumberOfPanels/D95</f>
        <v>1.8</v>
      </c>
      <c r="F95" s="32">
        <f t="shared" si="2"/>
        <v>1.6299</v>
      </c>
      <c r="G95" s="32">
        <v>4.0155</v>
      </c>
      <c r="H95" s="32">
        <v>0.26081</v>
      </c>
      <c r="I95" s="35">
        <f t="shared" si="3"/>
        <v>0.9</v>
      </c>
      <c r="J95" s="36">
        <f t="shared" si="4"/>
        <v>0.2618206388</v>
      </c>
      <c r="K95" s="37">
        <f t="shared" si="5"/>
        <v>0.9034875</v>
      </c>
      <c r="L95" s="37">
        <f t="shared" si="6"/>
        <v>1.6299</v>
      </c>
      <c r="M95" s="38">
        <v>1.0</v>
      </c>
      <c r="N95" s="39">
        <v>0.0</v>
      </c>
      <c r="O95" s="39">
        <v>0.0</v>
      </c>
      <c r="P95" s="37">
        <f t="shared" si="7"/>
        <v>0</v>
      </c>
      <c r="Q95" s="37">
        <f>IF(M95=1, min(max(F95-G95,0),(batteryCapacity-V94)/sqrt(batteryEfficiency)),0)</f>
        <v>0</v>
      </c>
      <c r="R95" s="37">
        <f>IF(M95=2,min(N95,(batteryCapacity-V94)/sqrt(batteryEfficiency)),0)</f>
        <v>0</v>
      </c>
      <c r="S95" s="41">
        <f t="shared" si="11"/>
        <v>2.3856</v>
      </c>
      <c r="T95" s="37">
        <f>IF(M95=1, MIN(MAX(G95-F95,0),V94*SQRT(batteryEfficiency)),0)</f>
        <v>2.3856</v>
      </c>
      <c r="U95" s="37">
        <f>IF(M95=3, MIN(O95,V94*SQRT(batteryEfficiency)),0)</f>
        <v>0</v>
      </c>
      <c r="V95" s="37">
        <f>V94+P95*SQRT(batteryEfficiency)/4-(S95/SQRT(batteryEfficiency))/4</f>
        <v>5.377504835</v>
      </c>
      <c r="W95" s="35">
        <f>V95/batteryCapacity</f>
        <v>0.8962508058</v>
      </c>
      <c r="X95" s="37">
        <f t="shared" si="8"/>
        <v>-1.6299</v>
      </c>
      <c r="Y95" s="43">
        <f t="shared" si="9"/>
        <v>0</v>
      </c>
      <c r="Z95" s="37">
        <f t="shared" si="10"/>
        <v>0.407475</v>
      </c>
    </row>
    <row r="96" ht="15.75" customHeight="1">
      <c r="A96" s="31"/>
      <c r="B96" s="31" t="s">
        <v>131</v>
      </c>
      <c r="C96" s="32">
        <v>0.483</v>
      </c>
      <c r="D96" s="33">
        <v>10.0</v>
      </c>
      <c r="E96" s="34">
        <f>NumberOfPanels/D96</f>
        <v>1.8</v>
      </c>
      <c r="F96" s="32">
        <f t="shared" si="2"/>
        <v>0.8694</v>
      </c>
      <c r="G96" s="32">
        <v>3.7895</v>
      </c>
      <c r="H96" s="32">
        <v>0.26081</v>
      </c>
      <c r="I96" s="35">
        <f t="shared" si="3"/>
        <v>0.9</v>
      </c>
      <c r="J96" s="36">
        <f t="shared" si="4"/>
        <v>0.2470848738</v>
      </c>
      <c r="K96" s="37">
        <f t="shared" si="5"/>
        <v>0.8526375</v>
      </c>
      <c r="L96" s="37">
        <f t="shared" si="6"/>
        <v>0.8694</v>
      </c>
      <c r="M96" s="38">
        <v>1.0</v>
      </c>
      <c r="N96" s="39">
        <v>0.0</v>
      </c>
      <c r="O96" s="39">
        <v>0.0</v>
      </c>
      <c r="P96" s="37">
        <f t="shared" si="7"/>
        <v>0</v>
      </c>
      <c r="Q96" s="37">
        <f>IF(M96=1, min(max(F96-G96,0),(batteryCapacity-V95)/sqrt(batteryEfficiency)),0)</f>
        <v>0</v>
      </c>
      <c r="R96" s="37">
        <f>IF(M96=2,min(N96,(batteryCapacity-V95)/sqrt(batteryEfficiency)),0)</f>
        <v>0</v>
      </c>
      <c r="S96" s="41">
        <f t="shared" si="11"/>
        <v>2.9201</v>
      </c>
      <c r="T96" s="37">
        <f>IF(M96=1, MIN(MAX(G96-F96,0),V95*SQRT(batteryEfficiency)),0)</f>
        <v>2.9201</v>
      </c>
      <c r="U96" s="37">
        <f>IF(M96=3, MIN(O96,V95*SQRT(batteryEfficiency)),0)</f>
        <v>0</v>
      </c>
      <c r="V96" s="37">
        <f>V95+P96*SQRT(batteryEfficiency)/4-(S96/SQRT(batteryEfficiency))/4</f>
        <v>4.616401159</v>
      </c>
      <c r="W96" s="35">
        <f>V96/batteryCapacity</f>
        <v>0.7694001932</v>
      </c>
      <c r="X96" s="37">
        <f t="shared" si="8"/>
        <v>-0.8694</v>
      </c>
      <c r="Y96" s="43">
        <f t="shared" si="9"/>
        <v>0</v>
      </c>
      <c r="Z96" s="37">
        <f t="shared" si="10"/>
        <v>0.21735</v>
      </c>
    </row>
    <row r="97" ht="15.75" customHeight="1">
      <c r="A97" s="31"/>
      <c r="B97" s="31" t="s">
        <v>132</v>
      </c>
      <c r="C97" s="32">
        <v>0.2765</v>
      </c>
      <c r="D97" s="33">
        <v>10.0</v>
      </c>
      <c r="E97" s="34">
        <f>NumberOfPanels/D97</f>
        <v>1.8</v>
      </c>
      <c r="F97" s="32">
        <f t="shared" si="2"/>
        <v>0.4977</v>
      </c>
      <c r="G97" s="32">
        <v>1.796</v>
      </c>
      <c r="H97" s="32">
        <v>0.29086</v>
      </c>
      <c r="I97" s="35">
        <f t="shared" si="3"/>
        <v>0.9</v>
      </c>
      <c r="J97" s="36">
        <f t="shared" si="4"/>
        <v>0.13059614</v>
      </c>
      <c r="K97" s="37">
        <f t="shared" si="5"/>
        <v>0.4041</v>
      </c>
      <c r="L97" s="37">
        <f t="shared" si="6"/>
        <v>0.4977</v>
      </c>
      <c r="M97" s="38">
        <v>1.0</v>
      </c>
      <c r="N97" s="39">
        <v>0.0</v>
      </c>
      <c r="O97" s="39">
        <v>0.0</v>
      </c>
      <c r="P97" s="37">
        <f t="shared" si="7"/>
        <v>0</v>
      </c>
      <c r="Q97" s="37">
        <f>IF(M97=1, min(max(F97-G97,0),(batteryCapacity-V96)/sqrt(batteryEfficiency)),0)</f>
        <v>0</v>
      </c>
      <c r="R97" s="37">
        <f>IF(M97=2,min(N97,(batteryCapacity-V96)/sqrt(batteryEfficiency)),0)</f>
        <v>0</v>
      </c>
      <c r="S97" s="41">
        <f t="shared" si="11"/>
        <v>1.2983</v>
      </c>
      <c r="T97" s="37">
        <f>IF(M97=1, MIN(MAX(G97-F97,0),V96*SQRT(batteryEfficiency)),0)</f>
        <v>1.2983</v>
      </c>
      <c r="U97" s="37">
        <f>IF(M97=3, MIN(O97,V96*SQRT(batteryEfficiency)),0)</f>
        <v>0</v>
      </c>
      <c r="V97" s="37">
        <f>V96+P97*SQRT(batteryEfficiency)/4-(S97/SQRT(batteryEfficiency))/4</f>
        <v>4.278008329</v>
      </c>
      <c r="W97" s="35">
        <f>V97/batteryCapacity</f>
        <v>0.7130013882</v>
      </c>
      <c r="X97" s="37">
        <f t="shared" si="8"/>
        <v>-0.4977</v>
      </c>
      <c r="Y97" s="43">
        <f t="shared" si="9"/>
        <v>0</v>
      </c>
      <c r="Z97" s="37">
        <f t="shared" si="10"/>
        <v>0.124425</v>
      </c>
    </row>
    <row r="98" ht="15.75" customHeight="1">
      <c r="A98" s="31"/>
      <c r="B98" s="31" t="s">
        <v>133</v>
      </c>
      <c r="C98" s="32">
        <v>0.3255</v>
      </c>
      <c r="D98" s="33">
        <v>10.0</v>
      </c>
      <c r="E98" s="34">
        <f>NumberOfPanels/D98</f>
        <v>1.8</v>
      </c>
      <c r="F98" s="32">
        <f t="shared" si="2"/>
        <v>0.5859</v>
      </c>
      <c r="G98" s="32">
        <v>0.2195</v>
      </c>
      <c r="H98" s="32">
        <v>0.29086</v>
      </c>
      <c r="I98" s="35">
        <f t="shared" si="3"/>
        <v>0.9</v>
      </c>
      <c r="J98" s="36">
        <f t="shared" si="4"/>
        <v>0.0159609425</v>
      </c>
      <c r="K98" s="37">
        <f t="shared" si="5"/>
        <v>0.0493875</v>
      </c>
      <c r="L98" s="37">
        <f t="shared" si="6"/>
        <v>0.2195</v>
      </c>
      <c r="M98" s="38">
        <v>1.0</v>
      </c>
      <c r="N98" s="39">
        <v>0.0</v>
      </c>
      <c r="O98" s="39">
        <v>0.0</v>
      </c>
      <c r="P98" s="37">
        <f t="shared" si="7"/>
        <v>0.3664</v>
      </c>
      <c r="Q98" s="37">
        <f>IF(M98=1, min(max(F98-G98,0),(batteryCapacity-V97)/sqrt(batteryEfficiency)),0)</f>
        <v>0.3664</v>
      </c>
      <c r="R98" s="37">
        <f>IF(M98=2,min(N98,(batteryCapacity-V97)/sqrt(batteryEfficiency)),0)</f>
        <v>0</v>
      </c>
      <c r="S98" s="41">
        <f t="shared" si="11"/>
        <v>0</v>
      </c>
      <c r="T98" s="37">
        <f>IF(M98=1, MIN(MAX(G98-F98,0),V97*SQRT(batteryEfficiency)),0)</f>
        <v>0</v>
      </c>
      <c r="U98" s="37">
        <f>IF(M98=3, MIN(O98,V97*SQRT(batteryEfficiency)),0)</f>
        <v>0</v>
      </c>
      <c r="V98" s="37">
        <f>V97+P98*SQRT(batteryEfficiency)/4-(S98/SQRT(batteryEfficiency))/4</f>
        <v>4.365867963</v>
      </c>
      <c r="W98" s="35">
        <f>V98/batteryCapacity</f>
        <v>0.7276446605</v>
      </c>
      <c r="X98" s="37">
        <f t="shared" si="8"/>
        <v>-0.2195</v>
      </c>
      <c r="Y98" s="43">
        <f t="shared" si="9"/>
        <v>0</v>
      </c>
      <c r="Z98" s="37">
        <f t="shared" si="10"/>
        <v>0.146475</v>
      </c>
    </row>
    <row r="99" ht="15.75" customHeight="1">
      <c r="A99" s="31"/>
      <c r="B99" s="31" t="s">
        <v>134</v>
      </c>
      <c r="C99" s="32">
        <v>0.317</v>
      </c>
      <c r="D99" s="33">
        <v>10.0</v>
      </c>
      <c r="E99" s="34">
        <f>NumberOfPanels/D99</f>
        <v>1.8</v>
      </c>
      <c r="F99" s="32">
        <f t="shared" si="2"/>
        <v>0.5706</v>
      </c>
      <c r="G99" s="32">
        <v>0.416</v>
      </c>
      <c r="H99" s="32">
        <v>0.28388</v>
      </c>
      <c r="I99" s="35">
        <f t="shared" si="3"/>
        <v>0.9</v>
      </c>
      <c r="J99" s="36">
        <f t="shared" si="4"/>
        <v>0.02952352</v>
      </c>
      <c r="K99" s="37">
        <f t="shared" si="5"/>
        <v>0.0936</v>
      </c>
      <c r="L99" s="37">
        <f t="shared" si="6"/>
        <v>0.416</v>
      </c>
      <c r="M99" s="38">
        <v>1.0</v>
      </c>
      <c r="N99" s="39">
        <v>0.0</v>
      </c>
      <c r="O99" s="39">
        <v>0.0</v>
      </c>
      <c r="P99" s="37">
        <f t="shared" si="7"/>
        <v>0.1546</v>
      </c>
      <c r="Q99" s="37">
        <f>IF(M99=1, min(max(F99-G99,0),(batteryCapacity-V98)/sqrt(batteryEfficiency)),0)</f>
        <v>0.1546</v>
      </c>
      <c r="R99" s="37">
        <f>IF(M99=2,min(N99,(batteryCapacity-V98)/sqrt(batteryEfficiency)),0)</f>
        <v>0</v>
      </c>
      <c r="S99" s="41">
        <f t="shared" si="11"/>
        <v>0</v>
      </c>
      <c r="T99" s="37">
        <f>IF(M99=1, MIN(MAX(G99-F99,0),V98*SQRT(batteryEfficiency)),0)</f>
        <v>0</v>
      </c>
      <c r="U99" s="37">
        <f>IF(M99=3, MIN(O99,V98*SQRT(batteryEfficiency)),0)</f>
        <v>0</v>
      </c>
      <c r="V99" s="37">
        <f>V98+P99*SQRT(batteryEfficiency)/4-(S99/SQRT(batteryEfficiency))/4</f>
        <v>4.40293974</v>
      </c>
      <c r="W99" s="35">
        <f>V99/batteryCapacity</f>
        <v>0.7338232901</v>
      </c>
      <c r="X99" s="37">
        <f t="shared" si="8"/>
        <v>-0.416</v>
      </c>
      <c r="Y99" s="43">
        <f t="shared" si="9"/>
        <v>0</v>
      </c>
      <c r="Z99" s="37">
        <f t="shared" si="10"/>
        <v>0.14265</v>
      </c>
    </row>
    <row r="100" ht="15.75" customHeight="1">
      <c r="A100" s="31"/>
      <c r="B100" s="31" t="s">
        <v>135</v>
      </c>
      <c r="C100" s="32">
        <v>0.117</v>
      </c>
      <c r="D100" s="33">
        <v>10.0</v>
      </c>
      <c r="E100" s="34">
        <f>NumberOfPanels/D100</f>
        <v>1.8</v>
      </c>
      <c r="F100" s="32">
        <f t="shared" si="2"/>
        <v>0.2106</v>
      </c>
      <c r="G100" s="32">
        <v>0.281</v>
      </c>
      <c r="H100" s="32">
        <v>0.28388</v>
      </c>
      <c r="I100" s="35">
        <f t="shared" si="3"/>
        <v>0.9</v>
      </c>
      <c r="J100" s="36">
        <f t="shared" si="4"/>
        <v>0.01994257</v>
      </c>
      <c r="K100" s="37">
        <f t="shared" si="5"/>
        <v>0.063225</v>
      </c>
      <c r="L100" s="37">
        <f t="shared" si="6"/>
        <v>0.2106</v>
      </c>
      <c r="M100" s="38">
        <v>1.0</v>
      </c>
      <c r="N100" s="39">
        <v>0.0</v>
      </c>
      <c r="O100" s="39">
        <v>0.0</v>
      </c>
      <c r="P100" s="37">
        <f t="shared" si="7"/>
        <v>0</v>
      </c>
      <c r="Q100" s="37">
        <f>IF(M100=1, min(max(F100-G100,0),(batteryCapacity-V99)/sqrt(batteryEfficiency)),0)</f>
        <v>0</v>
      </c>
      <c r="R100" s="37">
        <f>IF(M100=2,min(N100,(batteryCapacity-V99)/sqrt(batteryEfficiency)),0)</f>
        <v>0</v>
      </c>
      <c r="S100" s="41">
        <f t="shared" si="11"/>
        <v>0.0704</v>
      </c>
      <c r="T100" s="37">
        <f>IF(M100=1, MIN(MAX(G100-F100,0),V99*SQRT(batteryEfficiency)),0)</f>
        <v>0.0704</v>
      </c>
      <c r="U100" s="37">
        <f>IF(M100=3, MIN(O100,V99*SQRT(batteryEfficiency)),0)</f>
        <v>0</v>
      </c>
      <c r="V100" s="37">
        <f>V99+P100*SQRT(batteryEfficiency)/4-(S100/SQRT(batteryEfficiency))/4</f>
        <v>4.384590472</v>
      </c>
      <c r="W100" s="35">
        <f>V100/batteryCapacity</f>
        <v>0.7307650787</v>
      </c>
      <c r="X100" s="37">
        <f t="shared" si="8"/>
        <v>-0.2106</v>
      </c>
      <c r="Y100" s="43">
        <f t="shared" si="9"/>
        <v>0</v>
      </c>
      <c r="Z100" s="37">
        <f t="shared" si="10"/>
        <v>0.05265</v>
      </c>
    </row>
    <row r="101" ht="15.75" customHeight="1">
      <c r="A101" s="31"/>
      <c r="B101" s="31" t="s">
        <v>136</v>
      </c>
      <c r="C101" s="32">
        <v>0.0775</v>
      </c>
      <c r="D101" s="33">
        <v>10.0</v>
      </c>
      <c r="E101" s="34">
        <f>NumberOfPanels/D101</f>
        <v>1.8</v>
      </c>
      <c r="F101" s="32">
        <f t="shared" si="2"/>
        <v>0.1395</v>
      </c>
      <c r="G101" s="32">
        <v>0.255</v>
      </c>
      <c r="H101" s="32">
        <v>0.29415</v>
      </c>
      <c r="I101" s="35">
        <f t="shared" si="3"/>
        <v>0.9</v>
      </c>
      <c r="J101" s="36">
        <f t="shared" si="4"/>
        <v>0.0187520625</v>
      </c>
      <c r="K101" s="37">
        <f t="shared" si="5"/>
        <v>0.057375</v>
      </c>
      <c r="L101" s="37">
        <f t="shared" si="6"/>
        <v>0.1395</v>
      </c>
      <c r="M101" s="38">
        <v>1.0</v>
      </c>
      <c r="N101" s="39">
        <v>0.0</v>
      </c>
      <c r="O101" s="39">
        <v>0.0</v>
      </c>
      <c r="P101" s="37">
        <f t="shared" si="7"/>
        <v>0</v>
      </c>
      <c r="Q101" s="37">
        <f>IF(M101=1, min(max(F101-G101,0),(batteryCapacity-V100)/sqrt(batteryEfficiency)),0)</f>
        <v>0</v>
      </c>
      <c r="R101" s="37">
        <f>IF(M101=2,min(N101,(batteryCapacity-V100)/sqrt(batteryEfficiency)),0)</f>
        <v>0</v>
      </c>
      <c r="S101" s="41">
        <f t="shared" si="11"/>
        <v>0.1155</v>
      </c>
      <c r="T101" s="37">
        <f>IF(M101=1, MIN(MAX(G101-F101,0),V100*SQRT(batteryEfficiency)),0)</f>
        <v>0.1155</v>
      </c>
      <c r="U101" s="37">
        <f>IF(M101=3, MIN(O101,V100*SQRT(batteryEfficiency)),0)</f>
        <v>0</v>
      </c>
      <c r="V101" s="37">
        <f>V100+P101*SQRT(batteryEfficiency)/4-(S101/SQRT(batteryEfficiency))/4</f>
        <v>4.354486203</v>
      </c>
      <c r="W101" s="35">
        <f>V101/batteryCapacity</f>
        <v>0.7257477006</v>
      </c>
      <c r="X101" s="37">
        <f t="shared" si="8"/>
        <v>-0.1395</v>
      </c>
      <c r="Y101" s="43">
        <f t="shared" si="9"/>
        <v>0</v>
      </c>
      <c r="Z101" s="37">
        <f t="shared" si="10"/>
        <v>0.034875</v>
      </c>
    </row>
    <row r="102" ht="15.75" customHeight="1">
      <c r="A102" s="31"/>
      <c r="B102" s="31" t="s">
        <v>137</v>
      </c>
      <c r="C102" s="32">
        <v>0.0345</v>
      </c>
      <c r="D102" s="33">
        <v>10.0</v>
      </c>
      <c r="E102" s="34">
        <f>NumberOfPanels/D102</f>
        <v>1.8</v>
      </c>
      <c r="F102" s="32">
        <f t="shared" si="2"/>
        <v>0.0621</v>
      </c>
      <c r="G102" s="32">
        <v>0.2325</v>
      </c>
      <c r="H102" s="32">
        <v>0.29415</v>
      </c>
      <c r="I102" s="35">
        <f t="shared" si="3"/>
        <v>0.9</v>
      </c>
      <c r="J102" s="36">
        <f t="shared" si="4"/>
        <v>0.01709746875</v>
      </c>
      <c r="K102" s="37">
        <f t="shared" si="5"/>
        <v>0.0523125</v>
      </c>
      <c r="L102" s="37">
        <f t="shared" si="6"/>
        <v>0.0621</v>
      </c>
      <c r="M102" s="38">
        <v>1.0</v>
      </c>
      <c r="N102" s="39">
        <v>0.0</v>
      </c>
      <c r="O102" s="39">
        <v>0.0</v>
      </c>
      <c r="P102" s="37">
        <f t="shared" si="7"/>
        <v>0</v>
      </c>
      <c r="Q102" s="37">
        <f>IF(M102=1, min(max(F102-G102,0),(batteryCapacity-V101)/sqrt(batteryEfficiency)),0)</f>
        <v>0</v>
      </c>
      <c r="R102" s="37">
        <f>IF(M102=2,min(N102,(batteryCapacity-V101)/sqrt(batteryEfficiency)),0)</f>
        <v>0</v>
      </c>
      <c r="S102" s="41">
        <f t="shared" si="11"/>
        <v>0.1704</v>
      </c>
      <c r="T102" s="37">
        <f>IF(M102=1, MIN(MAX(G102-F102,0),V101*SQRT(batteryEfficiency)),0)</f>
        <v>0.1704</v>
      </c>
      <c r="U102" s="37">
        <f>IF(M102=3, MIN(O102,V101*SQRT(batteryEfficiency)),0)</f>
        <v>0</v>
      </c>
      <c r="V102" s="37">
        <f>V101+P102*SQRT(batteryEfficiency)/4-(S102/SQRT(batteryEfficiency))/4</f>
        <v>4.310072633</v>
      </c>
      <c r="W102" s="35">
        <f>V102/batteryCapacity</f>
        <v>0.7183454389</v>
      </c>
      <c r="X102" s="37">
        <f t="shared" si="8"/>
        <v>-0.0621</v>
      </c>
      <c r="Y102" s="43">
        <f t="shared" si="9"/>
        <v>0</v>
      </c>
      <c r="Z102" s="37">
        <f t="shared" si="10"/>
        <v>0.015525</v>
      </c>
    </row>
    <row r="103" ht="15.75" customHeight="1">
      <c r="A103" s="31"/>
      <c r="B103" s="31" t="s">
        <v>138</v>
      </c>
      <c r="C103" s="32">
        <v>0.0185</v>
      </c>
      <c r="D103" s="33">
        <v>10.0</v>
      </c>
      <c r="E103" s="34">
        <f>NumberOfPanels/D103</f>
        <v>1.8</v>
      </c>
      <c r="F103" s="32">
        <f t="shared" si="2"/>
        <v>0.0333</v>
      </c>
      <c r="G103" s="32">
        <v>0.2405</v>
      </c>
      <c r="H103" s="32">
        <v>0.28049</v>
      </c>
      <c r="I103" s="35">
        <f t="shared" si="3"/>
        <v>0.7</v>
      </c>
      <c r="J103" s="36">
        <f t="shared" si="4"/>
        <v>0.01686446125</v>
      </c>
      <c r="K103" s="37">
        <f t="shared" si="5"/>
        <v>0.0420875</v>
      </c>
      <c r="L103" s="37">
        <f t="shared" si="6"/>
        <v>0.0333</v>
      </c>
      <c r="M103" s="38">
        <v>1.0</v>
      </c>
      <c r="N103" s="39">
        <v>0.0</v>
      </c>
      <c r="O103" s="39">
        <v>0.0</v>
      </c>
      <c r="P103" s="37">
        <f t="shared" si="7"/>
        <v>0</v>
      </c>
      <c r="Q103" s="37">
        <f>IF(M103=1, min(max(F103-G103,0),(batteryCapacity-V102)/sqrt(batteryEfficiency)),0)</f>
        <v>0</v>
      </c>
      <c r="R103" s="37">
        <f>IF(M103=2,min(N103,(batteryCapacity-V102)/sqrt(batteryEfficiency)),0)</f>
        <v>0</v>
      </c>
      <c r="S103" s="41">
        <f t="shared" si="11"/>
        <v>0.2072</v>
      </c>
      <c r="T103" s="37">
        <f>IF(M103=1, MIN(MAX(G103-F103,0),V102*SQRT(batteryEfficiency)),0)</f>
        <v>0.2072</v>
      </c>
      <c r="U103" s="37">
        <f>IF(M103=3, MIN(O103,V102*SQRT(batteryEfficiency)),0)</f>
        <v>0</v>
      </c>
      <c r="V103" s="37">
        <f>V102+P103*SQRT(batteryEfficiency)/4-(S103/SQRT(batteryEfficiency))/4</f>
        <v>4.2560674</v>
      </c>
      <c r="W103" s="35">
        <f>V103/batteryCapacity</f>
        <v>0.7093445667</v>
      </c>
      <c r="X103" s="37">
        <f t="shared" si="8"/>
        <v>-0.0333</v>
      </c>
      <c r="Y103" s="43">
        <f t="shared" si="9"/>
        <v>0</v>
      </c>
      <c r="Z103" s="37">
        <f t="shared" si="10"/>
        <v>0.008325</v>
      </c>
    </row>
    <row r="104" ht="15.75" customHeight="1">
      <c r="A104" s="31"/>
      <c r="B104" s="31" t="s">
        <v>139</v>
      </c>
      <c r="C104" s="32">
        <v>0.0655</v>
      </c>
      <c r="D104" s="33">
        <v>10.0</v>
      </c>
      <c r="E104" s="34">
        <f>NumberOfPanels/D104</f>
        <v>1.8</v>
      </c>
      <c r="F104" s="32">
        <f t="shared" si="2"/>
        <v>0.1179</v>
      </c>
      <c r="G104" s="32">
        <v>0.178</v>
      </c>
      <c r="H104" s="32">
        <v>0.28049</v>
      </c>
      <c r="I104" s="35">
        <f t="shared" si="3"/>
        <v>0.7</v>
      </c>
      <c r="J104" s="36">
        <f t="shared" si="4"/>
        <v>0.012481805</v>
      </c>
      <c r="K104" s="37">
        <f t="shared" si="5"/>
        <v>0.03115</v>
      </c>
      <c r="L104" s="37">
        <f t="shared" si="6"/>
        <v>0.1179</v>
      </c>
      <c r="M104" s="38">
        <v>1.0</v>
      </c>
      <c r="N104" s="39">
        <v>0.0</v>
      </c>
      <c r="O104" s="39">
        <v>0.0</v>
      </c>
      <c r="P104" s="37">
        <f t="shared" si="7"/>
        <v>0</v>
      </c>
      <c r="Q104" s="37">
        <f>IF(M104=1, min(max(F104-G104,0),(batteryCapacity-V103)/sqrt(batteryEfficiency)),0)</f>
        <v>0</v>
      </c>
      <c r="R104" s="37">
        <f>IF(M104=2,min(N104,(batteryCapacity-V103)/sqrt(batteryEfficiency)),0)</f>
        <v>0</v>
      </c>
      <c r="S104" s="41">
        <f t="shared" si="11"/>
        <v>0.0601</v>
      </c>
      <c r="T104" s="37">
        <f>IF(M104=1, MIN(MAX(G104-F104,0),V103*SQRT(batteryEfficiency)),0)</f>
        <v>0.0601</v>
      </c>
      <c r="U104" s="37">
        <f>IF(M104=3, MIN(O104,V103*SQRT(batteryEfficiency)),0)</f>
        <v>0</v>
      </c>
      <c r="V104" s="37">
        <f>V103+P104*SQRT(batteryEfficiency)/4-(S104/SQRT(batteryEfficiency))/4</f>
        <v>4.240402755</v>
      </c>
      <c r="W104" s="35">
        <f>V104/batteryCapacity</f>
        <v>0.7067337924</v>
      </c>
      <c r="X104" s="37">
        <f t="shared" si="8"/>
        <v>-0.1179</v>
      </c>
      <c r="Y104" s="43">
        <f t="shared" si="9"/>
        <v>0</v>
      </c>
      <c r="Z104" s="37">
        <f t="shared" si="10"/>
        <v>0.029475</v>
      </c>
    </row>
    <row r="105" ht="15.75" customHeight="1">
      <c r="A105" s="31"/>
      <c r="B105" s="31" t="s">
        <v>140</v>
      </c>
      <c r="C105" s="32">
        <v>0.14</v>
      </c>
      <c r="D105" s="33">
        <v>10.0</v>
      </c>
      <c r="E105" s="34">
        <f>NumberOfPanels/D105</f>
        <v>1.8</v>
      </c>
      <c r="F105" s="32">
        <f t="shared" si="2"/>
        <v>0.252</v>
      </c>
      <c r="G105" s="32">
        <v>1.924</v>
      </c>
      <c r="H105" s="32">
        <v>0.31348</v>
      </c>
      <c r="I105" s="35">
        <f t="shared" si="3"/>
        <v>0.7</v>
      </c>
      <c r="J105" s="36">
        <f t="shared" si="4"/>
        <v>0.15078388</v>
      </c>
      <c r="K105" s="37">
        <f t="shared" si="5"/>
        <v>0.3367</v>
      </c>
      <c r="L105" s="37">
        <f t="shared" si="6"/>
        <v>0.252</v>
      </c>
      <c r="M105" s="38">
        <v>1.0</v>
      </c>
      <c r="N105" s="39">
        <v>0.0</v>
      </c>
      <c r="O105" s="39">
        <v>0.0</v>
      </c>
      <c r="P105" s="37">
        <f t="shared" si="7"/>
        <v>0</v>
      </c>
      <c r="Q105" s="37">
        <f>IF(M105=1, min(max(F105-G105,0),(batteryCapacity-V104)/sqrt(batteryEfficiency)),0)</f>
        <v>0</v>
      </c>
      <c r="R105" s="37">
        <f>IF(M105=2,min(N105,(batteryCapacity-V104)/sqrt(batteryEfficiency)),0)</f>
        <v>0</v>
      </c>
      <c r="S105" s="41">
        <f t="shared" si="11"/>
        <v>1.672</v>
      </c>
      <c r="T105" s="37">
        <f>IF(M105=1, MIN(MAX(G105-F105,0),V104*SQRT(batteryEfficiency)),0)</f>
        <v>1.672</v>
      </c>
      <c r="U105" s="37">
        <f>IF(M105=3, MIN(O105,V104*SQRT(batteryEfficiency)),0)</f>
        <v>0</v>
      </c>
      <c r="V105" s="37">
        <f>V104+P105*SQRT(batteryEfficiency)/4-(S105/SQRT(batteryEfficiency))/4</f>
        <v>3.804607629</v>
      </c>
      <c r="W105" s="35">
        <f>V105/batteryCapacity</f>
        <v>0.6341012716</v>
      </c>
      <c r="X105" s="37">
        <f t="shared" si="8"/>
        <v>-0.252</v>
      </c>
      <c r="Y105" s="43">
        <f t="shared" si="9"/>
        <v>0</v>
      </c>
      <c r="Z105" s="37">
        <f t="shared" si="10"/>
        <v>0.063</v>
      </c>
    </row>
    <row r="106" ht="15.75" customHeight="1">
      <c r="A106" s="31"/>
      <c r="B106" s="31" t="s">
        <v>141</v>
      </c>
      <c r="C106" s="32">
        <v>0.0805</v>
      </c>
      <c r="D106" s="33">
        <v>10.0</v>
      </c>
      <c r="E106" s="34">
        <f>NumberOfPanels/D106</f>
        <v>1.8</v>
      </c>
      <c r="F106" s="32">
        <f t="shared" si="2"/>
        <v>0.1449</v>
      </c>
      <c r="G106" s="32">
        <v>0.452</v>
      </c>
      <c r="H106" s="32">
        <v>0.31348</v>
      </c>
      <c r="I106" s="35">
        <f t="shared" si="3"/>
        <v>0.7</v>
      </c>
      <c r="J106" s="36">
        <f t="shared" si="4"/>
        <v>0.03542324</v>
      </c>
      <c r="K106" s="37">
        <f t="shared" si="5"/>
        <v>0.0791</v>
      </c>
      <c r="L106" s="37">
        <f t="shared" si="6"/>
        <v>0.1449</v>
      </c>
      <c r="M106" s="38">
        <v>1.0</v>
      </c>
      <c r="N106" s="39">
        <v>0.0</v>
      </c>
      <c r="O106" s="39">
        <v>0.0</v>
      </c>
      <c r="P106" s="37">
        <f t="shared" si="7"/>
        <v>0</v>
      </c>
      <c r="Q106" s="37">
        <f>IF(M106=1, min(max(F106-G106,0),(batteryCapacity-V105)/sqrt(batteryEfficiency)),0)</f>
        <v>0</v>
      </c>
      <c r="R106" s="37">
        <f>IF(M106=2,min(N106,(batteryCapacity-V105)/sqrt(batteryEfficiency)),0)</f>
        <v>0</v>
      </c>
      <c r="S106" s="41">
        <f t="shared" si="11"/>
        <v>0.3071</v>
      </c>
      <c r="T106" s="37">
        <f>IF(M106=1, MIN(MAX(G106-F106,0),V105*SQRT(batteryEfficiency)),0)</f>
        <v>0.3071</v>
      </c>
      <c r="U106" s="37">
        <f>IF(M106=3, MIN(O106,V105*SQRT(batteryEfficiency)),0)</f>
        <v>0</v>
      </c>
      <c r="V106" s="37">
        <f>V105+P106*SQRT(batteryEfficiency)/4-(S106/SQRT(batteryEfficiency))/4</f>
        <v>3.724564159</v>
      </c>
      <c r="W106" s="35">
        <f>V106/batteryCapacity</f>
        <v>0.6207606931</v>
      </c>
      <c r="X106" s="37">
        <f t="shared" si="8"/>
        <v>-0.1449</v>
      </c>
      <c r="Y106" s="43">
        <f t="shared" si="9"/>
        <v>0</v>
      </c>
      <c r="Z106" s="37">
        <f t="shared" si="10"/>
        <v>0.036225</v>
      </c>
    </row>
    <row r="107" ht="15.75" customHeight="1">
      <c r="A107" s="31"/>
      <c r="B107" s="31" t="s">
        <v>142</v>
      </c>
      <c r="C107" s="32">
        <v>0.0115</v>
      </c>
      <c r="D107" s="33">
        <v>10.0</v>
      </c>
      <c r="E107" s="34">
        <f>NumberOfPanels/D107</f>
        <v>1.8</v>
      </c>
      <c r="F107" s="32">
        <f t="shared" si="2"/>
        <v>0.0207</v>
      </c>
      <c r="G107" s="32">
        <v>5.0215</v>
      </c>
      <c r="H107" s="32">
        <v>0.28946</v>
      </c>
      <c r="I107" s="35">
        <f t="shared" si="3"/>
        <v>0.7</v>
      </c>
      <c r="J107" s="36">
        <f t="shared" si="4"/>
        <v>0.3633808475</v>
      </c>
      <c r="K107" s="37">
        <f t="shared" si="5"/>
        <v>0.8787625</v>
      </c>
      <c r="L107" s="37">
        <f t="shared" si="6"/>
        <v>0.0207</v>
      </c>
      <c r="M107" s="38">
        <v>1.0</v>
      </c>
      <c r="N107" s="39">
        <v>0.0</v>
      </c>
      <c r="O107" s="39">
        <v>0.0</v>
      </c>
      <c r="P107" s="37">
        <f t="shared" si="7"/>
        <v>0</v>
      </c>
      <c r="Q107" s="37">
        <f>IF(M107=1, min(max(F107-G107,0),(batteryCapacity-V106)/sqrt(batteryEfficiency)),0)</f>
        <v>0</v>
      </c>
      <c r="R107" s="37">
        <f>IF(M107=2,min(N107,(batteryCapacity-V106)/sqrt(batteryEfficiency)),0)</f>
        <v>0</v>
      </c>
      <c r="S107" s="41">
        <f t="shared" si="11"/>
        <v>3.57247644</v>
      </c>
      <c r="T107" s="37">
        <f>IF(M107=1, MIN(MAX(G107-F107,0),V106*SQRT(batteryEfficiency)),0)</f>
        <v>3.57247644</v>
      </c>
      <c r="U107" s="37">
        <f>IF(M107=3, MIN(O107,V106*SQRT(batteryEfficiency)),0)</f>
        <v>0</v>
      </c>
      <c r="V107" s="37">
        <f>V106+P107*SQRT(batteryEfficiency)/4-(S107/SQRT(batteryEfficiency))/4</f>
        <v>2.793423119</v>
      </c>
      <c r="W107" s="35">
        <f>V107/batteryCapacity</f>
        <v>0.4655705198</v>
      </c>
      <c r="X107" s="37">
        <f t="shared" si="8"/>
        <v>1.40762356</v>
      </c>
      <c r="Y107" s="43">
        <f t="shared" si="9"/>
        <v>0.255751721</v>
      </c>
      <c r="Z107" s="37">
        <f t="shared" si="10"/>
        <v>0.2515091229</v>
      </c>
    </row>
    <row r="108" ht="15.75" customHeight="1">
      <c r="A108" s="31"/>
      <c r="B108" s="31" t="s">
        <v>143</v>
      </c>
      <c r="C108" s="32">
        <v>0.01</v>
      </c>
      <c r="D108" s="33">
        <v>10.0</v>
      </c>
      <c r="E108" s="34">
        <f>NumberOfPanels/D108</f>
        <v>1.8</v>
      </c>
      <c r="F108" s="32">
        <f t="shared" si="2"/>
        <v>0.018</v>
      </c>
      <c r="G108" s="32">
        <v>0.3535</v>
      </c>
      <c r="H108" s="32">
        <v>0.28946</v>
      </c>
      <c r="I108" s="35">
        <f t="shared" si="3"/>
        <v>0.7</v>
      </c>
      <c r="J108" s="36">
        <f t="shared" si="4"/>
        <v>0.0255810275</v>
      </c>
      <c r="K108" s="37">
        <f t="shared" si="5"/>
        <v>0.0618625</v>
      </c>
      <c r="L108" s="37">
        <f t="shared" si="6"/>
        <v>0.018</v>
      </c>
      <c r="M108" s="38">
        <v>1.0</v>
      </c>
      <c r="N108" s="39">
        <v>0.0</v>
      </c>
      <c r="O108" s="39">
        <v>0.0</v>
      </c>
      <c r="P108" s="37">
        <f t="shared" si="7"/>
        <v>0</v>
      </c>
      <c r="Q108" s="37">
        <f>IF(M108=1, min(max(F108-G108,0),(batteryCapacity-V107)/sqrt(batteryEfficiency)),0)</f>
        <v>0</v>
      </c>
      <c r="R108" s="37">
        <f>IF(M108=2,min(N108,(batteryCapacity-V107)/sqrt(batteryEfficiency)),0)</f>
        <v>0</v>
      </c>
      <c r="S108" s="41">
        <f t="shared" si="11"/>
        <v>0.3355</v>
      </c>
      <c r="T108" s="37">
        <f>IF(M108=1, MIN(MAX(G108-F108,0),V107*SQRT(batteryEfficiency)),0)</f>
        <v>0.3355</v>
      </c>
      <c r="U108" s="37">
        <f>IF(M108=3, MIN(O108,V107*SQRT(batteryEfficiency)),0)</f>
        <v>0</v>
      </c>
      <c r="V108" s="37">
        <f>V107+P108*SQRT(batteryEfficiency)/4-(S108/SQRT(batteryEfficiency))/4</f>
        <v>2.705977387</v>
      </c>
      <c r="W108" s="35">
        <f>V108/batteryCapacity</f>
        <v>0.4509962311</v>
      </c>
      <c r="X108" s="37">
        <f t="shared" si="8"/>
        <v>-0.018</v>
      </c>
      <c r="Y108" s="43">
        <f t="shared" si="9"/>
        <v>0</v>
      </c>
      <c r="Z108" s="37">
        <f t="shared" si="10"/>
        <v>0.0045</v>
      </c>
    </row>
    <row r="109" ht="15.75" customHeight="1">
      <c r="A109" s="31"/>
      <c r="B109" s="31" t="s">
        <v>144</v>
      </c>
      <c r="C109" s="32">
        <v>0.014</v>
      </c>
      <c r="D109" s="33">
        <v>10.0</v>
      </c>
      <c r="E109" s="34">
        <f>NumberOfPanels/D109</f>
        <v>1.8</v>
      </c>
      <c r="F109" s="32">
        <f t="shared" si="2"/>
        <v>0.0252</v>
      </c>
      <c r="G109" s="32">
        <v>0.4205</v>
      </c>
      <c r="H109" s="32">
        <v>0.28611</v>
      </c>
      <c r="I109" s="35">
        <f t="shared" si="3"/>
        <v>0.7</v>
      </c>
      <c r="J109" s="36">
        <f t="shared" si="4"/>
        <v>0.03007731375</v>
      </c>
      <c r="K109" s="37">
        <f t="shared" si="5"/>
        <v>0.0735875</v>
      </c>
      <c r="L109" s="37">
        <f t="shared" si="6"/>
        <v>0.0252</v>
      </c>
      <c r="M109" s="38">
        <v>1.0</v>
      </c>
      <c r="N109" s="39">
        <v>0.0</v>
      </c>
      <c r="O109" s="39">
        <v>0.0</v>
      </c>
      <c r="P109" s="37">
        <f t="shared" si="7"/>
        <v>0</v>
      </c>
      <c r="Q109" s="37">
        <f>IF(M109=1, min(max(F109-G109,0),(batteryCapacity-V108)/sqrt(batteryEfficiency)),0)</f>
        <v>0</v>
      </c>
      <c r="R109" s="37">
        <f>IF(M109=2,min(N109,(batteryCapacity-V108)/sqrt(batteryEfficiency)),0)</f>
        <v>0</v>
      </c>
      <c r="S109" s="41">
        <f t="shared" si="11"/>
        <v>0.3953</v>
      </c>
      <c r="T109" s="37">
        <f>IF(M109=1, MIN(MAX(G109-F109,0),V108*SQRT(batteryEfficiency)),0)</f>
        <v>0.3953</v>
      </c>
      <c r="U109" s="37">
        <f>IF(M109=3, MIN(O109,V108*SQRT(batteryEfficiency)),0)</f>
        <v>0</v>
      </c>
      <c r="V109" s="37">
        <f>V108+P109*SQRT(batteryEfficiency)/4-(S109/SQRT(batteryEfficiency))/4</f>
        <v>2.602945202</v>
      </c>
      <c r="W109" s="35">
        <f>V109/batteryCapacity</f>
        <v>0.4338242003</v>
      </c>
      <c r="X109" s="37">
        <f t="shared" si="8"/>
        <v>-0.0252</v>
      </c>
      <c r="Y109" s="43">
        <f t="shared" si="9"/>
        <v>0</v>
      </c>
      <c r="Z109" s="37">
        <f t="shared" si="10"/>
        <v>0.0063</v>
      </c>
    </row>
    <row r="110" ht="15.75" customHeight="1">
      <c r="A110" s="31"/>
      <c r="B110" s="31" t="s">
        <v>145</v>
      </c>
      <c r="C110" s="32">
        <v>0.006</v>
      </c>
      <c r="D110" s="33">
        <v>10.0</v>
      </c>
      <c r="E110" s="34">
        <f>NumberOfPanels/D110</f>
        <v>1.8</v>
      </c>
      <c r="F110" s="32">
        <f t="shared" si="2"/>
        <v>0.0108</v>
      </c>
      <c r="G110" s="32">
        <v>0.4505</v>
      </c>
      <c r="H110" s="32">
        <v>0.28611</v>
      </c>
      <c r="I110" s="35">
        <f t="shared" si="3"/>
        <v>0.7</v>
      </c>
      <c r="J110" s="36">
        <f t="shared" si="4"/>
        <v>0.03222313875</v>
      </c>
      <c r="K110" s="37">
        <f t="shared" si="5"/>
        <v>0.0788375</v>
      </c>
      <c r="L110" s="37">
        <f t="shared" si="6"/>
        <v>0.0108</v>
      </c>
      <c r="M110" s="38">
        <v>1.0</v>
      </c>
      <c r="N110" s="39">
        <v>0.0</v>
      </c>
      <c r="O110" s="39">
        <v>0.0</v>
      </c>
      <c r="P110" s="37">
        <f t="shared" si="7"/>
        <v>0</v>
      </c>
      <c r="Q110" s="37">
        <f>IF(M110=1, min(max(F110-G110,0),(batteryCapacity-V109)/sqrt(batteryEfficiency)),0)</f>
        <v>0</v>
      </c>
      <c r="R110" s="37">
        <f>IF(M110=2,min(N110,(batteryCapacity-V109)/sqrt(batteryEfficiency)),0)</f>
        <v>0</v>
      </c>
      <c r="S110" s="41">
        <f t="shared" si="11"/>
        <v>0.4397</v>
      </c>
      <c r="T110" s="37">
        <f>IF(M110=1, MIN(MAX(G110-F110,0),V109*SQRT(batteryEfficiency)),0)</f>
        <v>0.4397</v>
      </c>
      <c r="U110" s="37">
        <f>IF(M110=3, MIN(O110,V109*SQRT(batteryEfficiency)),0)</f>
        <v>0</v>
      </c>
      <c r="V110" s="37">
        <f>V109+P110*SQRT(batteryEfficiency)/4-(S110/SQRT(batteryEfficiency))/4</f>
        <v>2.488340467</v>
      </c>
      <c r="W110" s="35">
        <f>V110/batteryCapacity</f>
        <v>0.4147234111</v>
      </c>
      <c r="X110" s="37">
        <f t="shared" si="8"/>
        <v>-0.0108</v>
      </c>
      <c r="Y110" s="43">
        <f t="shared" si="9"/>
        <v>0</v>
      </c>
      <c r="Z110" s="37">
        <f t="shared" si="10"/>
        <v>0.0027</v>
      </c>
    </row>
    <row r="111" ht="15.75" customHeight="1">
      <c r="A111" s="31"/>
      <c r="B111" s="31" t="s">
        <v>146</v>
      </c>
      <c r="C111" s="32">
        <v>0.0</v>
      </c>
      <c r="D111" s="33">
        <v>10.0</v>
      </c>
      <c r="E111" s="34">
        <f>NumberOfPanels/D111</f>
        <v>1.8</v>
      </c>
      <c r="F111" s="32">
        <f t="shared" si="2"/>
        <v>0</v>
      </c>
      <c r="G111" s="32">
        <v>0.861</v>
      </c>
      <c r="H111" s="32">
        <v>0.30157</v>
      </c>
      <c r="I111" s="35">
        <f t="shared" si="3"/>
        <v>0.7</v>
      </c>
      <c r="J111" s="36">
        <f t="shared" si="4"/>
        <v>0.0649129425</v>
      </c>
      <c r="K111" s="37">
        <f t="shared" si="5"/>
        <v>0.150675</v>
      </c>
      <c r="L111" s="37">
        <f t="shared" si="6"/>
        <v>0</v>
      </c>
      <c r="M111" s="38">
        <v>1.0</v>
      </c>
      <c r="N111" s="39">
        <v>0.0</v>
      </c>
      <c r="O111" s="39">
        <v>0.0</v>
      </c>
      <c r="P111" s="37">
        <f t="shared" si="7"/>
        <v>0</v>
      </c>
      <c r="Q111" s="37">
        <f>IF(M111=1, min(max(F111-G111,0),(batteryCapacity-V110)/sqrt(batteryEfficiency)),0)</f>
        <v>0</v>
      </c>
      <c r="R111" s="37">
        <f>IF(M111=2,min(N111,(batteryCapacity-V110)/sqrt(batteryEfficiency)),0)</f>
        <v>0</v>
      </c>
      <c r="S111" s="41">
        <f t="shared" si="11"/>
        <v>0.861</v>
      </c>
      <c r="T111" s="37">
        <f>IF(M111=1, MIN(MAX(G111-F111,0),V110*SQRT(batteryEfficiency)),0)</f>
        <v>0.861</v>
      </c>
      <c r="U111" s="37">
        <f>IF(M111=3, MIN(O111,V110*SQRT(batteryEfficiency)),0)</f>
        <v>0</v>
      </c>
      <c r="V111" s="37">
        <f>V110+P111*SQRT(batteryEfficiency)/4-(S111/SQRT(batteryEfficiency))/4</f>
        <v>2.263926829</v>
      </c>
      <c r="W111" s="35">
        <f>V111/batteryCapacity</f>
        <v>0.3773211381</v>
      </c>
      <c r="X111" s="37">
        <f t="shared" si="8"/>
        <v>0</v>
      </c>
      <c r="Y111" s="43">
        <f t="shared" si="9"/>
        <v>0</v>
      </c>
      <c r="Z111" s="37">
        <f t="shared" si="10"/>
        <v>0</v>
      </c>
    </row>
    <row r="112" ht="15.75" customHeight="1">
      <c r="A112" s="31"/>
      <c r="B112" s="31" t="s">
        <v>147</v>
      </c>
      <c r="C112" s="32">
        <v>0.0</v>
      </c>
      <c r="D112" s="33">
        <v>10.0</v>
      </c>
      <c r="E112" s="34">
        <f>NumberOfPanels/D112</f>
        <v>1.8</v>
      </c>
      <c r="F112" s="32">
        <f t="shared" si="2"/>
        <v>0</v>
      </c>
      <c r="G112" s="32">
        <v>0.6665</v>
      </c>
      <c r="H112" s="32">
        <v>0.30157</v>
      </c>
      <c r="I112" s="35">
        <f t="shared" si="3"/>
        <v>0.7</v>
      </c>
      <c r="J112" s="36">
        <f t="shared" si="4"/>
        <v>0.05024910125</v>
      </c>
      <c r="K112" s="37">
        <f t="shared" si="5"/>
        <v>0.1166375</v>
      </c>
      <c r="L112" s="37">
        <f t="shared" si="6"/>
        <v>0</v>
      </c>
      <c r="M112" s="38">
        <v>1.0</v>
      </c>
      <c r="N112" s="39">
        <v>0.0</v>
      </c>
      <c r="O112" s="39">
        <v>0.0</v>
      </c>
      <c r="P112" s="37">
        <f t="shared" si="7"/>
        <v>0</v>
      </c>
      <c r="Q112" s="37">
        <f>IF(M112=1, min(max(F112-G112,0),(batteryCapacity-V111)/sqrt(batteryEfficiency)),0)</f>
        <v>0</v>
      </c>
      <c r="R112" s="37">
        <f>IF(M112=2,min(N112,(batteryCapacity-V111)/sqrt(batteryEfficiency)),0)</f>
        <v>0</v>
      </c>
      <c r="S112" s="41">
        <f t="shared" si="11"/>
        <v>0.6665</v>
      </c>
      <c r="T112" s="37">
        <f>IF(M112=1, MIN(MAX(G112-F112,0),V111*SQRT(batteryEfficiency)),0)</f>
        <v>0.6665</v>
      </c>
      <c r="U112" s="37">
        <f>IF(M112=3, MIN(O112,V111*SQRT(batteryEfficiency)),0)</f>
        <v>0</v>
      </c>
      <c r="V112" s="37">
        <f>V111+P112*SQRT(batteryEfficiency)/4-(S112/SQRT(batteryEfficiency))/4</f>
        <v>2.090208258</v>
      </c>
      <c r="W112" s="35">
        <f>V112/batteryCapacity</f>
        <v>0.3483680429</v>
      </c>
      <c r="X112" s="37">
        <f t="shared" si="8"/>
        <v>0</v>
      </c>
      <c r="Y112" s="43">
        <f t="shared" si="9"/>
        <v>0</v>
      </c>
      <c r="Z112" s="37">
        <f t="shared" si="10"/>
        <v>0</v>
      </c>
    </row>
    <row r="113" ht="15.75" customHeight="1">
      <c r="A113" s="31"/>
      <c r="B113" s="31" t="s">
        <v>148</v>
      </c>
      <c r="C113" s="32">
        <v>0.0</v>
      </c>
      <c r="D113" s="33">
        <v>10.0</v>
      </c>
      <c r="E113" s="34">
        <f>NumberOfPanels/D113</f>
        <v>1.8</v>
      </c>
      <c r="F113" s="32">
        <f t="shared" si="2"/>
        <v>0</v>
      </c>
      <c r="G113" s="32">
        <v>0.418</v>
      </c>
      <c r="H113" s="32">
        <v>0.2799</v>
      </c>
      <c r="I113" s="35">
        <f t="shared" si="3"/>
        <v>0.7</v>
      </c>
      <c r="J113" s="36">
        <f t="shared" si="4"/>
        <v>0.02924955</v>
      </c>
      <c r="K113" s="37">
        <f t="shared" si="5"/>
        <v>0.07315</v>
      </c>
      <c r="L113" s="37">
        <f t="shared" si="6"/>
        <v>0</v>
      </c>
      <c r="M113" s="38">
        <v>1.0</v>
      </c>
      <c r="N113" s="39">
        <v>0.0</v>
      </c>
      <c r="O113" s="39">
        <v>0.0</v>
      </c>
      <c r="P113" s="37">
        <f t="shared" si="7"/>
        <v>0</v>
      </c>
      <c r="Q113" s="37">
        <f>IF(M113=1, min(max(F113-G113,0),(batteryCapacity-V112)/sqrt(batteryEfficiency)),0)</f>
        <v>0</v>
      </c>
      <c r="R113" s="37">
        <f>IF(M113=2,min(N113,(batteryCapacity-V112)/sqrt(batteryEfficiency)),0)</f>
        <v>0</v>
      </c>
      <c r="S113" s="41">
        <f t="shared" si="11"/>
        <v>0.418</v>
      </c>
      <c r="T113" s="37">
        <f>IF(M113=1, MIN(MAX(G113-F113,0),V112*SQRT(batteryEfficiency)),0)</f>
        <v>0.418</v>
      </c>
      <c r="U113" s="37">
        <f>IF(M113=3, MIN(O113,V112*SQRT(batteryEfficiency)),0)</f>
        <v>0</v>
      </c>
      <c r="V113" s="37">
        <f>V112+P113*SQRT(batteryEfficiency)/4-(S113/SQRT(batteryEfficiency))/4</f>
        <v>1.981259476</v>
      </c>
      <c r="W113" s="35">
        <f>V113/batteryCapacity</f>
        <v>0.3302099127</v>
      </c>
      <c r="X113" s="37">
        <f t="shared" si="8"/>
        <v>0</v>
      </c>
      <c r="Y113" s="43">
        <f t="shared" si="9"/>
        <v>0</v>
      </c>
      <c r="Z113" s="37">
        <f t="shared" si="10"/>
        <v>0</v>
      </c>
    </row>
    <row r="114" ht="15.75" customHeight="1">
      <c r="A114" s="31"/>
      <c r="B114" s="31" t="s">
        <v>149</v>
      </c>
      <c r="C114" s="32">
        <v>0.0</v>
      </c>
      <c r="D114" s="33">
        <v>10.0</v>
      </c>
      <c r="E114" s="34">
        <f>NumberOfPanels/D114</f>
        <v>1.8</v>
      </c>
      <c r="F114" s="32">
        <f t="shared" si="2"/>
        <v>0</v>
      </c>
      <c r="G114" s="32">
        <v>5.4825</v>
      </c>
      <c r="H114" s="32">
        <v>0.2799</v>
      </c>
      <c r="I114" s="35">
        <f t="shared" si="3"/>
        <v>0.7</v>
      </c>
      <c r="J114" s="36">
        <f t="shared" si="4"/>
        <v>0.3836379375</v>
      </c>
      <c r="K114" s="37">
        <f t="shared" si="5"/>
        <v>0.9594375</v>
      </c>
      <c r="L114" s="37">
        <f t="shared" si="6"/>
        <v>0</v>
      </c>
      <c r="M114" s="38">
        <v>1.0</v>
      </c>
      <c r="N114" s="39">
        <v>0.0</v>
      </c>
      <c r="O114" s="39">
        <v>0.0</v>
      </c>
      <c r="P114" s="37">
        <f t="shared" si="7"/>
        <v>0</v>
      </c>
      <c r="Q114" s="37">
        <f>IF(M114=1, min(max(F114-G114,0),(batteryCapacity-V113)/sqrt(batteryEfficiency)),0)</f>
        <v>0</v>
      </c>
      <c r="R114" s="37">
        <f>IF(M114=2,min(N114,(batteryCapacity-V113)/sqrt(batteryEfficiency)),0)</f>
        <v>0</v>
      </c>
      <c r="S114" s="41">
        <f t="shared" si="11"/>
        <v>1.90035733</v>
      </c>
      <c r="T114" s="37">
        <f>IF(M114=1, MIN(MAX(G114-F114,0),V113*SQRT(batteryEfficiency)),0)</f>
        <v>1.90035733</v>
      </c>
      <c r="U114" s="37">
        <f>IF(M114=3, MIN(O114,V113*SQRT(batteryEfficiency)),0)</f>
        <v>0</v>
      </c>
      <c r="V114" s="37">
        <f>V113+P114*SQRT(batteryEfficiency)/4-(S114/SQRT(batteryEfficiency))/4</f>
        <v>1.485944607</v>
      </c>
      <c r="W114" s="35">
        <f>V114/batteryCapacity</f>
        <v>0.2476574345</v>
      </c>
      <c r="X114" s="37">
        <f t="shared" si="8"/>
        <v>3.58214267</v>
      </c>
      <c r="Y114" s="43">
        <f t="shared" si="9"/>
        <v>0.6871229128</v>
      </c>
      <c r="Z114" s="37">
        <f t="shared" si="10"/>
        <v>0.6268749672</v>
      </c>
    </row>
    <row r="115" ht="15.75" customHeight="1">
      <c r="A115" s="31"/>
      <c r="B115" s="31" t="s">
        <v>150</v>
      </c>
      <c r="C115" s="32">
        <v>0.0</v>
      </c>
      <c r="D115" s="33">
        <v>10.0</v>
      </c>
      <c r="E115" s="34">
        <f>NumberOfPanels/D115</f>
        <v>1.8</v>
      </c>
      <c r="F115" s="32">
        <f t="shared" si="2"/>
        <v>0</v>
      </c>
      <c r="G115" s="32">
        <v>5.727</v>
      </c>
      <c r="H115" s="32">
        <v>0.27387</v>
      </c>
      <c r="I115" s="35">
        <f t="shared" si="3"/>
        <v>0.7</v>
      </c>
      <c r="J115" s="36">
        <f t="shared" si="4"/>
        <v>0.3921133725</v>
      </c>
      <c r="K115" s="37">
        <f t="shared" si="5"/>
        <v>1.002225</v>
      </c>
      <c r="L115" s="37">
        <f t="shared" si="6"/>
        <v>0</v>
      </c>
      <c r="M115" s="38">
        <v>1.0</v>
      </c>
      <c r="N115" s="39">
        <v>0.0</v>
      </c>
      <c r="O115" s="39">
        <v>0.0</v>
      </c>
      <c r="P115" s="37">
        <f t="shared" si="7"/>
        <v>0</v>
      </c>
      <c r="Q115" s="37">
        <f>IF(M115=1, min(max(F115-G115,0),(batteryCapacity-V114)/sqrt(batteryEfficiency)),0)</f>
        <v>0</v>
      </c>
      <c r="R115" s="37">
        <f>IF(M115=2,min(N115,(batteryCapacity-V114)/sqrt(batteryEfficiency)),0)</f>
        <v>0</v>
      </c>
      <c r="S115" s="41">
        <f t="shared" si="11"/>
        <v>1.425267998</v>
      </c>
      <c r="T115" s="37">
        <f>IF(M115=1, MIN(MAX(G115-F115,0),V114*SQRT(batteryEfficiency)),0)</f>
        <v>1.425267998</v>
      </c>
      <c r="U115" s="37">
        <f>IF(M115=3, MIN(O115,V114*SQRT(batteryEfficiency)),0)</f>
        <v>0</v>
      </c>
      <c r="V115" s="37">
        <f>V114+P115*SQRT(batteryEfficiency)/4-(S115/SQRT(batteryEfficiency))/4</f>
        <v>1.114458455</v>
      </c>
      <c r="W115" s="35">
        <f>V115/batteryCapacity</f>
        <v>0.1857430759</v>
      </c>
      <c r="X115" s="37">
        <f t="shared" si="8"/>
        <v>4.301732002</v>
      </c>
      <c r="Y115" s="43">
        <f t="shared" si="9"/>
        <v>0.8433833215</v>
      </c>
      <c r="Z115" s="37">
        <f t="shared" si="10"/>
        <v>0.7528031004</v>
      </c>
    </row>
    <row r="116" ht="15.75" customHeight="1">
      <c r="A116" s="31"/>
      <c r="B116" s="31" t="s">
        <v>151</v>
      </c>
      <c r="C116" s="32">
        <v>0.0</v>
      </c>
      <c r="D116" s="33">
        <v>10.0</v>
      </c>
      <c r="E116" s="34">
        <f>NumberOfPanels/D116</f>
        <v>1.8</v>
      </c>
      <c r="F116" s="32">
        <f t="shared" si="2"/>
        <v>0</v>
      </c>
      <c r="G116" s="32">
        <v>3.641</v>
      </c>
      <c r="H116" s="32">
        <v>0.27387</v>
      </c>
      <c r="I116" s="35">
        <f t="shared" si="3"/>
        <v>0.7</v>
      </c>
      <c r="J116" s="36">
        <f t="shared" si="4"/>
        <v>0.2492901675</v>
      </c>
      <c r="K116" s="37">
        <f t="shared" si="5"/>
        <v>0.637175</v>
      </c>
      <c r="L116" s="37">
        <f t="shared" si="6"/>
        <v>0</v>
      </c>
      <c r="M116" s="38">
        <v>1.0</v>
      </c>
      <c r="N116" s="39">
        <v>0.0</v>
      </c>
      <c r="O116" s="39">
        <v>0.0</v>
      </c>
      <c r="P116" s="37">
        <f t="shared" si="7"/>
        <v>0</v>
      </c>
      <c r="Q116" s="37">
        <f>IF(M116=1, min(max(F116-G116,0),(batteryCapacity-V115)/sqrt(batteryEfficiency)),0)</f>
        <v>0</v>
      </c>
      <c r="R116" s="37">
        <f>IF(M116=2,min(N116,(batteryCapacity-V115)/sqrt(batteryEfficiency)),0)</f>
        <v>0</v>
      </c>
      <c r="S116" s="41">
        <f t="shared" si="11"/>
        <v>1.068950998</v>
      </c>
      <c r="T116" s="37">
        <f>IF(M116=1, MIN(MAX(G116-F116,0),V115*SQRT(batteryEfficiency)),0)</f>
        <v>1.068950998</v>
      </c>
      <c r="U116" s="37">
        <f>IF(M116=3, MIN(O116,V115*SQRT(batteryEfficiency)),0)</f>
        <v>0</v>
      </c>
      <c r="V116" s="37">
        <f>V115+P116*SQRT(batteryEfficiency)/4-(S116/SQRT(batteryEfficiency))/4</f>
        <v>0.8358438415</v>
      </c>
      <c r="W116" s="35">
        <f>V116/batteryCapacity</f>
        <v>0.1393073069</v>
      </c>
      <c r="X116" s="37">
        <f t="shared" si="8"/>
        <v>2.572049002</v>
      </c>
      <c r="Y116" s="43">
        <f t="shared" si="9"/>
        <v>0.3205932632</v>
      </c>
      <c r="Z116" s="37">
        <f t="shared" si="10"/>
        <v>0.4501085753</v>
      </c>
    </row>
    <row r="117" ht="15.75" customHeight="1">
      <c r="A117" s="31"/>
      <c r="B117" s="31" t="s">
        <v>152</v>
      </c>
      <c r="C117" s="32">
        <v>0.0</v>
      </c>
      <c r="D117" s="33">
        <v>10.0</v>
      </c>
      <c r="E117" s="34">
        <f>NumberOfPanels/D117</f>
        <v>1.8</v>
      </c>
      <c r="F117" s="32">
        <f t="shared" si="2"/>
        <v>0</v>
      </c>
      <c r="G117" s="32">
        <v>4.136</v>
      </c>
      <c r="H117" s="32">
        <v>0.23409</v>
      </c>
      <c r="I117" s="35">
        <f t="shared" si="3"/>
        <v>0.7</v>
      </c>
      <c r="J117" s="36">
        <f t="shared" si="4"/>
        <v>0.24204906</v>
      </c>
      <c r="K117" s="37">
        <f t="shared" si="5"/>
        <v>0.7238</v>
      </c>
      <c r="L117" s="37">
        <f t="shared" si="6"/>
        <v>0</v>
      </c>
      <c r="M117" s="38">
        <v>1.0</v>
      </c>
      <c r="N117" s="39">
        <v>0.0</v>
      </c>
      <c r="O117" s="39">
        <v>0.0</v>
      </c>
      <c r="P117" s="37">
        <f t="shared" si="7"/>
        <v>0</v>
      </c>
      <c r="Q117" s="37">
        <f>IF(M117=1, min(max(F117-G117,0),(batteryCapacity-V116)/sqrt(batteryEfficiency)),0)</f>
        <v>0</v>
      </c>
      <c r="R117" s="37">
        <f>IF(M117=2,min(N117,(batteryCapacity-V116)/sqrt(batteryEfficiency)),0)</f>
        <v>0</v>
      </c>
      <c r="S117" s="41">
        <f t="shared" si="11"/>
        <v>0.8017132488</v>
      </c>
      <c r="T117" s="37">
        <f>IF(M117=1, MIN(MAX(G117-F117,0),V116*SQRT(batteryEfficiency)),0)</f>
        <v>0.8017132488</v>
      </c>
      <c r="U117" s="37">
        <f>IF(M117=3, MIN(O117,V116*SQRT(batteryEfficiency)),0)</f>
        <v>0</v>
      </c>
      <c r="V117" s="37">
        <f>V116+P117*SQRT(batteryEfficiency)/4-(S117/SQRT(batteryEfficiency))/4</f>
        <v>0.6268828811</v>
      </c>
      <c r="W117" s="35">
        <f>V117/batteryCapacity</f>
        <v>0.1044804802</v>
      </c>
      <c r="X117" s="37">
        <f t="shared" si="8"/>
        <v>3.334286751</v>
      </c>
      <c r="Y117" s="43">
        <f t="shared" si="9"/>
        <v>0.403530487</v>
      </c>
      <c r="Z117" s="37">
        <f t="shared" si="10"/>
        <v>0.5835001815</v>
      </c>
    </row>
    <row r="118" ht="15.75" customHeight="1">
      <c r="A118" s="31"/>
      <c r="B118" s="31" t="s">
        <v>153</v>
      </c>
      <c r="C118" s="32">
        <v>0.0</v>
      </c>
      <c r="D118" s="33">
        <v>10.0</v>
      </c>
      <c r="E118" s="34">
        <f>NumberOfPanels/D118</f>
        <v>1.8</v>
      </c>
      <c r="F118" s="32">
        <f t="shared" si="2"/>
        <v>0</v>
      </c>
      <c r="G118" s="32">
        <v>2.346</v>
      </c>
      <c r="H118" s="32">
        <v>0.23409</v>
      </c>
      <c r="I118" s="35">
        <f t="shared" si="3"/>
        <v>0.7</v>
      </c>
      <c r="J118" s="36">
        <f t="shared" si="4"/>
        <v>0.137293785</v>
      </c>
      <c r="K118" s="37">
        <f t="shared" si="5"/>
        <v>0.41055</v>
      </c>
      <c r="L118" s="37">
        <f t="shared" si="6"/>
        <v>0</v>
      </c>
      <c r="M118" s="38">
        <v>1.0</v>
      </c>
      <c r="N118" s="39">
        <v>0.0</v>
      </c>
      <c r="O118" s="39">
        <v>0.0</v>
      </c>
      <c r="P118" s="37">
        <f t="shared" si="7"/>
        <v>0</v>
      </c>
      <c r="Q118" s="37">
        <f>IF(M118=1, min(max(F118-G118,0),(batteryCapacity-V117)/sqrt(batteryEfficiency)),0)</f>
        <v>0</v>
      </c>
      <c r="R118" s="37">
        <f>IF(M118=2,min(N118,(batteryCapacity-V117)/sqrt(batteryEfficiency)),0)</f>
        <v>0</v>
      </c>
      <c r="S118" s="41">
        <f t="shared" si="11"/>
        <v>0.6012849366</v>
      </c>
      <c r="T118" s="37">
        <f>IF(M118=1, MIN(MAX(G118-F118,0),V117*SQRT(batteryEfficiency)),0)</f>
        <v>0.6012849366</v>
      </c>
      <c r="U118" s="37">
        <f>IF(M118=3, MIN(O118,V117*SQRT(batteryEfficiency)),0)</f>
        <v>0</v>
      </c>
      <c r="V118" s="37">
        <f>V117+P118*SQRT(batteryEfficiency)/4-(S118/SQRT(batteryEfficiency))/4</f>
        <v>0.4701621609</v>
      </c>
      <c r="W118" s="35">
        <f>V118/batteryCapacity</f>
        <v>0.07836036014</v>
      </c>
      <c r="X118" s="37">
        <f t="shared" si="8"/>
        <v>1.744715063</v>
      </c>
      <c r="Y118" s="43">
        <f t="shared" si="9"/>
        <v>0.1197692674</v>
      </c>
      <c r="Z118" s="37">
        <f t="shared" si="10"/>
        <v>0.3053251361</v>
      </c>
    </row>
    <row r="119" ht="15.75" customHeight="1">
      <c r="A119" s="31"/>
      <c r="B119" s="31" t="s">
        <v>154</v>
      </c>
      <c r="C119" s="32">
        <v>0.0</v>
      </c>
      <c r="D119" s="33">
        <v>10.0</v>
      </c>
      <c r="E119" s="34">
        <f>NumberOfPanels/D119</f>
        <v>1.8</v>
      </c>
      <c r="F119" s="32">
        <f t="shared" si="2"/>
        <v>0</v>
      </c>
      <c r="G119" s="32">
        <v>0.5475</v>
      </c>
      <c r="H119" s="32">
        <v>0.26455</v>
      </c>
      <c r="I119" s="35">
        <f t="shared" si="3"/>
        <v>0.7</v>
      </c>
      <c r="J119" s="36">
        <f t="shared" si="4"/>
        <v>0.03621028125</v>
      </c>
      <c r="K119" s="37">
        <f t="shared" si="5"/>
        <v>0.0958125</v>
      </c>
      <c r="L119" s="37">
        <f t="shared" si="6"/>
        <v>0</v>
      </c>
      <c r="M119" s="38">
        <v>1.0</v>
      </c>
      <c r="N119" s="39">
        <v>0.0</v>
      </c>
      <c r="O119" s="39">
        <v>0.0</v>
      </c>
      <c r="P119" s="37">
        <f t="shared" si="7"/>
        <v>0</v>
      </c>
      <c r="Q119" s="37">
        <f>IF(M119=1, min(max(F119-G119,0),(batteryCapacity-V118)/sqrt(batteryEfficiency)),0)</f>
        <v>0</v>
      </c>
      <c r="R119" s="37">
        <f>IF(M119=2,min(N119,(batteryCapacity-V118)/sqrt(batteryEfficiency)),0)</f>
        <v>0</v>
      </c>
      <c r="S119" s="41">
        <f t="shared" si="11"/>
        <v>0.4509637024</v>
      </c>
      <c r="T119" s="37">
        <f>IF(M119=1, MIN(MAX(G119-F119,0),V118*SQRT(batteryEfficiency)),0)</f>
        <v>0.4509637024</v>
      </c>
      <c r="U119" s="37">
        <f>IF(M119=3, MIN(O119,V118*SQRT(batteryEfficiency)),0)</f>
        <v>0</v>
      </c>
      <c r="V119" s="37">
        <f>V118+P119*SQRT(batteryEfficiency)/4-(S119/SQRT(batteryEfficiency))/4</f>
        <v>0.3526216206</v>
      </c>
      <c r="W119" s="35">
        <f>V119/batteryCapacity</f>
        <v>0.05877027011</v>
      </c>
      <c r="X119" s="37">
        <f t="shared" si="8"/>
        <v>0.09653629758</v>
      </c>
      <c r="Y119" s="43">
        <f t="shared" si="9"/>
        <v>0.001747803243</v>
      </c>
      <c r="Z119" s="37">
        <f t="shared" si="10"/>
        <v>0.01689385208</v>
      </c>
    </row>
    <row r="120" ht="15.75" customHeight="1">
      <c r="A120" s="31"/>
      <c r="B120" s="31" t="s">
        <v>155</v>
      </c>
      <c r="C120" s="32">
        <v>0.0</v>
      </c>
      <c r="D120" s="33">
        <v>10.0</v>
      </c>
      <c r="E120" s="34">
        <f>NumberOfPanels/D120</f>
        <v>1.8</v>
      </c>
      <c r="F120" s="32">
        <f t="shared" si="2"/>
        <v>0</v>
      </c>
      <c r="G120" s="32">
        <v>0.3505</v>
      </c>
      <c r="H120" s="32">
        <v>0.26455</v>
      </c>
      <c r="I120" s="35">
        <f t="shared" si="3"/>
        <v>0.7</v>
      </c>
      <c r="J120" s="36">
        <f t="shared" si="4"/>
        <v>0.02318119375</v>
      </c>
      <c r="K120" s="37">
        <f t="shared" si="5"/>
        <v>0.0613375</v>
      </c>
      <c r="L120" s="37">
        <f t="shared" si="6"/>
        <v>0</v>
      </c>
      <c r="M120" s="38">
        <v>1.0</v>
      </c>
      <c r="N120" s="39">
        <v>0.0</v>
      </c>
      <c r="O120" s="39">
        <v>0.0</v>
      </c>
      <c r="P120" s="37">
        <f t="shared" si="7"/>
        <v>0</v>
      </c>
      <c r="Q120" s="37">
        <f>IF(M120=1, min(max(F120-G120,0),(batteryCapacity-V119)/sqrt(batteryEfficiency)),0)</f>
        <v>0</v>
      </c>
      <c r="R120" s="37">
        <f>IF(M120=2,min(N120,(batteryCapacity-V119)/sqrt(batteryEfficiency)),0)</f>
        <v>0</v>
      </c>
      <c r="S120" s="41">
        <f t="shared" si="11"/>
        <v>0.3382227768</v>
      </c>
      <c r="T120" s="37">
        <f>IF(M120=1, MIN(MAX(G120-F120,0),V119*SQRT(batteryEfficiency)),0)</f>
        <v>0.3382227768</v>
      </c>
      <c r="U120" s="37">
        <f>IF(M120=3, MIN(O120,V119*SQRT(batteryEfficiency)),0)</f>
        <v>0</v>
      </c>
      <c r="V120" s="37">
        <f>V119+P120*SQRT(batteryEfficiency)/4-(S120/SQRT(batteryEfficiency))/4</f>
        <v>0.2644662155</v>
      </c>
      <c r="W120" s="35">
        <f>V120/batteryCapacity</f>
        <v>0.04407770258</v>
      </c>
      <c r="X120" s="37">
        <f t="shared" si="8"/>
        <v>0.01227722318</v>
      </c>
      <c r="Y120" s="43">
        <f t="shared" si="9"/>
        <v>0.0001423003447</v>
      </c>
      <c r="Z120" s="37">
        <f t="shared" si="10"/>
        <v>0.002148514057</v>
      </c>
    </row>
    <row r="121" ht="15.75" customHeight="1">
      <c r="A121" s="31"/>
      <c r="B121" s="31" t="s">
        <v>156</v>
      </c>
      <c r="C121" s="32">
        <v>0.0</v>
      </c>
      <c r="D121" s="33">
        <v>10.0</v>
      </c>
      <c r="E121" s="34">
        <f>NumberOfPanels/D121</f>
        <v>1.8</v>
      </c>
      <c r="F121" s="32">
        <f t="shared" si="2"/>
        <v>0</v>
      </c>
      <c r="G121" s="32">
        <v>0.2055</v>
      </c>
      <c r="H121" s="32">
        <v>0.28150000000000003</v>
      </c>
      <c r="I121" s="35">
        <f t="shared" si="3"/>
        <v>0.7</v>
      </c>
      <c r="J121" s="36">
        <f t="shared" si="4"/>
        <v>0.0144620625</v>
      </c>
      <c r="K121" s="37">
        <f t="shared" si="5"/>
        <v>0.0359625</v>
      </c>
      <c r="L121" s="37">
        <f t="shared" si="6"/>
        <v>0</v>
      </c>
      <c r="M121" s="38">
        <v>1.0</v>
      </c>
      <c r="N121" s="39">
        <v>0.0</v>
      </c>
      <c r="O121" s="39">
        <v>0.0</v>
      </c>
      <c r="P121" s="37">
        <f t="shared" si="7"/>
        <v>0</v>
      </c>
      <c r="Q121" s="37">
        <f>IF(M121=1, min(max(F121-G121,0),(batteryCapacity-V120)/sqrt(batteryEfficiency)),0)</f>
        <v>0</v>
      </c>
      <c r="R121" s="37">
        <f>IF(M121=2,min(N121,(batteryCapacity-V120)/sqrt(batteryEfficiency)),0)</f>
        <v>0</v>
      </c>
      <c r="S121" s="41">
        <f t="shared" si="11"/>
        <v>0.2055</v>
      </c>
      <c r="T121" s="37">
        <f>IF(M121=1, MIN(MAX(G121-F121,0),V120*SQRT(batteryEfficiency)),0)</f>
        <v>0.2055</v>
      </c>
      <c r="U121" s="37">
        <f>IF(M121=3, MIN(O121,V120*SQRT(batteryEfficiency)),0)</f>
        <v>0</v>
      </c>
      <c r="V121" s="37">
        <f>V120+P121*SQRT(batteryEfficiency)/4-(S121/SQRT(batteryEfficiency))/4</f>
        <v>0.2109040754</v>
      </c>
      <c r="W121" s="35">
        <f>V121/batteryCapacity</f>
        <v>0.03515067923</v>
      </c>
      <c r="X121" s="37">
        <f t="shared" si="8"/>
        <v>0</v>
      </c>
      <c r="Y121" s="43">
        <f t="shared" si="9"/>
        <v>0</v>
      </c>
      <c r="Z121" s="37">
        <f t="shared" si="10"/>
        <v>0</v>
      </c>
    </row>
    <row r="122" ht="15.75" customHeight="1">
      <c r="A122" s="31"/>
      <c r="B122" s="31" t="s">
        <v>157</v>
      </c>
      <c r="C122" s="32">
        <v>0.0</v>
      </c>
      <c r="D122" s="33">
        <v>10.0</v>
      </c>
      <c r="E122" s="34">
        <f>NumberOfPanels/D122</f>
        <v>1.8</v>
      </c>
      <c r="F122" s="32">
        <f t="shared" si="2"/>
        <v>0</v>
      </c>
      <c r="G122" s="32">
        <v>0.2555</v>
      </c>
      <c r="H122" s="32">
        <v>0.28150000000000003</v>
      </c>
      <c r="I122" s="35">
        <f t="shared" si="3"/>
        <v>0.7</v>
      </c>
      <c r="J122" s="36">
        <f t="shared" si="4"/>
        <v>0.0179808125</v>
      </c>
      <c r="K122" s="37">
        <f t="shared" si="5"/>
        <v>0.0447125</v>
      </c>
      <c r="L122" s="37">
        <f t="shared" si="6"/>
        <v>0</v>
      </c>
      <c r="M122" s="38">
        <v>1.0</v>
      </c>
      <c r="N122" s="39">
        <v>0.0</v>
      </c>
      <c r="O122" s="39">
        <v>0.0</v>
      </c>
      <c r="P122" s="37">
        <f t="shared" si="7"/>
        <v>0</v>
      </c>
      <c r="Q122" s="37">
        <f>IF(M122=1, min(max(F122-G122,0),(batteryCapacity-V121)/sqrt(batteryEfficiency)),0)</f>
        <v>0</v>
      </c>
      <c r="R122" s="37">
        <f>IF(M122=2,min(N122,(batteryCapacity-V121)/sqrt(batteryEfficiency)),0)</f>
        <v>0</v>
      </c>
      <c r="S122" s="41">
        <f t="shared" si="11"/>
        <v>0.2022920826</v>
      </c>
      <c r="T122" s="37">
        <f>IF(M122=1, MIN(MAX(G122-F122,0),V121*SQRT(batteryEfficiency)),0)</f>
        <v>0.2022920826</v>
      </c>
      <c r="U122" s="37">
        <f>IF(M122=3, MIN(O122,V121*SQRT(batteryEfficiency)),0)</f>
        <v>0</v>
      </c>
      <c r="V122" s="37">
        <f>V121+P122*SQRT(batteryEfficiency)/4-(S122/SQRT(batteryEfficiency))/4</f>
        <v>0.1581780565</v>
      </c>
      <c r="W122" s="35">
        <f>V122/batteryCapacity</f>
        <v>0.02636300942</v>
      </c>
      <c r="X122" s="37">
        <f t="shared" si="8"/>
        <v>0.05320791739</v>
      </c>
      <c r="Y122" s="43">
        <f t="shared" si="9"/>
        <v>0.000478360793</v>
      </c>
      <c r="Z122" s="37">
        <f t="shared" si="10"/>
        <v>0.009311385543</v>
      </c>
    </row>
    <row r="123" ht="15.75" customHeight="1">
      <c r="A123" s="31"/>
      <c r="B123" s="31" t="s">
        <v>158</v>
      </c>
      <c r="C123" s="32">
        <v>0.0</v>
      </c>
      <c r="D123" s="33">
        <v>10.0</v>
      </c>
      <c r="E123" s="34">
        <f>NumberOfPanels/D123</f>
        <v>1.8</v>
      </c>
      <c r="F123" s="32">
        <f t="shared" si="2"/>
        <v>0</v>
      </c>
      <c r="G123" s="32">
        <v>0.4</v>
      </c>
      <c r="H123" s="32">
        <v>0.29998</v>
      </c>
      <c r="I123" s="35">
        <f t="shared" si="3"/>
        <v>0.7</v>
      </c>
      <c r="J123" s="36">
        <f t="shared" si="4"/>
        <v>0.029998</v>
      </c>
      <c r="K123" s="37">
        <f t="shared" si="5"/>
        <v>0.07</v>
      </c>
      <c r="L123" s="37">
        <f t="shared" si="6"/>
        <v>0</v>
      </c>
      <c r="M123" s="38">
        <v>1.0</v>
      </c>
      <c r="N123" s="39">
        <v>0.0</v>
      </c>
      <c r="O123" s="39">
        <v>0.0</v>
      </c>
      <c r="P123" s="37">
        <f t="shared" si="7"/>
        <v>0</v>
      </c>
      <c r="Q123" s="37">
        <f>IF(M123=1, min(max(F123-G123,0),(batteryCapacity-V122)/sqrt(batteryEfficiency)),0)</f>
        <v>0</v>
      </c>
      <c r="R123" s="37">
        <f>IF(M123=2,min(N123,(batteryCapacity-V122)/sqrt(batteryEfficiency)),0)</f>
        <v>0</v>
      </c>
      <c r="S123" s="41">
        <f t="shared" si="11"/>
        <v>0.151719062</v>
      </c>
      <c r="T123" s="37">
        <f>IF(M123=1, MIN(MAX(G123-F123,0),V122*SQRT(batteryEfficiency)),0)</f>
        <v>0.151719062</v>
      </c>
      <c r="U123" s="37">
        <f>IF(M123=3, MIN(O123,V122*SQRT(batteryEfficiency)),0)</f>
        <v>0</v>
      </c>
      <c r="V123" s="37">
        <f>V122+P123*SQRT(batteryEfficiency)/4-(S123/SQRT(batteryEfficiency))/4</f>
        <v>0.1186335424</v>
      </c>
      <c r="W123" s="35">
        <f>V123/batteryCapacity</f>
        <v>0.01977225707</v>
      </c>
      <c r="X123" s="37">
        <f t="shared" si="8"/>
        <v>0.248280938</v>
      </c>
      <c r="Y123" s="43">
        <f t="shared" si="9"/>
        <v>0.00372396579</v>
      </c>
      <c r="Z123" s="37">
        <f t="shared" si="10"/>
        <v>0.04344916416</v>
      </c>
    </row>
    <row r="124" ht="15.75" customHeight="1">
      <c r="A124" s="31"/>
      <c r="B124" s="31" t="s">
        <v>159</v>
      </c>
      <c r="C124" s="32">
        <v>0.0</v>
      </c>
      <c r="D124" s="33">
        <v>10.0</v>
      </c>
      <c r="E124" s="34">
        <f>NumberOfPanels/D124</f>
        <v>1.8</v>
      </c>
      <c r="F124" s="32">
        <f t="shared" si="2"/>
        <v>0</v>
      </c>
      <c r="G124" s="32">
        <v>0.204</v>
      </c>
      <c r="H124" s="32">
        <v>0.29998</v>
      </c>
      <c r="I124" s="35">
        <f t="shared" si="3"/>
        <v>0.7</v>
      </c>
      <c r="J124" s="36">
        <f t="shared" si="4"/>
        <v>0.01529898</v>
      </c>
      <c r="K124" s="37">
        <f t="shared" si="5"/>
        <v>0.0357</v>
      </c>
      <c r="L124" s="37">
        <f t="shared" si="6"/>
        <v>0</v>
      </c>
      <c r="M124" s="38">
        <v>1.0</v>
      </c>
      <c r="N124" s="39">
        <v>0.0</v>
      </c>
      <c r="O124" s="39">
        <v>0.0</v>
      </c>
      <c r="P124" s="37">
        <f t="shared" si="7"/>
        <v>0</v>
      </c>
      <c r="Q124" s="37">
        <f>IF(M124=1, min(max(F124-G124,0),(batteryCapacity-V123)/sqrt(batteryEfficiency)),0)</f>
        <v>0</v>
      </c>
      <c r="R124" s="37">
        <f>IF(M124=2,min(N124,(batteryCapacity-V123)/sqrt(batteryEfficiency)),0)</f>
        <v>0</v>
      </c>
      <c r="S124" s="41">
        <f t="shared" si="11"/>
        <v>0.1137892965</v>
      </c>
      <c r="T124" s="37">
        <f>IF(M124=1, MIN(MAX(G124-F124,0),V123*SQRT(batteryEfficiency)),0)</f>
        <v>0.1137892965</v>
      </c>
      <c r="U124" s="37">
        <f>IF(M124=3, MIN(O124,V123*SQRT(batteryEfficiency)),0)</f>
        <v>0</v>
      </c>
      <c r="V124" s="37">
        <f>V123+P124*SQRT(batteryEfficiency)/4-(S124/SQRT(batteryEfficiency))/4</f>
        <v>0.0889751568</v>
      </c>
      <c r="W124" s="35">
        <f>V124/batteryCapacity</f>
        <v>0.0148291928</v>
      </c>
      <c r="X124" s="37">
        <f t="shared" si="8"/>
        <v>0.09021070353</v>
      </c>
      <c r="Y124" s="43">
        <f t="shared" si="9"/>
        <v>0.0006900658745</v>
      </c>
      <c r="Z124" s="37">
        <f t="shared" si="10"/>
        <v>0.01578687312</v>
      </c>
    </row>
    <row r="125" ht="15.75" customHeight="1">
      <c r="A125" s="31"/>
      <c r="B125" s="31" t="s">
        <v>160</v>
      </c>
      <c r="C125" s="32">
        <v>0.0</v>
      </c>
      <c r="D125" s="33">
        <v>10.0</v>
      </c>
      <c r="E125" s="34">
        <f>NumberOfPanels/D125</f>
        <v>1.8</v>
      </c>
      <c r="F125" s="32">
        <f t="shared" si="2"/>
        <v>0</v>
      </c>
      <c r="G125" s="32">
        <v>0.249</v>
      </c>
      <c r="H125" s="32">
        <v>0.2978</v>
      </c>
      <c r="I125" s="35">
        <f t="shared" si="3"/>
        <v>0.7</v>
      </c>
      <c r="J125" s="36">
        <f t="shared" si="4"/>
        <v>0.01853805</v>
      </c>
      <c r="K125" s="37">
        <f t="shared" si="5"/>
        <v>0.043575</v>
      </c>
      <c r="L125" s="37">
        <f t="shared" si="6"/>
        <v>0</v>
      </c>
      <c r="M125" s="38">
        <v>1.0</v>
      </c>
      <c r="N125" s="39">
        <v>0.0</v>
      </c>
      <c r="O125" s="39">
        <v>0.0</v>
      </c>
      <c r="P125" s="37">
        <f t="shared" si="7"/>
        <v>0</v>
      </c>
      <c r="Q125" s="37">
        <f>IF(M125=1, min(max(F125-G125,0),(batteryCapacity-V124)/sqrt(batteryEfficiency)),0)</f>
        <v>0</v>
      </c>
      <c r="R125" s="37">
        <f>IF(M125=2,min(N125,(batteryCapacity-V124)/sqrt(batteryEfficiency)),0)</f>
        <v>0</v>
      </c>
      <c r="S125" s="41">
        <f t="shared" si="11"/>
        <v>0.08534197235</v>
      </c>
      <c r="T125" s="37">
        <f>IF(M125=1, MIN(MAX(G125-F125,0),V124*SQRT(batteryEfficiency)),0)</f>
        <v>0.08534197235</v>
      </c>
      <c r="U125" s="37">
        <f>IF(M125=3, MIN(O125,V124*SQRT(batteryEfficiency)),0)</f>
        <v>0</v>
      </c>
      <c r="V125" s="37">
        <f>V124+P125*SQRT(batteryEfficiency)/4-(S125/SQRT(batteryEfficiency))/4</f>
        <v>0.0667313676</v>
      </c>
      <c r="W125" s="35">
        <f>V125/batteryCapacity</f>
        <v>0.0111218946</v>
      </c>
      <c r="X125" s="37">
        <f t="shared" si="8"/>
        <v>0.1636580276</v>
      </c>
      <c r="Y125" s="43">
        <f t="shared" si="9"/>
        <v>0.00151695035</v>
      </c>
      <c r="Z125" s="37">
        <f t="shared" si="10"/>
        <v>0.02864015484</v>
      </c>
    </row>
    <row r="126" ht="15.75" customHeight="1">
      <c r="A126" s="31"/>
      <c r="B126" s="31" t="s">
        <v>161</v>
      </c>
      <c r="C126" s="32">
        <v>0.0</v>
      </c>
      <c r="D126" s="33">
        <v>10.0</v>
      </c>
      <c r="E126" s="34">
        <f>NumberOfPanels/D126</f>
        <v>1.8</v>
      </c>
      <c r="F126" s="32">
        <f t="shared" si="2"/>
        <v>0</v>
      </c>
      <c r="G126" s="32">
        <v>3.545</v>
      </c>
      <c r="H126" s="32">
        <v>0.2978</v>
      </c>
      <c r="I126" s="35">
        <f t="shared" si="3"/>
        <v>0.7</v>
      </c>
      <c r="J126" s="36">
        <f t="shared" si="4"/>
        <v>0.26392525</v>
      </c>
      <c r="K126" s="37">
        <f t="shared" si="5"/>
        <v>0.620375</v>
      </c>
      <c r="L126" s="37">
        <f t="shared" si="6"/>
        <v>0</v>
      </c>
      <c r="M126" s="38">
        <v>1.0</v>
      </c>
      <c r="N126" s="39">
        <v>0.0</v>
      </c>
      <c r="O126" s="39">
        <v>0.0</v>
      </c>
      <c r="P126" s="37">
        <f t="shared" si="7"/>
        <v>0</v>
      </c>
      <c r="Q126" s="37">
        <f>IF(M126=1, min(max(F126-G126,0),(batteryCapacity-V125)/sqrt(batteryEfficiency)),0)</f>
        <v>0</v>
      </c>
      <c r="R126" s="37">
        <f>IF(M126=2,min(N126,(batteryCapacity-V125)/sqrt(batteryEfficiency)),0)</f>
        <v>0</v>
      </c>
      <c r="S126" s="41">
        <f t="shared" si="11"/>
        <v>0.06400647926</v>
      </c>
      <c r="T126" s="37">
        <f>IF(M126=1, MIN(MAX(G126-F126,0),V125*SQRT(batteryEfficiency)),0)</f>
        <v>0.06400647926</v>
      </c>
      <c r="U126" s="37">
        <f>IF(M126=3, MIN(O126,V125*SQRT(batteryEfficiency)),0)</f>
        <v>0</v>
      </c>
      <c r="V126" s="37">
        <f>V125+P126*SQRT(batteryEfficiency)/4-(S126/SQRT(batteryEfficiency))/4</f>
        <v>0.0500485257</v>
      </c>
      <c r="W126" s="35">
        <f>V126/batteryCapacity</f>
        <v>0.00834142095</v>
      </c>
      <c r="X126" s="37">
        <f t="shared" si="8"/>
        <v>3.480993521</v>
      </c>
      <c r="Y126" s="43">
        <f t="shared" si="9"/>
        <v>0.4593610426</v>
      </c>
      <c r="Z126" s="37">
        <f t="shared" si="10"/>
        <v>0.6091738661</v>
      </c>
    </row>
    <row r="127" ht="15.75" customHeight="1">
      <c r="A127" s="31"/>
      <c r="B127" s="31" t="s">
        <v>162</v>
      </c>
      <c r="C127" s="32">
        <v>0.0</v>
      </c>
      <c r="D127" s="33">
        <v>10.0</v>
      </c>
      <c r="E127" s="34">
        <f>NumberOfPanels/D127</f>
        <v>1.8</v>
      </c>
      <c r="F127" s="32">
        <f t="shared" si="2"/>
        <v>0</v>
      </c>
      <c r="G127" s="32">
        <v>0.2205</v>
      </c>
      <c r="H127" s="32">
        <v>0.29152</v>
      </c>
      <c r="I127" s="35">
        <f t="shared" si="3"/>
        <v>0.7</v>
      </c>
      <c r="J127" s="36">
        <f t="shared" si="4"/>
        <v>0.01607004</v>
      </c>
      <c r="K127" s="37">
        <f t="shared" si="5"/>
        <v>0.0385875</v>
      </c>
      <c r="L127" s="37">
        <f t="shared" si="6"/>
        <v>0</v>
      </c>
      <c r="M127" s="38">
        <v>1.0</v>
      </c>
      <c r="N127" s="39">
        <v>0.0</v>
      </c>
      <c r="O127" s="39">
        <v>0.0</v>
      </c>
      <c r="P127" s="37">
        <f t="shared" si="7"/>
        <v>0</v>
      </c>
      <c r="Q127" s="37">
        <f>IF(M127=1, min(max(F127-G127,0),(batteryCapacity-V126)/sqrt(batteryEfficiency)),0)</f>
        <v>0</v>
      </c>
      <c r="R127" s="37">
        <f>IF(M127=2,min(N127,(batteryCapacity-V126)/sqrt(batteryEfficiency)),0)</f>
        <v>0</v>
      </c>
      <c r="S127" s="41">
        <f t="shared" si="11"/>
        <v>0.04800485945</v>
      </c>
      <c r="T127" s="37">
        <f>IF(M127=1, MIN(MAX(G127-F127,0),V126*SQRT(batteryEfficiency)),0)</f>
        <v>0.04800485945</v>
      </c>
      <c r="U127" s="37">
        <f>IF(M127=3, MIN(O127,V126*SQRT(batteryEfficiency)),0)</f>
        <v>0</v>
      </c>
      <c r="V127" s="37">
        <f>V126+P127*SQRT(batteryEfficiency)/4-(S127/SQRT(batteryEfficiency))/4</f>
        <v>0.03753639427</v>
      </c>
      <c r="W127" s="35">
        <f>V127/batteryCapacity</f>
        <v>0.006256065712</v>
      </c>
      <c r="X127" s="37">
        <f t="shared" si="8"/>
        <v>0.1724951406</v>
      </c>
      <c r="Y127" s="43">
        <f t="shared" si="9"/>
        <v>0.001386001904</v>
      </c>
      <c r="Z127" s="37">
        <f t="shared" si="10"/>
        <v>0.0301866496</v>
      </c>
    </row>
    <row r="128" ht="15.75" customHeight="1">
      <c r="A128" s="31"/>
      <c r="B128" s="31" t="s">
        <v>163</v>
      </c>
      <c r="C128" s="32">
        <v>0.0</v>
      </c>
      <c r="D128" s="33">
        <v>10.0</v>
      </c>
      <c r="E128" s="34">
        <f>NumberOfPanels/D128</f>
        <v>1.8</v>
      </c>
      <c r="F128" s="32">
        <f t="shared" si="2"/>
        <v>0</v>
      </c>
      <c r="G128" s="32">
        <v>0.289</v>
      </c>
      <c r="H128" s="32">
        <v>0.29152</v>
      </c>
      <c r="I128" s="35">
        <f t="shared" si="3"/>
        <v>0.7</v>
      </c>
      <c r="J128" s="36">
        <f t="shared" si="4"/>
        <v>0.02106232</v>
      </c>
      <c r="K128" s="37">
        <f t="shared" si="5"/>
        <v>0.050575</v>
      </c>
      <c r="L128" s="37">
        <f t="shared" si="6"/>
        <v>0</v>
      </c>
      <c r="M128" s="38">
        <v>1.0</v>
      </c>
      <c r="N128" s="39">
        <v>0.0</v>
      </c>
      <c r="O128" s="39">
        <v>0.0</v>
      </c>
      <c r="P128" s="37">
        <f t="shared" si="7"/>
        <v>0</v>
      </c>
      <c r="Q128" s="37">
        <f>IF(M128=1, min(max(F128-G128,0),(batteryCapacity-V127)/sqrt(batteryEfficiency)),0)</f>
        <v>0</v>
      </c>
      <c r="R128" s="37">
        <f>IF(M128=2,min(N128,(batteryCapacity-V127)/sqrt(batteryEfficiency)),0)</f>
        <v>0</v>
      </c>
      <c r="S128" s="41">
        <f t="shared" si="11"/>
        <v>0.03600364459</v>
      </c>
      <c r="T128" s="37">
        <f>IF(M128=1, MIN(MAX(G128-F128,0),V127*SQRT(batteryEfficiency)),0)</f>
        <v>0.03600364459</v>
      </c>
      <c r="U128" s="37">
        <f>IF(M128=3, MIN(O128,V127*SQRT(batteryEfficiency)),0)</f>
        <v>0</v>
      </c>
      <c r="V128" s="37">
        <f>V127+P128*SQRT(batteryEfficiency)/4-(S128/SQRT(batteryEfficiency))/4</f>
        <v>0.02815229571</v>
      </c>
      <c r="W128" s="35">
        <f>V128/batteryCapacity</f>
        <v>0.004692049284</v>
      </c>
      <c r="X128" s="37">
        <f t="shared" si="8"/>
        <v>0.2529963554</v>
      </c>
      <c r="Y128" s="43">
        <f t="shared" si="9"/>
        <v>0.002664345098</v>
      </c>
      <c r="Z128" s="37">
        <f t="shared" si="10"/>
        <v>0.0442743622</v>
      </c>
    </row>
    <row r="129" ht="15.75" customHeight="1">
      <c r="A129" s="31"/>
      <c r="B129" s="31" t="s">
        <v>164</v>
      </c>
      <c r="C129" s="32">
        <v>0.0</v>
      </c>
      <c r="D129" s="33">
        <v>10.0</v>
      </c>
      <c r="E129" s="34">
        <f>NumberOfPanels/D129</f>
        <v>1.8</v>
      </c>
      <c r="F129" s="32">
        <f t="shared" si="2"/>
        <v>0</v>
      </c>
      <c r="G129" s="32">
        <v>0.399</v>
      </c>
      <c r="H129" s="32">
        <v>0.2812</v>
      </c>
      <c r="I129" s="35">
        <f t="shared" si="3"/>
        <v>0.7</v>
      </c>
      <c r="J129" s="36">
        <f t="shared" si="4"/>
        <v>0.0280497</v>
      </c>
      <c r="K129" s="37">
        <f t="shared" si="5"/>
        <v>0.069825</v>
      </c>
      <c r="L129" s="37">
        <f t="shared" si="6"/>
        <v>0</v>
      </c>
      <c r="M129" s="38">
        <v>1.0</v>
      </c>
      <c r="N129" s="39">
        <v>0.0</v>
      </c>
      <c r="O129" s="39">
        <v>0.0</v>
      </c>
      <c r="P129" s="37">
        <f t="shared" si="7"/>
        <v>0</v>
      </c>
      <c r="Q129" s="37">
        <f>IF(M129=1, min(max(F129-G129,0),(batteryCapacity-V128)/sqrt(batteryEfficiency)),0)</f>
        <v>0</v>
      </c>
      <c r="R129" s="37">
        <f>IF(M129=2,min(N129,(batteryCapacity-V128)/sqrt(batteryEfficiency)),0)</f>
        <v>0</v>
      </c>
      <c r="S129" s="41">
        <f t="shared" si="11"/>
        <v>0.02700273344</v>
      </c>
      <c r="T129" s="37">
        <f>IF(M129=1, MIN(MAX(G129-F129,0),V128*SQRT(batteryEfficiency)),0)</f>
        <v>0.02700273344</v>
      </c>
      <c r="U129" s="37">
        <f>IF(M129=3, MIN(O129,V128*SQRT(batteryEfficiency)),0)</f>
        <v>0</v>
      </c>
      <c r="V129" s="37">
        <f>V128+P129*SQRT(batteryEfficiency)/4-(S129/SQRT(batteryEfficiency))/4</f>
        <v>0.02111422178</v>
      </c>
      <c r="W129" s="35">
        <f>V129/batteryCapacity</f>
        <v>0.003519036963</v>
      </c>
      <c r="X129" s="37">
        <f t="shared" si="8"/>
        <v>0.3719972666</v>
      </c>
      <c r="Y129" s="43">
        <f t="shared" si="9"/>
        <v>0.005217205864</v>
      </c>
      <c r="Z129" s="37">
        <f t="shared" si="10"/>
        <v>0.06509952165</v>
      </c>
    </row>
    <row r="130" ht="15.75" customHeight="1">
      <c r="A130" s="31"/>
      <c r="B130" s="31" t="s">
        <v>165</v>
      </c>
      <c r="C130" s="32">
        <v>0.0</v>
      </c>
      <c r="D130" s="33">
        <v>10.0</v>
      </c>
      <c r="E130" s="34">
        <f>NumberOfPanels/D130</f>
        <v>1.8</v>
      </c>
      <c r="F130" s="32">
        <f t="shared" si="2"/>
        <v>0</v>
      </c>
      <c r="G130" s="32">
        <v>0.3465</v>
      </c>
      <c r="H130" s="32">
        <v>0.2812</v>
      </c>
      <c r="I130" s="35">
        <f t="shared" si="3"/>
        <v>0.7</v>
      </c>
      <c r="J130" s="36">
        <f t="shared" si="4"/>
        <v>0.02435895</v>
      </c>
      <c r="K130" s="37">
        <f t="shared" si="5"/>
        <v>0.0606375</v>
      </c>
      <c r="L130" s="37">
        <f t="shared" si="6"/>
        <v>0</v>
      </c>
      <c r="M130" s="38">
        <v>1.0</v>
      </c>
      <c r="N130" s="39">
        <v>0.0</v>
      </c>
      <c r="O130" s="39">
        <v>0.0</v>
      </c>
      <c r="P130" s="37">
        <f t="shared" si="7"/>
        <v>0</v>
      </c>
      <c r="Q130" s="37">
        <f>IF(M130=1, min(max(F130-G130,0),(batteryCapacity-V129)/sqrt(batteryEfficiency)),0)</f>
        <v>0</v>
      </c>
      <c r="R130" s="37">
        <f>IF(M130=2,min(N130,(batteryCapacity-V129)/sqrt(batteryEfficiency)),0)</f>
        <v>0</v>
      </c>
      <c r="S130" s="41">
        <f t="shared" si="11"/>
        <v>0.02025205008</v>
      </c>
      <c r="T130" s="37">
        <f>IF(M130=1, MIN(MAX(G130-F130,0),V129*SQRT(batteryEfficiency)),0)</f>
        <v>0.02025205008</v>
      </c>
      <c r="U130" s="37">
        <f>IF(M130=3, MIN(O130,V129*SQRT(batteryEfficiency)),0)</f>
        <v>0</v>
      </c>
      <c r="V130" s="37">
        <f>V129+P130*SQRT(batteryEfficiency)/4-(S130/SQRT(batteryEfficiency))/4</f>
        <v>0.01583566633</v>
      </c>
      <c r="W130" s="35">
        <f>V130/batteryCapacity</f>
        <v>0.002639277722</v>
      </c>
      <c r="X130" s="37">
        <f t="shared" si="8"/>
        <v>0.3262479499</v>
      </c>
      <c r="Y130" s="43">
        <f t="shared" si="9"/>
        <v>0.00397352875</v>
      </c>
      <c r="Z130" s="37">
        <f t="shared" si="10"/>
        <v>0.05709339124</v>
      </c>
    </row>
    <row r="131" ht="15.75" customHeight="1">
      <c r="A131" s="31"/>
      <c r="B131" s="31" t="s">
        <v>166</v>
      </c>
      <c r="C131" s="32">
        <v>0.0</v>
      </c>
      <c r="D131" s="33">
        <v>10.0</v>
      </c>
      <c r="E131" s="34">
        <f>NumberOfPanels/D131</f>
        <v>1.8</v>
      </c>
      <c r="F131" s="32">
        <f t="shared" si="2"/>
        <v>0</v>
      </c>
      <c r="G131" s="32">
        <v>0.33</v>
      </c>
      <c r="H131" s="32">
        <v>0.25703</v>
      </c>
      <c r="I131" s="35">
        <f t="shared" si="3"/>
        <v>0.7</v>
      </c>
      <c r="J131" s="36">
        <f t="shared" si="4"/>
        <v>0.021204975</v>
      </c>
      <c r="K131" s="37">
        <f t="shared" si="5"/>
        <v>0.05775</v>
      </c>
      <c r="L131" s="37">
        <f t="shared" si="6"/>
        <v>0</v>
      </c>
      <c r="M131" s="38">
        <v>1.0</v>
      </c>
      <c r="N131" s="39">
        <v>0.0</v>
      </c>
      <c r="O131" s="39">
        <v>0.0</v>
      </c>
      <c r="P131" s="37">
        <f t="shared" si="7"/>
        <v>0</v>
      </c>
      <c r="Q131" s="37">
        <f>IF(M131=1, min(max(F131-G131,0),(batteryCapacity-V130)/sqrt(batteryEfficiency)),0)</f>
        <v>0</v>
      </c>
      <c r="R131" s="37">
        <f>IF(M131=2,min(N131,(batteryCapacity-V130)/sqrt(batteryEfficiency)),0)</f>
        <v>0</v>
      </c>
      <c r="S131" s="41">
        <f t="shared" si="11"/>
        <v>0.01518903756</v>
      </c>
      <c r="T131" s="37">
        <f>IF(M131=1, MIN(MAX(G131-F131,0),V130*SQRT(batteryEfficiency)),0)</f>
        <v>0.01518903756</v>
      </c>
      <c r="U131" s="37">
        <f>IF(M131=3, MIN(O131,V130*SQRT(batteryEfficiency)),0)</f>
        <v>0</v>
      </c>
      <c r="V131" s="37">
        <f>V130+P131*SQRT(batteryEfficiency)/4-(S131/SQRT(batteryEfficiency))/4</f>
        <v>0.01187674975</v>
      </c>
      <c r="W131" s="35">
        <f>V131/batteryCapacity</f>
        <v>0.001979458292</v>
      </c>
      <c r="X131" s="37">
        <f t="shared" si="8"/>
        <v>0.3148109624</v>
      </c>
      <c r="Y131" s="43">
        <f t="shared" si="9"/>
        <v>0.003337779294</v>
      </c>
      <c r="Z131" s="37">
        <f t="shared" si="10"/>
        <v>0.05509191843</v>
      </c>
    </row>
    <row r="132" ht="15.75" customHeight="1">
      <c r="A132" s="31"/>
      <c r="B132" s="31" t="s">
        <v>167</v>
      </c>
      <c r="C132" s="32">
        <v>0.0</v>
      </c>
      <c r="D132" s="33">
        <v>10.0</v>
      </c>
      <c r="E132" s="34">
        <f>NumberOfPanels/D132</f>
        <v>1.8</v>
      </c>
      <c r="F132" s="32">
        <f t="shared" si="2"/>
        <v>0</v>
      </c>
      <c r="G132" s="32">
        <v>0.2895</v>
      </c>
      <c r="H132" s="32">
        <v>0.25703</v>
      </c>
      <c r="I132" s="35">
        <f t="shared" si="3"/>
        <v>0.7</v>
      </c>
      <c r="J132" s="36">
        <f t="shared" si="4"/>
        <v>0.01860254625</v>
      </c>
      <c r="K132" s="37">
        <f t="shared" si="5"/>
        <v>0.0506625</v>
      </c>
      <c r="L132" s="37">
        <f t="shared" si="6"/>
        <v>0</v>
      </c>
      <c r="M132" s="38">
        <v>1.0</v>
      </c>
      <c r="N132" s="39">
        <v>0.0</v>
      </c>
      <c r="O132" s="39">
        <v>0.0</v>
      </c>
      <c r="P132" s="37">
        <f t="shared" si="7"/>
        <v>0</v>
      </c>
      <c r="Q132" s="37">
        <f>IF(M132=1, min(max(F132-G132,0),(batteryCapacity-V131)/sqrt(batteryEfficiency)),0)</f>
        <v>0</v>
      </c>
      <c r="R132" s="37">
        <f>IF(M132=2,min(N132,(batteryCapacity-V131)/sqrt(batteryEfficiency)),0)</f>
        <v>0</v>
      </c>
      <c r="S132" s="41">
        <f t="shared" si="11"/>
        <v>0.01139177817</v>
      </c>
      <c r="T132" s="37">
        <f>IF(M132=1, MIN(MAX(G132-F132,0),V131*SQRT(batteryEfficiency)),0)</f>
        <v>0.01139177817</v>
      </c>
      <c r="U132" s="37">
        <f>IF(M132=3, MIN(O132,V131*SQRT(batteryEfficiency)),0)</f>
        <v>0</v>
      </c>
      <c r="V132" s="37">
        <f>V131+P132*SQRT(batteryEfficiency)/4-(S132/SQRT(batteryEfficiency))/4</f>
        <v>0.008907562313</v>
      </c>
      <c r="W132" s="35">
        <f>V132/batteryCapacity</f>
        <v>0.001484593719</v>
      </c>
      <c r="X132" s="37">
        <f t="shared" si="8"/>
        <v>0.2781082218</v>
      </c>
      <c r="Y132" s="43">
        <f t="shared" si="9"/>
        <v>0.00258676053</v>
      </c>
      <c r="Z132" s="37">
        <f t="shared" si="10"/>
        <v>0.04866893882</v>
      </c>
    </row>
    <row r="133" ht="15.75" customHeight="1">
      <c r="A133" s="31"/>
      <c r="B133" s="31" t="s">
        <v>168</v>
      </c>
      <c r="C133" s="32">
        <v>0.0</v>
      </c>
      <c r="D133" s="33">
        <v>10.0</v>
      </c>
      <c r="E133" s="34">
        <f>NumberOfPanels/D133</f>
        <v>1.8</v>
      </c>
      <c r="F133" s="32">
        <f t="shared" si="2"/>
        <v>0</v>
      </c>
      <c r="G133" s="32">
        <v>0.428</v>
      </c>
      <c r="H133" s="32">
        <v>0.25659</v>
      </c>
      <c r="I133" s="35">
        <f t="shared" si="3"/>
        <v>0.7</v>
      </c>
      <c r="J133" s="36">
        <f t="shared" si="4"/>
        <v>0.02745513</v>
      </c>
      <c r="K133" s="37">
        <f t="shared" si="5"/>
        <v>0.0749</v>
      </c>
      <c r="L133" s="37">
        <f t="shared" si="6"/>
        <v>0</v>
      </c>
      <c r="M133" s="38">
        <v>1.0</v>
      </c>
      <c r="N133" s="39">
        <v>0.0</v>
      </c>
      <c r="O133" s="39">
        <v>0.0</v>
      </c>
      <c r="P133" s="37">
        <f t="shared" si="7"/>
        <v>0</v>
      </c>
      <c r="Q133" s="37">
        <f>IF(M133=1, min(max(F133-G133,0),(batteryCapacity-V132)/sqrt(batteryEfficiency)),0)</f>
        <v>0</v>
      </c>
      <c r="R133" s="37">
        <f>IF(M133=2,min(N133,(batteryCapacity-V132)/sqrt(batteryEfficiency)),0)</f>
        <v>0</v>
      </c>
      <c r="S133" s="41">
        <f t="shared" si="11"/>
        <v>0.008543833627</v>
      </c>
      <c r="T133" s="37">
        <f>IF(M133=1, MIN(MAX(G133-F133,0),V132*SQRT(batteryEfficiency)),0)</f>
        <v>0.008543833627</v>
      </c>
      <c r="U133" s="37">
        <f>IF(M133=3, MIN(O133,V132*SQRT(batteryEfficiency)),0)</f>
        <v>0</v>
      </c>
      <c r="V133" s="37">
        <f>V132+P133*SQRT(batteryEfficiency)/4-(S133/SQRT(batteryEfficiency))/4</f>
        <v>0.006680671735</v>
      </c>
      <c r="W133" s="35">
        <f>V133/batteryCapacity</f>
        <v>0.001113445289</v>
      </c>
      <c r="X133" s="37">
        <f t="shared" si="8"/>
        <v>0.4194561664</v>
      </c>
      <c r="Y133" s="43">
        <f t="shared" si="9"/>
        <v>0.005758111789</v>
      </c>
      <c r="Z133" s="37">
        <f t="shared" si="10"/>
        <v>0.07340482912</v>
      </c>
    </row>
    <row r="134" ht="15.75" customHeight="1">
      <c r="A134" s="31"/>
      <c r="B134" s="31" t="s">
        <v>169</v>
      </c>
      <c r="C134" s="32">
        <v>0.0</v>
      </c>
      <c r="D134" s="33">
        <v>10.0</v>
      </c>
      <c r="E134" s="34">
        <f>NumberOfPanels/D134</f>
        <v>1.8</v>
      </c>
      <c r="F134" s="32">
        <f t="shared" si="2"/>
        <v>0</v>
      </c>
      <c r="G134" s="32">
        <v>0.283</v>
      </c>
      <c r="H134" s="32">
        <v>0.25659</v>
      </c>
      <c r="I134" s="35">
        <f t="shared" si="3"/>
        <v>0.7</v>
      </c>
      <c r="J134" s="36">
        <f t="shared" si="4"/>
        <v>0.0181537425</v>
      </c>
      <c r="K134" s="37">
        <f t="shared" si="5"/>
        <v>0.049525</v>
      </c>
      <c r="L134" s="37">
        <f t="shared" si="6"/>
        <v>0</v>
      </c>
      <c r="M134" s="38">
        <v>1.0</v>
      </c>
      <c r="N134" s="39">
        <v>0.0</v>
      </c>
      <c r="O134" s="39">
        <v>0.0</v>
      </c>
      <c r="P134" s="37">
        <f t="shared" si="7"/>
        <v>0</v>
      </c>
      <c r="Q134" s="37">
        <f>IF(M134=1, min(max(F134-G134,0),(batteryCapacity-V133)/sqrt(batteryEfficiency)),0)</f>
        <v>0</v>
      </c>
      <c r="R134" s="37">
        <f>IF(M134=2,min(N134,(batteryCapacity-V133)/sqrt(batteryEfficiency)),0)</f>
        <v>0</v>
      </c>
      <c r="S134" s="41">
        <f t="shared" si="11"/>
        <v>0.006407875221</v>
      </c>
      <c r="T134" s="37">
        <f>IF(M134=1, MIN(MAX(G134-F134,0),V133*SQRT(batteryEfficiency)),0)</f>
        <v>0.006407875221</v>
      </c>
      <c r="U134" s="37">
        <f>IF(M134=3, MIN(O134,V133*SQRT(batteryEfficiency)),0)</f>
        <v>0</v>
      </c>
      <c r="V134" s="37">
        <f>V133+P134*SQRT(batteryEfficiency)/4-(S134/SQRT(batteryEfficiency))/4</f>
        <v>0.005010503801</v>
      </c>
      <c r="W134" s="35">
        <f>V134/batteryCapacity</f>
        <v>0.0008350839668</v>
      </c>
      <c r="X134" s="37">
        <f t="shared" si="8"/>
        <v>0.2765921248</v>
      </c>
      <c r="Y134" s="43">
        <f t="shared" si="9"/>
        <v>0.002510591105</v>
      </c>
      <c r="Z134" s="37">
        <f t="shared" si="10"/>
        <v>0.04840362184</v>
      </c>
    </row>
    <row r="135" ht="15.75" customHeight="1">
      <c r="A135" s="31"/>
      <c r="B135" s="31" t="s">
        <v>170</v>
      </c>
      <c r="C135" s="32">
        <v>0.0</v>
      </c>
      <c r="D135" s="33">
        <v>10.0</v>
      </c>
      <c r="E135" s="34">
        <f>NumberOfPanels/D135</f>
        <v>1.8</v>
      </c>
      <c r="F135" s="32">
        <f t="shared" si="2"/>
        <v>0</v>
      </c>
      <c r="G135" s="32">
        <v>0.275</v>
      </c>
      <c r="H135" s="32">
        <v>0.25628</v>
      </c>
      <c r="I135" s="35">
        <f t="shared" si="3"/>
        <v>0.7</v>
      </c>
      <c r="J135" s="36">
        <f t="shared" si="4"/>
        <v>0.01761925</v>
      </c>
      <c r="K135" s="37">
        <f t="shared" si="5"/>
        <v>0.048125</v>
      </c>
      <c r="L135" s="37">
        <f t="shared" si="6"/>
        <v>0</v>
      </c>
      <c r="M135" s="38">
        <v>1.0</v>
      </c>
      <c r="N135" s="39">
        <v>0.0</v>
      </c>
      <c r="O135" s="39">
        <v>0.0</v>
      </c>
      <c r="P135" s="37">
        <f t="shared" si="7"/>
        <v>0</v>
      </c>
      <c r="Q135" s="37">
        <f>IF(M135=1, min(max(F135-G135,0),(batteryCapacity-V134)/sqrt(batteryEfficiency)),0)</f>
        <v>0</v>
      </c>
      <c r="R135" s="37">
        <f>IF(M135=2,min(N135,(batteryCapacity-V134)/sqrt(batteryEfficiency)),0)</f>
        <v>0</v>
      </c>
      <c r="S135" s="41">
        <f t="shared" si="11"/>
        <v>0.004805906415</v>
      </c>
      <c r="T135" s="37">
        <f>IF(M135=1, MIN(MAX(G135-F135,0),V134*SQRT(batteryEfficiency)),0)</f>
        <v>0.004805906415</v>
      </c>
      <c r="U135" s="37">
        <f>IF(M135=3, MIN(O135,V134*SQRT(batteryEfficiency)),0)</f>
        <v>0</v>
      </c>
      <c r="V135" s="37">
        <f>V134+P135*SQRT(batteryEfficiency)/4-(S135/SQRT(batteryEfficiency))/4</f>
        <v>0.003757877851</v>
      </c>
      <c r="W135" s="35">
        <f>V135/batteryCapacity</f>
        <v>0.0006263129751</v>
      </c>
      <c r="X135" s="37">
        <f t="shared" si="8"/>
        <v>0.2701940936</v>
      </c>
      <c r="Y135" s="43">
        <f t="shared" si="9"/>
        <v>0.002380308642</v>
      </c>
      <c r="Z135" s="37">
        <f t="shared" si="10"/>
        <v>0.04728396638</v>
      </c>
    </row>
    <row r="136" ht="15.75" customHeight="1">
      <c r="A136" s="31"/>
      <c r="B136" s="31" t="s">
        <v>171</v>
      </c>
      <c r="C136" s="32">
        <v>0.0</v>
      </c>
      <c r="D136" s="33">
        <v>10.0</v>
      </c>
      <c r="E136" s="34">
        <f>NumberOfPanels/D136</f>
        <v>1.8</v>
      </c>
      <c r="F136" s="32">
        <f t="shared" si="2"/>
        <v>0</v>
      </c>
      <c r="G136" s="32">
        <v>0.1825</v>
      </c>
      <c r="H136" s="32">
        <v>0.25628</v>
      </c>
      <c r="I136" s="35">
        <f t="shared" si="3"/>
        <v>0.7</v>
      </c>
      <c r="J136" s="36">
        <f t="shared" si="4"/>
        <v>0.011692775</v>
      </c>
      <c r="K136" s="37">
        <f t="shared" si="5"/>
        <v>0.0319375</v>
      </c>
      <c r="L136" s="37">
        <f t="shared" si="6"/>
        <v>0</v>
      </c>
      <c r="M136" s="38">
        <v>1.0</v>
      </c>
      <c r="N136" s="39">
        <v>0.0</v>
      </c>
      <c r="O136" s="39">
        <v>0.0</v>
      </c>
      <c r="P136" s="37">
        <f t="shared" si="7"/>
        <v>0</v>
      </c>
      <c r="Q136" s="37">
        <f>IF(M136=1, min(max(F136-G136,0),(batteryCapacity-V135)/sqrt(batteryEfficiency)),0)</f>
        <v>0</v>
      </c>
      <c r="R136" s="37">
        <f>IF(M136=2,min(N136,(batteryCapacity-V135)/sqrt(batteryEfficiency)),0)</f>
        <v>0</v>
      </c>
      <c r="S136" s="41">
        <f t="shared" si="11"/>
        <v>0.003604429812</v>
      </c>
      <c r="T136" s="37">
        <f>IF(M136=1, MIN(MAX(G136-F136,0),V135*SQRT(batteryEfficiency)),0)</f>
        <v>0.003604429812</v>
      </c>
      <c r="U136" s="37">
        <f>IF(M136=3, MIN(O136,V135*SQRT(batteryEfficiency)),0)</f>
        <v>0</v>
      </c>
      <c r="V136" s="37">
        <f>V135+P136*SQRT(batteryEfficiency)/4-(S136/SQRT(batteryEfficiency))/4</f>
        <v>0.002818408388</v>
      </c>
      <c r="W136" s="35">
        <f>V136/batteryCapacity</f>
        <v>0.0004697347314</v>
      </c>
      <c r="X136" s="37">
        <f t="shared" si="8"/>
        <v>0.1788955702</v>
      </c>
      <c r="Y136" s="43">
        <f t="shared" si="9"/>
        <v>0.001045892825</v>
      </c>
      <c r="Z136" s="37">
        <f t="shared" si="10"/>
        <v>0.03130672478</v>
      </c>
    </row>
    <row r="137" ht="15.75" customHeight="1">
      <c r="A137" s="31"/>
      <c r="B137" s="31" t="s">
        <v>172</v>
      </c>
      <c r="C137" s="32">
        <v>0.0</v>
      </c>
      <c r="D137" s="33">
        <v>10.0</v>
      </c>
      <c r="E137" s="34">
        <f>NumberOfPanels/D137</f>
        <v>1.8</v>
      </c>
      <c r="F137" s="32">
        <f t="shared" si="2"/>
        <v>0</v>
      </c>
      <c r="G137" s="32">
        <v>0.2795</v>
      </c>
      <c r="H137" s="32">
        <v>0.24792</v>
      </c>
      <c r="I137" s="35">
        <f t="shared" si="3"/>
        <v>0.7</v>
      </c>
      <c r="J137" s="36">
        <f t="shared" si="4"/>
        <v>0.01732341</v>
      </c>
      <c r="K137" s="37">
        <f t="shared" si="5"/>
        <v>0.0489125</v>
      </c>
      <c r="L137" s="37">
        <f t="shared" si="6"/>
        <v>0</v>
      </c>
      <c r="M137" s="38">
        <v>1.0</v>
      </c>
      <c r="N137" s="39">
        <v>0.0</v>
      </c>
      <c r="O137" s="39">
        <v>0.0</v>
      </c>
      <c r="P137" s="37">
        <f t="shared" si="7"/>
        <v>0</v>
      </c>
      <c r="Q137" s="37">
        <f>IF(M137=1, min(max(F137-G137,0),(batteryCapacity-V136)/sqrt(batteryEfficiency)),0)</f>
        <v>0</v>
      </c>
      <c r="R137" s="37">
        <f>IF(M137=2,min(N137,(batteryCapacity-V136)/sqrt(batteryEfficiency)),0)</f>
        <v>0</v>
      </c>
      <c r="S137" s="41">
        <f t="shared" si="11"/>
        <v>0.002703322359</v>
      </c>
      <c r="T137" s="37">
        <f>IF(M137=1, MIN(MAX(G137-F137,0),V136*SQRT(batteryEfficiency)),0)</f>
        <v>0.002703322359</v>
      </c>
      <c r="U137" s="37">
        <f>IF(M137=3, MIN(O137,V136*SQRT(batteryEfficiency)),0)</f>
        <v>0</v>
      </c>
      <c r="V137" s="37">
        <f>V136+P137*SQRT(batteryEfficiency)/4-(S137/SQRT(batteryEfficiency))/4</f>
        <v>0.002113806291</v>
      </c>
      <c r="W137" s="35">
        <f>V137/batteryCapacity</f>
        <v>0.0003523010485</v>
      </c>
      <c r="X137" s="37">
        <f t="shared" si="8"/>
        <v>0.2767966776</v>
      </c>
      <c r="Y137" s="43">
        <f t="shared" si="9"/>
        <v>0.002397531167</v>
      </c>
      <c r="Z137" s="37">
        <f t="shared" si="10"/>
        <v>0.04843941859</v>
      </c>
    </row>
    <row r="138" ht="15.75" customHeight="1">
      <c r="A138" s="31"/>
      <c r="B138" s="31" t="s">
        <v>173</v>
      </c>
      <c r="C138" s="32">
        <v>0.0</v>
      </c>
      <c r="D138" s="33">
        <v>10.0</v>
      </c>
      <c r="E138" s="34">
        <f>NumberOfPanels/D138</f>
        <v>1.8</v>
      </c>
      <c r="F138" s="32">
        <f t="shared" si="2"/>
        <v>0</v>
      </c>
      <c r="G138" s="32">
        <v>0.2375</v>
      </c>
      <c r="H138" s="32">
        <v>0.24792</v>
      </c>
      <c r="I138" s="35">
        <f t="shared" si="3"/>
        <v>0.7</v>
      </c>
      <c r="J138" s="36">
        <f t="shared" si="4"/>
        <v>0.01472025</v>
      </c>
      <c r="K138" s="37">
        <f t="shared" si="5"/>
        <v>0.0415625</v>
      </c>
      <c r="L138" s="37">
        <f t="shared" si="6"/>
        <v>0</v>
      </c>
      <c r="M138" s="38">
        <v>1.0</v>
      </c>
      <c r="N138" s="39">
        <v>0.0</v>
      </c>
      <c r="O138" s="39">
        <v>0.0</v>
      </c>
      <c r="P138" s="37">
        <f t="shared" si="7"/>
        <v>0</v>
      </c>
      <c r="Q138" s="37">
        <f>IF(M138=1, min(max(F138-G138,0),(batteryCapacity-V137)/sqrt(batteryEfficiency)),0)</f>
        <v>0</v>
      </c>
      <c r="R138" s="37">
        <f>IF(M138=2,min(N138,(batteryCapacity-V137)/sqrt(batteryEfficiency)),0)</f>
        <v>0</v>
      </c>
      <c r="S138" s="41">
        <f t="shared" si="11"/>
        <v>0.002027491769</v>
      </c>
      <c r="T138" s="37">
        <f>IF(M138=1, MIN(MAX(G138-F138,0),V137*SQRT(batteryEfficiency)),0)</f>
        <v>0.002027491769</v>
      </c>
      <c r="U138" s="37">
        <f>IF(M138=3, MIN(O138,V137*SQRT(batteryEfficiency)),0)</f>
        <v>0</v>
      </c>
      <c r="V138" s="37">
        <f>V137+P138*SQRT(batteryEfficiency)/4-(S138/SQRT(batteryEfficiency))/4</f>
        <v>0.001585354718</v>
      </c>
      <c r="W138" s="35">
        <f>V138/batteryCapacity</f>
        <v>0.0002642257864</v>
      </c>
      <c r="X138" s="37">
        <f t="shared" si="8"/>
        <v>0.2354725082</v>
      </c>
      <c r="Y138" s="43">
        <f t="shared" si="9"/>
        <v>0.001733107095</v>
      </c>
      <c r="Z138" s="37">
        <f t="shared" si="10"/>
        <v>0.04120768894</v>
      </c>
    </row>
    <row r="139" ht="15.75" customHeight="1">
      <c r="A139" s="31"/>
      <c r="B139" s="31" t="s">
        <v>174</v>
      </c>
      <c r="C139" s="32">
        <v>0.0</v>
      </c>
      <c r="D139" s="33">
        <v>10.0</v>
      </c>
      <c r="E139" s="34">
        <f>NumberOfPanels/D139</f>
        <v>1.8</v>
      </c>
      <c r="F139" s="32">
        <f t="shared" si="2"/>
        <v>0</v>
      </c>
      <c r="G139" s="32">
        <v>0.2375</v>
      </c>
      <c r="H139" s="32">
        <v>0.2138</v>
      </c>
      <c r="I139" s="35">
        <f t="shared" si="3"/>
        <v>0.7</v>
      </c>
      <c r="J139" s="36">
        <f t="shared" si="4"/>
        <v>0.012694375</v>
      </c>
      <c r="K139" s="37">
        <f t="shared" si="5"/>
        <v>0.0415625</v>
      </c>
      <c r="L139" s="37">
        <f t="shared" si="6"/>
        <v>0</v>
      </c>
      <c r="M139" s="38">
        <v>1.0</v>
      </c>
      <c r="N139" s="39">
        <v>0.0</v>
      </c>
      <c r="O139" s="39">
        <v>0.0</v>
      </c>
      <c r="P139" s="37">
        <f t="shared" si="7"/>
        <v>0</v>
      </c>
      <c r="Q139" s="37">
        <f>IF(M139=1, min(max(F139-G139,0),(batteryCapacity-V138)/sqrt(batteryEfficiency)),0)</f>
        <v>0</v>
      </c>
      <c r="R139" s="37">
        <f>IF(M139=2,min(N139,(batteryCapacity-V138)/sqrt(batteryEfficiency)),0)</f>
        <v>0</v>
      </c>
      <c r="S139" s="41">
        <f t="shared" si="11"/>
        <v>0.001520618827</v>
      </c>
      <c r="T139" s="37">
        <f>IF(M139=1, MIN(MAX(G139-F139,0),V138*SQRT(batteryEfficiency)),0)</f>
        <v>0.001520618827</v>
      </c>
      <c r="U139" s="37">
        <f>IF(M139=3, MIN(O139,V138*SQRT(batteryEfficiency)),0)</f>
        <v>0</v>
      </c>
      <c r="V139" s="37">
        <f>V138+P139*SQRT(batteryEfficiency)/4-(S139/SQRT(batteryEfficiency))/4</f>
        <v>0.001189016039</v>
      </c>
      <c r="W139" s="35">
        <f>V139/batteryCapacity</f>
        <v>0.0001981693398</v>
      </c>
      <c r="X139" s="37">
        <f t="shared" si="8"/>
        <v>0.2359793812</v>
      </c>
      <c r="Y139" s="43">
        <f t="shared" si="9"/>
        <v>0.001497805378</v>
      </c>
      <c r="Z139" s="37">
        <f t="shared" si="10"/>
        <v>0.04129639171</v>
      </c>
    </row>
    <row r="140" ht="15.75" customHeight="1">
      <c r="A140" s="31"/>
      <c r="B140" s="31" t="s">
        <v>175</v>
      </c>
      <c r="C140" s="32">
        <v>0.0</v>
      </c>
      <c r="D140" s="33">
        <v>10.0</v>
      </c>
      <c r="E140" s="34">
        <f>NumberOfPanels/D140</f>
        <v>1.8</v>
      </c>
      <c r="F140" s="32">
        <f t="shared" si="2"/>
        <v>0</v>
      </c>
      <c r="G140" s="32">
        <v>0.431</v>
      </c>
      <c r="H140" s="32">
        <v>0.2138</v>
      </c>
      <c r="I140" s="35">
        <f t="shared" si="3"/>
        <v>0.7</v>
      </c>
      <c r="J140" s="36">
        <f t="shared" si="4"/>
        <v>0.02303695</v>
      </c>
      <c r="K140" s="37">
        <f t="shared" si="5"/>
        <v>0.075425</v>
      </c>
      <c r="L140" s="37">
        <f t="shared" si="6"/>
        <v>0</v>
      </c>
      <c r="M140" s="38">
        <v>1.0</v>
      </c>
      <c r="N140" s="39">
        <v>0.0</v>
      </c>
      <c r="O140" s="39">
        <v>0.0</v>
      </c>
      <c r="P140" s="37">
        <f t="shared" si="7"/>
        <v>0</v>
      </c>
      <c r="Q140" s="37">
        <f>IF(M140=1, min(max(F140-G140,0),(batteryCapacity-V139)/sqrt(batteryEfficiency)),0)</f>
        <v>0</v>
      </c>
      <c r="R140" s="37">
        <f>IF(M140=2,min(N140,(batteryCapacity-V139)/sqrt(batteryEfficiency)),0)</f>
        <v>0</v>
      </c>
      <c r="S140" s="41">
        <f t="shared" si="11"/>
        <v>0.00114046412</v>
      </c>
      <c r="T140" s="37">
        <f>IF(M140=1, MIN(MAX(G140-F140,0),V139*SQRT(batteryEfficiency)),0)</f>
        <v>0.00114046412</v>
      </c>
      <c r="U140" s="37">
        <f>IF(M140=3, MIN(O140,V139*SQRT(batteryEfficiency)),0)</f>
        <v>0</v>
      </c>
      <c r="V140" s="37">
        <f>V139+P140*SQRT(batteryEfficiency)/4-(S140/SQRT(batteryEfficiency))/4</f>
        <v>0.0008917620291</v>
      </c>
      <c r="W140" s="35">
        <f>V140/batteryCapacity</f>
        <v>0.0001486270048</v>
      </c>
      <c r="X140" s="37">
        <f t="shared" si="8"/>
        <v>0.4298595359</v>
      </c>
      <c r="Y140" s="43">
        <f t="shared" si="9"/>
        <v>0.004951326318</v>
      </c>
      <c r="Z140" s="37">
        <f t="shared" si="10"/>
        <v>0.07522541878</v>
      </c>
    </row>
    <row r="141" ht="15.75" customHeight="1">
      <c r="A141" s="31"/>
      <c r="B141" s="31" t="s">
        <v>176</v>
      </c>
      <c r="C141" s="32">
        <v>0.0</v>
      </c>
      <c r="D141" s="33">
        <v>10.0</v>
      </c>
      <c r="E141" s="34">
        <f>NumberOfPanels/D141</f>
        <v>1.8</v>
      </c>
      <c r="F141" s="32">
        <f t="shared" si="2"/>
        <v>0</v>
      </c>
      <c r="G141" s="32">
        <v>1.7975</v>
      </c>
      <c r="H141" s="32">
        <v>0.2138</v>
      </c>
      <c r="I141" s="35">
        <f t="shared" si="3"/>
        <v>0.7</v>
      </c>
      <c r="J141" s="36">
        <f t="shared" si="4"/>
        <v>0.096076375</v>
      </c>
      <c r="K141" s="37">
        <f t="shared" si="5"/>
        <v>0.3145625</v>
      </c>
      <c r="L141" s="37">
        <f t="shared" si="6"/>
        <v>0</v>
      </c>
      <c r="M141" s="38">
        <v>1.0</v>
      </c>
      <c r="N141" s="39">
        <v>0.0</v>
      </c>
      <c r="O141" s="39">
        <v>0.0</v>
      </c>
      <c r="P141" s="37">
        <f t="shared" si="7"/>
        <v>0</v>
      </c>
      <c r="Q141" s="37">
        <f>IF(M141=1, min(max(F141-G141,0),(batteryCapacity-V140)/sqrt(batteryEfficiency)),0)</f>
        <v>0</v>
      </c>
      <c r="R141" s="37">
        <f>IF(M141=2,min(N141,(batteryCapacity-V140)/sqrt(batteryEfficiency)),0)</f>
        <v>0</v>
      </c>
      <c r="S141" s="41">
        <f t="shared" si="11"/>
        <v>0.00085534809</v>
      </c>
      <c r="T141" s="37">
        <f>IF(M141=1, MIN(MAX(G141-F141,0),V140*SQRT(batteryEfficiency)),0)</f>
        <v>0.00085534809</v>
      </c>
      <c r="U141" s="37">
        <f>IF(M141=3, MIN(O141,V140*SQRT(batteryEfficiency)),0)</f>
        <v>0</v>
      </c>
      <c r="V141" s="37">
        <f>V140+P141*SQRT(batteryEfficiency)/4-(S141/SQRT(batteryEfficiency))/4</f>
        <v>0.0006688215218</v>
      </c>
      <c r="W141" s="35">
        <f>V141/batteryCapacity</f>
        <v>0.0001114702536</v>
      </c>
      <c r="X141" s="37">
        <f t="shared" si="8"/>
        <v>1.796644652</v>
      </c>
      <c r="Y141" s="43">
        <f t="shared" si="9"/>
        <v>0.08630755266</v>
      </c>
      <c r="Z141" s="37">
        <f t="shared" si="10"/>
        <v>0.3144128141</v>
      </c>
    </row>
    <row r="142" ht="15.75" customHeight="1">
      <c r="A142" s="31"/>
      <c r="B142" s="31" t="s">
        <v>177</v>
      </c>
      <c r="C142" s="32">
        <v>0.0</v>
      </c>
      <c r="D142" s="33">
        <v>10.0</v>
      </c>
      <c r="E142" s="34">
        <f>NumberOfPanels/D142</f>
        <v>1.8</v>
      </c>
      <c r="F142" s="32">
        <f t="shared" si="2"/>
        <v>0</v>
      </c>
      <c r="G142" s="32">
        <v>0.2405</v>
      </c>
      <c r="H142" s="32">
        <v>0.2138</v>
      </c>
      <c r="I142" s="35">
        <f t="shared" si="3"/>
        <v>0.7</v>
      </c>
      <c r="J142" s="36">
        <f t="shared" si="4"/>
        <v>0.012854725</v>
      </c>
      <c r="K142" s="37">
        <f t="shared" si="5"/>
        <v>0.0420875</v>
      </c>
      <c r="L142" s="37">
        <f t="shared" si="6"/>
        <v>0</v>
      </c>
      <c r="M142" s="38">
        <v>1.0</v>
      </c>
      <c r="N142" s="39">
        <v>0.0</v>
      </c>
      <c r="O142" s="39">
        <v>0.0</v>
      </c>
      <c r="P142" s="37">
        <f t="shared" si="7"/>
        <v>0</v>
      </c>
      <c r="Q142" s="37">
        <f>IF(M142=1, min(max(F142-G142,0),(batteryCapacity-V141)/sqrt(batteryEfficiency)),0)</f>
        <v>0</v>
      </c>
      <c r="R142" s="37">
        <f>IF(M142=2,min(N142,(batteryCapacity-V141)/sqrt(batteryEfficiency)),0)</f>
        <v>0</v>
      </c>
      <c r="S142" s="41">
        <f t="shared" si="11"/>
        <v>0.0006415110675</v>
      </c>
      <c r="T142" s="37">
        <f>IF(M142=1, MIN(MAX(G142-F142,0),V141*SQRT(batteryEfficiency)),0)</f>
        <v>0.0006415110675</v>
      </c>
      <c r="U142" s="37">
        <f>IF(M142=3, MIN(O142,V141*SQRT(batteryEfficiency)),0)</f>
        <v>0</v>
      </c>
      <c r="V142" s="37">
        <f>V141+P142*SQRT(batteryEfficiency)/4-(S142/SQRT(batteryEfficiency))/4</f>
        <v>0.0005016161413</v>
      </c>
      <c r="W142" s="35">
        <f>V142/batteryCapacity</f>
        <v>0.00008360269022</v>
      </c>
      <c r="X142" s="37">
        <f t="shared" si="8"/>
        <v>0.2398584889</v>
      </c>
      <c r="Y142" s="43">
        <f t="shared" si="9"/>
        <v>0.001541657457</v>
      </c>
      <c r="Z142" s="37">
        <f t="shared" si="10"/>
        <v>0.04197523556</v>
      </c>
    </row>
    <row r="143" ht="15.75" customHeight="1">
      <c r="A143" s="31"/>
      <c r="B143" s="31" t="s">
        <v>178</v>
      </c>
      <c r="C143" s="32">
        <v>0.0</v>
      </c>
      <c r="D143" s="33">
        <v>10.0</v>
      </c>
      <c r="E143" s="34">
        <f>NumberOfPanels/D143</f>
        <v>1.8</v>
      </c>
      <c r="F143" s="32">
        <f t="shared" si="2"/>
        <v>0</v>
      </c>
      <c r="G143" s="32">
        <v>0.3855</v>
      </c>
      <c r="H143" s="32">
        <v>0.25651</v>
      </c>
      <c r="I143" s="35">
        <f t="shared" si="3"/>
        <v>0.7</v>
      </c>
      <c r="J143" s="36">
        <f t="shared" si="4"/>
        <v>0.02472115125</v>
      </c>
      <c r="K143" s="37">
        <f t="shared" si="5"/>
        <v>0.0674625</v>
      </c>
      <c r="L143" s="37">
        <f t="shared" si="6"/>
        <v>0</v>
      </c>
      <c r="M143" s="38">
        <v>1.0</v>
      </c>
      <c r="N143" s="39">
        <v>0.0</v>
      </c>
      <c r="O143" s="39">
        <v>0.0</v>
      </c>
      <c r="P143" s="37">
        <f t="shared" si="7"/>
        <v>0</v>
      </c>
      <c r="Q143" s="37">
        <f>IF(M143=1, min(max(F143-G143,0),(batteryCapacity-V142)/sqrt(batteryEfficiency)),0)</f>
        <v>0</v>
      </c>
      <c r="R143" s="37">
        <f>IF(M143=2,min(N143,(batteryCapacity-V142)/sqrt(batteryEfficiency)),0)</f>
        <v>0</v>
      </c>
      <c r="S143" s="41">
        <f t="shared" si="11"/>
        <v>0.0004811333007</v>
      </c>
      <c r="T143" s="37">
        <f>IF(M143=1, MIN(MAX(G143-F143,0),V142*SQRT(batteryEfficiency)),0)</f>
        <v>0.0004811333007</v>
      </c>
      <c r="U143" s="37">
        <f>IF(M143=3, MIN(O143,V142*SQRT(batteryEfficiency)),0)</f>
        <v>0</v>
      </c>
      <c r="V143" s="37">
        <f>V142+P143*SQRT(batteryEfficiency)/4-(S143/SQRT(batteryEfficiency))/4</f>
        <v>0.000376212106</v>
      </c>
      <c r="W143" s="35">
        <f>V143/batteryCapacity</f>
        <v>0.00006270201767</v>
      </c>
      <c r="X143" s="37">
        <f t="shared" si="8"/>
        <v>0.3850188667</v>
      </c>
      <c r="Y143" s="43">
        <f t="shared" si="9"/>
        <v>0.004759054819</v>
      </c>
      <c r="Z143" s="37">
        <f t="shared" si="10"/>
        <v>0.06737830167</v>
      </c>
    </row>
    <row r="144" ht="15.75" customHeight="1">
      <c r="A144" s="31"/>
      <c r="B144" s="31" t="s">
        <v>179</v>
      </c>
      <c r="C144" s="32">
        <v>0.0</v>
      </c>
      <c r="D144" s="33">
        <v>10.0</v>
      </c>
      <c r="E144" s="34">
        <f>NumberOfPanels/D144</f>
        <v>1.8</v>
      </c>
      <c r="F144" s="32">
        <f t="shared" si="2"/>
        <v>0</v>
      </c>
      <c r="G144" s="32">
        <v>0.19</v>
      </c>
      <c r="H144" s="32">
        <v>0.25651</v>
      </c>
      <c r="I144" s="35">
        <f t="shared" si="3"/>
        <v>0.7</v>
      </c>
      <c r="J144" s="36">
        <f t="shared" si="4"/>
        <v>0.012184225</v>
      </c>
      <c r="K144" s="37">
        <f t="shared" si="5"/>
        <v>0.03325</v>
      </c>
      <c r="L144" s="37">
        <f t="shared" si="6"/>
        <v>0</v>
      </c>
      <c r="M144" s="38">
        <v>1.0</v>
      </c>
      <c r="N144" s="39">
        <v>0.0</v>
      </c>
      <c r="O144" s="39">
        <v>0.0</v>
      </c>
      <c r="P144" s="37">
        <f t="shared" si="7"/>
        <v>0</v>
      </c>
      <c r="Q144" s="37">
        <f>IF(M144=1, min(max(F144-G144,0),(batteryCapacity-V143)/sqrt(batteryEfficiency)),0)</f>
        <v>0</v>
      </c>
      <c r="R144" s="37">
        <f>IF(M144=2,min(N144,(batteryCapacity-V143)/sqrt(batteryEfficiency)),0)</f>
        <v>0</v>
      </c>
      <c r="S144" s="41">
        <f t="shared" si="11"/>
        <v>0.0003608499755</v>
      </c>
      <c r="T144" s="37">
        <f>IF(M144=1, MIN(MAX(G144-F144,0),V143*SQRT(batteryEfficiency)),0)</f>
        <v>0.0003608499755</v>
      </c>
      <c r="U144" s="37">
        <f>IF(M144=3, MIN(O144,V143*SQRT(batteryEfficiency)),0)</f>
        <v>0</v>
      </c>
      <c r="V144" s="37">
        <f>V143+P144*SQRT(batteryEfficiency)/4-(S144/SQRT(batteryEfficiency))/4</f>
        <v>0.0002821590795</v>
      </c>
      <c r="W144" s="35">
        <f>V144/batteryCapacity</f>
        <v>0.00004702651325</v>
      </c>
      <c r="X144" s="37">
        <f t="shared" si="8"/>
        <v>0.18963915</v>
      </c>
      <c r="Y144" s="43">
        <f t="shared" si="9"/>
        <v>0.001155303036</v>
      </c>
      <c r="Z144" s="37">
        <f t="shared" si="10"/>
        <v>0.03318685125</v>
      </c>
    </row>
    <row r="145" ht="15.75" customHeight="1">
      <c r="A145" s="31"/>
      <c r="B145" s="31" t="s">
        <v>180</v>
      </c>
      <c r="C145" s="32">
        <v>0.0</v>
      </c>
      <c r="D145" s="33">
        <v>10.0</v>
      </c>
      <c r="E145" s="34">
        <f>NumberOfPanels/D145</f>
        <v>1.8</v>
      </c>
      <c r="F145" s="32">
        <f t="shared" si="2"/>
        <v>0</v>
      </c>
      <c r="G145" s="32">
        <v>0.242</v>
      </c>
      <c r="H145" s="32">
        <v>0.25755</v>
      </c>
      <c r="I145" s="35">
        <f t="shared" si="3"/>
        <v>0.7</v>
      </c>
      <c r="J145" s="36">
        <f t="shared" si="4"/>
        <v>0.015581775</v>
      </c>
      <c r="K145" s="37">
        <f t="shared" si="5"/>
        <v>0.04235</v>
      </c>
      <c r="L145" s="37">
        <f t="shared" si="6"/>
        <v>0</v>
      </c>
      <c r="M145" s="38">
        <v>1.0</v>
      </c>
      <c r="N145" s="39">
        <v>0.0</v>
      </c>
      <c r="O145" s="39">
        <v>0.0</v>
      </c>
      <c r="P145" s="37">
        <f t="shared" si="7"/>
        <v>0</v>
      </c>
      <c r="Q145" s="37">
        <f>IF(M145=1, min(max(F145-G145,0),(batteryCapacity-V144)/sqrt(batteryEfficiency)),0)</f>
        <v>0</v>
      </c>
      <c r="R145" s="37">
        <f>IF(M145=2,min(N145,(batteryCapacity-V144)/sqrt(batteryEfficiency)),0)</f>
        <v>0</v>
      </c>
      <c r="S145" s="41">
        <f t="shared" si="11"/>
        <v>0.0002706374816</v>
      </c>
      <c r="T145" s="37">
        <f>IF(M145=1, MIN(MAX(G145-F145,0),V144*SQRT(batteryEfficiency)),0)</f>
        <v>0.0002706374816</v>
      </c>
      <c r="U145" s="37">
        <f>IF(M145=3, MIN(O145,V144*SQRT(batteryEfficiency)),0)</f>
        <v>0</v>
      </c>
      <c r="V145" s="37">
        <f>V144+P145*SQRT(batteryEfficiency)/4-(S145/SQRT(batteryEfficiency))/4</f>
        <v>0.0002116193096</v>
      </c>
      <c r="W145" s="35">
        <f>V145/batteryCapacity</f>
        <v>0.00003526988494</v>
      </c>
      <c r="X145" s="37">
        <f t="shared" si="8"/>
        <v>0.2417293625</v>
      </c>
      <c r="Y145" s="43">
        <f t="shared" si="9"/>
        <v>0.001883286269</v>
      </c>
      <c r="Z145" s="37">
        <f t="shared" si="10"/>
        <v>0.04230263844</v>
      </c>
    </row>
    <row r="146" ht="15.75" customHeight="1">
      <c r="A146" s="31"/>
      <c r="B146" s="31" t="s">
        <v>181</v>
      </c>
      <c r="C146" s="32">
        <v>0.0</v>
      </c>
      <c r="D146" s="33">
        <v>10.0</v>
      </c>
      <c r="E146" s="34">
        <f>NumberOfPanels/D146</f>
        <v>1.8</v>
      </c>
      <c r="F146" s="32">
        <f t="shared" si="2"/>
        <v>0</v>
      </c>
      <c r="G146" s="32">
        <v>0.24</v>
      </c>
      <c r="H146" s="32">
        <v>0.25755</v>
      </c>
      <c r="I146" s="35">
        <f t="shared" si="3"/>
        <v>0.7</v>
      </c>
      <c r="J146" s="36">
        <f t="shared" si="4"/>
        <v>0.015453</v>
      </c>
      <c r="K146" s="37">
        <f t="shared" si="5"/>
        <v>0.042</v>
      </c>
      <c r="L146" s="37">
        <f t="shared" si="6"/>
        <v>0</v>
      </c>
      <c r="M146" s="38">
        <v>1.0</v>
      </c>
      <c r="N146" s="39">
        <v>0.0</v>
      </c>
      <c r="O146" s="39">
        <v>0.0</v>
      </c>
      <c r="P146" s="37">
        <f t="shared" si="7"/>
        <v>0</v>
      </c>
      <c r="Q146" s="37">
        <f>IF(M146=1, min(max(F146-G146,0),(batteryCapacity-V145)/sqrt(batteryEfficiency)),0)</f>
        <v>0</v>
      </c>
      <c r="R146" s="37">
        <f>IF(M146=2,min(N146,(batteryCapacity-V145)/sqrt(batteryEfficiency)),0)</f>
        <v>0</v>
      </c>
      <c r="S146" s="41">
        <f t="shared" si="11"/>
        <v>0.0002029781112</v>
      </c>
      <c r="T146" s="37">
        <f>IF(M146=1, MIN(MAX(G146-F146,0),V145*SQRT(batteryEfficiency)),0)</f>
        <v>0.0002029781112</v>
      </c>
      <c r="U146" s="37">
        <f>IF(M146=3, MIN(O146,V145*SQRT(batteryEfficiency)),0)</f>
        <v>0</v>
      </c>
      <c r="V146" s="37">
        <f>V145+P146*SQRT(batteryEfficiency)/4-(S146/SQRT(batteryEfficiency))/4</f>
        <v>0.0001587144822</v>
      </c>
      <c r="W146" s="35">
        <f>V146/batteryCapacity</f>
        <v>0.0000264524137</v>
      </c>
      <c r="X146" s="37">
        <f t="shared" si="8"/>
        <v>0.2397970219</v>
      </c>
      <c r="Y146" s="43">
        <f t="shared" si="9"/>
        <v>0.00185279169</v>
      </c>
      <c r="Z146" s="37">
        <f t="shared" si="10"/>
        <v>0.04196447883</v>
      </c>
    </row>
    <row r="147" ht="15.75" customHeight="1">
      <c r="A147" s="31"/>
      <c r="B147" s="31" t="s">
        <v>182</v>
      </c>
      <c r="C147" s="32">
        <v>0.0</v>
      </c>
      <c r="D147" s="33">
        <v>10.0</v>
      </c>
      <c r="E147" s="34">
        <f>NumberOfPanels/D147</f>
        <v>1.8</v>
      </c>
      <c r="F147" s="32">
        <f t="shared" si="2"/>
        <v>0</v>
      </c>
      <c r="G147" s="32">
        <v>0.192</v>
      </c>
      <c r="H147" s="32">
        <v>0.24433</v>
      </c>
      <c r="I147" s="35">
        <f t="shared" si="3"/>
        <v>0.7</v>
      </c>
      <c r="J147" s="36">
        <f t="shared" si="4"/>
        <v>0.01172784</v>
      </c>
      <c r="K147" s="37">
        <f t="shared" si="5"/>
        <v>0.0336</v>
      </c>
      <c r="L147" s="37">
        <f t="shared" si="6"/>
        <v>0</v>
      </c>
      <c r="M147" s="38">
        <v>1.0</v>
      </c>
      <c r="N147" s="39">
        <v>0.0</v>
      </c>
      <c r="O147" s="39">
        <v>0.0</v>
      </c>
      <c r="P147" s="37">
        <f t="shared" si="7"/>
        <v>0</v>
      </c>
      <c r="Q147" s="37">
        <f>IF(M147=1, min(max(F147-G147,0),(batteryCapacity-V146)/sqrt(batteryEfficiency)),0)</f>
        <v>0</v>
      </c>
      <c r="R147" s="37">
        <f>IF(M147=2,min(N147,(batteryCapacity-V146)/sqrt(batteryEfficiency)),0)</f>
        <v>0</v>
      </c>
      <c r="S147" s="41">
        <f t="shared" si="11"/>
        <v>0.0001522335834</v>
      </c>
      <c r="T147" s="37">
        <f>IF(M147=1, MIN(MAX(G147-F147,0),V146*SQRT(batteryEfficiency)),0)</f>
        <v>0.0001522335834</v>
      </c>
      <c r="U147" s="37">
        <f>IF(M147=3, MIN(O147,V146*SQRT(batteryEfficiency)),0)</f>
        <v>0</v>
      </c>
      <c r="V147" s="37">
        <f>V146+P147*SQRT(batteryEfficiency)/4-(S147/SQRT(batteryEfficiency))/4</f>
        <v>0.0001190358617</v>
      </c>
      <c r="W147" s="35">
        <f>V147/batteryCapacity</f>
        <v>0.00001983931028</v>
      </c>
      <c r="X147" s="37">
        <f t="shared" si="8"/>
        <v>0.1918477664</v>
      </c>
      <c r="Y147" s="43">
        <f t="shared" si="9"/>
        <v>0.001124979954</v>
      </c>
      <c r="Z147" s="37">
        <f t="shared" si="10"/>
        <v>0.03357335912</v>
      </c>
    </row>
    <row r="148" ht="15.75" customHeight="1">
      <c r="A148" s="31"/>
      <c r="B148" s="31" t="s">
        <v>183</v>
      </c>
      <c r="C148" s="32">
        <v>0.0</v>
      </c>
      <c r="D148" s="33">
        <v>10.0</v>
      </c>
      <c r="E148" s="34">
        <f>NumberOfPanels/D148</f>
        <v>1.8</v>
      </c>
      <c r="F148" s="32">
        <f t="shared" si="2"/>
        <v>0</v>
      </c>
      <c r="G148" s="32">
        <v>0.1915</v>
      </c>
      <c r="H148" s="32">
        <v>0.24433</v>
      </c>
      <c r="I148" s="35">
        <f t="shared" si="3"/>
        <v>0.7</v>
      </c>
      <c r="J148" s="36">
        <f t="shared" si="4"/>
        <v>0.01169729875</v>
      </c>
      <c r="K148" s="37">
        <f t="shared" si="5"/>
        <v>0.0335125</v>
      </c>
      <c r="L148" s="37">
        <f t="shared" si="6"/>
        <v>0</v>
      </c>
      <c r="M148" s="38">
        <v>1.0</v>
      </c>
      <c r="N148" s="39">
        <v>0.0</v>
      </c>
      <c r="O148" s="39">
        <v>0.0</v>
      </c>
      <c r="P148" s="37">
        <f t="shared" si="7"/>
        <v>0</v>
      </c>
      <c r="Q148" s="37">
        <f>IF(M148=1, min(max(F148-G148,0),(batteryCapacity-V147)/sqrt(batteryEfficiency)),0)</f>
        <v>0</v>
      </c>
      <c r="R148" s="37">
        <f>IF(M148=2,min(N148,(batteryCapacity-V147)/sqrt(batteryEfficiency)),0)</f>
        <v>0</v>
      </c>
      <c r="S148" s="41">
        <f t="shared" si="11"/>
        <v>0.0001141751876</v>
      </c>
      <c r="T148" s="37">
        <f>IF(M148=1, MIN(MAX(G148-F148,0),V147*SQRT(batteryEfficiency)),0)</f>
        <v>0.0001141751876</v>
      </c>
      <c r="U148" s="37">
        <f>IF(M148=3, MIN(O148,V147*SQRT(batteryEfficiency)),0)</f>
        <v>0</v>
      </c>
      <c r="V148" s="37">
        <f>V147+P148*SQRT(batteryEfficiency)/4-(S148/SQRT(batteryEfficiency))/4</f>
        <v>0.00008927689625</v>
      </c>
      <c r="W148" s="35">
        <f>V148/batteryCapacity</f>
        <v>0.00001487948271</v>
      </c>
      <c r="X148" s="37">
        <f t="shared" si="8"/>
        <v>0.1913858248</v>
      </c>
      <c r="Y148" s="43">
        <f t="shared" si="9"/>
        <v>0.001119348585</v>
      </c>
      <c r="Z148" s="37">
        <f t="shared" si="10"/>
        <v>0.03349251934</v>
      </c>
    </row>
    <row r="149" ht="15.75" customHeight="1">
      <c r="A149" s="31"/>
      <c r="B149" s="31" t="s">
        <v>184</v>
      </c>
      <c r="C149" s="32">
        <v>0.003</v>
      </c>
      <c r="D149" s="33">
        <v>10.0</v>
      </c>
      <c r="E149" s="34">
        <f>NumberOfPanels/D149</f>
        <v>1.8</v>
      </c>
      <c r="F149" s="32">
        <f t="shared" si="2"/>
        <v>0.0054</v>
      </c>
      <c r="G149" s="32">
        <v>0.2875</v>
      </c>
      <c r="H149" s="32">
        <v>0.2413</v>
      </c>
      <c r="I149" s="35">
        <f t="shared" si="3"/>
        <v>0.7</v>
      </c>
      <c r="J149" s="36">
        <f t="shared" si="4"/>
        <v>0.0173434375</v>
      </c>
      <c r="K149" s="37">
        <f t="shared" si="5"/>
        <v>0.0503125</v>
      </c>
      <c r="L149" s="37">
        <f t="shared" si="6"/>
        <v>0.0054</v>
      </c>
      <c r="M149" s="38">
        <v>1.0</v>
      </c>
      <c r="N149" s="39">
        <v>0.0</v>
      </c>
      <c r="O149" s="39">
        <v>0.0</v>
      </c>
      <c r="P149" s="37">
        <f t="shared" si="7"/>
        <v>0</v>
      </c>
      <c r="Q149" s="37">
        <f>IF(M149=1, min(max(F149-G149,0),(batteryCapacity-V148)/sqrt(batteryEfficiency)),0)</f>
        <v>0</v>
      </c>
      <c r="R149" s="37">
        <f>IF(M149=2,min(N149,(batteryCapacity-V148)/sqrt(batteryEfficiency)),0)</f>
        <v>0</v>
      </c>
      <c r="S149" s="41">
        <f t="shared" si="11"/>
        <v>0.00008563139067</v>
      </c>
      <c r="T149" s="37">
        <f>IF(M149=1, MIN(MAX(G149-F149,0),V148*SQRT(batteryEfficiency)),0)</f>
        <v>0.00008563139067</v>
      </c>
      <c r="U149" s="37">
        <f>IF(M149=3, MIN(O149,V148*SQRT(batteryEfficiency)),0)</f>
        <v>0</v>
      </c>
      <c r="V149" s="37">
        <f>V148+P149*SQRT(batteryEfficiency)/4-(S149/SQRT(batteryEfficiency))/4</f>
        <v>0.00006695767219</v>
      </c>
      <c r="W149" s="35">
        <f>V149/batteryCapacity</f>
        <v>0.00001115961203</v>
      </c>
      <c r="X149" s="37">
        <f t="shared" si="8"/>
        <v>0.2766143686</v>
      </c>
      <c r="Y149" s="43">
        <f t="shared" si="9"/>
        <v>0.002398722007</v>
      </c>
      <c r="Z149" s="37">
        <f t="shared" si="10"/>
        <v>0.04975751451</v>
      </c>
    </row>
    <row r="150" ht="15.75" customHeight="1">
      <c r="A150" s="31"/>
      <c r="B150" s="31" t="s">
        <v>185</v>
      </c>
      <c r="C150" s="32">
        <v>0.014</v>
      </c>
      <c r="D150" s="33">
        <v>10.0</v>
      </c>
      <c r="E150" s="34">
        <f>NumberOfPanels/D150</f>
        <v>1.8</v>
      </c>
      <c r="F150" s="32">
        <f t="shared" si="2"/>
        <v>0.0252</v>
      </c>
      <c r="G150" s="32">
        <v>0.254</v>
      </c>
      <c r="H150" s="32">
        <v>0.2413</v>
      </c>
      <c r="I150" s="35">
        <f t="shared" si="3"/>
        <v>0.7</v>
      </c>
      <c r="J150" s="36">
        <f t="shared" si="4"/>
        <v>0.01532255</v>
      </c>
      <c r="K150" s="37">
        <f t="shared" si="5"/>
        <v>0.04445</v>
      </c>
      <c r="L150" s="37">
        <f t="shared" si="6"/>
        <v>0.0252</v>
      </c>
      <c r="M150" s="38">
        <v>1.0</v>
      </c>
      <c r="N150" s="39">
        <v>0.0</v>
      </c>
      <c r="O150" s="39">
        <v>0.0</v>
      </c>
      <c r="P150" s="37">
        <f t="shared" si="7"/>
        <v>0</v>
      </c>
      <c r="Q150" s="37">
        <f>IF(M150=1, min(max(F150-G150,0),(batteryCapacity-V149)/sqrt(batteryEfficiency)),0)</f>
        <v>0</v>
      </c>
      <c r="R150" s="37">
        <f>IF(M150=2,min(N150,(batteryCapacity-V149)/sqrt(batteryEfficiency)),0)</f>
        <v>0</v>
      </c>
      <c r="S150" s="41">
        <f t="shared" si="11"/>
        <v>0.000064223543</v>
      </c>
      <c r="T150" s="37">
        <f>IF(M150=1, MIN(MAX(G150-F150,0),V149*SQRT(batteryEfficiency)),0)</f>
        <v>0.000064223543</v>
      </c>
      <c r="U150" s="37">
        <f>IF(M150=3, MIN(O150,V149*SQRT(batteryEfficiency)),0)</f>
        <v>0</v>
      </c>
      <c r="V150" s="37">
        <f>V149+P150*SQRT(batteryEfficiency)/4-(S150/SQRT(batteryEfficiency))/4</f>
        <v>0.00005021825414</v>
      </c>
      <c r="W150" s="35">
        <f>V150/batteryCapacity</f>
        <v>0.000008369709023</v>
      </c>
      <c r="X150" s="37">
        <f t="shared" si="8"/>
        <v>0.2035357765</v>
      </c>
      <c r="Y150" s="43">
        <f t="shared" si="9"/>
        <v>0.001559343556</v>
      </c>
      <c r="Z150" s="37">
        <f t="shared" si="10"/>
        <v>0.04191876088</v>
      </c>
    </row>
    <row r="151" ht="15.75" customHeight="1">
      <c r="A151" s="31"/>
      <c r="B151" s="31" t="s">
        <v>186</v>
      </c>
      <c r="C151" s="32">
        <v>0.016</v>
      </c>
      <c r="D151" s="33">
        <v>10.0</v>
      </c>
      <c r="E151" s="34">
        <f>NumberOfPanels/D151</f>
        <v>1.8</v>
      </c>
      <c r="F151" s="32">
        <f t="shared" si="2"/>
        <v>0.0288</v>
      </c>
      <c r="G151" s="32">
        <v>0.1375</v>
      </c>
      <c r="H151" s="32">
        <v>0.13713000000000003</v>
      </c>
      <c r="I151" s="35">
        <f t="shared" si="3"/>
        <v>0.7</v>
      </c>
      <c r="J151" s="36">
        <f t="shared" si="4"/>
        <v>0.00471384375</v>
      </c>
      <c r="K151" s="37">
        <f t="shared" si="5"/>
        <v>0.0240625</v>
      </c>
      <c r="L151" s="37">
        <f t="shared" si="6"/>
        <v>0.0288</v>
      </c>
      <c r="M151" s="38">
        <v>1.0</v>
      </c>
      <c r="N151" s="39">
        <v>0.0</v>
      </c>
      <c r="O151" s="39">
        <v>0.0</v>
      </c>
      <c r="P151" s="37">
        <f t="shared" si="7"/>
        <v>0</v>
      </c>
      <c r="Q151" s="37">
        <f>IF(M151=1, min(max(F151-G151,0),(batteryCapacity-V150)/sqrt(batteryEfficiency)),0)</f>
        <v>0</v>
      </c>
      <c r="R151" s="37">
        <f>IF(M151=2,min(N151,(batteryCapacity-V150)/sqrt(batteryEfficiency)),0)</f>
        <v>0</v>
      </c>
      <c r="S151" s="41">
        <f t="shared" si="11"/>
        <v>0.00004816765725</v>
      </c>
      <c r="T151" s="37">
        <f>IF(M151=1, MIN(MAX(G151-F151,0),V150*SQRT(batteryEfficiency)),0)</f>
        <v>0.00004816765725</v>
      </c>
      <c r="U151" s="37">
        <f>IF(M151=3, MIN(O151,V150*SQRT(batteryEfficiency)),0)</f>
        <v>0</v>
      </c>
      <c r="V151" s="37">
        <f>V150+P151*SQRT(batteryEfficiency)/4-(S151/SQRT(batteryEfficiency))/4</f>
        <v>0.00003766369061</v>
      </c>
      <c r="W151" s="35">
        <f>V151/batteryCapacity</f>
        <v>0.000006277281768</v>
      </c>
      <c r="X151" s="37">
        <f t="shared" si="8"/>
        <v>0.07985183234</v>
      </c>
      <c r="Y151" s="43">
        <f t="shared" si="9"/>
        <v>0.0001882045304</v>
      </c>
      <c r="Z151" s="37">
        <f t="shared" si="10"/>
        <v>0.02117407066</v>
      </c>
    </row>
    <row r="152" ht="15.75" customHeight="1">
      <c r="A152" s="31"/>
      <c r="B152" s="31" t="s">
        <v>187</v>
      </c>
      <c r="C152" s="32">
        <v>0.0255</v>
      </c>
      <c r="D152" s="33">
        <v>10.0</v>
      </c>
      <c r="E152" s="34">
        <f>NumberOfPanels/D152</f>
        <v>1.8</v>
      </c>
      <c r="F152" s="32">
        <f t="shared" si="2"/>
        <v>0.0459</v>
      </c>
      <c r="G152" s="32">
        <v>0.283</v>
      </c>
      <c r="H152" s="32">
        <v>0.13713000000000003</v>
      </c>
      <c r="I152" s="35">
        <f t="shared" si="3"/>
        <v>0.7</v>
      </c>
      <c r="J152" s="36">
        <f t="shared" si="4"/>
        <v>0.0097019475</v>
      </c>
      <c r="K152" s="37">
        <f t="shared" si="5"/>
        <v>0.049525</v>
      </c>
      <c r="L152" s="37">
        <f t="shared" si="6"/>
        <v>0.0459</v>
      </c>
      <c r="M152" s="38">
        <v>1.0</v>
      </c>
      <c r="N152" s="39">
        <v>0.0</v>
      </c>
      <c r="O152" s="39">
        <v>0.0</v>
      </c>
      <c r="P152" s="37">
        <f t="shared" si="7"/>
        <v>0</v>
      </c>
      <c r="Q152" s="37">
        <f>IF(M152=1, min(max(F152-G152,0),(batteryCapacity-V151)/sqrt(batteryEfficiency)),0)</f>
        <v>0</v>
      </c>
      <c r="R152" s="37">
        <f>IF(M152=2,min(N152,(batteryCapacity-V151)/sqrt(batteryEfficiency)),0)</f>
        <v>0</v>
      </c>
      <c r="S152" s="41">
        <f t="shared" si="11"/>
        <v>0.00003612574294</v>
      </c>
      <c r="T152" s="37">
        <f>IF(M152=1, MIN(MAX(G152-F152,0),V151*SQRT(batteryEfficiency)),0)</f>
        <v>0.00003612574294</v>
      </c>
      <c r="U152" s="37">
        <f>IF(M152=3, MIN(O152,V151*SQRT(batteryEfficiency)),0)</f>
        <v>0</v>
      </c>
      <c r="V152" s="37">
        <f>V151+P152*SQRT(batteryEfficiency)/4-(S152/SQRT(batteryEfficiency))/4</f>
        <v>0.00002824776795</v>
      </c>
      <c r="W152" s="35">
        <f>V152/batteryCapacity</f>
        <v>0.000004707961326</v>
      </c>
      <c r="X152" s="37">
        <f t="shared" si="8"/>
        <v>0.1911638743</v>
      </c>
      <c r="Y152" s="43">
        <f t="shared" si="9"/>
        <v>0.000927330936</v>
      </c>
      <c r="Z152" s="37">
        <f t="shared" si="10"/>
        <v>0.04492867799</v>
      </c>
    </row>
    <row r="153" ht="15.75" customHeight="1">
      <c r="A153" s="31"/>
      <c r="B153" s="31" t="s">
        <v>188</v>
      </c>
      <c r="C153" s="32">
        <v>0.1215</v>
      </c>
      <c r="D153" s="33">
        <v>10.0</v>
      </c>
      <c r="E153" s="34">
        <f>NumberOfPanels/D153</f>
        <v>1.8</v>
      </c>
      <c r="F153" s="32">
        <f t="shared" si="2"/>
        <v>0.2187</v>
      </c>
      <c r="G153" s="32">
        <v>3.496</v>
      </c>
      <c r="H153" s="32">
        <v>0.19266000000000003</v>
      </c>
      <c r="I153" s="35">
        <f t="shared" si="3"/>
        <v>0.7</v>
      </c>
      <c r="J153" s="36">
        <f t="shared" si="4"/>
        <v>0.16838484</v>
      </c>
      <c r="K153" s="37">
        <f t="shared" si="5"/>
        <v>0.6118</v>
      </c>
      <c r="L153" s="37">
        <f t="shared" si="6"/>
        <v>0.2187</v>
      </c>
      <c r="M153" s="38">
        <v>1.0</v>
      </c>
      <c r="N153" s="39">
        <v>0.0</v>
      </c>
      <c r="O153" s="39">
        <v>0.0</v>
      </c>
      <c r="P153" s="37">
        <f t="shared" si="7"/>
        <v>0</v>
      </c>
      <c r="Q153" s="37">
        <f>IF(M153=1, min(max(F153-G153,0),(batteryCapacity-V152)/sqrt(batteryEfficiency)),0)</f>
        <v>0</v>
      </c>
      <c r="R153" s="37">
        <f>IF(M153=2,min(N153,(batteryCapacity-V152)/sqrt(batteryEfficiency)),0)</f>
        <v>0</v>
      </c>
      <c r="S153" s="41">
        <f t="shared" si="11"/>
        <v>0.0000270943072</v>
      </c>
      <c r="T153" s="37">
        <f>IF(M153=1, MIN(MAX(G153-F153,0),V152*SQRT(batteryEfficiency)),0)</f>
        <v>0.0000270943072</v>
      </c>
      <c r="U153" s="37">
        <f>IF(M153=3, MIN(O153,V152*SQRT(batteryEfficiency)),0)</f>
        <v>0</v>
      </c>
      <c r="V153" s="37">
        <f>V152+P153*SQRT(batteryEfficiency)/4-(S153/SQRT(batteryEfficiency))/4</f>
        <v>0.00002118582597</v>
      </c>
      <c r="W153" s="35">
        <f>V153/batteryCapacity</f>
        <v>0.000003530970994</v>
      </c>
      <c r="X153" s="37">
        <f t="shared" si="8"/>
        <v>3.058572906</v>
      </c>
      <c r="Y153" s="43">
        <f t="shared" si="9"/>
        <v>0.2575086547</v>
      </c>
      <c r="Z153" s="37">
        <f t="shared" si="10"/>
        <v>0.5899252585</v>
      </c>
    </row>
    <row r="154" ht="15.75" customHeight="1">
      <c r="A154" s="31"/>
      <c r="B154" s="31" t="s">
        <v>189</v>
      </c>
      <c r="C154" s="32">
        <v>0.2355</v>
      </c>
      <c r="D154" s="33">
        <v>10.0</v>
      </c>
      <c r="E154" s="34">
        <f>NumberOfPanels/D154</f>
        <v>1.8</v>
      </c>
      <c r="F154" s="32">
        <f t="shared" si="2"/>
        <v>0.4239</v>
      </c>
      <c r="G154" s="32">
        <v>2.0045</v>
      </c>
      <c r="H154" s="32">
        <v>0.19266000000000003</v>
      </c>
      <c r="I154" s="35">
        <f t="shared" si="3"/>
        <v>0.7</v>
      </c>
      <c r="J154" s="36">
        <f t="shared" si="4"/>
        <v>0.0965467425</v>
      </c>
      <c r="K154" s="37">
        <f t="shared" si="5"/>
        <v>0.3507875</v>
      </c>
      <c r="L154" s="37">
        <f t="shared" si="6"/>
        <v>0.4239</v>
      </c>
      <c r="M154" s="38">
        <v>1.0</v>
      </c>
      <c r="N154" s="39">
        <v>0.0</v>
      </c>
      <c r="O154" s="39">
        <v>0.0</v>
      </c>
      <c r="P154" s="37">
        <f t="shared" si="7"/>
        <v>0</v>
      </c>
      <c r="Q154" s="37">
        <f>IF(M154=1, min(max(F154-G154,0),(batteryCapacity-V153)/sqrt(batteryEfficiency)),0)</f>
        <v>0</v>
      </c>
      <c r="R154" s="37">
        <f>IF(M154=2,min(N154,(batteryCapacity-V153)/sqrt(batteryEfficiency)),0)</f>
        <v>0</v>
      </c>
      <c r="S154" s="41">
        <f t="shared" si="11"/>
        <v>0.0000203207304</v>
      </c>
      <c r="T154" s="37">
        <f>IF(M154=1, MIN(MAX(G154-F154,0),V153*SQRT(batteryEfficiency)),0)</f>
        <v>0.0000203207304</v>
      </c>
      <c r="U154" s="37">
        <f>IF(M154=3, MIN(O154,V153*SQRT(batteryEfficiency)),0)</f>
        <v>0</v>
      </c>
      <c r="V154" s="37">
        <f>V153+P154*SQRT(batteryEfficiency)/4-(S154/SQRT(batteryEfficiency))/4</f>
        <v>0.00001588936947</v>
      </c>
      <c r="W154" s="35">
        <f>V154/batteryCapacity</f>
        <v>0.000002648228246</v>
      </c>
      <c r="X154" s="37">
        <f t="shared" si="8"/>
        <v>1.156679679</v>
      </c>
      <c r="Y154" s="43">
        <f t="shared" si="9"/>
        <v>0.05583682757</v>
      </c>
      <c r="Z154" s="37">
        <f t="shared" si="10"/>
        <v>0.3083939439</v>
      </c>
    </row>
    <row r="155" ht="15.75" customHeight="1">
      <c r="A155" s="31"/>
      <c r="B155" s="31" t="s">
        <v>190</v>
      </c>
      <c r="C155" s="32">
        <v>0.2595</v>
      </c>
      <c r="D155" s="33">
        <v>10.0</v>
      </c>
      <c r="E155" s="34">
        <f>NumberOfPanels/D155</f>
        <v>1.8</v>
      </c>
      <c r="F155" s="32">
        <f t="shared" si="2"/>
        <v>0.4671</v>
      </c>
      <c r="G155" s="32">
        <v>0.233</v>
      </c>
      <c r="H155" s="32">
        <v>0.23699</v>
      </c>
      <c r="I155" s="35">
        <f t="shared" si="3"/>
        <v>0.7</v>
      </c>
      <c r="J155" s="36">
        <f t="shared" si="4"/>
        <v>0.0138046675</v>
      </c>
      <c r="K155" s="37">
        <f t="shared" si="5"/>
        <v>0.040775</v>
      </c>
      <c r="L155" s="37">
        <f t="shared" si="6"/>
        <v>0.233</v>
      </c>
      <c r="M155" s="38">
        <v>1.0</v>
      </c>
      <c r="N155" s="39">
        <v>0.0</v>
      </c>
      <c r="O155" s="39">
        <v>0.0</v>
      </c>
      <c r="P155" s="37">
        <f t="shared" si="7"/>
        <v>0.2341</v>
      </c>
      <c r="Q155" s="37">
        <f>IF(M155=1, min(max(F155-G155,0),(batteryCapacity-V154)/sqrt(batteryEfficiency)),0)</f>
        <v>0.2341</v>
      </c>
      <c r="R155" s="37">
        <f>IF(M155=2,min(N155,(batteryCapacity-V154)/sqrt(batteryEfficiency)),0)</f>
        <v>0</v>
      </c>
      <c r="S155" s="41">
        <f t="shared" si="11"/>
        <v>0</v>
      </c>
      <c r="T155" s="37">
        <f>IF(M155=1, MIN(MAX(G155-F155,0),V154*SQRT(batteryEfficiency)),0)</f>
        <v>0</v>
      </c>
      <c r="U155" s="37">
        <f>IF(M155=3, MIN(O155,V154*SQRT(batteryEfficiency)),0)</f>
        <v>0</v>
      </c>
      <c r="V155" s="37">
        <f>V154+P155*SQRT(batteryEfficiency)/4-(S155/SQRT(batteryEfficiency))/4</f>
        <v>0.05615109735</v>
      </c>
      <c r="W155" s="35">
        <f>V155/batteryCapacity</f>
        <v>0.009358516225</v>
      </c>
      <c r="X155" s="37">
        <f t="shared" si="8"/>
        <v>-0.233</v>
      </c>
      <c r="Y155" s="43">
        <f t="shared" si="9"/>
        <v>0</v>
      </c>
      <c r="Z155" s="37">
        <f t="shared" si="10"/>
        <v>0.116775</v>
      </c>
    </row>
    <row r="156" ht="15.75" customHeight="1">
      <c r="A156" s="31"/>
      <c r="B156" s="31" t="s">
        <v>191</v>
      </c>
      <c r="C156" s="32">
        <v>0.1965</v>
      </c>
      <c r="D156" s="33">
        <v>10.0</v>
      </c>
      <c r="E156" s="34">
        <f>NumberOfPanels/D156</f>
        <v>1.8</v>
      </c>
      <c r="F156" s="32">
        <f t="shared" si="2"/>
        <v>0.3537</v>
      </c>
      <c r="G156" s="32">
        <v>0.1875</v>
      </c>
      <c r="H156" s="32">
        <v>0.23699</v>
      </c>
      <c r="I156" s="35">
        <f t="shared" si="3"/>
        <v>0.7</v>
      </c>
      <c r="J156" s="36">
        <f t="shared" si="4"/>
        <v>0.01110890625</v>
      </c>
      <c r="K156" s="37">
        <f t="shared" si="5"/>
        <v>0.0328125</v>
      </c>
      <c r="L156" s="37">
        <f t="shared" si="6"/>
        <v>0.1875</v>
      </c>
      <c r="M156" s="38">
        <v>1.0</v>
      </c>
      <c r="N156" s="39">
        <v>0.0</v>
      </c>
      <c r="O156" s="39">
        <v>0.0</v>
      </c>
      <c r="P156" s="37">
        <f t="shared" si="7"/>
        <v>0.1662</v>
      </c>
      <c r="Q156" s="37">
        <f>IF(M156=1, min(max(F156-G156,0),(batteryCapacity-V155)/sqrt(batteryEfficiency)),0)</f>
        <v>0.1662</v>
      </c>
      <c r="R156" s="37">
        <f>IF(M156=2,min(N156,(batteryCapacity-V155)/sqrt(batteryEfficiency)),0)</f>
        <v>0</v>
      </c>
      <c r="S156" s="41">
        <f t="shared" si="11"/>
        <v>0</v>
      </c>
      <c r="T156" s="37">
        <f>IF(M156=1, MIN(MAX(G156-F156,0),V155*SQRT(batteryEfficiency)),0)</f>
        <v>0</v>
      </c>
      <c r="U156" s="37">
        <f>IF(M156=3, MIN(O156,V155*SQRT(batteryEfficiency)),0)</f>
        <v>0</v>
      </c>
      <c r="V156" s="37">
        <f>V155+P156*SQRT(batteryEfficiency)/4-(S156/SQRT(batteryEfficiency))/4</f>
        <v>0.09600445731</v>
      </c>
      <c r="W156" s="35">
        <f>V156/batteryCapacity</f>
        <v>0.01600074288</v>
      </c>
      <c r="X156" s="37">
        <f t="shared" si="8"/>
        <v>-0.1875</v>
      </c>
      <c r="Y156" s="43">
        <f t="shared" si="9"/>
        <v>0</v>
      </c>
      <c r="Z156" s="37">
        <f t="shared" si="10"/>
        <v>0.088425</v>
      </c>
    </row>
    <row r="157" ht="15.75" customHeight="1">
      <c r="A157" s="31"/>
      <c r="B157" s="31" t="s">
        <v>192</v>
      </c>
      <c r="C157" s="32">
        <v>0.2185</v>
      </c>
      <c r="D157" s="33">
        <v>10.0</v>
      </c>
      <c r="E157" s="34">
        <f>NumberOfPanels/D157</f>
        <v>1.8</v>
      </c>
      <c r="F157" s="32">
        <f t="shared" si="2"/>
        <v>0.3933</v>
      </c>
      <c r="G157" s="32">
        <v>0.2995</v>
      </c>
      <c r="H157" s="32">
        <v>0.27114</v>
      </c>
      <c r="I157" s="35">
        <f t="shared" si="3"/>
        <v>0.7</v>
      </c>
      <c r="J157" s="36">
        <f t="shared" si="4"/>
        <v>0.0203016075</v>
      </c>
      <c r="K157" s="37">
        <f t="shared" si="5"/>
        <v>0.0524125</v>
      </c>
      <c r="L157" s="37">
        <f t="shared" si="6"/>
        <v>0.2995</v>
      </c>
      <c r="M157" s="38">
        <v>1.0</v>
      </c>
      <c r="N157" s="39">
        <v>0.0</v>
      </c>
      <c r="O157" s="39">
        <v>0.0</v>
      </c>
      <c r="P157" s="37">
        <f t="shared" si="7"/>
        <v>0.0938</v>
      </c>
      <c r="Q157" s="37">
        <f>IF(M157=1, min(max(F157-G157,0),(batteryCapacity-V156)/sqrt(batteryEfficiency)),0)</f>
        <v>0.0938</v>
      </c>
      <c r="R157" s="37">
        <f>IF(M157=2,min(N157,(batteryCapacity-V156)/sqrt(batteryEfficiency)),0)</f>
        <v>0</v>
      </c>
      <c r="S157" s="41">
        <f t="shared" si="11"/>
        <v>0</v>
      </c>
      <c r="T157" s="37">
        <f>IF(M157=1, MIN(MAX(G157-F157,0),V156*SQRT(batteryEfficiency)),0)</f>
        <v>0</v>
      </c>
      <c r="U157" s="37">
        <f>IF(M157=3, MIN(O157,V156*SQRT(batteryEfficiency)),0)</f>
        <v>0</v>
      </c>
      <c r="V157" s="37">
        <f>V156+P157*SQRT(batteryEfficiency)/4-(S157/SQRT(batteryEfficiency))/4</f>
        <v>0.1184969072</v>
      </c>
      <c r="W157" s="35">
        <f>V157/batteryCapacity</f>
        <v>0.01974948453</v>
      </c>
      <c r="X157" s="37">
        <f t="shared" si="8"/>
        <v>-0.2995</v>
      </c>
      <c r="Y157" s="43">
        <f t="shared" si="9"/>
        <v>0</v>
      </c>
      <c r="Z157" s="37">
        <f t="shared" si="10"/>
        <v>0.098325</v>
      </c>
    </row>
    <row r="158" ht="15.75" customHeight="1">
      <c r="A158" s="31"/>
      <c r="B158" s="31" t="s">
        <v>193</v>
      </c>
      <c r="C158" s="32">
        <v>0.333</v>
      </c>
      <c r="D158" s="33">
        <v>10.0</v>
      </c>
      <c r="E158" s="34">
        <f>NumberOfPanels/D158</f>
        <v>1.8</v>
      </c>
      <c r="F158" s="32">
        <f t="shared" si="2"/>
        <v>0.5994</v>
      </c>
      <c r="G158" s="32">
        <v>0.293</v>
      </c>
      <c r="H158" s="32">
        <v>0.27114</v>
      </c>
      <c r="I158" s="35">
        <f t="shared" si="3"/>
        <v>0.7</v>
      </c>
      <c r="J158" s="36">
        <f t="shared" si="4"/>
        <v>0.019861005</v>
      </c>
      <c r="K158" s="37">
        <f t="shared" si="5"/>
        <v>0.051275</v>
      </c>
      <c r="L158" s="37">
        <f t="shared" si="6"/>
        <v>0.293</v>
      </c>
      <c r="M158" s="38">
        <v>1.0</v>
      </c>
      <c r="N158" s="39">
        <v>0.0</v>
      </c>
      <c r="O158" s="39">
        <v>0.0</v>
      </c>
      <c r="P158" s="37">
        <f t="shared" si="7"/>
        <v>0.3064</v>
      </c>
      <c r="Q158" s="37">
        <f>IF(M158=1, min(max(F158-G158,0),(batteryCapacity-V157)/sqrt(batteryEfficiency)),0)</f>
        <v>0.3064</v>
      </c>
      <c r="R158" s="37">
        <f>IF(M158=2,min(N158,(batteryCapacity-V157)/sqrt(batteryEfficiency)),0)</f>
        <v>0</v>
      </c>
      <c r="S158" s="41">
        <f t="shared" si="11"/>
        <v>0</v>
      </c>
      <c r="T158" s="37">
        <f>IF(M158=1, MIN(MAX(G158-F158,0),V157*SQRT(batteryEfficiency)),0)</f>
        <v>0</v>
      </c>
      <c r="U158" s="37">
        <f>IF(M158=3, MIN(O158,V157*SQRT(batteryEfficiency)),0)</f>
        <v>0</v>
      </c>
      <c r="V158" s="37">
        <f>V157+P158*SQRT(batteryEfficiency)/4-(S158/SQRT(batteryEfficiency))/4</f>
        <v>0.1919690461</v>
      </c>
      <c r="W158" s="35">
        <f>V158/batteryCapacity</f>
        <v>0.03199484102</v>
      </c>
      <c r="X158" s="37">
        <f t="shared" si="8"/>
        <v>-0.293</v>
      </c>
      <c r="Y158" s="43">
        <f t="shared" si="9"/>
        <v>0</v>
      </c>
      <c r="Z158" s="37">
        <f t="shared" si="10"/>
        <v>0.14985</v>
      </c>
    </row>
    <row r="159" ht="15.75" customHeight="1">
      <c r="A159" s="31"/>
      <c r="B159" s="31" t="s">
        <v>194</v>
      </c>
      <c r="C159" s="32">
        <v>0.4475</v>
      </c>
      <c r="D159" s="33">
        <v>10.0</v>
      </c>
      <c r="E159" s="34">
        <f>NumberOfPanels/D159</f>
        <v>1.8</v>
      </c>
      <c r="F159" s="32">
        <f t="shared" si="2"/>
        <v>0.8055</v>
      </c>
      <c r="G159" s="32">
        <v>0.1315</v>
      </c>
      <c r="H159" s="32">
        <v>0.25801</v>
      </c>
      <c r="I159" s="35">
        <f t="shared" si="3"/>
        <v>0.7</v>
      </c>
      <c r="J159" s="36">
        <f t="shared" si="4"/>
        <v>0.00848207875</v>
      </c>
      <c r="K159" s="37">
        <f t="shared" si="5"/>
        <v>0.0230125</v>
      </c>
      <c r="L159" s="37">
        <f t="shared" si="6"/>
        <v>0.1315</v>
      </c>
      <c r="M159" s="38">
        <v>1.0</v>
      </c>
      <c r="N159" s="39">
        <v>0.0</v>
      </c>
      <c r="O159" s="39">
        <v>0.0</v>
      </c>
      <c r="P159" s="37">
        <f t="shared" si="7"/>
        <v>0.674</v>
      </c>
      <c r="Q159" s="37">
        <f>IF(M159=1, min(max(F159-G159,0),(batteryCapacity-V158)/sqrt(batteryEfficiency)),0)</f>
        <v>0.674</v>
      </c>
      <c r="R159" s="37">
        <f>IF(M159=2,min(N159,(batteryCapacity-V158)/sqrt(batteryEfficiency)),0)</f>
        <v>0</v>
      </c>
      <c r="S159" s="41">
        <f t="shared" si="11"/>
        <v>0</v>
      </c>
      <c r="T159" s="37">
        <f>IF(M159=1, MIN(MAX(G159-F159,0),V158*SQRT(batteryEfficiency)),0)</f>
        <v>0</v>
      </c>
      <c r="U159" s="37">
        <f>IF(M159=3, MIN(O159,V158*SQRT(batteryEfficiency)),0)</f>
        <v>0</v>
      </c>
      <c r="V159" s="37">
        <f>V158+P159*SQRT(batteryEfficiency)/4-(S159/SQRT(batteryEfficiency))/4</f>
        <v>0.3535885684</v>
      </c>
      <c r="W159" s="35">
        <f>V159/batteryCapacity</f>
        <v>0.05893142807</v>
      </c>
      <c r="X159" s="37">
        <f t="shared" si="8"/>
        <v>-0.1315</v>
      </c>
      <c r="Y159" s="43">
        <f t="shared" si="9"/>
        <v>0</v>
      </c>
      <c r="Z159" s="37">
        <f t="shared" si="10"/>
        <v>0.201375</v>
      </c>
    </row>
    <row r="160" ht="15.75" customHeight="1">
      <c r="A160" s="31"/>
      <c r="B160" s="31" t="s">
        <v>195</v>
      </c>
      <c r="C160" s="32">
        <v>0.6645</v>
      </c>
      <c r="D160" s="33">
        <v>10.0</v>
      </c>
      <c r="E160" s="34">
        <f>NumberOfPanels/D160</f>
        <v>1.8</v>
      </c>
      <c r="F160" s="32">
        <f t="shared" si="2"/>
        <v>1.1961</v>
      </c>
      <c r="G160" s="32">
        <v>0.178</v>
      </c>
      <c r="H160" s="32">
        <v>0.25801</v>
      </c>
      <c r="I160" s="35">
        <f t="shared" si="3"/>
        <v>0.7</v>
      </c>
      <c r="J160" s="36">
        <f t="shared" si="4"/>
        <v>0.011481445</v>
      </c>
      <c r="K160" s="37">
        <f t="shared" si="5"/>
        <v>0.03115</v>
      </c>
      <c r="L160" s="37">
        <f t="shared" si="6"/>
        <v>0.178</v>
      </c>
      <c r="M160" s="38">
        <v>1.0</v>
      </c>
      <c r="N160" s="39">
        <v>0.0</v>
      </c>
      <c r="O160" s="39">
        <v>0.0</v>
      </c>
      <c r="P160" s="37">
        <f t="shared" si="7"/>
        <v>1.0181</v>
      </c>
      <c r="Q160" s="37">
        <f>IF(M160=1, min(max(F160-G160,0),(batteryCapacity-V159)/sqrt(batteryEfficiency)),0)</f>
        <v>1.0181</v>
      </c>
      <c r="R160" s="37">
        <f>IF(M160=2,min(N160,(batteryCapacity-V159)/sqrt(batteryEfficiency)),0)</f>
        <v>0</v>
      </c>
      <c r="S160" s="41">
        <f t="shared" si="11"/>
        <v>0</v>
      </c>
      <c r="T160" s="37">
        <f>IF(M160=1, MIN(MAX(G160-F160,0),V159*SQRT(batteryEfficiency)),0)</f>
        <v>0</v>
      </c>
      <c r="U160" s="37">
        <f>IF(M160=3, MIN(O160,V159*SQRT(batteryEfficiency)),0)</f>
        <v>0</v>
      </c>
      <c r="V160" s="37">
        <f>V159+P160*SQRT(batteryEfficiency)/4-(S160/SQRT(batteryEfficiency))/4</f>
        <v>0.5977203721</v>
      </c>
      <c r="W160" s="35">
        <f>V160/batteryCapacity</f>
        <v>0.09962006202</v>
      </c>
      <c r="X160" s="37">
        <f t="shared" si="8"/>
        <v>-0.178</v>
      </c>
      <c r="Y160" s="43">
        <f t="shared" si="9"/>
        <v>0</v>
      </c>
      <c r="Z160" s="37">
        <f t="shared" si="10"/>
        <v>0.299025</v>
      </c>
    </row>
    <row r="161" ht="15.75" customHeight="1">
      <c r="A161" s="31"/>
      <c r="B161" s="31" t="s">
        <v>196</v>
      </c>
      <c r="C161" s="32">
        <v>0.992</v>
      </c>
      <c r="D161" s="33">
        <v>10.0</v>
      </c>
      <c r="E161" s="34">
        <f>NumberOfPanels/D161</f>
        <v>1.8</v>
      </c>
      <c r="F161" s="32">
        <f t="shared" si="2"/>
        <v>1.7856</v>
      </c>
      <c r="G161" s="32">
        <v>0.4685</v>
      </c>
      <c r="H161" s="32">
        <v>0.26517999999999997</v>
      </c>
      <c r="I161" s="35">
        <f t="shared" si="3"/>
        <v>0.7</v>
      </c>
      <c r="J161" s="36">
        <f t="shared" si="4"/>
        <v>0.0310592075</v>
      </c>
      <c r="K161" s="37">
        <f t="shared" si="5"/>
        <v>0.0819875</v>
      </c>
      <c r="L161" s="37">
        <f t="shared" si="6"/>
        <v>0.4685</v>
      </c>
      <c r="M161" s="38">
        <v>1.0</v>
      </c>
      <c r="N161" s="39">
        <v>0.0</v>
      </c>
      <c r="O161" s="39">
        <v>0.0</v>
      </c>
      <c r="P161" s="37">
        <f t="shared" si="7"/>
        <v>1.3171</v>
      </c>
      <c r="Q161" s="37">
        <f>IF(M161=1, min(max(F161-G161,0),(batteryCapacity-V160)/sqrt(batteryEfficiency)),0)</f>
        <v>1.3171</v>
      </c>
      <c r="R161" s="37">
        <f>IF(M161=2,min(N161,(batteryCapacity-V160)/sqrt(batteryEfficiency)),0)</f>
        <v>0</v>
      </c>
      <c r="S161" s="41">
        <f t="shared" si="11"/>
        <v>0</v>
      </c>
      <c r="T161" s="37">
        <f>IF(M161=1, MIN(MAX(G161-F161,0),V160*SQRT(batteryEfficiency)),0)</f>
        <v>0</v>
      </c>
      <c r="U161" s="37">
        <f>IF(M161=3, MIN(O161,V160*SQRT(batteryEfficiency)),0)</f>
        <v>0</v>
      </c>
      <c r="V161" s="37">
        <f>V160+P161*SQRT(batteryEfficiency)/4-(S161/SQRT(batteryEfficiency))/4</f>
        <v>0.9135498571</v>
      </c>
      <c r="W161" s="35">
        <f>V161/batteryCapacity</f>
        <v>0.1522583095</v>
      </c>
      <c r="X161" s="37">
        <f t="shared" si="8"/>
        <v>-0.4685</v>
      </c>
      <c r="Y161" s="43">
        <f t="shared" si="9"/>
        <v>0</v>
      </c>
      <c r="Z161" s="37">
        <f t="shared" si="10"/>
        <v>0.4464</v>
      </c>
    </row>
    <row r="162" ht="15.75" customHeight="1">
      <c r="A162" s="31"/>
      <c r="B162" s="31" t="s">
        <v>197</v>
      </c>
      <c r="C162" s="32">
        <v>1.1965</v>
      </c>
      <c r="D162" s="33">
        <v>10.0</v>
      </c>
      <c r="E162" s="34">
        <f>NumberOfPanels/D162</f>
        <v>1.8</v>
      </c>
      <c r="F162" s="32">
        <f t="shared" si="2"/>
        <v>2.1537</v>
      </c>
      <c r="G162" s="32">
        <v>3.751</v>
      </c>
      <c r="H162" s="32">
        <v>0.26517999999999997</v>
      </c>
      <c r="I162" s="35">
        <f t="shared" si="3"/>
        <v>0.7</v>
      </c>
      <c r="J162" s="36">
        <f t="shared" si="4"/>
        <v>0.248672545</v>
      </c>
      <c r="K162" s="37">
        <f t="shared" si="5"/>
        <v>0.656425</v>
      </c>
      <c r="L162" s="37">
        <f t="shared" si="6"/>
        <v>2.1537</v>
      </c>
      <c r="M162" s="38">
        <v>1.0</v>
      </c>
      <c r="N162" s="39">
        <v>0.0</v>
      </c>
      <c r="O162" s="39">
        <v>0.0</v>
      </c>
      <c r="P162" s="37">
        <f t="shared" si="7"/>
        <v>0</v>
      </c>
      <c r="Q162" s="37">
        <f>IF(M162=1, min(max(F162-G162,0),(batteryCapacity-V161)/sqrt(batteryEfficiency)),0)</f>
        <v>0</v>
      </c>
      <c r="R162" s="37">
        <f>IF(M162=2,min(N162,(batteryCapacity-V161)/sqrt(batteryEfficiency)),0)</f>
        <v>0</v>
      </c>
      <c r="S162" s="41">
        <f t="shared" si="11"/>
        <v>0.8762462405</v>
      </c>
      <c r="T162" s="37">
        <f>IF(M162=1, MIN(MAX(G162-F162,0),V161*SQRT(batteryEfficiency)),0)</f>
        <v>0.8762462405</v>
      </c>
      <c r="U162" s="37">
        <f>IF(M162=3, MIN(O162,V161*SQRT(batteryEfficiency)),0)</f>
        <v>0</v>
      </c>
      <c r="V162" s="37">
        <f>V161+P162*SQRT(batteryEfficiency)/4-(S162/SQRT(batteryEfficiency))/4</f>
        <v>0.6851623928</v>
      </c>
      <c r="W162" s="35">
        <f>V162/batteryCapacity</f>
        <v>0.1141937321</v>
      </c>
      <c r="X162" s="37">
        <f t="shared" si="8"/>
        <v>-1.432646241</v>
      </c>
      <c r="Y162" s="43">
        <f t="shared" si="9"/>
        <v>0</v>
      </c>
      <c r="Z162" s="37">
        <f t="shared" si="10"/>
        <v>0.538425</v>
      </c>
    </row>
    <row r="163" ht="15.75" customHeight="1">
      <c r="A163" s="31"/>
      <c r="B163" s="31" t="s">
        <v>198</v>
      </c>
      <c r="C163" s="32">
        <v>1.345</v>
      </c>
      <c r="D163" s="33">
        <v>10.0</v>
      </c>
      <c r="E163" s="34">
        <f>NumberOfPanels/D163</f>
        <v>1.8</v>
      </c>
      <c r="F163" s="32">
        <f t="shared" si="2"/>
        <v>2.421</v>
      </c>
      <c r="G163" s="32">
        <v>2.1085</v>
      </c>
      <c r="H163" s="32">
        <v>0.26574</v>
      </c>
      <c r="I163" s="35">
        <f t="shared" si="3"/>
        <v>0.7</v>
      </c>
      <c r="J163" s="36">
        <f t="shared" si="4"/>
        <v>0.1400781975</v>
      </c>
      <c r="K163" s="37">
        <f t="shared" si="5"/>
        <v>0.3689875</v>
      </c>
      <c r="L163" s="37">
        <f t="shared" si="6"/>
        <v>2.1085</v>
      </c>
      <c r="M163" s="38">
        <v>1.0</v>
      </c>
      <c r="N163" s="39">
        <v>0.0</v>
      </c>
      <c r="O163" s="39">
        <v>0.0</v>
      </c>
      <c r="P163" s="37">
        <f t="shared" si="7"/>
        <v>0.3125</v>
      </c>
      <c r="Q163" s="37">
        <f>IF(M163=1, min(max(F163-G163,0),(batteryCapacity-V162)/sqrt(batteryEfficiency)),0)</f>
        <v>0.3125</v>
      </c>
      <c r="R163" s="37">
        <f>IF(M163=2,min(N163,(batteryCapacity-V162)/sqrt(batteryEfficiency)),0)</f>
        <v>0</v>
      </c>
      <c r="S163" s="41">
        <f t="shared" si="11"/>
        <v>0</v>
      </c>
      <c r="T163" s="37">
        <f>IF(M163=1, MIN(MAX(G163-F163,0),V162*SQRT(batteryEfficiency)),0)</f>
        <v>0</v>
      </c>
      <c r="U163" s="37">
        <f>IF(M163=3, MIN(O163,V162*SQRT(batteryEfficiency)),0)</f>
        <v>0</v>
      </c>
      <c r="V163" s="37">
        <f>V162+P163*SQRT(batteryEfficiency)/4-(S163/SQRT(batteryEfficiency))/4</f>
        <v>0.7600972604</v>
      </c>
      <c r="W163" s="35">
        <f>V163/batteryCapacity</f>
        <v>0.1266828767</v>
      </c>
      <c r="X163" s="37">
        <f t="shared" si="8"/>
        <v>-2.1085</v>
      </c>
      <c r="Y163" s="43">
        <f t="shared" si="9"/>
        <v>0</v>
      </c>
      <c r="Z163" s="37">
        <f t="shared" si="10"/>
        <v>0.60525</v>
      </c>
    </row>
    <row r="164" ht="15.75" customHeight="1">
      <c r="A164" s="31"/>
      <c r="B164" s="31" t="s">
        <v>199</v>
      </c>
      <c r="C164" s="32">
        <v>1.741</v>
      </c>
      <c r="D164" s="33">
        <v>10.0</v>
      </c>
      <c r="E164" s="34">
        <f>NumberOfPanels/D164</f>
        <v>1.8</v>
      </c>
      <c r="F164" s="32">
        <f t="shared" si="2"/>
        <v>3.1338</v>
      </c>
      <c r="G164" s="32">
        <v>0.3185</v>
      </c>
      <c r="H164" s="32">
        <v>0.26574</v>
      </c>
      <c r="I164" s="35">
        <f t="shared" si="3"/>
        <v>0.7</v>
      </c>
      <c r="J164" s="36">
        <f t="shared" si="4"/>
        <v>0.0211595475</v>
      </c>
      <c r="K164" s="37">
        <f t="shared" si="5"/>
        <v>0.0557375</v>
      </c>
      <c r="L164" s="37">
        <f t="shared" si="6"/>
        <v>0.3185</v>
      </c>
      <c r="M164" s="38">
        <v>1.0</v>
      </c>
      <c r="N164" s="39">
        <v>0.0</v>
      </c>
      <c r="O164" s="39">
        <v>0.0</v>
      </c>
      <c r="P164" s="37">
        <f t="shared" si="7"/>
        <v>2.8153</v>
      </c>
      <c r="Q164" s="37">
        <f>IF(M164=1, min(max(F164-G164,0),(batteryCapacity-V163)/sqrt(batteryEfficiency)),0)</f>
        <v>2.8153</v>
      </c>
      <c r="R164" s="37">
        <f>IF(M164=2,min(N164,(batteryCapacity-V163)/sqrt(batteryEfficiency)),0)</f>
        <v>0</v>
      </c>
      <c r="S164" s="41">
        <f t="shared" si="11"/>
        <v>0</v>
      </c>
      <c r="T164" s="37">
        <f>IF(M164=1, MIN(MAX(G164-F164,0),V163*SQRT(batteryEfficiency)),0)</f>
        <v>0</v>
      </c>
      <c r="U164" s="37">
        <f>IF(M164=3, MIN(O164,V163*SQRT(batteryEfficiency)),0)</f>
        <v>0</v>
      </c>
      <c r="V164" s="37">
        <f>V163+P164*SQRT(batteryEfficiency)/4-(S164/SQRT(batteryEfficiency))/4</f>
        <v>1.435182485</v>
      </c>
      <c r="W164" s="35">
        <f>V164/batteryCapacity</f>
        <v>0.2391970808</v>
      </c>
      <c r="X164" s="37">
        <f t="shared" si="8"/>
        <v>-0.3185</v>
      </c>
      <c r="Y164" s="43">
        <f t="shared" si="9"/>
        <v>0</v>
      </c>
      <c r="Z164" s="37">
        <f t="shared" si="10"/>
        <v>0.78345</v>
      </c>
    </row>
    <row r="165" ht="15.75" customHeight="1">
      <c r="A165" s="31"/>
      <c r="B165" s="31" t="s">
        <v>200</v>
      </c>
      <c r="C165" s="32">
        <v>2.115</v>
      </c>
      <c r="D165" s="33">
        <v>10.0</v>
      </c>
      <c r="E165" s="34">
        <f>NumberOfPanels/D165</f>
        <v>1.8</v>
      </c>
      <c r="F165" s="32">
        <f t="shared" si="2"/>
        <v>3.807</v>
      </c>
      <c r="G165" s="32">
        <v>0.219</v>
      </c>
      <c r="H165" s="32">
        <v>0.20941</v>
      </c>
      <c r="I165" s="35">
        <f t="shared" si="3"/>
        <v>0.7</v>
      </c>
      <c r="J165" s="36">
        <f t="shared" si="4"/>
        <v>0.0114651975</v>
      </c>
      <c r="K165" s="37">
        <f t="shared" si="5"/>
        <v>0.038325</v>
      </c>
      <c r="L165" s="37">
        <f t="shared" si="6"/>
        <v>0.219</v>
      </c>
      <c r="M165" s="38">
        <v>1.0</v>
      </c>
      <c r="N165" s="39">
        <v>0.0</v>
      </c>
      <c r="O165" s="39">
        <v>0.0</v>
      </c>
      <c r="P165" s="37">
        <f t="shared" si="7"/>
        <v>3.588</v>
      </c>
      <c r="Q165" s="37">
        <f>IF(M165=1, min(max(F165-G165,0),(batteryCapacity-V164)/sqrt(batteryEfficiency)),0)</f>
        <v>3.588</v>
      </c>
      <c r="R165" s="37">
        <f>IF(M165=2,min(N165,(batteryCapacity-V164)/sqrt(batteryEfficiency)),0)</f>
        <v>0</v>
      </c>
      <c r="S165" s="41">
        <f t="shared" si="11"/>
        <v>0</v>
      </c>
      <c r="T165" s="37">
        <f>IF(M165=1, MIN(MAX(G165-F165,0),V164*SQRT(batteryEfficiency)),0)</f>
        <v>0</v>
      </c>
      <c r="U165" s="37">
        <f>IF(M165=3, MIN(O165,V164*SQRT(batteryEfficiency)),0)</f>
        <v>0</v>
      </c>
      <c r="V165" s="37">
        <f>V164+P165*SQRT(batteryEfficiency)/4-(S165/SQRT(batteryEfficiency))/4</f>
        <v>2.29555466</v>
      </c>
      <c r="W165" s="35">
        <f>V165/batteryCapacity</f>
        <v>0.3825924433</v>
      </c>
      <c r="X165" s="37">
        <f t="shared" si="8"/>
        <v>-0.219</v>
      </c>
      <c r="Y165" s="43">
        <f t="shared" si="9"/>
        <v>0</v>
      </c>
      <c r="Z165" s="37">
        <f t="shared" si="10"/>
        <v>0.95175</v>
      </c>
    </row>
    <row r="166" ht="15.75" customHeight="1">
      <c r="A166" s="31"/>
      <c r="B166" s="31" t="s">
        <v>201</v>
      </c>
      <c r="C166" s="32">
        <v>2.057</v>
      </c>
      <c r="D166" s="33">
        <v>10.0</v>
      </c>
      <c r="E166" s="34">
        <f>NumberOfPanels/D166</f>
        <v>1.8</v>
      </c>
      <c r="F166" s="32">
        <f t="shared" si="2"/>
        <v>3.7026</v>
      </c>
      <c r="G166" s="32">
        <v>0.1755</v>
      </c>
      <c r="H166" s="32">
        <v>0.20941</v>
      </c>
      <c r="I166" s="35">
        <f t="shared" si="3"/>
        <v>0.7</v>
      </c>
      <c r="J166" s="36">
        <f t="shared" si="4"/>
        <v>0.00918786375</v>
      </c>
      <c r="K166" s="37">
        <f t="shared" si="5"/>
        <v>0.0307125</v>
      </c>
      <c r="L166" s="37">
        <f t="shared" si="6"/>
        <v>0.1755</v>
      </c>
      <c r="M166" s="38">
        <v>1.0</v>
      </c>
      <c r="N166" s="39">
        <v>0.0</v>
      </c>
      <c r="O166" s="39">
        <v>0.0</v>
      </c>
      <c r="P166" s="37">
        <f t="shared" si="7"/>
        <v>3.5271</v>
      </c>
      <c r="Q166" s="37">
        <f>IF(M166=1, min(max(F166-G166,0),(batteryCapacity-V165)/sqrt(batteryEfficiency)),0)</f>
        <v>3.5271</v>
      </c>
      <c r="R166" s="37">
        <f>IF(M166=2,min(N166,(batteryCapacity-V165)/sqrt(batteryEfficiency)),0)</f>
        <v>0</v>
      </c>
      <c r="S166" s="41">
        <f t="shared" si="11"/>
        <v>0</v>
      </c>
      <c r="T166" s="37">
        <f>IF(M166=1, MIN(MAX(G166-F166,0),V165*SQRT(batteryEfficiency)),0)</f>
        <v>0</v>
      </c>
      <c r="U166" s="37">
        <f>IF(M166=3, MIN(O166,V165*SQRT(batteryEfficiency)),0)</f>
        <v>0</v>
      </c>
      <c r="V166" s="37">
        <f>V165+P166*SQRT(batteryEfficiency)/4-(S166/SQRT(batteryEfficiency))/4</f>
        <v>3.141323528</v>
      </c>
      <c r="W166" s="35">
        <f>V166/batteryCapacity</f>
        <v>0.5235539214</v>
      </c>
      <c r="X166" s="37">
        <f t="shared" si="8"/>
        <v>-0.1755</v>
      </c>
      <c r="Y166" s="43">
        <f t="shared" si="9"/>
        <v>0</v>
      </c>
      <c r="Z166" s="37">
        <f t="shared" si="10"/>
        <v>0.92565</v>
      </c>
    </row>
    <row r="167" ht="15.75" customHeight="1">
      <c r="A167" s="31"/>
      <c r="B167" s="31" t="s">
        <v>202</v>
      </c>
      <c r="C167" s="32">
        <v>1.813</v>
      </c>
      <c r="D167" s="33">
        <v>10.0</v>
      </c>
      <c r="E167" s="34">
        <f>NumberOfPanels/D167</f>
        <v>1.8</v>
      </c>
      <c r="F167" s="32">
        <f t="shared" si="2"/>
        <v>3.2634</v>
      </c>
      <c r="G167" s="32">
        <v>0.1175</v>
      </c>
      <c r="H167" s="32">
        <v>0.25469</v>
      </c>
      <c r="I167" s="35">
        <f t="shared" si="3"/>
        <v>0.7</v>
      </c>
      <c r="J167" s="36">
        <f t="shared" si="4"/>
        <v>0.00748151875</v>
      </c>
      <c r="K167" s="37">
        <f t="shared" si="5"/>
        <v>0.0205625</v>
      </c>
      <c r="L167" s="37">
        <f t="shared" si="6"/>
        <v>0.1175</v>
      </c>
      <c r="M167" s="38">
        <v>1.0</v>
      </c>
      <c r="N167" s="39">
        <v>0.0</v>
      </c>
      <c r="O167" s="39">
        <v>0.0</v>
      </c>
      <c r="P167" s="37">
        <f t="shared" si="7"/>
        <v>2.980376247</v>
      </c>
      <c r="Q167" s="37">
        <f>IF(M167=1, min(max(F167-G167,0),(batteryCapacity-V166)/sqrt(batteryEfficiency)),0)</f>
        <v>2.980376247</v>
      </c>
      <c r="R167" s="37">
        <f>IF(M167=2,min(N167,(batteryCapacity-V166)/sqrt(batteryEfficiency)),0)</f>
        <v>0</v>
      </c>
      <c r="S167" s="41">
        <f t="shared" si="11"/>
        <v>0</v>
      </c>
      <c r="T167" s="37">
        <f>IF(M167=1, MIN(MAX(G167-F167,0),V166*SQRT(batteryEfficiency)),0)</f>
        <v>0</v>
      </c>
      <c r="U167" s="37">
        <f>IF(M167=3, MIN(O167,V166*SQRT(batteryEfficiency)),0)</f>
        <v>0</v>
      </c>
      <c r="V167" s="37">
        <f>V166+P167*SQRT(batteryEfficiency)/4-(S167/SQRT(batteryEfficiency))/4</f>
        <v>3.855992646</v>
      </c>
      <c r="W167" s="35">
        <f>V167/batteryCapacity</f>
        <v>0.642665441</v>
      </c>
      <c r="X167" s="37">
        <f t="shared" si="8"/>
        <v>-0.2830237526</v>
      </c>
      <c r="Y167" s="43">
        <f t="shared" si="9"/>
        <v>0</v>
      </c>
      <c r="Z167" s="37">
        <f t="shared" si="10"/>
        <v>0.7744690618</v>
      </c>
    </row>
    <row r="168" ht="15.75" customHeight="1">
      <c r="A168" s="31"/>
      <c r="B168" s="31" t="s">
        <v>203</v>
      </c>
      <c r="C168" s="32">
        <v>1.738</v>
      </c>
      <c r="D168" s="33">
        <v>10.0</v>
      </c>
      <c r="E168" s="34">
        <f>NumberOfPanels/D168</f>
        <v>1.8</v>
      </c>
      <c r="F168" s="32">
        <f t="shared" si="2"/>
        <v>3.1284</v>
      </c>
      <c r="G168" s="32">
        <v>0.364</v>
      </c>
      <c r="H168" s="32">
        <v>0.25469</v>
      </c>
      <c r="I168" s="35">
        <f t="shared" si="3"/>
        <v>0.7</v>
      </c>
      <c r="J168" s="36">
        <f t="shared" si="4"/>
        <v>0.02317679</v>
      </c>
      <c r="K168" s="37">
        <f t="shared" si="5"/>
        <v>0.0637</v>
      </c>
      <c r="L168" s="37">
        <f t="shared" si="6"/>
        <v>0.364</v>
      </c>
      <c r="M168" s="38">
        <v>1.0</v>
      </c>
      <c r="N168" s="39">
        <v>0.0</v>
      </c>
      <c r="O168" s="39">
        <v>0.0</v>
      </c>
      <c r="P168" s="37">
        <f t="shared" si="7"/>
        <v>2.235282186</v>
      </c>
      <c r="Q168" s="37">
        <f>IF(M168=1, min(max(F168-G168,0),(batteryCapacity-V167)/sqrt(batteryEfficiency)),0)</f>
        <v>2.235282186</v>
      </c>
      <c r="R168" s="37">
        <f>IF(M168=2,min(N168,(batteryCapacity-V167)/sqrt(batteryEfficiency)),0)</f>
        <v>0</v>
      </c>
      <c r="S168" s="41">
        <f t="shared" si="11"/>
        <v>0</v>
      </c>
      <c r="T168" s="37">
        <f>IF(M168=1, MIN(MAX(G168-F168,0),V167*SQRT(batteryEfficiency)),0)</f>
        <v>0</v>
      </c>
      <c r="U168" s="37">
        <f>IF(M168=3, MIN(O168,V167*SQRT(batteryEfficiency)),0)</f>
        <v>0</v>
      </c>
      <c r="V168" s="37">
        <f>V167+P168*SQRT(batteryEfficiency)/4-(S168/SQRT(batteryEfficiency))/4</f>
        <v>4.391994485</v>
      </c>
      <c r="W168" s="35">
        <f>V168/batteryCapacity</f>
        <v>0.7319990808</v>
      </c>
      <c r="X168" s="37">
        <f t="shared" si="8"/>
        <v>-0.8931178145</v>
      </c>
      <c r="Y168" s="43">
        <f t="shared" si="9"/>
        <v>0</v>
      </c>
      <c r="Z168" s="37">
        <f t="shared" si="10"/>
        <v>0.6498205464</v>
      </c>
    </row>
    <row r="169" ht="15.75" customHeight="1">
      <c r="A169" s="31"/>
      <c r="B169" s="31" t="s">
        <v>204</v>
      </c>
      <c r="C169" s="32">
        <v>2.915</v>
      </c>
      <c r="D169" s="33">
        <v>10.0</v>
      </c>
      <c r="E169" s="34">
        <f>NumberOfPanels/D169</f>
        <v>1.8</v>
      </c>
      <c r="F169" s="32">
        <f t="shared" si="2"/>
        <v>5.247</v>
      </c>
      <c r="G169" s="32">
        <v>0.3455</v>
      </c>
      <c r="H169" s="32">
        <v>0.20649</v>
      </c>
      <c r="I169" s="35">
        <f t="shared" si="3"/>
        <v>0.7</v>
      </c>
      <c r="J169" s="36">
        <f t="shared" si="4"/>
        <v>0.01783557375</v>
      </c>
      <c r="K169" s="37">
        <f t="shared" si="5"/>
        <v>0.0604625</v>
      </c>
      <c r="L169" s="37">
        <f t="shared" si="6"/>
        <v>0.3455</v>
      </c>
      <c r="M169" s="38">
        <v>1.0</v>
      </c>
      <c r="N169" s="39">
        <v>0.0</v>
      </c>
      <c r="O169" s="39">
        <v>0.0</v>
      </c>
      <c r="P169" s="37">
        <f t="shared" si="7"/>
        <v>1.676461639</v>
      </c>
      <c r="Q169" s="37">
        <f>IF(M169=1, min(max(F169-G169,0),(batteryCapacity-V168)/sqrt(batteryEfficiency)),0)</f>
        <v>1.676461639</v>
      </c>
      <c r="R169" s="37">
        <f>IF(M169=2,min(N169,(batteryCapacity-V168)/sqrt(batteryEfficiency)),0)</f>
        <v>0</v>
      </c>
      <c r="S169" s="41">
        <f t="shared" si="11"/>
        <v>0</v>
      </c>
      <c r="T169" s="37">
        <f>IF(M169=1, MIN(MAX(G169-F169,0),V168*SQRT(batteryEfficiency)),0)</f>
        <v>0</v>
      </c>
      <c r="U169" s="37">
        <f>IF(M169=3, MIN(O169,V168*SQRT(batteryEfficiency)),0)</f>
        <v>0</v>
      </c>
      <c r="V169" s="37">
        <f>V168+P169*SQRT(batteryEfficiency)/4-(S169/SQRT(batteryEfficiency))/4</f>
        <v>4.793995864</v>
      </c>
      <c r="W169" s="35">
        <f>V169/batteryCapacity</f>
        <v>0.7989993106</v>
      </c>
      <c r="X169" s="37">
        <f t="shared" si="8"/>
        <v>-3.570538361</v>
      </c>
      <c r="Y169" s="43">
        <f t="shared" si="9"/>
        <v>0</v>
      </c>
      <c r="Z169" s="37">
        <f t="shared" si="10"/>
        <v>0.5054904098</v>
      </c>
    </row>
    <row r="170" ht="15.75" customHeight="1">
      <c r="A170" s="31"/>
      <c r="B170" s="31" t="s">
        <v>205</v>
      </c>
      <c r="C170" s="32">
        <v>3.0095</v>
      </c>
      <c r="D170" s="33">
        <v>10.0</v>
      </c>
      <c r="E170" s="34">
        <f>NumberOfPanels/D170</f>
        <v>1.8</v>
      </c>
      <c r="F170" s="32">
        <f t="shared" si="2"/>
        <v>5.4171</v>
      </c>
      <c r="G170" s="32">
        <v>2.07</v>
      </c>
      <c r="H170" s="32">
        <v>0.20649</v>
      </c>
      <c r="I170" s="35">
        <f t="shared" si="3"/>
        <v>0.7</v>
      </c>
      <c r="J170" s="36">
        <f t="shared" si="4"/>
        <v>0.106858575</v>
      </c>
      <c r="K170" s="37">
        <f t="shared" si="5"/>
        <v>0.36225</v>
      </c>
      <c r="L170" s="37">
        <f t="shared" si="6"/>
        <v>2.07</v>
      </c>
      <c r="M170" s="38">
        <v>1.0</v>
      </c>
      <c r="N170" s="39">
        <v>0.0</v>
      </c>
      <c r="O170" s="39">
        <v>0.0</v>
      </c>
      <c r="P170" s="37">
        <f t="shared" si="7"/>
        <v>1.257346229</v>
      </c>
      <c r="Q170" s="37">
        <f>IF(M170=1, min(max(F170-G170,0),(batteryCapacity-V169)/sqrt(batteryEfficiency)),0)</f>
        <v>1.257346229</v>
      </c>
      <c r="R170" s="37">
        <f>IF(M170=2,min(N170,(batteryCapacity-V169)/sqrt(batteryEfficiency)),0)</f>
        <v>0</v>
      </c>
      <c r="S170" s="41">
        <f t="shared" si="11"/>
        <v>0</v>
      </c>
      <c r="T170" s="37">
        <f>IF(M170=1, MIN(MAX(G170-F170,0),V169*SQRT(batteryEfficiency)),0)</f>
        <v>0</v>
      </c>
      <c r="U170" s="37">
        <f>IF(M170=3, MIN(O170,V169*SQRT(batteryEfficiency)),0)</f>
        <v>0</v>
      </c>
      <c r="V170" s="37">
        <f>V169+P170*SQRT(batteryEfficiency)/4-(S170/SQRT(batteryEfficiency))/4</f>
        <v>5.095496898</v>
      </c>
      <c r="W170" s="35">
        <f>V170/batteryCapacity</f>
        <v>0.8492494829</v>
      </c>
      <c r="X170" s="37">
        <f t="shared" si="8"/>
        <v>-4.159753771</v>
      </c>
      <c r="Y170" s="43">
        <f t="shared" si="9"/>
        <v>0</v>
      </c>
      <c r="Z170" s="37">
        <f t="shared" si="10"/>
        <v>0.8318365573</v>
      </c>
    </row>
    <row r="171" ht="15.75" customHeight="1">
      <c r="A171" s="31"/>
      <c r="B171" s="31" t="s">
        <v>206</v>
      </c>
      <c r="C171" s="32">
        <v>3.169</v>
      </c>
      <c r="D171" s="33">
        <v>10.0</v>
      </c>
      <c r="E171" s="34">
        <f>NumberOfPanels/D171</f>
        <v>1.8</v>
      </c>
      <c r="F171" s="32">
        <f t="shared" si="2"/>
        <v>5.7042</v>
      </c>
      <c r="G171" s="32">
        <v>0.486</v>
      </c>
      <c r="H171" s="32">
        <v>0.24553000000000003</v>
      </c>
      <c r="I171" s="35">
        <f t="shared" si="3"/>
        <v>0.7</v>
      </c>
      <c r="J171" s="36">
        <f t="shared" si="4"/>
        <v>0.029831895</v>
      </c>
      <c r="K171" s="37">
        <f t="shared" si="5"/>
        <v>0.08505</v>
      </c>
      <c r="L171" s="37">
        <f t="shared" si="6"/>
        <v>0.486</v>
      </c>
      <c r="M171" s="38">
        <v>1.0</v>
      </c>
      <c r="N171" s="39">
        <v>0.0</v>
      </c>
      <c r="O171" s="39">
        <v>0.0</v>
      </c>
      <c r="P171" s="37">
        <f t="shared" si="7"/>
        <v>0.943009672</v>
      </c>
      <c r="Q171" s="37">
        <f>IF(M171=1, min(max(F171-G171,0),(batteryCapacity-V170)/sqrt(batteryEfficiency)),0)</f>
        <v>0.943009672</v>
      </c>
      <c r="R171" s="37">
        <f>IF(M171=2,min(N171,(batteryCapacity-V170)/sqrt(batteryEfficiency)),0)</f>
        <v>0</v>
      </c>
      <c r="S171" s="41">
        <f t="shared" si="11"/>
        <v>0</v>
      </c>
      <c r="T171" s="37">
        <f>IF(M171=1, MIN(MAX(G171-F171,0),V170*SQRT(batteryEfficiency)),0)</f>
        <v>0</v>
      </c>
      <c r="U171" s="37">
        <f>IF(M171=3, MIN(O171,V170*SQRT(batteryEfficiency)),0)</f>
        <v>0</v>
      </c>
      <c r="V171" s="37">
        <f>V170+P171*SQRT(batteryEfficiency)/4-(S171/SQRT(batteryEfficiency))/4</f>
        <v>5.321622673</v>
      </c>
      <c r="W171" s="35">
        <f>V171/batteryCapacity</f>
        <v>0.8869371122</v>
      </c>
      <c r="X171" s="37">
        <f t="shared" si="8"/>
        <v>-4.761190328</v>
      </c>
      <c r="Y171" s="43">
        <f t="shared" si="9"/>
        <v>0</v>
      </c>
      <c r="Z171" s="37">
        <f t="shared" si="10"/>
        <v>0.357252418</v>
      </c>
    </row>
    <row r="172" ht="15.75" customHeight="1">
      <c r="A172" s="31"/>
      <c r="B172" s="31" t="s">
        <v>207</v>
      </c>
      <c r="C172" s="32">
        <v>3.32</v>
      </c>
      <c r="D172" s="33">
        <v>10.0</v>
      </c>
      <c r="E172" s="34">
        <f>NumberOfPanels/D172</f>
        <v>1.8</v>
      </c>
      <c r="F172" s="32">
        <f t="shared" si="2"/>
        <v>5.976</v>
      </c>
      <c r="G172" s="32">
        <v>0.406</v>
      </c>
      <c r="H172" s="32">
        <v>0.24553000000000003</v>
      </c>
      <c r="I172" s="35">
        <f t="shared" si="3"/>
        <v>0.7</v>
      </c>
      <c r="J172" s="36">
        <f t="shared" si="4"/>
        <v>0.024921295</v>
      </c>
      <c r="K172" s="37">
        <f t="shared" si="5"/>
        <v>0.07105</v>
      </c>
      <c r="L172" s="37">
        <f t="shared" si="6"/>
        <v>0.406</v>
      </c>
      <c r="M172" s="38">
        <v>1.0</v>
      </c>
      <c r="N172" s="39">
        <v>0.0</v>
      </c>
      <c r="O172" s="39">
        <v>0.0</v>
      </c>
      <c r="P172" s="37">
        <f t="shared" si="7"/>
        <v>0.707257254</v>
      </c>
      <c r="Q172" s="37">
        <f>IF(M172=1, min(max(F172-G172,0),(batteryCapacity-V171)/sqrt(batteryEfficiency)),0)</f>
        <v>0.707257254</v>
      </c>
      <c r="R172" s="37">
        <f>IF(M172=2,min(N172,(batteryCapacity-V171)/sqrt(batteryEfficiency)),0)</f>
        <v>0</v>
      </c>
      <c r="S172" s="41">
        <f t="shared" si="11"/>
        <v>0</v>
      </c>
      <c r="T172" s="37">
        <f>IF(M172=1, MIN(MAX(G172-F172,0),V171*SQRT(batteryEfficiency)),0)</f>
        <v>0</v>
      </c>
      <c r="U172" s="37">
        <f>IF(M172=3, MIN(O172,V171*SQRT(batteryEfficiency)),0)</f>
        <v>0</v>
      </c>
      <c r="V172" s="37">
        <f>V171+P172*SQRT(batteryEfficiency)/4-(S172/SQRT(batteryEfficiency))/4</f>
        <v>5.491217005</v>
      </c>
      <c r="W172" s="35">
        <f>V172/batteryCapacity</f>
        <v>0.9152028342</v>
      </c>
      <c r="X172" s="37">
        <f t="shared" si="8"/>
        <v>-5.268742746</v>
      </c>
      <c r="Y172" s="43">
        <f t="shared" si="9"/>
        <v>0</v>
      </c>
      <c r="Z172" s="37">
        <f t="shared" si="10"/>
        <v>0.2783143135</v>
      </c>
    </row>
    <row r="173" ht="15.75" customHeight="1">
      <c r="A173" s="31"/>
      <c r="B173" s="31" t="s">
        <v>208</v>
      </c>
      <c r="C173" s="32">
        <v>3.5535</v>
      </c>
      <c r="D173" s="33">
        <v>10.0</v>
      </c>
      <c r="E173" s="34">
        <f>NumberOfPanels/D173</f>
        <v>1.8</v>
      </c>
      <c r="F173" s="32">
        <f t="shared" si="2"/>
        <v>6.3963</v>
      </c>
      <c r="G173" s="32">
        <v>0.459</v>
      </c>
      <c r="H173" s="32">
        <v>0.25526000000000004</v>
      </c>
      <c r="I173" s="35">
        <f t="shared" si="3"/>
        <v>0.7</v>
      </c>
      <c r="J173" s="36">
        <f t="shared" si="4"/>
        <v>0.029291085</v>
      </c>
      <c r="K173" s="37">
        <f t="shared" si="5"/>
        <v>0.080325</v>
      </c>
      <c r="L173" s="37">
        <f t="shared" si="6"/>
        <v>0.459</v>
      </c>
      <c r="M173" s="38">
        <v>1.0</v>
      </c>
      <c r="N173" s="39">
        <v>0.0</v>
      </c>
      <c r="O173" s="39">
        <v>0.0</v>
      </c>
      <c r="P173" s="37">
        <f t="shared" si="7"/>
        <v>0.5304429405</v>
      </c>
      <c r="Q173" s="37">
        <f>IF(M173=1, min(max(F173-G173,0),(batteryCapacity-V172)/sqrt(batteryEfficiency)),0)</f>
        <v>0.5304429405</v>
      </c>
      <c r="R173" s="37">
        <f>IF(M173=2,min(N173,(batteryCapacity-V172)/sqrt(batteryEfficiency)),0)</f>
        <v>0</v>
      </c>
      <c r="S173" s="41">
        <f t="shared" si="11"/>
        <v>0</v>
      </c>
      <c r="T173" s="37">
        <f>IF(M173=1, MIN(MAX(G173-F173,0),V172*SQRT(batteryEfficiency)),0)</f>
        <v>0</v>
      </c>
      <c r="U173" s="37">
        <f>IF(M173=3, MIN(O173,V172*SQRT(batteryEfficiency)),0)</f>
        <v>0</v>
      </c>
      <c r="V173" s="37">
        <f>V172+P173*SQRT(batteryEfficiency)/4-(S173/SQRT(batteryEfficiency))/4</f>
        <v>5.618412754</v>
      </c>
      <c r="W173" s="35">
        <f>V173/batteryCapacity</f>
        <v>0.9364021256</v>
      </c>
      <c r="X173" s="37">
        <f t="shared" si="8"/>
        <v>-5.865857059</v>
      </c>
      <c r="Y173" s="43">
        <f t="shared" si="9"/>
        <v>0</v>
      </c>
      <c r="Z173" s="37">
        <f t="shared" si="10"/>
        <v>0.2473607351</v>
      </c>
    </row>
    <row r="174" ht="15.75" customHeight="1">
      <c r="A174" s="31"/>
      <c r="B174" s="31" t="s">
        <v>209</v>
      </c>
      <c r="C174" s="32">
        <v>4.056</v>
      </c>
      <c r="D174" s="33">
        <v>10.0</v>
      </c>
      <c r="E174" s="34">
        <f>NumberOfPanels/D174</f>
        <v>1.8</v>
      </c>
      <c r="F174" s="32">
        <f t="shared" si="2"/>
        <v>7.3008</v>
      </c>
      <c r="G174" s="32">
        <v>0.4855</v>
      </c>
      <c r="H174" s="32">
        <v>0.25526000000000004</v>
      </c>
      <c r="I174" s="35">
        <f t="shared" si="3"/>
        <v>0.7</v>
      </c>
      <c r="J174" s="36">
        <f t="shared" si="4"/>
        <v>0.0309821825</v>
      </c>
      <c r="K174" s="37">
        <f t="shared" si="5"/>
        <v>0.0849625</v>
      </c>
      <c r="L174" s="37">
        <f t="shared" si="6"/>
        <v>0.4855</v>
      </c>
      <c r="M174" s="38">
        <v>1.0</v>
      </c>
      <c r="N174" s="39">
        <v>0.0</v>
      </c>
      <c r="O174" s="39">
        <v>0.0</v>
      </c>
      <c r="P174" s="37">
        <f t="shared" si="7"/>
        <v>0.3978322054</v>
      </c>
      <c r="Q174" s="37">
        <f>IF(M174=1, min(max(F174-G174,0),(batteryCapacity-V173)/sqrt(batteryEfficiency)),0)</f>
        <v>0.3978322054</v>
      </c>
      <c r="R174" s="37">
        <f>IF(M174=2,min(N174,(batteryCapacity-V173)/sqrt(batteryEfficiency)),0)</f>
        <v>0</v>
      </c>
      <c r="S174" s="41">
        <f t="shared" si="11"/>
        <v>0</v>
      </c>
      <c r="T174" s="37">
        <f>IF(M174=1, MIN(MAX(G174-F174,0),V173*SQRT(batteryEfficiency)),0)</f>
        <v>0</v>
      </c>
      <c r="U174" s="37">
        <f>IF(M174=3, MIN(O174,V173*SQRT(batteryEfficiency)),0)</f>
        <v>0</v>
      </c>
      <c r="V174" s="37">
        <f>V173+P174*SQRT(batteryEfficiency)/4-(S174/SQRT(batteryEfficiency))/4</f>
        <v>5.713809565</v>
      </c>
      <c r="W174" s="35">
        <f>V174/batteryCapacity</f>
        <v>0.9523015942</v>
      </c>
      <c r="X174" s="37">
        <f t="shared" si="8"/>
        <v>-6.902967795</v>
      </c>
      <c r="Y174" s="43">
        <f t="shared" si="9"/>
        <v>0</v>
      </c>
      <c r="Z174" s="37">
        <f t="shared" si="10"/>
        <v>0.2208330513</v>
      </c>
    </row>
    <row r="175" ht="15.75" customHeight="1">
      <c r="A175" s="31"/>
      <c r="B175" s="31" t="s">
        <v>210</v>
      </c>
      <c r="C175" s="32">
        <v>1.115</v>
      </c>
      <c r="D175" s="33">
        <v>10.0</v>
      </c>
      <c r="E175" s="34">
        <f>NumberOfPanels/D175</f>
        <v>1.8</v>
      </c>
      <c r="F175" s="32">
        <f t="shared" si="2"/>
        <v>2.007</v>
      </c>
      <c r="G175" s="32">
        <v>0.2615</v>
      </c>
      <c r="H175" s="32">
        <v>0.24502</v>
      </c>
      <c r="I175" s="35">
        <f t="shared" si="3"/>
        <v>0.9</v>
      </c>
      <c r="J175" s="36">
        <f t="shared" si="4"/>
        <v>0.0160181825</v>
      </c>
      <c r="K175" s="37">
        <f t="shared" si="5"/>
        <v>0.0588375</v>
      </c>
      <c r="L175" s="37">
        <f t="shared" si="6"/>
        <v>0.2615</v>
      </c>
      <c r="M175" s="38">
        <v>1.0</v>
      </c>
      <c r="N175" s="39">
        <v>0.0</v>
      </c>
      <c r="O175" s="39">
        <v>0.0</v>
      </c>
      <c r="P175" s="37">
        <f t="shared" si="7"/>
        <v>0.298374154</v>
      </c>
      <c r="Q175" s="37">
        <f>IF(M175=1, min(max(F175-G175,0),(batteryCapacity-V174)/sqrt(batteryEfficiency)),0)</f>
        <v>0.298374154</v>
      </c>
      <c r="R175" s="37">
        <f>IF(M175=2,min(N175,(batteryCapacity-V174)/sqrt(batteryEfficiency)),0)</f>
        <v>0</v>
      </c>
      <c r="S175" s="41">
        <f t="shared" si="11"/>
        <v>0</v>
      </c>
      <c r="T175" s="37">
        <f>IF(M175=1, MIN(MAX(G175-F175,0),V174*SQRT(batteryEfficiency)),0)</f>
        <v>0</v>
      </c>
      <c r="U175" s="37">
        <f>IF(M175=3, MIN(O175,V174*SQRT(batteryEfficiency)),0)</f>
        <v>0</v>
      </c>
      <c r="V175" s="37">
        <f>V174+P175*SQRT(batteryEfficiency)/4-(S175/SQRT(batteryEfficiency))/4</f>
        <v>5.785357174</v>
      </c>
      <c r="W175" s="35">
        <f>V175/batteryCapacity</f>
        <v>0.9642261957</v>
      </c>
      <c r="X175" s="37">
        <f t="shared" si="8"/>
        <v>-1.708625846</v>
      </c>
      <c r="Y175" s="43">
        <f t="shared" si="9"/>
        <v>0</v>
      </c>
      <c r="Z175" s="37">
        <f t="shared" si="10"/>
        <v>0.1399685385</v>
      </c>
    </row>
    <row r="176" ht="15.75" customHeight="1">
      <c r="A176" s="31"/>
      <c r="B176" s="31" t="s">
        <v>211</v>
      </c>
      <c r="C176" s="32">
        <v>1.786</v>
      </c>
      <c r="D176" s="33">
        <v>10.0</v>
      </c>
      <c r="E176" s="34">
        <f>NumberOfPanels/D176</f>
        <v>1.8</v>
      </c>
      <c r="F176" s="32">
        <f t="shared" si="2"/>
        <v>3.2148</v>
      </c>
      <c r="G176" s="32">
        <v>0.4325</v>
      </c>
      <c r="H176" s="32">
        <v>0.24502</v>
      </c>
      <c r="I176" s="35">
        <f t="shared" si="3"/>
        <v>0.9</v>
      </c>
      <c r="J176" s="36">
        <f t="shared" si="4"/>
        <v>0.0264927875</v>
      </c>
      <c r="K176" s="37">
        <f t="shared" si="5"/>
        <v>0.0973125</v>
      </c>
      <c r="L176" s="37">
        <f t="shared" si="6"/>
        <v>0.4325</v>
      </c>
      <c r="M176" s="38">
        <v>1.0</v>
      </c>
      <c r="N176" s="39">
        <v>0.0</v>
      </c>
      <c r="O176" s="39">
        <v>0.0</v>
      </c>
      <c r="P176" s="37">
        <f t="shared" si="7"/>
        <v>0.2237806155</v>
      </c>
      <c r="Q176" s="37">
        <f>IF(M176=1, min(max(F176-G176,0),(batteryCapacity-V175)/sqrt(batteryEfficiency)),0)</f>
        <v>0.2237806155</v>
      </c>
      <c r="R176" s="37">
        <f>IF(M176=2,min(N176,(batteryCapacity-V175)/sqrt(batteryEfficiency)),0)</f>
        <v>0</v>
      </c>
      <c r="S176" s="41">
        <f t="shared" si="11"/>
        <v>0</v>
      </c>
      <c r="T176" s="37">
        <f>IF(M176=1, MIN(MAX(G176-F176,0),V175*SQRT(batteryEfficiency)),0)</f>
        <v>0</v>
      </c>
      <c r="U176" s="37">
        <f>IF(M176=3, MIN(O176,V175*SQRT(batteryEfficiency)),0)</f>
        <v>0</v>
      </c>
      <c r="V176" s="37">
        <f>V175+P176*SQRT(batteryEfficiency)/4-(S176/SQRT(batteryEfficiency))/4</f>
        <v>5.83901788</v>
      </c>
      <c r="W176" s="35">
        <f>V176/batteryCapacity</f>
        <v>0.9731696467</v>
      </c>
      <c r="X176" s="37">
        <f t="shared" si="8"/>
        <v>-2.991019384</v>
      </c>
      <c r="Y176" s="43">
        <f t="shared" si="9"/>
        <v>0</v>
      </c>
      <c r="Z176" s="37">
        <f t="shared" si="10"/>
        <v>0.1640701539</v>
      </c>
    </row>
    <row r="177" ht="15.75" customHeight="1">
      <c r="A177" s="31"/>
      <c r="B177" s="31" t="s">
        <v>212</v>
      </c>
      <c r="C177" s="32">
        <v>3.513</v>
      </c>
      <c r="D177" s="33">
        <v>10.0</v>
      </c>
      <c r="E177" s="34">
        <f>NumberOfPanels/D177</f>
        <v>1.8</v>
      </c>
      <c r="F177" s="32">
        <f t="shared" si="2"/>
        <v>6.3234</v>
      </c>
      <c r="G177" s="32">
        <v>0.4225</v>
      </c>
      <c r="H177" s="32">
        <v>0.26849</v>
      </c>
      <c r="I177" s="35">
        <f t="shared" si="3"/>
        <v>0.9</v>
      </c>
      <c r="J177" s="36">
        <f t="shared" si="4"/>
        <v>0.02835925625</v>
      </c>
      <c r="K177" s="37">
        <f t="shared" si="5"/>
        <v>0.0950625</v>
      </c>
      <c r="L177" s="37">
        <f t="shared" si="6"/>
        <v>0.4225</v>
      </c>
      <c r="M177" s="38">
        <v>1.0</v>
      </c>
      <c r="N177" s="39">
        <v>0.0</v>
      </c>
      <c r="O177" s="39">
        <v>0.0</v>
      </c>
      <c r="P177" s="37">
        <f t="shared" si="7"/>
        <v>0.1678354616</v>
      </c>
      <c r="Q177" s="37">
        <f>IF(M177=1, min(max(F177-G177,0),(batteryCapacity-V176)/sqrt(batteryEfficiency)),0)</f>
        <v>0.1678354616</v>
      </c>
      <c r="R177" s="37">
        <f>IF(M177=2,min(N177,(batteryCapacity-V176)/sqrt(batteryEfficiency)),0)</f>
        <v>0</v>
      </c>
      <c r="S177" s="41">
        <f t="shared" si="11"/>
        <v>0</v>
      </c>
      <c r="T177" s="37">
        <f>IF(M177=1, MIN(MAX(G177-F177,0),V176*SQRT(batteryEfficiency)),0)</f>
        <v>0</v>
      </c>
      <c r="U177" s="37">
        <f>IF(M177=3, MIN(O177,V176*SQRT(batteryEfficiency)),0)</f>
        <v>0</v>
      </c>
      <c r="V177" s="37">
        <f>V176+P177*SQRT(batteryEfficiency)/4-(S177/SQRT(batteryEfficiency))/4</f>
        <v>5.87926341</v>
      </c>
      <c r="W177" s="35">
        <f>V177/batteryCapacity</f>
        <v>0.9798772351</v>
      </c>
      <c r="X177" s="37">
        <f t="shared" si="8"/>
        <v>-6.155564538</v>
      </c>
      <c r="Y177" s="43">
        <f t="shared" si="9"/>
        <v>0</v>
      </c>
      <c r="Z177" s="37">
        <f t="shared" si="10"/>
        <v>0.1475838654</v>
      </c>
    </row>
    <row r="178" ht="15.75" customHeight="1">
      <c r="A178" s="31"/>
      <c r="B178" s="31" t="s">
        <v>213</v>
      </c>
      <c r="C178" s="32">
        <v>4.1855</v>
      </c>
      <c r="D178" s="33">
        <v>10.0</v>
      </c>
      <c r="E178" s="34">
        <f>NumberOfPanels/D178</f>
        <v>1.8</v>
      </c>
      <c r="F178" s="32">
        <f t="shared" si="2"/>
        <v>7.5339</v>
      </c>
      <c r="G178" s="32">
        <v>0.507</v>
      </c>
      <c r="H178" s="32">
        <v>0.26849</v>
      </c>
      <c r="I178" s="35">
        <f t="shared" si="3"/>
        <v>0.9</v>
      </c>
      <c r="J178" s="36">
        <f t="shared" si="4"/>
        <v>0.0340311075</v>
      </c>
      <c r="K178" s="37">
        <f t="shared" si="5"/>
        <v>0.114075</v>
      </c>
      <c r="L178" s="37">
        <f t="shared" si="6"/>
        <v>0.507</v>
      </c>
      <c r="M178" s="38">
        <v>1.0</v>
      </c>
      <c r="N178" s="39">
        <v>0.0</v>
      </c>
      <c r="O178" s="39">
        <v>0.0</v>
      </c>
      <c r="P178" s="37">
        <f t="shared" si="7"/>
        <v>0.1258765962</v>
      </c>
      <c r="Q178" s="37">
        <f>IF(M178=1, min(max(F178-G178,0),(batteryCapacity-V177)/sqrt(batteryEfficiency)),0)</f>
        <v>0.1258765962</v>
      </c>
      <c r="R178" s="37">
        <f>IF(M178=2,min(N178,(batteryCapacity-V177)/sqrt(batteryEfficiency)),0)</f>
        <v>0</v>
      </c>
      <c r="S178" s="41">
        <f t="shared" si="11"/>
        <v>0</v>
      </c>
      <c r="T178" s="37">
        <f>IF(M178=1, MIN(MAX(G178-F178,0),V177*SQRT(batteryEfficiency)),0)</f>
        <v>0</v>
      </c>
      <c r="U178" s="37">
        <f>IF(M178=3, MIN(O178,V177*SQRT(batteryEfficiency)),0)</f>
        <v>0</v>
      </c>
      <c r="V178" s="37">
        <f>V177+P178*SQRT(batteryEfficiency)/4-(S178/SQRT(batteryEfficiency))/4</f>
        <v>5.909447558</v>
      </c>
      <c r="W178" s="35">
        <f>V178/batteryCapacity</f>
        <v>0.9849079263</v>
      </c>
      <c r="X178" s="37">
        <f t="shared" si="8"/>
        <v>-7.408023404</v>
      </c>
      <c r="Y178" s="43">
        <f t="shared" si="9"/>
        <v>0</v>
      </c>
      <c r="Z178" s="37">
        <f t="shared" si="10"/>
        <v>0.1582191491</v>
      </c>
    </row>
    <row r="179" ht="15.75" customHeight="1">
      <c r="A179" s="31"/>
      <c r="B179" s="31" t="s">
        <v>214</v>
      </c>
      <c r="C179" s="32">
        <v>4.0165</v>
      </c>
      <c r="D179" s="33">
        <v>10.0</v>
      </c>
      <c r="E179" s="34">
        <f>NumberOfPanels/D179</f>
        <v>1.8</v>
      </c>
      <c r="F179" s="32">
        <f t="shared" si="2"/>
        <v>7.2297</v>
      </c>
      <c r="G179" s="32">
        <v>0.4715</v>
      </c>
      <c r="H179" s="32">
        <v>0.25302</v>
      </c>
      <c r="I179" s="35">
        <f t="shared" si="3"/>
        <v>0.9</v>
      </c>
      <c r="J179" s="36">
        <f t="shared" si="4"/>
        <v>0.0298247325</v>
      </c>
      <c r="K179" s="37">
        <f t="shared" si="5"/>
        <v>0.1060875</v>
      </c>
      <c r="L179" s="37">
        <f t="shared" si="6"/>
        <v>0.4715</v>
      </c>
      <c r="M179" s="38">
        <v>1.0</v>
      </c>
      <c r="N179" s="39">
        <v>0.0</v>
      </c>
      <c r="O179" s="39">
        <v>0.0</v>
      </c>
      <c r="P179" s="37">
        <f t="shared" si="7"/>
        <v>0.09440744718</v>
      </c>
      <c r="Q179" s="37">
        <f>IF(M179=1, min(max(F179-G179,0),(batteryCapacity-V178)/sqrt(batteryEfficiency)),0)</f>
        <v>0.09440744718</v>
      </c>
      <c r="R179" s="37">
        <f>IF(M179=2,min(N179,(batteryCapacity-V178)/sqrt(batteryEfficiency)),0)</f>
        <v>0</v>
      </c>
      <c r="S179" s="41">
        <f t="shared" si="11"/>
        <v>0</v>
      </c>
      <c r="T179" s="37">
        <f>IF(M179=1, MIN(MAX(G179-F179,0),V178*SQRT(batteryEfficiency)),0)</f>
        <v>0</v>
      </c>
      <c r="U179" s="37">
        <f>IF(M179=3, MIN(O179,V178*SQRT(batteryEfficiency)),0)</f>
        <v>0</v>
      </c>
      <c r="V179" s="37">
        <f>V178+P179*SQRT(batteryEfficiency)/4-(S179/SQRT(batteryEfficiency))/4</f>
        <v>5.932085668</v>
      </c>
      <c r="W179" s="35">
        <f>V179/batteryCapacity</f>
        <v>0.9886809447</v>
      </c>
      <c r="X179" s="37">
        <f t="shared" si="8"/>
        <v>-7.135292553</v>
      </c>
      <c r="Y179" s="43">
        <f t="shared" si="9"/>
        <v>0</v>
      </c>
      <c r="Z179" s="37">
        <f t="shared" si="10"/>
        <v>0.1414768618</v>
      </c>
    </row>
    <row r="180" ht="15.75" customHeight="1">
      <c r="A180" s="31"/>
      <c r="B180" s="31" t="s">
        <v>215</v>
      </c>
      <c r="C180" s="32">
        <v>4.0305</v>
      </c>
      <c r="D180" s="33">
        <v>10.0</v>
      </c>
      <c r="E180" s="34">
        <f>NumberOfPanels/D180</f>
        <v>1.8</v>
      </c>
      <c r="F180" s="32">
        <f t="shared" si="2"/>
        <v>7.2549</v>
      </c>
      <c r="G180" s="32">
        <v>2.096</v>
      </c>
      <c r="H180" s="32">
        <v>0.25302</v>
      </c>
      <c r="I180" s="35">
        <f t="shared" si="3"/>
        <v>0.9</v>
      </c>
      <c r="J180" s="36">
        <f t="shared" si="4"/>
        <v>0.13258248</v>
      </c>
      <c r="K180" s="37">
        <f t="shared" si="5"/>
        <v>0.4716</v>
      </c>
      <c r="L180" s="37">
        <f t="shared" si="6"/>
        <v>2.096</v>
      </c>
      <c r="M180" s="38">
        <v>1.0</v>
      </c>
      <c r="N180" s="39">
        <v>0.0</v>
      </c>
      <c r="O180" s="39">
        <v>0.0</v>
      </c>
      <c r="P180" s="37">
        <f t="shared" si="7"/>
        <v>0.07080558538</v>
      </c>
      <c r="Q180" s="37">
        <f>IF(M180=1, min(max(F180-G180,0),(batteryCapacity-V179)/sqrt(batteryEfficiency)),0)</f>
        <v>0.07080558538</v>
      </c>
      <c r="R180" s="37">
        <f>IF(M180=2,min(N180,(batteryCapacity-V179)/sqrt(batteryEfficiency)),0)</f>
        <v>0</v>
      </c>
      <c r="S180" s="41">
        <f t="shared" si="11"/>
        <v>0</v>
      </c>
      <c r="T180" s="37">
        <f>IF(M180=1, MIN(MAX(G180-F180,0),V179*SQRT(batteryEfficiency)),0)</f>
        <v>0</v>
      </c>
      <c r="U180" s="37">
        <f>IF(M180=3, MIN(O180,V179*SQRT(batteryEfficiency)),0)</f>
        <v>0</v>
      </c>
      <c r="V180" s="37">
        <f>V179+P180*SQRT(batteryEfficiency)/4-(S180/SQRT(batteryEfficiency))/4</f>
        <v>5.949064251</v>
      </c>
      <c r="W180" s="35">
        <f>V180/batteryCapacity</f>
        <v>0.9915107085</v>
      </c>
      <c r="X180" s="37">
        <f t="shared" si="8"/>
        <v>-7.184094415</v>
      </c>
      <c r="Y180" s="43">
        <f t="shared" si="9"/>
        <v>0</v>
      </c>
      <c r="Z180" s="37">
        <f t="shared" si="10"/>
        <v>0.5417013963</v>
      </c>
    </row>
    <row r="181" ht="15.75" customHeight="1">
      <c r="A181" s="31"/>
      <c r="B181" s="31" t="s">
        <v>216</v>
      </c>
      <c r="C181" s="32">
        <v>3.916</v>
      </c>
      <c r="D181" s="33">
        <v>10.0</v>
      </c>
      <c r="E181" s="34">
        <f>NumberOfPanels/D181</f>
        <v>1.8</v>
      </c>
      <c r="F181" s="32">
        <f t="shared" si="2"/>
        <v>7.0488</v>
      </c>
      <c r="G181" s="32">
        <v>0.367</v>
      </c>
      <c r="H181" s="32">
        <v>0.26073</v>
      </c>
      <c r="I181" s="35">
        <f t="shared" si="3"/>
        <v>0.9</v>
      </c>
      <c r="J181" s="36">
        <f t="shared" si="4"/>
        <v>0.0239219775</v>
      </c>
      <c r="K181" s="37">
        <f t="shared" si="5"/>
        <v>0.082575</v>
      </c>
      <c r="L181" s="37">
        <f t="shared" si="6"/>
        <v>0.367</v>
      </c>
      <c r="M181" s="38">
        <v>1.0</v>
      </c>
      <c r="N181" s="39">
        <v>0.0</v>
      </c>
      <c r="O181" s="39">
        <v>0.0</v>
      </c>
      <c r="P181" s="37">
        <f t="shared" si="7"/>
        <v>0.05310418904</v>
      </c>
      <c r="Q181" s="37">
        <f>IF(M181=1, min(max(F181-G181,0),(batteryCapacity-V180)/sqrt(batteryEfficiency)),0)</f>
        <v>0.05310418904</v>
      </c>
      <c r="R181" s="37">
        <f>IF(M181=2,min(N181,(batteryCapacity-V180)/sqrt(batteryEfficiency)),0)</f>
        <v>0</v>
      </c>
      <c r="S181" s="41">
        <f t="shared" si="11"/>
        <v>0</v>
      </c>
      <c r="T181" s="37">
        <f>IF(M181=1, MIN(MAX(G181-F181,0),V180*SQRT(batteryEfficiency)),0)</f>
        <v>0</v>
      </c>
      <c r="U181" s="37">
        <f>IF(M181=3, MIN(O181,V180*SQRT(batteryEfficiency)),0)</f>
        <v>0</v>
      </c>
      <c r="V181" s="37">
        <f>V180+P181*SQRT(batteryEfficiency)/4-(S181/SQRT(batteryEfficiency))/4</f>
        <v>5.961798188</v>
      </c>
      <c r="W181" s="35">
        <f>V181/batteryCapacity</f>
        <v>0.9936330314</v>
      </c>
      <c r="X181" s="37">
        <f t="shared" si="8"/>
        <v>-6.995695811</v>
      </c>
      <c r="Y181" s="43">
        <f t="shared" si="9"/>
        <v>0</v>
      </c>
      <c r="Z181" s="37">
        <f t="shared" si="10"/>
        <v>0.1050260473</v>
      </c>
    </row>
    <row r="182" ht="15.75" customHeight="1">
      <c r="A182" s="31"/>
      <c r="B182" s="31" t="s">
        <v>217</v>
      </c>
      <c r="C182" s="32">
        <v>2.288</v>
      </c>
      <c r="D182" s="33">
        <v>10.0</v>
      </c>
      <c r="E182" s="34">
        <f>NumberOfPanels/D182</f>
        <v>1.8</v>
      </c>
      <c r="F182" s="32">
        <f t="shared" si="2"/>
        <v>4.1184</v>
      </c>
      <c r="G182" s="32">
        <v>0.325</v>
      </c>
      <c r="H182" s="32">
        <v>0.26073</v>
      </c>
      <c r="I182" s="35">
        <f t="shared" si="3"/>
        <v>0.9</v>
      </c>
      <c r="J182" s="36">
        <f t="shared" si="4"/>
        <v>0.0211843125</v>
      </c>
      <c r="K182" s="37">
        <f t="shared" si="5"/>
        <v>0.073125</v>
      </c>
      <c r="L182" s="37">
        <f t="shared" si="6"/>
        <v>0.325</v>
      </c>
      <c r="M182" s="38">
        <v>1.0</v>
      </c>
      <c r="N182" s="39">
        <v>0.0</v>
      </c>
      <c r="O182" s="39">
        <v>0.0</v>
      </c>
      <c r="P182" s="37">
        <f t="shared" si="7"/>
        <v>0.03982814178</v>
      </c>
      <c r="Q182" s="37">
        <f>IF(M182=1, min(max(F182-G182,0),(batteryCapacity-V181)/sqrt(batteryEfficiency)),0)</f>
        <v>0.03982814178</v>
      </c>
      <c r="R182" s="37">
        <f>IF(M182=2,min(N182,(batteryCapacity-V181)/sqrt(batteryEfficiency)),0)</f>
        <v>0</v>
      </c>
      <c r="S182" s="41">
        <f t="shared" si="11"/>
        <v>0</v>
      </c>
      <c r="T182" s="37">
        <f>IF(M182=1, MIN(MAX(G182-F182,0),V181*SQRT(batteryEfficiency)),0)</f>
        <v>0</v>
      </c>
      <c r="U182" s="37">
        <f>IF(M182=3, MIN(O182,V181*SQRT(batteryEfficiency)),0)</f>
        <v>0</v>
      </c>
      <c r="V182" s="37">
        <f>V181+P182*SQRT(batteryEfficiency)/4-(S182/SQRT(batteryEfficiency))/4</f>
        <v>5.971348641</v>
      </c>
      <c r="W182" s="35">
        <f>V182/batteryCapacity</f>
        <v>0.9952247736</v>
      </c>
      <c r="X182" s="37">
        <f t="shared" si="8"/>
        <v>-4.078571858</v>
      </c>
      <c r="Y182" s="43">
        <f t="shared" si="9"/>
        <v>0</v>
      </c>
      <c r="Z182" s="37">
        <f t="shared" si="10"/>
        <v>0.09120703544</v>
      </c>
    </row>
    <row r="183" ht="15.75" customHeight="1">
      <c r="A183" s="31"/>
      <c r="B183" s="31" t="s">
        <v>218</v>
      </c>
      <c r="C183" s="32">
        <v>2.1155</v>
      </c>
      <c r="D183" s="33">
        <v>10.0</v>
      </c>
      <c r="E183" s="34">
        <f>NumberOfPanels/D183</f>
        <v>1.8</v>
      </c>
      <c r="F183" s="32">
        <f t="shared" si="2"/>
        <v>3.8079</v>
      </c>
      <c r="G183" s="32">
        <v>0.3035</v>
      </c>
      <c r="H183" s="32">
        <v>0.26546000000000003</v>
      </c>
      <c r="I183" s="35">
        <f t="shared" si="3"/>
        <v>0.9</v>
      </c>
      <c r="J183" s="36">
        <f t="shared" si="4"/>
        <v>0.0201417775</v>
      </c>
      <c r="K183" s="37">
        <f t="shared" si="5"/>
        <v>0.0682875</v>
      </c>
      <c r="L183" s="37">
        <f t="shared" si="6"/>
        <v>0.3035</v>
      </c>
      <c r="M183" s="38">
        <v>1.0</v>
      </c>
      <c r="N183" s="39">
        <v>0.0</v>
      </c>
      <c r="O183" s="39">
        <v>0.0</v>
      </c>
      <c r="P183" s="37">
        <f t="shared" si="7"/>
        <v>0.02987110633</v>
      </c>
      <c r="Q183" s="37">
        <f>IF(M183=1, min(max(F183-G183,0),(batteryCapacity-V182)/sqrt(batteryEfficiency)),0)</f>
        <v>0.02987110633</v>
      </c>
      <c r="R183" s="37">
        <f>IF(M183=2,min(N183,(batteryCapacity-V182)/sqrt(batteryEfficiency)),0)</f>
        <v>0</v>
      </c>
      <c r="S183" s="41">
        <f t="shared" si="11"/>
        <v>0</v>
      </c>
      <c r="T183" s="37">
        <f>IF(M183=1, MIN(MAX(G183-F183,0),V182*SQRT(batteryEfficiency)),0)</f>
        <v>0</v>
      </c>
      <c r="U183" s="37">
        <f>IF(M183=3, MIN(O183,V182*SQRT(batteryEfficiency)),0)</f>
        <v>0</v>
      </c>
      <c r="V183" s="37">
        <f>V182+P183*SQRT(batteryEfficiency)/4-(S183/SQRT(batteryEfficiency))/4</f>
        <v>5.978511481</v>
      </c>
      <c r="W183" s="35">
        <f>V183/batteryCapacity</f>
        <v>0.9964185802</v>
      </c>
      <c r="X183" s="37">
        <f t="shared" si="8"/>
        <v>-3.778028894</v>
      </c>
      <c r="Y183" s="43">
        <f t="shared" si="9"/>
        <v>0</v>
      </c>
      <c r="Z183" s="37">
        <f t="shared" si="10"/>
        <v>0.08334277658</v>
      </c>
    </row>
    <row r="184" ht="15.75" customHeight="1">
      <c r="A184" s="31"/>
      <c r="B184" s="31" t="s">
        <v>219</v>
      </c>
      <c r="C184" s="32">
        <v>4.039</v>
      </c>
      <c r="D184" s="33">
        <v>10.0</v>
      </c>
      <c r="E184" s="34">
        <f>NumberOfPanels/D184</f>
        <v>1.8</v>
      </c>
      <c r="F184" s="32">
        <f t="shared" si="2"/>
        <v>7.2702</v>
      </c>
      <c r="G184" s="32">
        <v>0.3295</v>
      </c>
      <c r="H184" s="32">
        <v>0.26546000000000003</v>
      </c>
      <c r="I184" s="35">
        <f t="shared" si="3"/>
        <v>0.9</v>
      </c>
      <c r="J184" s="36">
        <f t="shared" si="4"/>
        <v>0.0218672675</v>
      </c>
      <c r="K184" s="37">
        <f t="shared" si="5"/>
        <v>0.0741375</v>
      </c>
      <c r="L184" s="37">
        <f t="shared" si="6"/>
        <v>0.3295</v>
      </c>
      <c r="M184" s="38">
        <v>1.0</v>
      </c>
      <c r="N184" s="39">
        <v>0.0</v>
      </c>
      <c r="O184" s="39">
        <v>0.0</v>
      </c>
      <c r="P184" s="37">
        <f t="shared" si="7"/>
        <v>0.02240332975</v>
      </c>
      <c r="Q184" s="37">
        <f>IF(M184=1, min(max(F184-G184,0),(batteryCapacity-V183)/sqrt(batteryEfficiency)),0)</f>
        <v>0.02240332975</v>
      </c>
      <c r="R184" s="37">
        <f>IF(M184=2,min(N184,(batteryCapacity-V183)/sqrt(batteryEfficiency)),0)</f>
        <v>0</v>
      </c>
      <c r="S184" s="41">
        <f t="shared" si="11"/>
        <v>0</v>
      </c>
      <c r="T184" s="37">
        <f>IF(M184=1, MIN(MAX(G184-F184,0),V183*SQRT(batteryEfficiency)),0)</f>
        <v>0</v>
      </c>
      <c r="U184" s="37">
        <f>IF(M184=3, MIN(O184,V183*SQRT(batteryEfficiency)),0)</f>
        <v>0</v>
      </c>
      <c r="V184" s="37">
        <f>V183+P184*SQRT(batteryEfficiency)/4-(S184/SQRT(batteryEfficiency))/4</f>
        <v>5.983883611</v>
      </c>
      <c r="W184" s="35">
        <f>V184/batteryCapacity</f>
        <v>0.9973139351</v>
      </c>
      <c r="X184" s="37">
        <f t="shared" si="8"/>
        <v>-7.24779667</v>
      </c>
      <c r="Y184" s="43">
        <f t="shared" si="9"/>
        <v>0</v>
      </c>
      <c r="Z184" s="37">
        <f t="shared" si="10"/>
        <v>0.08797583244</v>
      </c>
    </row>
    <row r="185" ht="15.75" customHeight="1">
      <c r="A185" s="31"/>
      <c r="B185" s="31" t="s">
        <v>220</v>
      </c>
      <c r="C185" s="32">
        <v>1.585</v>
      </c>
      <c r="D185" s="33">
        <v>10.0</v>
      </c>
      <c r="E185" s="34">
        <f>NumberOfPanels/D185</f>
        <v>1.8</v>
      </c>
      <c r="F185" s="32">
        <f t="shared" si="2"/>
        <v>2.853</v>
      </c>
      <c r="G185" s="32">
        <v>0.259</v>
      </c>
      <c r="H185" s="32">
        <v>0.26180000000000003</v>
      </c>
      <c r="I185" s="35">
        <f t="shared" si="3"/>
        <v>0.9</v>
      </c>
      <c r="J185" s="36">
        <f t="shared" si="4"/>
        <v>0.01695155</v>
      </c>
      <c r="K185" s="37">
        <f t="shared" si="5"/>
        <v>0.058275</v>
      </c>
      <c r="L185" s="37">
        <f t="shared" si="6"/>
        <v>0.259</v>
      </c>
      <c r="M185" s="38">
        <v>1.0</v>
      </c>
      <c r="N185" s="39">
        <v>0.0</v>
      </c>
      <c r="O185" s="39">
        <v>0.0</v>
      </c>
      <c r="P185" s="37">
        <f t="shared" si="7"/>
        <v>0.01680249731</v>
      </c>
      <c r="Q185" s="37">
        <f>IF(M185=1, min(max(F185-G185,0),(batteryCapacity-V184)/sqrt(batteryEfficiency)),0)</f>
        <v>0.01680249731</v>
      </c>
      <c r="R185" s="37">
        <f>IF(M185=2,min(N185,(batteryCapacity-V184)/sqrt(batteryEfficiency)),0)</f>
        <v>0</v>
      </c>
      <c r="S185" s="41">
        <f t="shared" si="11"/>
        <v>0</v>
      </c>
      <c r="T185" s="37">
        <f>IF(M185=1, MIN(MAX(G185-F185,0),V184*SQRT(batteryEfficiency)),0)</f>
        <v>0</v>
      </c>
      <c r="U185" s="37">
        <f>IF(M185=3, MIN(O185,V184*SQRT(batteryEfficiency)),0)</f>
        <v>0</v>
      </c>
      <c r="V185" s="37">
        <f>V184+P185*SQRT(batteryEfficiency)/4-(S185/SQRT(batteryEfficiency))/4</f>
        <v>5.987912708</v>
      </c>
      <c r="W185" s="35">
        <f>V185/batteryCapacity</f>
        <v>0.9979854513</v>
      </c>
      <c r="X185" s="37">
        <f t="shared" si="8"/>
        <v>-2.836197503</v>
      </c>
      <c r="Y185" s="43">
        <f t="shared" si="9"/>
        <v>0</v>
      </c>
      <c r="Z185" s="37">
        <f t="shared" si="10"/>
        <v>0.06895062433</v>
      </c>
    </row>
    <row r="186" ht="15.75" customHeight="1">
      <c r="A186" s="31"/>
      <c r="B186" s="31" t="s">
        <v>221</v>
      </c>
      <c r="C186" s="32">
        <v>1.999</v>
      </c>
      <c r="D186" s="33">
        <v>10.0</v>
      </c>
      <c r="E186" s="34">
        <f>NumberOfPanels/D186</f>
        <v>1.8</v>
      </c>
      <c r="F186" s="32">
        <f t="shared" si="2"/>
        <v>3.5982</v>
      </c>
      <c r="G186" s="32">
        <v>0.3295</v>
      </c>
      <c r="H186" s="32">
        <v>0.26180000000000003</v>
      </c>
      <c r="I186" s="35">
        <f t="shared" si="3"/>
        <v>0.9</v>
      </c>
      <c r="J186" s="36">
        <f t="shared" si="4"/>
        <v>0.021565775</v>
      </c>
      <c r="K186" s="37">
        <f t="shared" si="5"/>
        <v>0.0741375</v>
      </c>
      <c r="L186" s="37">
        <f t="shared" si="6"/>
        <v>0.3295</v>
      </c>
      <c r="M186" s="38">
        <v>1.0</v>
      </c>
      <c r="N186" s="39">
        <v>0.0</v>
      </c>
      <c r="O186" s="39">
        <v>0.0</v>
      </c>
      <c r="P186" s="37">
        <f t="shared" si="7"/>
        <v>0.01260187298</v>
      </c>
      <c r="Q186" s="37">
        <f>IF(M186=1, min(max(F186-G186,0),(batteryCapacity-V185)/sqrt(batteryEfficiency)),0)</f>
        <v>0.01260187298</v>
      </c>
      <c r="R186" s="37">
        <f>IF(M186=2,min(N186,(batteryCapacity-V185)/sqrt(batteryEfficiency)),0)</f>
        <v>0</v>
      </c>
      <c r="S186" s="41">
        <f t="shared" si="11"/>
        <v>0</v>
      </c>
      <c r="T186" s="37">
        <f>IF(M186=1, MIN(MAX(G186-F186,0),V185*SQRT(batteryEfficiency)),0)</f>
        <v>0</v>
      </c>
      <c r="U186" s="37">
        <f>IF(M186=3, MIN(O186,V185*SQRT(batteryEfficiency)),0)</f>
        <v>0</v>
      </c>
      <c r="V186" s="37">
        <f>V185+P186*SQRT(batteryEfficiency)/4-(S186/SQRT(batteryEfficiency))/4</f>
        <v>5.990934531</v>
      </c>
      <c r="W186" s="35">
        <f>V186/batteryCapacity</f>
        <v>0.9984890885</v>
      </c>
      <c r="X186" s="37">
        <f t="shared" si="8"/>
        <v>-3.585598127</v>
      </c>
      <c r="Y186" s="43">
        <f t="shared" si="9"/>
        <v>0</v>
      </c>
      <c r="Z186" s="37">
        <f t="shared" si="10"/>
        <v>0.08552546825</v>
      </c>
    </row>
    <row r="187" ht="15.75" customHeight="1">
      <c r="A187" s="31"/>
      <c r="B187" s="31" t="s">
        <v>222</v>
      </c>
      <c r="C187" s="32">
        <v>3.112</v>
      </c>
      <c r="D187" s="33">
        <v>10.0</v>
      </c>
      <c r="E187" s="34">
        <f>NumberOfPanels/D187</f>
        <v>1.8</v>
      </c>
      <c r="F187" s="32">
        <f t="shared" si="2"/>
        <v>5.6016</v>
      </c>
      <c r="G187" s="32">
        <v>0.238</v>
      </c>
      <c r="H187" s="32">
        <v>0.25161</v>
      </c>
      <c r="I187" s="35">
        <f t="shared" si="3"/>
        <v>0.9</v>
      </c>
      <c r="J187" s="36">
        <f t="shared" si="4"/>
        <v>0.014970795</v>
      </c>
      <c r="K187" s="37">
        <f t="shared" si="5"/>
        <v>0.05355</v>
      </c>
      <c r="L187" s="37">
        <f t="shared" si="6"/>
        <v>0.238</v>
      </c>
      <c r="M187" s="38">
        <v>1.0</v>
      </c>
      <c r="N187" s="39">
        <v>0.0</v>
      </c>
      <c r="O187" s="39">
        <v>0.0</v>
      </c>
      <c r="P187" s="37">
        <f t="shared" si="7"/>
        <v>0.009451404738</v>
      </c>
      <c r="Q187" s="37">
        <f>IF(M187=1, min(max(F187-G187,0),(batteryCapacity-V186)/sqrt(batteryEfficiency)),0)</f>
        <v>0.009451404738</v>
      </c>
      <c r="R187" s="37">
        <f>IF(M187=2,min(N187,(batteryCapacity-V186)/sqrt(batteryEfficiency)),0)</f>
        <v>0</v>
      </c>
      <c r="S187" s="41">
        <f t="shared" si="11"/>
        <v>0</v>
      </c>
      <c r="T187" s="37">
        <f>IF(M187=1, MIN(MAX(G187-F187,0),V186*SQRT(batteryEfficiency)),0)</f>
        <v>0</v>
      </c>
      <c r="U187" s="37">
        <f>IF(M187=3, MIN(O187,V186*SQRT(batteryEfficiency)),0)</f>
        <v>0</v>
      </c>
      <c r="V187" s="37">
        <f>V186+P187*SQRT(batteryEfficiency)/4-(S187/SQRT(batteryEfficiency))/4</f>
        <v>5.993200898</v>
      </c>
      <c r="W187" s="35">
        <f>V187/batteryCapacity</f>
        <v>0.9988668164</v>
      </c>
      <c r="X187" s="37">
        <f t="shared" si="8"/>
        <v>-5.592148595</v>
      </c>
      <c r="Y187" s="43">
        <f t="shared" si="9"/>
        <v>0</v>
      </c>
      <c r="Z187" s="37">
        <f t="shared" si="10"/>
        <v>0.06186285118</v>
      </c>
    </row>
    <row r="188" ht="15.75" customHeight="1">
      <c r="A188" s="31"/>
      <c r="B188" s="31" t="s">
        <v>223</v>
      </c>
      <c r="C188" s="32">
        <v>1.636</v>
      </c>
      <c r="D188" s="33">
        <v>10.0</v>
      </c>
      <c r="E188" s="34">
        <f>NumberOfPanels/D188</f>
        <v>1.8</v>
      </c>
      <c r="F188" s="32">
        <f t="shared" si="2"/>
        <v>2.9448</v>
      </c>
      <c r="G188" s="32">
        <v>0.2595</v>
      </c>
      <c r="H188" s="32">
        <v>0.25161</v>
      </c>
      <c r="I188" s="35">
        <f t="shared" si="3"/>
        <v>0.9</v>
      </c>
      <c r="J188" s="36">
        <f t="shared" si="4"/>
        <v>0.01632319875</v>
      </c>
      <c r="K188" s="37">
        <f t="shared" si="5"/>
        <v>0.0583875</v>
      </c>
      <c r="L188" s="37">
        <f t="shared" si="6"/>
        <v>0.2595</v>
      </c>
      <c r="M188" s="38">
        <v>1.0</v>
      </c>
      <c r="N188" s="39">
        <v>0.0</v>
      </c>
      <c r="O188" s="39">
        <v>0.0</v>
      </c>
      <c r="P188" s="37">
        <f t="shared" si="7"/>
        <v>0.007088553554</v>
      </c>
      <c r="Q188" s="37">
        <f>IF(M188=1, min(max(F188-G188,0),(batteryCapacity-V187)/sqrt(batteryEfficiency)),0)</f>
        <v>0.007088553554</v>
      </c>
      <c r="R188" s="37">
        <f>IF(M188=2,min(N188,(batteryCapacity-V187)/sqrt(batteryEfficiency)),0)</f>
        <v>0</v>
      </c>
      <c r="S188" s="41">
        <f t="shared" si="11"/>
        <v>0</v>
      </c>
      <c r="T188" s="37">
        <f>IF(M188=1, MIN(MAX(G188-F188,0),V187*SQRT(batteryEfficiency)),0)</f>
        <v>0</v>
      </c>
      <c r="U188" s="37">
        <f>IF(M188=3, MIN(O188,V187*SQRT(batteryEfficiency)),0)</f>
        <v>0</v>
      </c>
      <c r="V188" s="37">
        <f>V187+P188*SQRT(batteryEfficiency)/4-(S188/SQRT(batteryEfficiency))/4</f>
        <v>5.994900674</v>
      </c>
      <c r="W188" s="35">
        <f>V188/batteryCapacity</f>
        <v>0.9991501123</v>
      </c>
      <c r="X188" s="37">
        <f t="shared" si="8"/>
        <v>-2.937711446</v>
      </c>
      <c r="Y188" s="43">
        <f t="shared" si="9"/>
        <v>0</v>
      </c>
      <c r="Z188" s="37">
        <f t="shared" si="10"/>
        <v>0.06664713839</v>
      </c>
    </row>
    <row r="189" ht="15.75" customHeight="1">
      <c r="A189" s="31"/>
      <c r="B189" s="31" t="s">
        <v>224</v>
      </c>
      <c r="C189" s="32">
        <v>4.1395</v>
      </c>
      <c r="D189" s="33">
        <v>10.0</v>
      </c>
      <c r="E189" s="34">
        <f>NumberOfPanels/D189</f>
        <v>1.8</v>
      </c>
      <c r="F189" s="32">
        <f t="shared" si="2"/>
        <v>7.4511</v>
      </c>
      <c r="G189" s="32">
        <v>3.709</v>
      </c>
      <c r="H189" s="32">
        <v>0.21231000000000003</v>
      </c>
      <c r="I189" s="35">
        <f t="shared" si="3"/>
        <v>0.9</v>
      </c>
      <c r="J189" s="36">
        <f t="shared" si="4"/>
        <v>0.1968644475</v>
      </c>
      <c r="K189" s="37">
        <f t="shared" si="5"/>
        <v>0.834525</v>
      </c>
      <c r="L189" s="37">
        <f t="shared" si="6"/>
        <v>3.709</v>
      </c>
      <c r="M189" s="38">
        <v>1.0</v>
      </c>
      <c r="N189" s="39">
        <v>0.0</v>
      </c>
      <c r="O189" s="39">
        <v>0.0</v>
      </c>
      <c r="P189" s="37">
        <f t="shared" si="7"/>
        <v>0.005316415165</v>
      </c>
      <c r="Q189" s="37">
        <f>IF(M189=1, min(max(F189-G189,0),(batteryCapacity-V188)/sqrt(batteryEfficiency)),0)</f>
        <v>0.005316415165</v>
      </c>
      <c r="R189" s="37">
        <f>IF(M189=2,min(N189,(batteryCapacity-V188)/sqrt(batteryEfficiency)),0)</f>
        <v>0</v>
      </c>
      <c r="S189" s="41">
        <f t="shared" si="11"/>
        <v>0</v>
      </c>
      <c r="T189" s="37">
        <f>IF(M189=1, MIN(MAX(G189-F189,0),V188*SQRT(batteryEfficiency)),0)</f>
        <v>0</v>
      </c>
      <c r="U189" s="37">
        <f>IF(M189=3, MIN(O189,V188*SQRT(batteryEfficiency)),0)</f>
        <v>0</v>
      </c>
      <c r="V189" s="37">
        <f>V188+P189*SQRT(batteryEfficiency)/4-(S189/SQRT(batteryEfficiency))/4</f>
        <v>5.996175505</v>
      </c>
      <c r="W189" s="35">
        <f>V189/batteryCapacity</f>
        <v>0.9993625842</v>
      </c>
      <c r="X189" s="37">
        <f t="shared" si="8"/>
        <v>-7.445783585</v>
      </c>
      <c r="Y189" s="43">
        <f t="shared" si="9"/>
        <v>0</v>
      </c>
      <c r="Z189" s="37">
        <f t="shared" si="10"/>
        <v>0.9285791038</v>
      </c>
    </row>
    <row r="190" ht="15.75" customHeight="1">
      <c r="A190" s="31"/>
      <c r="B190" s="31" t="s">
        <v>225</v>
      </c>
      <c r="C190" s="32">
        <v>2.818</v>
      </c>
      <c r="D190" s="33">
        <v>10.0</v>
      </c>
      <c r="E190" s="34">
        <f>NumberOfPanels/D190</f>
        <v>1.8</v>
      </c>
      <c r="F190" s="32">
        <f t="shared" si="2"/>
        <v>5.0724</v>
      </c>
      <c r="G190" s="32">
        <v>3.6895</v>
      </c>
      <c r="H190" s="32">
        <v>0.21231000000000003</v>
      </c>
      <c r="I190" s="35">
        <f t="shared" si="3"/>
        <v>0.9</v>
      </c>
      <c r="J190" s="36">
        <f t="shared" si="4"/>
        <v>0.1958294363</v>
      </c>
      <c r="K190" s="37">
        <f t="shared" si="5"/>
        <v>0.8301375</v>
      </c>
      <c r="L190" s="37">
        <f t="shared" si="6"/>
        <v>3.6895</v>
      </c>
      <c r="M190" s="38">
        <v>1.0</v>
      </c>
      <c r="N190" s="39">
        <v>0.0</v>
      </c>
      <c r="O190" s="39">
        <v>0.0</v>
      </c>
      <c r="P190" s="37">
        <f t="shared" si="7"/>
        <v>0.003987311374</v>
      </c>
      <c r="Q190" s="37">
        <f>IF(M190=1, min(max(F190-G190,0),(batteryCapacity-V189)/sqrt(batteryEfficiency)),0)</f>
        <v>0.003987311374</v>
      </c>
      <c r="R190" s="37">
        <f>IF(M190=2,min(N190,(batteryCapacity-V189)/sqrt(batteryEfficiency)),0)</f>
        <v>0</v>
      </c>
      <c r="S190" s="41">
        <f t="shared" si="11"/>
        <v>0</v>
      </c>
      <c r="T190" s="37">
        <f>IF(M190=1, MIN(MAX(G190-F190,0),V189*SQRT(batteryEfficiency)),0)</f>
        <v>0</v>
      </c>
      <c r="U190" s="37">
        <f>IF(M190=3, MIN(O190,V189*SQRT(batteryEfficiency)),0)</f>
        <v>0</v>
      </c>
      <c r="V190" s="37">
        <f>V189+P190*SQRT(batteryEfficiency)/4-(S190/SQRT(batteryEfficiency))/4</f>
        <v>5.997131629</v>
      </c>
      <c r="W190" s="35">
        <f>V190/batteryCapacity</f>
        <v>0.9995219382</v>
      </c>
      <c r="X190" s="37">
        <f t="shared" si="8"/>
        <v>-5.068412689</v>
      </c>
      <c r="Y190" s="43">
        <f t="shared" si="9"/>
        <v>0</v>
      </c>
      <c r="Z190" s="37">
        <f t="shared" si="10"/>
        <v>0.9233718278</v>
      </c>
    </row>
    <row r="191" ht="15.75" customHeight="1">
      <c r="A191" s="31"/>
      <c r="B191" s="31" t="s">
        <v>226</v>
      </c>
      <c r="C191" s="32">
        <v>3.6605</v>
      </c>
      <c r="D191" s="33">
        <v>10.0</v>
      </c>
      <c r="E191" s="34">
        <f>NumberOfPanels/D191</f>
        <v>1.8</v>
      </c>
      <c r="F191" s="32">
        <f t="shared" si="2"/>
        <v>6.5889</v>
      </c>
      <c r="G191" s="32">
        <v>4.129</v>
      </c>
      <c r="H191" s="32">
        <v>0.26899</v>
      </c>
      <c r="I191" s="35">
        <f t="shared" si="3"/>
        <v>0.9</v>
      </c>
      <c r="J191" s="36">
        <f t="shared" si="4"/>
        <v>0.2776649275</v>
      </c>
      <c r="K191" s="37">
        <f t="shared" si="5"/>
        <v>0.929025</v>
      </c>
      <c r="L191" s="37">
        <f t="shared" si="6"/>
        <v>4.129</v>
      </c>
      <c r="M191" s="38">
        <v>1.0</v>
      </c>
      <c r="N191" s="39">
        <v>0.0</v>
      </c>
      <c r="O191" s="39">
        <v>0.0</v>
      </c>
      <c r="P191" s="37">
        <f t="shared" si="7"/>
        <v>0.00299048353</v>
      </c>
      <c r="Q191" s="37">
        <f>IF(M191=1, min(max(F191-G191,0),(batteryCapacity-V190)/sqrt(batteryEfficiency)),0)</f>
        <v>0.00299048353</v>
      </c>
      <c r="R191" s="37">
        <f>IF(M191=2,min(N191,(batteryCapacity-V190)/sqrt(batteryEfficiency)),0)</f>
        <v>0</v>
      </c>
      <c r="S191" s="41">
        <f t="shared" si="11"/>
        <v>0</v>
      </c>
      <c r="T191" s="37">
        <f>IF(M191=1, MIN(MAX(G191-F191,0),V190*SQRT(batteryEfficiency)),0)</f>
        <v>0</v>
      </c>
      <c r="U191" s="37">
        <f>IF(M191=3, MIN(O191,V190*SQRT(batteryEfficiency)),0)</f>
        <v>0</v>
      </c>
      <c r="V191" s="37">
        <f>V190+P191*SQRT(batteryEfficiency)/4-(S191/SQRT(batteryEfficiency))/4</f>
        <v>5.997848722</v>
      </c>
      <c r="W191" s="35">
        <f>V191/batteryCapacity</f>
        <v>0.9996414536</v>
      </c>
      <c r="X191" s="37">
        <f t="shared" si="8"/>
        <v>-6.585909516</v>
      </c>
      <c r="Y191" s="43">
        <f t="shared" si="9"/>
        <v>0</v>
      </c>
      <c r="Z191" s="37">
        <f t="shared" si="10"/>
        <v>1.032997621</v>
      </c>
    </row>
    <row r="192" ht="15.75" customHeight="1">
      <c r="A192" s="31"/>
      <c r="B192" s="31" t="s">
        <v>227</v>
      </c>
      <c r="C192" s="32">
        <v>3.2785</v>
      </c>
      <c r="D192" s="33">
        <v>10.0</v>
      </c>
      <c r="E192" s="34">
        <f>NumberOfPanels/D192</f>
        <v>1.8</v>
      </c>
      <c r="F192" s="32">
        <f t="shared" si="2"/>
        <v>5.9013</v>
      </c>
      <c r="G192" s="32">
        <v>0.346</v>
      </c>
      <c r="H192" s="32">
        <v>0.26899</v>
      </c>
      <c r="I192" s="35">
        <f t="shared" si="3"/>
        <v>0.9</v>
      </c>
      <c r="J192" s="36">
        <f t="shared" si="4"/>
        <v>0.023267635</v>
      </c>
      <c r="K192" s="37">
        <f t="shared" si="5"/>
        <v>0.07785</v>
      </c>
      <c r="L192" s="37">
        <f t="shared" si="6"/>
        <v>0.346</v>
      </c>
      <c r="M192" s="38">
        <v>1.0</v>
      </c>
      <c r="N192" s="39">
        <v>0.0</v>
      </c>
      <c r="O192" s="39">
        <v>0.0</v>
      </c>
      <c r="P192" s="37">
        <f t="shared" si="7"/>
        <v>0.002242862648</v>
      </c>
      <c r="Q192" s="37">
        <f>IF(M192=1, min(max(F192-G192,0),(batteryCapacity-V191)/sqrt(batteryEfficiency)),0)</f>
        <v>0.002242862648</v>
      </c>
      <c r="R192" s="37">
        <f>IF(M192=2,min(N192,(batteryCapacity-V191)/sqrt(batteryEfficiency)),0)</f>
        <v>0</v>
      </c>
      <c r="S192" s="41">
        <f t="shared" si="11"/>
        <v>0</v>
      </c>
      <c r="T192" s="37">
        <f>IF(M192=1, MIN(MAX(G192-F192,0),V191*SQRT(batteryEfficiency)),0)</f>
        <v>0</v>
      </c>
      <c r="U192" s="37">
        <f>IF(M192=3, MIN(O192,V191*SQRT(batteryEfficiency)),0)</f>
        <v>0</v>
      </c>
      <c r="V192" s="37">
        <f>V191+P192*SQRT(batteryEfficiency)/4-(S192/SQRT(batteryEfficiency))/4</f>
        <v>5.998386541</v>
      </c>
      <c r="W192" s="35">
        <f>V192/batteryCapacity</f>
        <v>0.9997310902</v>
      </c>
      <c r="X192" s="37">
        <f t="shared" si="8"/>
        <v>-5.899057137</v>
      </c>
      <c r="Y192" s="43">
        <f t="shared" si="9"/>
        <v>0</v>
      </c>
      <c r="Z192" s="37">
        <f t="shared" si="10"/>
        <v>0.08706071566</v>
      </c>
    </row>
    <row r="193" ht="15.75" customHeight="1">
      <c r="A193" s="31"/>
      <c r="B193" s="31" t="s">
        <v>228</v>
      </c>
      <c r="C193" s="32">
        <v>2.928</v>
      </c>
      <c r="D193" s="33">
        <v>10.0</v>
      </c>
      <c r="E193" s="34">
        <f>NumberOfPanels/D193</f>
        <v>1.8</v>
      </c>
      <c r="F193" s="32">
        <f t="shared" si="2"/>
        <v>5.2704</v>
      </c>
      <c r="G193" s="32">
        <v>0.4635</v>
      </c>
      <c r="H193" s="32">
        <v>0.30918</v>
      </c>
      <c r="I193" s="35">
        <f t="shared" si="3"/>
        <v>0.9</v>
      </c>
      <c r="J193" s="36">
        <f t="shared" si="4"/>
        <v>0.0358262325</v>
      </c>
      <c r="K193" s="37">
        <f t="shared" si="5"/>
        <v>0.1042875</v>
      </c>
      <c r="L193" s="37">
        <f t="shared" si="6"/>
        <v>0.4635</v>
      </c>
      <c r="M193" s="38">
        <v>1.0</v>
      </c>
      <c r="N193" s="39">
        <v>0.0</v>
      </c>
      <c r="O193" s="39">
        <v>0.0</v>
      </c>
      <c r="P193" s="37">
        <f t="shared" si="7"/>
        <v>0.001682146986</v>
      </c>
      <c r="Q193" s="37">
        <f>IF(M193=1, min(max(F193-G193,0),(batteryCapacity-V192)/sqrt(batteryEfficiency)),0)</f>
        <v>0.001682146986</v>
      </c>
      <c r="R193" s="37">
        <f>IF(M193=2,min(N193,(batteryCapacity-V192)/sqrt(batteryEfficiency)),0)</f>
        <v>0</v>
      </c>
      <c r="S193" s="41">
        <f t="shared" si="11"/>
        <v>0</v>
      </c>
      <c r="T193" s="37">
        <f>IF(M193=1, MIN(MAX(G193-F193,0),V192*SQRT(batteryEfficiency)),0)</f>
        <v>0</v>
      </c>
      <c r="U193" s="37">
        <f>IF(M193=3, MIN(O193,V192*SQRT(batteryEfficiency)),0)</f>
        <v>0</v>
      </c>
      <c r="V193" s="37">
        <f>V192+P193*SQRT(batteryEfficiency)/4-(S193/SQRT(batteryEfficiency))/4</f>
        <v>5.998789906</v>
      </c>
      <c r="W193" s="35">
        <f>V193/batteryCapacity</f>
        <v>0.9997983177</v>
      </c>
      <c r="X193" s="37">
        <f t="shared" si="8"/>
        <v>-5.268717853</v>
      </c>
      <c r="Y193" s="43">
        <f t="shared" si="9"/>
        <v>0</v>
      </c>
      <c r="Z193" s="37">
        <f t="shared" si="10"/>
        <v>0.1162955367</v>
      </c>
    </row>
    <row r="194" ht="15.75" customHeight="1">
      <c r="A194" s="31"/>
      <c r="B194" s="31" t="s">
        <v>229</v>
      </c>
      <c r="C194" s="32">
        <v>2.708</v>
      </c>
      <c r="D194" s="33">
        <v>10.0</v>
      </c>
      <c r="E194" s="34">
        <f>NumberOfPanels/D194</f>
        <v>1.8</v>
      </c>
      <c r="F194" s="32">
        <f t="shared" si="2"/>
        <v>4.8744</v>
      </c>
      <c r="G194" s="32">
        <v>0.3265</v>
      </c>
      <c r="H194" s="32">
        <v>0.30918</v>
      </c>
      <c r="I194" s="35">
        <f t="shared" si="3"/>
        <v>0.9</v>
      </c>
      <c r="J194" s="36">
        <f t="shared" si="4"/>
        <v>0.0252368175</v>
      </c>
      <c r="K194" s="37">
        <f t="shared" si="5"/>
        <v>0.0734625</v>
      </c>
      <c r="L194" s="37">
        <f t="shared" si="6"/>
        <v>0.3265</v>
      </c>
      <c r="M194" s="38">
        <v>1.0</v>
      </c>
      <c r="N194" s="39">
        <v>0.0</v>
      </c>
      <c r="O194" s="39">
        <v>0.0</v>
      </c>
      <c r="P194" s="37">
        <f t="shared" si="7"/>
        <v>0.001261610239</v>
      </c>
      <c r="Q194" s="37">
        <f>IF(M194=1, min(max(F194-G194,0),(batteryCapacity-V193)/sqrt(batteryEfficiency)),0)</f>
        <v>0.001261610239</v>
      </c>
      <c r="R194" s="37">
        <f>IF(M194=2,min(N194,(batteryCapacity-V193)/sqrt(batteryEfficiency)),0)</f>
        <v>0</v>
      </c>
      <c r="S194" s="41">
        <f t="shared" si="11"/>
        <v>0</v>
      </c>
      <c r="T194" s="37">
        <f>IF(M194=1, MIN(MAX(G194-F194,0),V193*SQRT(batteryEfficiency)),0)</f>
        <v>0</v>
      </c>
      <c r="U194" s="37">
        <f>IF(M194=3, MIN(O194,V193*SQRT(batteryEfficiency)),0)</f>
        <v>0</v>
      </c>
      <c r="V194" s="37">
        <f>V193+P194*SQRT(batteryEfficiency)/4-(S194/SQRT(batteryEfficiency))/4</f>
        <v>5.999092429</v>
      </c>
      <c r="W194" s="35">
        <f>V194/batteryCapacity</f>
        <v>0.9998487382</v>
      </c>
      <c r="X194" s="37">
        <f t="shared" si="8"/>
        <v>-4.87313839</v>
      </c>
      <c r="Y194" s="43">
        <f t="shared" si="9"/>
        <v>0</v>
      </c>
      <c r="Z194" s="37">
        <f t="shared" si="10"/>
        <v>0.08194040256</v>
      </c>
    </row>
    <row r="195" ht="15.75" customHeight="1">
      <c r="A195" s="31"/>
      <c r="B195" s="31" t="s">
        <v>230</v>
      </c>
      <c r="C195" s="32">
        <v>2.7695</v>
      </c>
      <c r="D195" s="33">
        <v>10.0</v>
      </c>
      <c r="E195" s="34">
        <f>NumberOfPanels/D195</f>
        <v>1.8</v>
      </c>
      <c r="F195" s="32">
        <f t="shared" si="2"/>
        <v>4.9851</v>
      </c>
      <c r="G195" s="32">
        <v>0.3295</v>
      </c>
      <c r="H195" s="32">
        <v>0.3206800000000001</v>
      </c>
      <c r="I195" s="35">
        <f t="shared" si="3"/>
        <v>0.9</v>
      </c>
      <c r="J195" s="36">
        <f t="shared" si="4"/>
        <v>0.026416015</v>
      </c>
      <c r="K195" s="37">
        <f t="shared" si="5"/>
        <v>0.0741375</v>
      </c>
      <c r="L195" s="37">
        <f t="shared" si="6"/>
        <v>0.3295</v>
      </c>
      <c r="M195" s="38">
        <v>1.0</v>
      </c>
      <c r="N195" s="39">
        <v>0.0</v>
      </c>
      <c r="O195" s="39">
        <v>0.0</v>
      </c>
      <c r="P195" s="37">
        <f t="shared" si="7"/>
        <v>0.0009462076795</v>
      </c>
      <c r="Q195" s="37">
        <f>IF(M195=1, min(max(F195-G195,0),(batteryCapacity-V194)/sqrt(batteryEfficiency)),0)</f>
        <v>0.0009462076795</v>
      </c>
      <c r="R195" s="37">
        <f>IF(M195=2,min(N195,(batteryCapacity-V194)/sqrt(batteryEfficiency)),0)</f>
        <v>0</v>
      </c>
      <c r="S195" s="41">
        <f t="shared" si="11"/>
        <v>0</v>
      </c>
      <c r="T195" s="37">
        <f>IF(M195=1, MIN(MAX(G195-F195,0),V194*SQRT(batteryEfficiency)),0)</f>
        <v>0</v>
      </c>
      <c r="U195" s="37">
        <f>IF(M195=3, MIN(O195,V194*SQRT(batteryEfficiency)),0)</f>
        <v>0</v>
      </c>
      <c r="V195" s="37">
        <f>V194+P195*SQRT(batteryEfficiency)/4-(S195/SQRT(batteryEfficiency))/4</f>
        <v>5.999319322</v>
      </c>
      <c r="W195" s="35">
        <f>V195/batteryCapacity</f>
        <v>0.9998865537</v>
      </c>
      <c r="X195" s="37">
        <f t="shared" si="8"/>
        <v>-4.984153792</v>
      </c>
      <c r="Y195" s="43">
        <f t="shared" si="9"/>
        <v>0</v>
      </c>
      <c r="Z195" s="37">
        <f t="shared" si="10"/>
        <v>0.08261155192</v>
      </c>
    </row>
    <row r="196" ht="15.75" customHeight="1">
      <c r="A196" s="31"/>
      <c r="B196" s="31" t="s">
        <v>231</v>
      </c>
      <c r="C196" s="32">
        <v>2.763</v>
      </c>
      <c r="D196" s="33">
        <v>10.0</v>
      </c>
      <c r="E196" s="34">
        <f>NumberOfPanels/D196</f>
        <v>1.8</v>
      </c>
      <c r="F196" s="32">
        <f t="shared" si="2"/>
        <v>4.9734</v>
      </c>
      <c r="G196" s="32">
        <v>2.105</v>
      </c>
      <c r="H196" s="32">
        <v>0.3206800000000001</v>
      </c>
      <c r="I196" s="35">
        <f t="shared" si="3"/>
        <v>0.9</v>
      </c>
      <c r="J196" s="36">
        <f t="shared" si="4"/>
        <v>0.16875785</v>
      </c>
      <c r="K196" s="37">
        <f t="shared" si="5"/>
        <v>0.473625</v>
      </c>
      <c r="L196" s="37">
        <f t="shared" si="6"/>
        <v>2.105</v>
      </c>
      <c r="M196" s="38">
        <v>1.0</v>
      </c>
      <c r="N196" s="39">
        <v>0.0</v>
      </c>
      <c r="O196" s="39">
        <v>0.0</v>
      </c>
      <c r="P196" s="37">
        <f t="shared" si="7"/>
        <v>0.0007096557597</v>
      </c>
      <c r="Q196" s="37">
        <f>IF(M196=1, min(max(F196-G196,0),(batteryCapacity-V195)/sqrt(batteryEfficiency)),0)</f>
        <v>0.0007096557597</v>
      </c>
      <c r="R196" s="37">
        <f>IF(M196=2,min(N196,(batteryCapacity-V195)/sqrt(batteryEfficiency)),0)</f>
        <v>0</v>
      </c>
      <c r="S196" s="41">
        <f t="shared" si="11"/>
        <v>0</v>
      </c>
      <c r="T196" s="37">
        <f>IF(M196=1, MIN(MAX(G196-F196,0),V195*SQRT(batteryEfficiency)),0)</f>
        <v>0</v>
      </c>
      <c r="U196" s="37">
        <f>IF(M196=3, MIN(O196,V195*SQRT(batteryEfficiency)),0)</f>
        <v>0</v>
      </c>
      <c r="V196" s="37">
        <f>V195+P196*SQRT(batteryEfficiency)/4-(S196/SQRT(batteryEfficiency))/4</f>
        <v>5.999489492</v>
      </c>
      <c r="W196" s="35">
        <f>V196/batteryCapacity</f>
        <v>0.9999149153</v>
      </c>
      <c r="X196" s="37">
        <f t="shared" si="8"/>
        <v>-4.972690344</v>
      </c>
      <c r="Y196" s="43">
        <f t="shared" si="9"/>
        <v>0</v>
      </c>
      <c r="Z196" s="37">
        <f t="shared" si="10"/>
        <v>0.5264274139</v>
      </c>
    </row>
    <row r="197" ht="15.75" customHeight="1">
      <c r="A197" s="31"/>
      <c r="B197" s="31" t="s">
        <v>232</v>
      </c>
      <c r="C197" s="32">
        <v>2.286</v>
      </c>
      <c r="D197" s="33">
        <v>10.0</v>
      </c>
      <c r="E197" s="34">
        <f>NumberOfPanels/D197</f>
        <v>1.8</v>
      </c>
      <c r="F197" s="32">
        <f t="shared" si="2"/>
        <v>4.1148</v>
      </c>
      <c r="G197" s="32">
        <v>3.5685</v>
      </c>
      <c r="H197" s="32">
        <v>0.31784</v>
      </c>
      <c r="I197" s="35">
        <f t="shared" si="3"/>
        <v>0.9</v>
      </c>
      <c r="J197" s="36">
        <f t="shared" si="4"/>
        <v>0.28355301</v>
      </c>
      <c r="K197" s="37">
        <f t="shared" si="5"/>
        <v>0.8029125</v>
      </c>
      <c r="L197" s="37">
        <f t="shared" si="6"/>
        <v>3.5685</v>
      </c>
      <c r="M197" s="38">
        <v>1.0</v>
      </c>
      <c r="N197" s="39">
        <v>0.0</v>
      </c>
      <c r="O197" s="39">
        <v>0.0</v>
      </c>
      <c r="P197" s="37">
        <f t="shared" si="7"/>
        <v>0.0005322418197</v>
      </c>
      <c r="Q197" s="37">
        <f>IF(M197=1, min(max(F197-G197,0),(batteryCapacity-V196)/sqrt(batteryEfficiency)),0)</f>
        <v>0.0005322418197</v>
      </c>
      <c r="R197" s="37">
        <f>IF(M197=2,min(N197,(batteryCapacity-V196)/sqrt(batteryEfficiency)),0)</f>
        <v>0</v>
      </c>
      <c r="S197" s="41">
        <f t="shared" si="11"/>
        <v>0</v>
      </c>
      <c r="T197" s="37">
        <f>IF(M197=1, MIN(MAX(G197-F197,0),V196*SQRT(batteryEfficiency)),0)</f>
        <v>0</v>
      </c>
      <c r="U197" s="37">
        <f>IF(M197=3, MIN(O197,V196*SQRT(batteryEfficiency)),0)</f>
        <v>0</v>
      </c>
      <c r="V197" s="37">
        <f>V196+P197*SQRT(batteryEfficiency)/4-(S197/SQRT(batteryEfficiency))/4</f>
        <v>5.999617119</v>
      </c>
      <c r="W197" s="35">
        <f>V197/batteryCapacity</f>
        <v>0.9999361864</v>
      </c>
      <c r="X197" s="37">
        <f t="shared" si="8"/>
        <v>-4.114267758</v>
      </c>
      <c r="Y197" s="43">
        <f t="shared" si="9"/>
        <v>0</v>
      </c>
      <c r="Z197" s="37">
        <f t="shared" si="10"/>
        <v>0.8922580605</v>
      </c>
    </row>
    <row r="198" ht="15.75" customHeight="1">
      <c r="A198" s="31"/>
      <c r="B198" s="31" t="s">
        <v>233</v>
      </c>
      <c r="C198" s="32">
        <v>1.788</v>
      </c>
      <c r="D198" s="33">
        <v>10.0</v>
      </c>
      <c r="E198" s="34">
        <f>NumberOfPanels/D198</f>
        <v>1.8</v>
      </c>
      <c r="F198" s="32">
        <f t="shared" si="2"/>
        <v>3.2184</v>
      </c>
      <c r="G198" s="32">
        <v>3.6075</v>
      </c>
      <c r="H198" s="32">
        <v>0.31784</v>
      </c>
      <c r="I198" s="35">
        <f t="shared" si="3"/>
        <v>0.9</v>
      </c>
      <c r="J198" s="36">
        <f t="shared" si="4"/>
        <v>0.28665195</v>
      </c>
      <c r="K198" s="37">
        <f t="shared" si="5"/>
        <v>0.8116875</v>
      </c>
      <c r="L198" s="37">
        <f t="shared" si="6"/>
        <v>3.2184</v>
      </c>
      <c r="M198" s="38">
        <v>1.0</v>
      </c>
      <c r="N198" s="39">
        <v>0.0</v>
      </c>
      <c r="O198" s="39">
        <v>0.0</v>
      </c>
      <c r="P198" s="37">
        <f t="shared" si="7"/>
        <v>0</v>
      </c>
      <c r="Q198" s="37">
        <f>IF(M198=1, min(max(F198-G198,0),(batteryCapacity-V197)/sqrt(batteryEfficiency)),0)</f>
        <v>0</v>
      </c>
      <c r="R198" s="37">
        <f>IF(M198=2,min(N198,(batteryCapacity-V197)/sqrt(batteryEfficiency)),0)</f>
        <v>0</v>
      </c>
      <c r="S198" s="41">
        <f t="shared" si="11"/>
        <v>0.3891</v>
      </c>
      <c r="T198" s="37">
        <f>IF(M198=1, MIN(MAX(G198-F198,0),V197*SQRT(batteryEfficiency)),0)</f>
        <v>0.3891</v>
      </c>
      <c r="U198" s="37">
        <f>IF(M198=3, MIN(O198,V197*SQRT(batteryEfficiency)),0)</f>
        <v>0</v>
      </c>
      <c r="V198" s="37">
        <f>V197+P198*SQRT(batteryEfficiency)/4-(S198/SQRT(batteryEfficiency))/4</f>
        <v>5.898200921</v>
      </c>
      <c r="W198" s="35">
        <f>V198/batteryCapacity</f>
        <v>0.9830334868</v>
      </c>
      <c r="X198" s="37">
        <f t="shared" si="8"/>
        <v>-3.2184</v>
      </c>
      <c r="Y198" s="43">
        <f t="shared" si="9"/>
        <v>0</v>
      </c>
      <c r="Z198" s="37">
        <f t="shared" si="10"/>
        <v>0.8046</v>
      </c>
    </row>
    <row r="199" ht="15.75" customHeight="1">
      <c r="A199" s="31"/>
      <c r="B199" s="31" t="s">
        <v>234</v>
      </c>
      <c r="C199" s="32">
        <v>0.4235</v>
      </c>
      <c r="D199" s="33">
        <v>10.0</v>
      </c>
      <c r="E199" s="34">
        <f>NumberOfPanels/D199</f>
        <v>1.8</v>
      </c>
      <c r="F199" s="32">
        <f t="shared" si="2"/>
        <v>0.7623</v>
      </c>
      <c r="G199" s="32">
        <v>3.6155</v>
      </c>
      <c r="H199" s="32">
        <v>0.30297</v>
      </c>
      <c r="I199" s="35">
        <f t="shared" si="3"/>
        <v>0.7</v>
      </c>
      <c r="J199" s="36">
        <f t="shared" si="4"/>
        <v>0.2738470088</v>
      </c>
      <c r="K199" s="37">
        <f t="shared" si="5"/>
        <v>0.6327125</v>
      </c>
      <c r="L199" s="37">
        <f t="shared" si="6"/>
        <v>0.7623</v>
      </c>
      <c r="M199" s="38">
        <v>1.0</v>
      </c>
      <c r="N199" s="39">
        <v>0.0</v>
      </c>
      <c r="O199" s="39">
        <v>0.0</v>
      </c>
      <c r="P199" s="37">
        <f t="shared" si="7"/>
        <v>0</v>
      </c>
      <c r="Q199" s="37">
        <f>IF(M199=1, min(max(F199-G199,0),(batteryCapacity-V198)/sqrt(batteryEfficiency)),0)</f>
        <v>0</v>
      </c>
      <c r="R199" s="37">
        <f>IF(M199=2,min(N199,(batteryCapacity-V198)/sqrt(batteryEfficiency)),0)</f>
        <v>0</v>
      </c>
      <c r="S199" s="41">
        <f t="shared" si="11"/>
        <v>2.8532</v>
      </c>
      <c r="T199" s="37">
        <f>IF(M199=1, MIN(MAX(G199-F199,0),V198*SQRT(batteryEfficiency)),0)</f>
        <v>2.8532</v>
      </c>
      <c r="U199" s="37">
        <f>IF(M199=3, MIN(O199,V198*SQRT(batteryEfficiency)),0)</f>
        <v>0</v>
      </c>
      <c r="V199" s="37">
        <f>V198+P199*SQRT(batteryEfficiency)/4-(S199/SQRT(batteryEfficiency))/4</f>
        <v>5.154534263</v>
      </c>
      <c r="W199" s="35">
        <f>V199/batteryCapacity</f>
        <v>0.8590890438</v>
      </c>
      <c r="X199" s="37">
        <f t="shared" si="8"/>
        <v>-0.7623</v>
      </c>
      <c r="Y199" s="43">
        <f t="shared" si="9"/>
        <v>0</v>
      </c>
      <c r="Z199" s="37">
        <f t="shared" si="10"/>
        <v>0.190575</v>
      </c>
    </row>
    <row r="200" ht="15.75" customHeight="1">
      <c r="A200" s="31"/>
      <c r="B200" s="31" t="s">
        <v>235</v>
      </c>
      <c r="C200" s="32">
        <v>0.6865</v>
      </c>
      <c r="D200" s="33">
        <v>10.0</v>
      </c>
      <c r="E200" s="34">
        <f>NumberOfPanels/D200</f>
        <v>1.8</v>
      </c>
      <c r="F200" s="32">
        <f t="shared" si="2"/>
        <v>1.2357</v>
      </c>
      <c r="G200" s="32">
        <v>0.2775</v>
      </c>
      <c r="H200" s="32">
        <v>0.30297</v>
      </c>
      <c r="I200" s="35">
        <f t="shared" si="3"/>
        <v>0.7</v>
      </c>
      <c r="J200" s="36">
        <f t="shared" si="4"/>
        <v>0.02101854375</v>
      </c>
      <c r="K200" s="37">
        <f t="shared" si="5"/>
        <v>0.0485625</v>
      </c>
      <c r="L200" s="37">
        <f t="shared" si="6"/>
        <v>0.2775</v>
      </c>
      <c r="M200" s="38">
        <v>1.0</v>
      </c>
      <c r="N200" s="39">
        <v>0.0</v>
      </c>
      <c r="O200" s="39">
        <v>0.0</v>
      </c>
      <c r="P200" s="37">
        <f t="shared" si="7"/>
        <v>0.881458964</v>
      </c>
      <c r="Q200" s="37">
        <f>IF(M200=1, min(max(F200-G200,0),(batteryCapacity-V199)/sqrt(batteryEfficiency)),0)</f>
        <v>0.881458964</v>
      </c>
      <c r="R200" s="37">
        <f>IF(M200=2,min(N200,(batteryCapacity-V199)/sqrt(batteryEfficiency)),0)</f>
        <v>0</v>
      </c>
      <c r="S200" s="41">
        <f t="shared" si="11"/>
        <v>0</v>
      </c>
      <c r="T200" s="37">
        <f>IF(M200=1, MIN(MAX(G200-F200,0),V199*SQRT(batteryEfficiency)),0)</f>
        <v>0</v>
      </c>
      <c r="U200" s="37">
        <f>IF(M200=3, MIN(O200,V199*SQRT(batteryEfficiency)),0)</f>
        <v>0</v>
      </c>
      <c r="V200" s="37">
        <f>V199+P200*SQRT(batteryEfficiency)/4-(S200/SQRT(batteryEfficiency))/4</f>
        <v>5.365900697</v>
      </c>
      <c r="W200" s="35">
        <f>V200/batteryCapacity</f>
        <v>0.8943167829</v>
      </c>
      <c r="X200" s="37">
        <f t="shared" si="8"/>
        <v>-0.354241036</v>
      </c>
      <c r="Y200" s="43">
        <f t="shared" si="9"/>
        <v>0</v>
      </c>
      <c r="Z200" s="37">
        <f t="shared" si="10"/>
        <v>0.289739741</v>
      </c>
    </row>
    <row r="201" ht="15.75" customHeight="1">
      <c r="A201" s="31"/>
      <c r="B201" s="31" t="s">
        <v>236</v>
      </c>
      <c r="C201" s="32">
        <v>0.349</v>
      </c>
      <c r="D201" s="33">
        <v>10.0</v>
      </c>
      <c r="E201" s="34">
        <f>NumberOfPanels/D201</f>
        <v>1.8</v>
      </c>
      <c r="F201" s="32">
        <f t="shared" si="2"/>
        <v>0.6282</v>
      </c>
      <c r="G201" s="32">
        <v>0.224</v>
      </c>
      <c r="H201" s="32">
        <v>0.28651000000000004</v>
      </c>
      <c r="I201" s="35">
        <f t="shared" si="3"/>
        <v>0.7</v>
      </c>
      <c r="J201" s="36">
        <f t="shared" si="4"/>
        <v>0.01604456</v>
      </c>
      <c r="K201" s="37">
        <f t="shared" si="5"/>
        <v>0.0392</v>
      </c>
      <c r="L201" s="37">
        <f t="shared" si="6"/>
        <v>0.224</v>
      </c>
      <c r="M201" s="38">
        <v>1.0</v>
      </c>
      <c r="N201" s="39">
        <v>0.0</v>
      </c>
      <c r="O201" s="39">
        <v>0.0</v>
      </c>
      <c r="P201" s="37">
        <f t="shared" si="7"/>
        <v>0.4042</v>
      </c>
      <c r="Q201" s="37">
        <f>IF(M201=1, min(max(F201-G201,0),(batteryCapacity-V200)/sqrt(batteryEfficiency)),0)</f>
        <v>0.4042</v>
      </c>
      <c r="R201" s="37">
        <f>IF(M201=2,min(N201,(batteryCapacity-V200)/sqrt(batteryEfficiency)),0)</f>
        <v>0</v>
      </c>
      <c r="S201" s="41">
        <f t="shared" si="11"/>
        <v>0</v>
      </c>
      <c r="T201" s="37">
        <f>IF(M201=1, MIN(MAX(G201-F201,0),V200*SQRT(batteryEfficiency)),0)</f>
        <v>0</v>
      </c>
      <c r="U201" s="37">
        <f>IF(M201=3, MIN(O201,V200*SQRT(batteryEfficiency)),0)</f>
        <v>0</v>
      </c>
      <c r="V201" s="37">
        <f>V200+P201*SQRT(batteryEfficiency)/4-(S201/SQRT(batteryEfficiency))/4</f>
        <v>5.462824452</v>
      </c>
      <c r="W201" s="35">
        <f>V201/batteryCapacity</f>
        <v>0.910470742</v>
      </c>
      <c r="X201" s="37">
        <f t="shared" si="8"/>
        <v>-0.224</v>
      </c>
      <c r="Y201" s="43">
        <f t="shared" si="9"/>
        <v>0</v>
      </c>
      <c r="Z201" s="37">
        <f t="shared" si="10"/>
        <v>0.15705</v>
      </c>
    </row>
    <row r="202" ht="15.75" customHeight="1">
      <c r="A202" s="31"/>
      <c r="B202" s="31" t="s">
        <v>237</v>
      </c>
      <c r="C202" s="32">
        <v>0.119</v>
      </c>
      <c r="D202" s="33">
        <v>10.0</v>
      </c>
      <c r="E202" s="34">
        <f>NumberOfPanels/D202</f>
        <v>1.8</v>
      </c>
      <c r="F202" s="32">
        <f t="shared" si="2"/>
        <v>0.2142</v>
      </c>
      <c r="G202" s="32">
        <v>0.3165</v>
      </c>
      <c r="H202" s="32">
        <v>0.28651000000000004</v>
      </c>
      <c r="I202" s="35">
        <f t="shared" si="3"/>
        <v>0.7</v>
      </c>
      <c r="J202" s="36">
        <f t="shared" si="4"/>
        <v>0.02267010375</v>
      </c>
      <c r="K202" s="37">
        <f t="shared" si="5"/>
        <v>0.0553875</v>
      </c>
      <c r="L202" s="37">
        <f t="shared" si="6"/>
        <v>0.2142</v>
      </c>
      <c r="M202" s="38">
        <v>1.0</v>
      </c>
      <c r="N202" s="39">
        <v>0.0</v>
      </c>
      <c r="O202" s="39">
        <v>0.0</v>
      </c>
      <c r="P202" s="37">
        <f t="shared" si="7"/>
        <v>0</v>
      </c>
      <c r="Q202" s="37">
        <f>IF(M202=1, min(max(F202-G202,0),(batteryCapacity-V201)/sqrt(batteryEfficiency)),0)</f>
        <v>0</v>
      </c>
      <c r="R202" s="37">
        <f>IF(M202=2,min(N202,(batteryCapacity-V201)/sqrt(batteryEfficiency)),0)</f>
        <v>0</v>
      </c>
      <c r="S202" s="41">
        <f t="shared" si="11"/>
        <v>0.1023</v>
      </c>
      <c r="T202" s="37">
        <f>IF(M202=1, MIN(MAX(G202-F202,0),V201*SQRT(batteryEfficiency)),0)</f>
        <v>0.1023</v>
      </c>
      <c r="U202" s="37">
        <f>IF(M202=3, MIN(O202,V201*SQRT(batteryEfficiency)),0)</f>
        <v>0</v>
      </c>
      <c r="V202" s="37">
        <f>V201+P202*SQRT(batteryEfficiency)/4-(S202/SQRT(batteryEfficiency))/4</f>
        <v>5.436160671</v>
      </c>
      <c r="W202" s="35">
        <f>V202/batteryCapacity</f>
        <v>0.9060267786</v>
      </c>
      <c r="X202" s="37">
        <f t="shared" si="8"/>
        <v>-0.2142</v>
      </c>
      <c r="Y202" s="43">
        <f t="shared" si="9"/>
        <v>0</v>
      </c>
      <c r="Z202" s="37">
        <f t="shared" si="10"/>
        <v>0.05355</v>
      </c>
    </row>
    <row r="203" ht="15.75" customHeight="1">
      <c r="A203" s="31"/>
      <c r="B203" s="31" t="s">
        <v>238</v>
      </c>
      <c r="C203" s="32">
        <v>0.0435</v>
      </c>
      <c r="D203" s="33">
        <v>10.0</v>
      </c>
      <c r="E203" s="34">
        <f>NumberOfPanels/D203</f>
        <v>1.8</v>
      </c>
      <c r="F203" s="32">
        <f t="shared" si="2"/>
        <v>0.0783</v>
      </c>
      <c r="G203" s="32">
        <v>0.3095</v>
      </c>
      <c r="H203" s="32">
        <v>0.2976</v>
      </c>
      <c r="I203" s="35">
        <f t="shared" si="3"/>
        <v>0.7</v>
      </c>
      <c r="J203" s="36">
        <f t="shared" si="4"/>
        <v>0.0230268</v>
      </c>
      <c r="K203" s="37">
        <f t="shared" si="5"/>
        <v>0.0541625</v>
      </c>
      <c r="L203" s="37">
        <f t="shared" si="6"/>
        <v>0.0783</v>
      </c>
      <c r="M203" s="38">
        <v>1.0</v>
      </c>
      <c r="N203" s="39">
        <v>0.0</v>
      </c>
      <c r="O203" s="39">
        <v>0.0</v>
      </c>
      <c r="P203" s="37">
        <f t="shared" si="7"/>
        <v>0</v>
      </c>
      <c r="Q203" s="37">
        <f>IF(M203=1, min(max(F203-G203,0),(batteryCapacity-V202)/sqrt(batteryEfficiency)),0)</f>
        <v>0</v>
      </c>
      <c r="R203" s="37">
        <f>IF(M203=2,min(N203,(batteryCapacity-V202)/sqrt(batteryEfficiency)),0)</f>
        <v>0</v>
      </c>
      <c r="S203" s="41">
        <f t="shared" si="11"/>
        <v>0.2312</v>
      </c>
      <c r="T203" s="37">
        <f>IF(M203=1, MIN(MAX(G203-F203,0),V202*SQRT(batteryEfficiency)),0)</f>
        <v>0.2312</v>
      </c>
      <c r="U203" s="37">
        <f>IF(M203=3, MIN(O203,V202*SQRT(batteryEfficiency)),0)</f>
        <v>0</v>
      </c>
      <c r="V203" s="37">
        <f>V202+P203*SQRT(batteryEfficiency)/4-(S203/SQRT(batteryEfficiency))/4</f>
        <v>5.375900006</v>
      </c>
      <c r="W203" s="35">
        <f>V203/batteryCapacity</f>
        <v>0.8959833343</v>
      </c>
      <c r="X203" s="37">
        <f t="shared" si="8"/>
        <v>-0.0783</v>
      </c>
      <c r="Y203" s="43">
        <f t="shared" si="9"/>
        <v>0</v>
      </c>
      <c r="Z203" s="37">
        <f t="shared" si="10"/>
        <v>0.019575</v>
      </c>
    </row>
    <row r="204" ht="15.75" customHeight="1">
      <c r="A204" s="31"/>
      <c r="B204" s="31" t="s">
        <v>239</v>
      </c>
      <c r="C204" s="32">
        <v>0.011</v>
      </c>
      <c r="D204" s="33">
        <v>10.0</v>
      </c>
      <c r="E204" s="34">
        <f>NumberOfPanels/D204</f>
        <v>1.8</v>
      </c>
      <c r="F204" s="32">
        <f t="shared" si="2"/>
        <v>0.0198</v>
      </c>
      <c r="G204" s="32">
        <v>0.3565</v>
      </c>
      <c r="H204" s="32">
        <v>0.2976</v>
      </c>
      <c r="I204" s="35">
        <f t="shared" si="3"/>
        <v>0.7</v>
      </c>
      <c r="J204" s="36">
        <f t="shared" si="4"/>
        <v>0.0265236</v>
      </c>
      <c r="K204" s="37">
        <f t="shared" si="5"/>
        <v>0.0623875</v>
      </c>
      <c r="L204" s="37">
        <f t="shared" si="6"/>
        <v>0.0198</v>
      </c>
      <c r="M204" s="38">
        <v>1.0</v>
      </c>
      <c r="N204" s="39">
        <v>0.0</v>
      </c>
      <c r="O204" s="39">
        <v>0.0</v>
      </c>
      <c r="P204" s="37">
        <f t="shared" si="7"/>
        <v>0</v>
      </c>
      <c r="Q204" s="37">
        <f>IF(M204=1, min(max(F204-G204,0),(batteryCapacity-V203)/sqrt(batteryEfficiency)),0)</f>
        <v>0</v>
      </c>
      <c r="R204" s="37">
        <f>IF(M204=2,min(N204,(batteryCapacity-V203)/sqrt(batteryEfficiency)),0)</f>
        <v>0</v>
      </c>
      <c r="S204" s="41">
        <f t="shared" si="11"/>
        <v>0.3367</v>
      </c>
      <c r="T204" s="37">
        <f>IF(M204=1, MIN(MAX(G204-F204,0),V203*SQRT(batteryEfficiency)),0)</f>
        <v>0.3367</v>
      </c>
      <c r="U204" s="37">
        <f>IF(M204=3, MIN(O204,V203*SQRT(batteryEfficiency)),0)</f>
        <v>0</v>
      </c>
      <c r="V204" s="37">
        <f>V203+P204*SQRT(batteryEfficiency)/4-(S204/SQRT(batteryEfficiency))/4</f>
        <v>5.288141502</v>
      </c>
      <c r="W204" s="35">
        <f>V204/batteryCapacity</f>
        <v>0.881356917</v>
      </c>
      <c r="X204" s="37">
        <f t="shared" si="8"/>
        <v>-0.0198</v>
      </c>
      <c r="Y204" s="43">
        <f t="shared" si="9"/>
        <v>0</v>
      </c>
      <c r="Z204" s="37">
        <f t="shared" si="10"/>
        <v>0.00495</v>
      </c>
    </row>
    <row r="205" ht="15.75" customHeight="1">
      <c r="A205" s="31"/>
      <c r="B205" s="31" t="s">
        <v>240</v>
      </c>
      <c r="C205" s="32">
        <v>0.007</v>
      </c>
      <c r="D205" s="33">
        <v>10.0</v>
      </c>
      <c r="E205" s="34">
        <f>NumberOfPanels/D205</f>
        <v>1.8</v>
      </c>
      <c r="F205" s="32">
        <f t="shared" si="2"/>
        <v>0.0126</v>
      </c>
      <c r="G205" s="32">
        <v>1.943</v>
      </c>
      <c r="H205" s="32">
        <v>0.30783</v>
      </c>
      <c r="I205" s="35">
        <f t="shared" si="3"/>
        <v>0.7</v>
      </c>
      <c r="J205" s="36">
        <f t="shared" si="4"/>
        <v>0.1495284225</v>
      </c>
      <c r="K205" s="37">
        <f t="shared" si="5"/>
        <v>0.340025</v>
      </c>
      <c r="L205" s="37">
        <f t="shared" si="6"/>
        <v>0.0126</v>
      </c>
      <c r="M205" s="38">
        <v>1.0</v>
      </c>
      <c r="N205" s="39">
        <v>0.0</v>
      </c>
      <c r="O205" s="39">
        <v>0.0</v>
      </c>
      <c r="P205" s="37">
        <f t="shared" si="7"/>
        <v>0</v>
      </c>
      <c r="Q205" s="37">
        <f>IF(M205=1, min(max(F205-G205,0),(batteryCapacity-V204)/sqrt(batteryEfficiency)),0)</f>
        <v>0</v>
      </c>
      <c r="R205" s="37">
        <f>IF(M205=2,min(N205,(batteryCapacity-V204)/sqrt(batteryEfficiency)),0)</f>
        <v>0</v>
      </c>
      <c r="S205" s="41">
        <f t="shared" si="11"/>
        <v>1.9304</v>
      </c>
      <c r="T205" s="37">
        <f>IF(M205=1, MIN(MAX(G205-F205,0),V204*SQRT(batteryEfficiency)),0)</f>
        <v>1.9304</v>
      </c>
      <c r="U205" s="37">
        <f>IF(M205=3, MIN(O205,V204*SQRT(batteryEfficiency)),0)</f>
        <v>0</v>
      </c>
      <c r="V205" s="37">
        <f>V204+P205*SQRT(batteryEfficiency)/4-(S205/SQRT(batteryEfficiency))/4</f>
        <v>4.784996221</v>
      </c>
      <c r="W205" s="35">
        <f>V205/batteryCapacity</f>
        <v>0.7974993701</v>
      </c>
      <c r="X205" s="37">
        <f t="shared" si="8"/>
        <v>-0.0126</v>
      </c>
      <c r="Y205" s="43">
        <f t="shared" si="9"/>
        <v>0</v>
      </c>
      <c r="Z205" s="37">
        <f t="shared" si="10"/>
        <v>0.00315</v>
      </c>
    </row>
    <row r="206" ht="15.75" customHeight="1">
      <c r="A206" s="31"/>
      <c r="B206" s="31" t="s">
        <v>241</v>
      </c>
      <c r="C206" s="32">
        <v>0.0</v>
      </c>
      <c r="D206" s="33">
        <v>10.0</v>
      </c>
      <c r="E206" s="34">
        <f>NumberOfPanels/D206</f>
        <v>1.8</v>
      </c>
      <c r="F206" s="32">
        <f t="shared" si="2"/>
        <v>0</v>
      </c>
      <c r="G206" s="32">
        <v>0.2645</v>
      </c>
      <c r="H206" s="32">
        <v>0.30783</v>
      </c>
      <c r="I206" s="35">
        <f t="shared" si="3"/>
        <v>0.7</v>
      </c>
      <c r="J206" s="36">
        <f t="shared" si="4"/>
        <v>0.02035525875</v>
      </c>
      <c r="K206" s="37">
        <f t="shared" si="5"/>
        <v>0.0462875</v>
      </c>
      <c r="L206" s="37">
        <f t="shared" si="6"/>
        <v>0</v>
      </c>
      <c r="M206" s="38">
        <v>1.0</v>
      </c>
      <c r="N206" s="39">
        <v>0.0</v>
      </c>
      <c r="O206" s="39">
        <v>0.0</v>
      </c>
      <c r="P206" s="37">
        <f t="shared" si="7"/>
        <v>0</v>
      </c>
      <c r="Q206" s="37">
        <f>IF(M206=1, min(max(F206-G206,0),(batteryCapacity-V205)/sqrt(batteryEfficiency)),0)</f>
        <v>0</v>
      </c>
      <c r="R206" s="37">
        <f>IF(M206=2,min(N206,(batteryCapacity-V205)/sqrt(batteryEfficiency)),0)</f>
        <v>0</v>
      </c>
      <c r="S206" s="41">
        <f t="shared" si="11"/>
        <v>0.2645</v>
      </c>
      <c r="T206" s="37">
        <f>IF(M206=1, MIN(MAX(G206-F206,0),V205*SQRT(batteryEfficiency)),0)</f>
        <v>0.2645</v>
      </c>
      <c r="U206" s="37">
        <f>IF(M206=3, MIN(O206,V205*SQRT(batteryEfficiency)),0)</f>
        <v>0</v>
      </c>
      <c r="V206" s="37">
        <f>V205+P206*SQRT(batteryEfficiency)/4-(S206/SQRT(batteryEfficiency))/4</f>
        <v>4.716056143</v>
      </c>
      <c r="W206" s="35">
        <f>V206/batteryCapacity</f>
        <v>0.7860093571</v>
      </c>
      <c r="X206" s="37">
        <f t="shared" si="8"/>
        <v>0</v>
      </c>
      <c r="Y206" s="43">
        <f t="shared" si="9"/>
        <v>0</v>
      </c>
      <c r="Z206" s="37">
        <f t="shared" si="10"/>
        <v>0</v>
      </c>
    </row>
    <row r="207" ht="15.75" customHeight="1">
      <c r="A207" s="31"/>
      <c r="B207" s="31" t="s">
        <v>242</v>
      </c>
      <c r="C207" s="32">
        <v>0.0</v>
      </c>
      <c r="D207" s="33">
        <v>10.0</v>
      </c>
      <c r="E207" s="34">
        <f>NumberOfPanels/D207</f>
        <v>1.8</v>
      </c>
      <c r="F207" s="32">
        <f t="shared" si="2"/>
        <v>0</v>
      </c>
      <c r="G207" s="32">
        <v>0.559</v>
      </c>
      <c r="H207" s="32">
        <v>0.31118</v>
      </c>
      <c r="I207" s="35">
        <f t="shared" si="3"/>
        <v>0.7</v>
      </c>
      <c r="J207" s="36">
        <f t="shared" si="4"/>
        <v>0.043487405</v>
      </c>
      <c r="K207" s="37">
        <f t="shared" si="5"/>
        <v>0.097825</v>
      </c>
      <c r="L207" s="37">
        <f t="shared" si="6"/>
        <v>0</v>
      </c>
      <c r="M207" s="38">
        <v>1.0</v>
      </c>
      <c r="N207" s="39">
        <v>0.0</v>
      </c>
      <c r="O207" s="39">
        <v>0.0</v>
      </c>
      <c r="P207" s="37">
        <f t="shared" si="7"/>
        <v>0</v>
      </c>
      <c r="Q207" s="37">
        <f>IF(M207=1, min(max(F207-G207,0),(batteryCapacity-V206)/sqrt(batteryEfficiency)),0)</f>
        <v>0</v>
      </c>
      <c r="R207" s="37">
        <f>IF(M207=2,min(N207,(batteryCapacity-V206)/sqrt(batteryEfficiency)),0)</f>
        <v>0</v>
      </c>
      <c r="S207" s="41">
        <f t="shared" si="11"/>
        <v>0.559</v>
      </c>
      <c r="T207" s="37">
        <f>IF(M207=1, MIN(MAX(G207-F207,0),V206*SQRT(batteryEfficiency)),0)</f>
        <v>0.559</v>
      </c>
      <c r="U207" s="37">
        <f>IF(M207=3, MIN(O207,V206*SQRT(batteryEfficiency)),0)</f>
        <v>0</v>
      </c>
      <c r="V207" s="37">
        <f>V206+P207*SQRT(batteryEfficiency)/4-(S207/SQRT(batteryEfficiency))/4</f>
        <v>4.570356696</v>
      </c>
      <c r="W207" s="35">
        <f>V207/batteryCapacity</f>
        <v>0.761726116</v>
      </c>
      <c r="X207" s="37">
        <f t="shared" si="8"/>
        <v>0</v>
      </c>
      <c r="Y207" s="43">
        <f t="shared" si="9"/>
        <v>0</v>
      </c>
      <c r="Z207" s="37">
        <f t="shared" si="10"/>
        <v>0</v>
      </c>
    </row>
    <row r="208" ht="15.75" customHeight="1">
      <c r="A208" s="31"/>
      <c r="B208" s="31" t="s">
        <v>243</v>
      </c>
      <c r="C208" s="32">
        <v>0.0</v>
      </c>
      <c r="D208" s="33">
        <v>10.0</v>
      </c>
      <c r="E208" s="34">
        <f>NumberOfPanels/D208</f>
        <v>1.8</v>
      </c>
      <c r="F208" s="32">
        <f t="shared" si="2"/>
        <v>0</v>
      </c>
      <c r="G208" s="32">
        <v>0.2685</v>
      </c>
      <c r="H208" s="32">
        <v>0.31118</v>
      </c>
      <c r="I208" s="35">
        <f t="shared" si="3"/>
        <v>0.7</v>
      </c>
      <c r="J208" s="36">
        <f t="shared" si="4"/>
        <v>0.0208879575</v>
      </c>
      <c r="K208" s="37">
        <f t="shared" si="5"/>
        <v>0.0469875</v>
      </c>
      <c r="L208" s="37">
        <f t="shared" si="6"/>
        <v>0</v>
      </c>
      <c r="M208" s="38">
        <v>1.0</v>
      </c>
      <c r="N208" s="39">
        <v>0.0</v>
      </c>
      <c r="O208" s="39">
        <v>0.0</v>
      </c>
      <c r="P208" s="37">
        <f t="shared" si="7"/>
        <v>0</v>
      </c>
      <c r="Q208" s="37">
        <f>IF(M208=1, min(max(F208-G208,0),(batteryCapacity-V207)/sqrt(batteryEfficiency)),0)</f>
        <v>0</v>
      </c>
      <c r="R208" s="37">
        <f>IF(M208=2,min(N208,(batteryCapacity-V207)/sqrt(batteryEfficiency)),0)</f>
        <v>0</v>
      </c>
      <c r="S208" s="41">
        <f t="shared" si="11"/>
        <v>0.2685</v>
      </c>
      <c r="T208" s="37">
        <f>IF(M208=1, MIN(MAX(G208-F208,0),V207*SQRT(batteryEfficiency)),0)</f>
        <v>0.2685</v>
      </c>
      <c r="U208" s="37">
        <f>IF(M208=3, MIN(O208,V207*SQRT(batteryEfficiency)),0)</f>
        <v>0</v>
      </c>
      <c r="V208" s="37">
        <f>V207+P208*SQRT(batteryEfficiency)/4-(S208/SQRT(batteryEfficiency))/4</f>
        <v>4.500374046</v>
      </c>
      <c r="W208" s="35">
        <f>V208/batteryCapacity</f>
        <v>0.7500623409</v>
      </c>
      <c r="X208" s="37">
        <f t="shared" si="8"/>
        <v>0</v>
      </c>
      <c r="Y208" s="43">
        <f t="shared" si="9"/>
        <v>0</v>
      </c>
      <c r="Z208" s="37">
        <f t="shared" si="10"/>
        <v>0</v>
      </c>
    </row>
    <row r="209" ht="15.75" customHeight="1">
      <c r="A209" s="31"/>
      <c r="B209" s="31" t="s">
        <v>244</v>
      </c>
      <c r="C209" s="32">
        <v>0.0</v>
      </c>
      <c r="D209" s="33">
        <v>10.0</v>
      </c>
      <c r="E209" s="34">
        <f>NumberOfPanels/D209</f>
        <v>1.8</v>
      </c>
      <c r="F209" s="32">
        <f t="shared" si="2"/>
        <v>0</v>
      </c>
      <c r="G209" s="32">
        <v>0.2995</v>
      </c>
      <c r="H209" s="32">
        <v>0.29737</v>
      </c>
      <c r="I209" s="35">
        <f t="shared" si="3"/>
        <v>0.7</v>
      </c>
      <c r="J209" s="36">
        <f t="shared" si="4"/>
        <v>0.02226557875</v>
      </c>
      <c r="K209" s="37">
        <f t="shared" si="5"/>
        <v>0.0524125</v>
      </c>
      <c r="L209" s="37">
        <f t="shared" si="6"/>
        <v>0</v>
      </c>
      <c r="M209" s="38">
        <v>1.0</v>
      </c>
      <c r="N209" s="39">
        <v>0.0</v>
      </c>
      <c r="O209" s="39">
        <v>0.0</v>
      </c>
      <c r="P209" s="37">
        <f t="shared" si="7"/>
        <v>0</v>
      </c>
      <c r="Q209" s="37">
        <f>IF(M209=1, min(max(F209-G209,0),(batteryCapacity-V208)/sqrt(batteryEfficiency)),0)</f>
        <v>0</v>
      </c>
      <c r="R209" s="37">
        <f>IF(M209=2,min(N209,(batteryCapacity-V208)/sqrt(batteryEfficiency)),0)</f>
        <v>0</v>
      </c>
      <c r="S209" s="41">
        <f t="shared" si="11"/>
        <v>0.2995</v>
      </c>
      <c r="T209" s="37">
        <f>IF(M209=1, MIN(MAX(G209-F209,0),V208*SQRT(batteryEfficiency)),0)</f>
        <v>0.2995</v>
      </c>
      <c r="U209" s="37">
        <f>IF(M209=3, MIN(O209,V208*SQRT(batteryEfficiency)),0)</f>
        <v>0</v>
      </c>
      <c r="V209" s="37">
        <f>V208+P209*SQRT(batteryEfficiency)/4-(S209/SQRT(batteryEfficiency))/4</f>
        <v>4.422311462</v>
      </c>
      <c r="W209" s="35">
        <f>V209/batteryCapacity</f>
        <v>0.7370519103</v>
      </c>
      <c r="X209" s="37">
        <f t="shared" si="8"/>
        <v>0</v>
      </c>
      <c r="Y209" s="43">
        <f t="shared" si="9"/>
        <v>0</v>
      </c>
      <c r="Z209" s="37">
        <f t="shared" si="10"/>
        <v>0</v>
      </c>
    </row>
    <row r="210" ht="15.75" customHeight="1">
      <c r="A210" s="31"/>
      <c r="B210" s="31" t="s">
        <v>245</v>
      </c>
      <c r="C210" s="32">
        <v>0.0</v>
      </c>
      <c r="D210" s="33">
        <v>10.0</v>
      </c>
      <c r="E210" s="34">
        <f>NumberOfPanels/D210</f>
        <v>1.8</v>
      </c>
      <c r="F210" s="32">
        <f t="shared" si="2"/>
        <v>0</v>
      </c>
      <c r="G210" s="32">
        <v>0.296</v>
      </c>
      <c r="H210" s="32">
        <v>0.29737</v>
      </c>
      <c r="I210" s="35">
        <f t="shared" si="3"/>
        <v>0.7</v>
      </c>
      <c r="J210" s="36">
        <f t="shared" si="4"/>
        <v>0.02200538</v>
      </c>
      <c r="K210" s="37">
        <f t="shared" si="5"/>
        <v>0.0518</v>
      </c>
      <c r="L210" s="37">
        <f t="shared" si="6"/>
        <v>0</v>
      </c>
      <c r="M210" s="38">
        <v>1.0</v>
      </c>
      <c r="N210" s="39">
        <v>0.0</v>
      </c>
      <c r="O210" s="39">
        <v>0.0</v>
      </c>
      <c r="P210" s="37">
        <f t="shared" si="7"/>
        <v>0</v>
      </c>
      <c r="Q210" s="37">
        <f>IF(M210=1, min(max(F210-G210,0),(batteryCapacity-V209)/sqrt(batteryEfficiency)),0)</f>
        <v>0</v>
      </c>
      <c r="R210" s="37">
        <f>IF(M210=2,min(N210,(batteryCapacity-V209)/sqrt(batteryEfficiency)),0)</f>
        <v>0</v>
      </c>
      <c r="S210" s="41">
        <f t="shared" si="11"/>
        <v>0.296</v>
      </c>
      <c r="T210" s="37">
        <f>IF(M210=1, MIN(MAX(G210-F210,0),V209*SQRT(batteryEfficiency)),0)</f>
        <v>0.296</v>
      </c>
      <c r="U210" s="37">
        <f>IF(M210=3, MIN(O210,V209*SQRT(batteryEfficiency)),0)</f>
        <v>0</v>
      </c>
      <c r="V210" s="37">
        <f>V209+P210*SQRT(batteryEfficiency)/4-(S210/SQRT(batteryEfficiency))/4</f>
        <v>4.345161129</v>
      </c>
      <c r="W210" s="35">
        <f>V210/batteryCapacity</f>
        <v>0.7241935214</v>
      </c>
      <c r="X210" s="37">
        <f t="shared" si="8"/>
        <v>0</v>
      </c>
      <c r="Y210" s="43">
        <f t="shared" si="9"/>
        <v>0</v>
      </c>
      <c r="Z210" s="37">
        <f t="shared" si="10"/>
        <v>0</v>
      </c>
    </row>
    <row r="211" ht="15.75" customHeight="1">
      <c r="A211" s="31"/>
      <c r="B211" s="31" t="s">
        <v>246</v>
      </c>
      <c r="C211" s="32">
        <v>0.0</v>
      </c>
      <c r="D211" s="33">
        <v>10.0</v>
      </c>
      <c r="E211" s="34">
        <f>NumberOfPanels/D211</f>
        <v>1.8</v>
      </c>
      <c r="F211" s="32">
        <f t="shared" si="2"/>
        <v>0</v>
      </c>
      <c r="G211" s="32">
        <v>0.182</v>
      </c>
      <c r="H211" s="32">
        <v>0.26685000000000003</v>
      </c>
      <c r="I211" s="35">
        <f t="shared" si="3"/>
        <v>0.7</v>
      </c>
      <c r="J211" s="36">
        <f t="shared" si="4"/>
        <v>0.012141675</v>
      </c>
      <c r="K211" s="37">
        <f t="shared" si="5"/>
        <v>0.03185</v>
      </c>
      <c r="L211" s="37">
        <f t="shared" si="6"/>
        <v>0</v>
      </c>
      <c r="M211" s="38">
        <v>1.0</v>
      </c>
      <c r="N211" s="39">
        <v>0.0</v>
      </c>
      <c r="O211" s="39">
        <v>0.0</v>
      </c>
      <c r="P211" s="37">
        <f t="shared" si="7"/>
        <v>0</v>
      </c>
      <c r="Q211" s="37">
        <f>IF(M211=1, min(max(F211-G211,0),(batteryCapacity-V210)/sqrt(batteryEfficiency)),0)</f>
        <v>0</v>
      </c>
      <c r="R211" s="37">
        <f>IF(M211=2,min(N211,(batteryCapacity-V210)/sqrt(batteryEfficiency)),0)</f>
        <v>0</v>
      </c>
      <c r="S211" s="41">
        <f t="shared" si="11"/>
        <v>0.182</v>
      </c>
      <c r="T211" s="37">
        <f>IF(M211=1, MIN(MAX(G211-F211,0),V210*SQRT(batteryEfficiency)),0)</f>
        <v>0.182</v>
      </c>
      <c r="U211" s="37">
        <f>IF(M211=3, MIN(O211,V210*SQRT(batteryEfficiency)),0)</f>
        <v>0</v>
      </c>
      <c r="V211" s="37">
        <f>V210+P211*SQRT(batteryEfficiency)/4-(S211/SQRT(batteryEfficiency))/4</f>
        <v>4.297724099</v>
      </c>
      <c r="W211" s="35">
        <f>V211/batteryCapacity</f>
        <v>0.7162873499</v>
      </c>
      <c r="X211" s="37">
        <f t="shared" si="8"/>
        <v>0</v>
      </c>
      <c r="Y211" s="43">
        <f t="shared" si="9"/>
        <v>0</v>
      </c>
      <c r="Z211" s="37">
        <f t="shared" si="10"/>
        <v>0</v>
      </c>
    </row>
    <row r="212" ht="15.75" customHeight="1">
      <c r="A212" s="31"/>
      <c r="B212" s="31" t="s">
        <v>247</v>
      </c>
      <c r="C212" s="32">
        <v>0.0</v>
      </c>
      <c r="D212" s="33">
        <v>10.0</v>
      </c>
      <c r="E212" s="34">
        <f>NumberOfPanels/D212</f>
        <v>1.8</v>
      </c>
      <c r="F212" s="32">
        <f t="shared" si="2"/>
        <v>0</v>
      </c>
      <c r="G212" s="32">
        <v>0.561</v>
      </c>
      <c r="H212" s="32">
        <v>0.26685000000000003</v>
      </c>
      <c r="I212" s="35">
        <f t="shared" si="3"/>
        <v>0.7</v>
      </c>
      <c r="J212" s="36">
        <f t="shared" si="4"/>
        <v>0.0374257125</v>
      </c>
      <c r="K212" s="37">
        <f t="shared" si="5"/>
        <v>0.098175</v>
      </c>
      <c r="L212" s="37">
        <f t="shared" si="6"/>
        <v>0</v>
      </c>
      <c r="M212" s="38">
        <v>1.0</v>
      </c>
      <c r="N212" s="39">
        <v>0.0</v>
      </c>
      <c r="O212" s="39">
        <v>0.0</v>
      </c>
      <c r="P212" s="37">
        <f t="shared" si="7"/>
        <v>0</v>
      </c>
      <c r="Q212" s="37">
        <f>IF(M212=1, min(max(F212-G212,0),(batteryCapacity-V211)/sqrt(batteryEfficiency)),0)</f>
        <v>0</v>
      </c>
      <c r="R212" s="37">
        <f>IF(M212=2,min(N212,(batteryCapacity-V211)/sqrt(batteryEfficiency)),0)</f>
        <v>0</v>
      </c>
      <c r="S212" s="41">
        <f t="shared" si="11"/>
        <v>0.561</v>
      </c>
      <c r="T212" s="37">
        <f>IF(M212=1, MIN(MAX(G212-F212,0),V211*SQRT(batteryEfficiency)),0)</f>
        <v>0.561</v>
      </c>
      <c r="U212" s="37">
        <f>IF(M212=3, MIN(O212,V211*SQRT(batteryEfficiency)),0)</f>
        <v>0</v>
      </c>
      <c r="V212" s="37">
        <f>V211+P212*SQRT(batteryEfficiency)/4-(S212/SQRT(batteryEfficiency))/4</f>
        <v>4.151503366</v>
      </c>
      <c r="W212" s="35">
        <f>V212/batteryCapacity</f>
        <v>0.6919172277</v>
      </c>
      <c r="X212" s="37">
        <f t="shared" si="8"/>
        <v>0</v>
      </c>
      <c r="Y212" s="43">
        <f t="shared" si="9"/>
        <v>0</v>
      </c>
      <c r="Z212" s="37">
        <f t="shared" si="10"/>
        <v>0</v>
      </c>
    </row>
    <row r="213" ht="15.75" customHeight="1">
      <c r="A213" s="31"/>
      <c r="B213" s="31" t="s">
        <v>248</v>
      </c>
      <c r="C213" s="32">
        <v>0.0</v>
      </c>
      <c r="D213" s="33">
        <v>10.0</v>
      </c>
      <c r="E213" s="34">
        <f>NumberOfPanels/D213</f>
        <v>1.8</v>
      </c>
      <c r="F213" s="32">
        <f t="shared" si="2"/>
        <v>0</v>
      </c>
      <c r="G213" s="32">
        <v>3.727</v>
      </c>
      <c r="H213" s="32">
        <v>0.20471</v>
      </c>
      <c r="I213" s="35">
        <f t="shared" si="3"/>
        <v>0.7</v>
      </c>
      <c r="J213" s="36">
        <f t="shared" si="4"/>
        <v>0.1907385425</v>
      </c>
      <c r="K213" s="37">
        <f t="shared" si="5"/>
        <v>0.652225</v>
      </c>
      <c r="L213" s="37">
        <f t="shared" si="6"/>
        <v>0</v>
      </c>
      <c r="M213" s="38">
        <v>1.0</v>
      </c>
      <c r="N213" s="39">
        <v>0.0</v>
      </c>
      <c r="O213" s="39">
        <v>0.0</v>
      </c>
      <c r="P213" s="37">
        <f t="shared" si="7"/>
        <v>0</v>
      </c>
      <c r="Q213" s="37">
        <f>IF(M213=1, min(max(F213-G213,0),(batteryCapacity-V212)/sqrt(batteryEfficiency)),0)</f>
        <v>0</v>
      </c>
      <c r="R213" s="37">
        <f>IF(M213=2,min(N213,(batteryCapacity-V212)/sqrt(batteryEfficiency)),0)</f>
        <v>0</v>
      </c>
      <c r="S213" s="41">
        <f t="shared" si="11"/>
        <v>3.727</v>
      </c>
      <c r="T213" s="37">
        <f>IF(M213=1, MIN(MAX(G213-F213,0),V212*SQRT(batteryEfficiency)),0)</f>
        <v>3.727</v>
      </c>
      <c r="U213" s="37">
        <f>IF(M213=3, MIN(O213,V212*SQRT(batteryEfficiency)),0)</f>
        <v>0</v>
      </c>
      <c r="V213" s="37">
        <f>V212+P213*SQRT(batteryEfficiency)/4-(S213/SQRT(batteryEfficiency))/4</f>
        <v>3.18008684</v>
      </c>
      <c r="W213" s="35">
        <f>V213/batteryCapacity</f>
        <v>0.5300144733</v>
      </c>
      <c r="X213" s="37">
        <f t="shared" si="8"/>
        <v>0</v>
      </c>
      <c r="Y213" s="43">
        <f t="shared" si="9"/>
        <v>0</v>
      </c>
      <c r="Z213" s="37">
        <f t="shared" si="10"/>
        <v>0</v>
      </c>
    </row>
    <row r="214" ht="15.75" customHeight="1">
      <c r="A214" s="31"/>
      <c r="B214" s="31" t="s">
        <v>249</v>
      </c>
      <c r="C214" s="32">
        <v>0.0</v>
      </c>
      <c r="D214" s="33">
        <v>10.0</v>
      </c>
      <c r="E214" s="34">
        <f>NumberOfPanels/D214</f>
        <v>1.8</v>
      </c>
      <c r="F214" s="32">
        <f t="shared" si="2"/>
        <v>0</v>
      </c>
      <c r="G214" s="32">
        <v>0.4975</v>
      </c>
      <c r="H214" s="32">
        <v>0.20471</v>
      </c>
      <c r="I214" s="35">
        <f t="shared" si="3"/>
        <v>0.7</v>
      </c>
      <c r="J214" s="36">
        <f t="shared" si="4"/>
        <v>0.02546080625</v>
      </c>
      <c r="K214" s="37">
        <f t="shared" si="5"/>
        <v>0.0870625</v>
      </c>
      <c r="L214" s="37">
        <f t="shared" si="6"/>
        <v>0</v>
      </c>
      <c r="M214" s="38">
        <v>1.0</v>
      </c>
      <c r="N214" s="39">
        <v>0.0</v>
      </c>
      <c r="O214" s="39">
        <v>0.0</v>
      </c>
      <c r="P214" s="37">
        <f t="shared" si="7"/>
        <v>0</v>
      </c>
      <c r="Q214" s="37">
        <f>IF(M214=1, min(max(F214-G214,0),(batteryCapacity-V213)/sqrt(batteryEfficiency)),0)</f>
        <v>0</v>
      </c>
      <c r="R214" s="37">
        <f>IF(M214=2,min(N214,(batteryCapacity-V213)/sqrt(batteryEfficiency)),0)</f>
        <v>0</v>
      </c>
      <c r="S214" s="41">
        <f t="shared" si="11"/>
        <v>0.4975</v>
      </c>
      <c r="T214" s="37">
        <f>IF(M214=1, MIN(MAX(G214-F214,0),V213*SQRT(batteryEfficiency)),0)</f>
        <v>0.4975</v>
      </c>
      <c r="U214" s="37">
        <f>IF(M214=3, MIN(O214,V213*SQRT(batteryEfficiency)),0)</f>
        <v>0</v>
      </c>
      <c r="V214" s="37">
        <f>V213+P214*SQRT(batteryEfficiency)/4-(S214/SQRT(batteryEfficiency))/4</f>
        <v>3.050416939</v>
      </c>
      <c r="W214" s="35">
        <f>V214/batteryCapacity</f>
        <v>0.5084028231</v>
      </c>
      <c r="X214" s="37">
        <f t="shared" si="8"/>
        <v>0</v>
      </c>
      <c r="Y214" s="43">
        <f t="shared" si="9"/>
        <v>0</v>
      </c>
      <c r="Z214" s="37">
        <f t="shared" si="10"/>
        <v>0</v>
      </c>
    </row>
    <row r="215" ht="15.75" customHeight="1">
      <c r="A215" s="31"/>
      <c r="B215" s="31" t="s">
        <v>250</v>
      </c>
      <c r="C215" s="32">
        <v>0.0</v>
      </c>
      <c r="D215" s="33">
        <v>10.0</v>
      </c>
      <c r="E215" s="34">
        <f>NumberOfPanels/D215</f>
        <v>1.8</v>
      </c>
      <c r="F215" s="32">
        <f t="shared" si="2"/>
        <v>0</v>
      </c>
      <c r="G215" s="32">
        <v>0.4915</v>
      </c>
      <c r="H215" s="32">
        <v>0.23676</v>
      </c>
      <c r="I215" s="35">
        <f t="shared" si="3"/>
        <v>0.7</v>
      </c>
      <c r="J215" s="36">
        <f t="shared" si="4"/>
        <v>0.029091885</v>
      </c>
      <c r="K215" s="37">
        <f t="shared" si="5"/>
        <v>0.0860125</v>
      </c>
      <c r="L215" s="37">
        <f t="shared" si="6"/>
        <v>0</v>
      </c>
      <c r="M215" s="38">
        <v>1.0</v>
      </c>
      <c r="N215" s="39">
        <v>0.0</v>
      </c>
      <c r="O215" s="39">
        <v>0.0</v>
      </c>
      <c r="P215" s="37">
        <f t="shared" si="7"/>
        <v>0</v>
      </c>
      <c r="Q215" s="37">
        <f>IF(M215=1, min(max(F215-G215,0),(batteryCapacity-V214)/sqrt(batteryEfficiency)),0)</f>
        <v>0</v>
      </c>
      <c r="R215" s="37">
        <f>IF(M215=2,min(N215,(batteryCapacity-V214)/sqrt(batteryEfficiency)),0)</f>
        <v>0</v>
      </c>
      <c r="S215" s="41">
        <f t="shared" si="11"/>
        <v>0.4915</v>
      </c>
      <c r="T215" s="37">
        <f>IF(M215=1, MIN(MAX(G215-F215,0),V214*SQRT(batteryEfficiency)),0)</f>
        <v>0.4915</v>
      </c>
      <c r="U215" s="37">
        <f>IF(M215=3, MIN(O215,V214*SQRT(batteryEfficiency)),0)</f>
        <v>0</v>
      </c>
      <c r="V215" s="37">
        <f>V214+P215*SQRT(batteryEfficiency)/4-(S215/SQRT(batteryEfficiency))/4</f>
        <v>2.922310896</v>
      </c>
      <c r="W215" s="35">
        <f>V215/batteryCapacity</f>
        <v>0.4870518159</v>
      </c>
      <c r="X215" s="37">
        <f t="shared" si="8"/>
        <v>0</v>
      </c>
      <c r="Y215" s="43">
        <f t="shared" si="9"/>
        <v>0</v>
      </c>
      <c r="Z215" s="37">
        <f t="shared" si="10"/>
        <v>0</v>
      </c>
    </row>
    <row r="216" ht="15.75" customHeight="1">
      <c r="A216" s="31"/>
      <c r="B216" s="31" t="s">
        <v>251</v>
      </c>
      <c r="C216" s="32">
        <v>0.0</v>
      </c>
      <c r="D216" s="33">
        <v>10.0</v>
      </c>
      <c r="E216" s="34">
        <f>NumberOfPanels/D216</f>
        <v>1.8</v>
      </c>
      <c r="F216" s="32">
        <f t="shared" si="2"/>
        <v>0</v>
      </c>
      <c r="G216" s="32">
        <v>0.3355</v>
      </c>
      <c r="H216" s="32">
        <v>0.23676</v>
      </c>
      <c r="I216" s="35">
        <f t="shared" si="3"/>
        <v>0.7</v>
      </c>
      <c r="J216" s="36">
        <f t="shared" si="4"/>
        <v>0.019858245</v>
      </c>
      <c r="K216" s="37">
        <f t="shared" si="5"/>
        <v>0.0587125</v>
      </c>
      <c r="L216" s="37">
        <f t="shared" si="6"/>
        <v>0</v>
      </c>
      <c r="M216" s="38">
        <v>1.0</v>
      </c>
      <c r="N216" s="39">
        <v>0.0</v>
      </c>
      <c r="O216" s="39">
        <v>0.0</v>
      </c>
      <c r="P216" s="37">
        <f t="shared" si="7"/>
        <v>0</v>
      </c>
      <c r="Q216" s="37">
        <f>IF(M216=1, min(max(F216-G216,0),(batteryCapacity-V215)/sqrt(batteryEfficiency)),0)</f>
        <v>0</v>
      </c>
      <c r="R216" s="37">
        <f>IF(M216=2,min(N216,(batteryCapacity-V215)/sqrt(batteryEfficiency)),0)</f>
        <v>0</v>
      </c>
      <c r="S216" s="41">
        <f t="shared" si="11"/>
        <v>0.3355</v>
      </c>
      <c r="T216" s="37">
        <f>IF(M216=1, MIN(MAX(G216-F216,0),V215*SQRT(batteryEfficiency)),0)</f>
        <v>0.3355</v>
      </c>
      <c r="U216" s="37">
        <f>IF(M216=3, MIN(O216,V215*SQRT(batteryEfficiency)),0)</f>
        <v>0</v>
      </c>
      <c r="V216" s="37">
        <f>V215+P216*SQRT(batteryEfficiency)/4-(S216/SQRT(batteryEfficiency))/4</f>
        <v>2.834865163</v>
      </c>
      <c r="W216" s="35">
        <f>V216/batteryCapacity</f>
        <v>0.4724775272</v>
      </c>
      <c r="X216" s="37">
        <f t="shared" si="8"/>
        <v>0</v>
      </c>
      <c r="Y216" s="43">
        <f t="shared" si="9"/>
        <v>0</v>
      </c>
      <c r="Z216" s="37">
        <f t="shared" si="10"/>
        <v>0</v>
      </c>
    </row>
    <row r="217" ht="15.75" customHeight="1">
      <c r="A217" s="31"/>
      <c r="B217" s="31" t="s">
        <v>252</v>
      </c>
      <c r="C217" s="32">
        <v>0.0</v>
      </c>
      <c r="D217" s="33">
        <v>10.0</v>
      </c>
      <c r="E217" s="34">
        <f>NumberOfPanels/D217</f>
        <v>1.8</v>
      </c>
      <c r="F217" s="32">
        <f t="shared" si="2"/>
        <v>0</v>
      </c>
      <c r="G217" s="32">
        <v>2.0045</v>
      </c>
      <c r="H217" s="32">
        <v>0.27095</v>
      </c>
      <c r="I217" s="35">
        <f t="shared" si="3"/>
        <v>0.7</v>
      </c>
      <c r="J217" s="36">
        <f t="shared" si="4"/>
        <v>0.1357798188</v>
      </c>
      <c r="K217" s="37">
        <f t="shared" si="5"/>
        <v>0.3507875</v>
      </c>
      <c r="L217" s="37">
        <f t="shared" si="6"/>
        <v>0</v>
      </c>
      <c r="M217" s="38">
        <v>1.0</v>
      </c>
      <c r="N217" s="39">
        <v>0.0</v>
      </c>
      <c r="O217" s="39">
        <v>0.0</v>
      </c>
      <c r="P217" s="37">
        <f t="shared" si="7"/>
        <v>0</v>
      </c>
      <c r="Q217" s="37">
        <f>IF(M217=1, min(max(F217-G217,0),(batteryCapacity-V216)/sqrt(batteryEfficiency)),0)</f>
        <v>0</v>
      </c>
      <c r="R217" s="37">
        <f>IF(M217=2,min(N217,(batteryCapacity-V216)/sqrt(batteryEfficiency)),0)</f>
        <v>0</v>
      </c>
      <c r="S217" s="41">
        <f t="shared" si="11"/>
        <v>2.0045</v>
      </c>
      <c r="T217" s="37">
        <f>IF(M217=1, MIN(MAX(G217-F217,0),V216*SQRT(batteryEfficiency)),0)</f>
        <v>2.0045</v>
      </c>
      <c r="U217" s="37">
        <f>IF(M217=3, MIN(O217,V216*SQRT(batteryEfficiency)),0)</f>
        <v>0</v>
      </c>
      <c r="V217" s="37">
        <f>V216+P217*SQRT(batteryEfficiency)/4-(S217/SQRT(batteryEfficiency))/4</f>
        <v>2.312406235</v>
      </c>
      <c r="W217" s="35">
        <f>V217/batteryCapacity</f>
        <v>0.3854010391</v>
      </c>
      <c r="X217" s="37">
        <f t="shared" si="8"/>
        <v>0</v>
      </c>
      <c r="Y217" s="43">
        <f t="shared" si="9"/>
        <v>0</v>
      </c>
      <c r="Z217" s="37">
        <f t="shared" si="10"/>
        <v>0</v>
      </c>
    </row>
    <row r="218" ht="15.75" customHeight="1">
      <c r="A218" s="31"/>
      <c r="B218" s="31" t="s">
        <v>253</v>
      </c>
      <c r="C218" s="32">
        <v>0.0</v>
      </c>
      <c r="D218" s="33">
        <v>10.0</v>
      </c>
      <c r="E218" s="34">
        <f>NumberOfPanels/D218</f>
        <v>1.8</v>
      </c>
      <c r="F218" s="32">
        <f t="shared" si="2"/>
        <v>0</v>
      </c>
      <c r="G218" s="32">
        <v>0.4065</v>
      </c>
      <c r="H218" s="32">
        <v>0.27095</v>
      </c>
      <c r="I218" s="35">
        <f t="shared" si="3"/>
        <v>0.7</v>
      </c>
      <c r="J218" s="36">
        <f t="shared" si="4"/>
        <v>0.02753529375</v>
      </c>
      <c r="K218" s="37">
        <f t="shared" si="5"/>
        <v>0.0711375</v>
      </c>
      <c r="L218" s="37">
        <f t="shared" si="6"/>
        <v>0</v>
      </c>
      <c r="M218" s="38">
        <v>1.0</v>
      </c>
      <c r="N218" s="39">
        <v>0.0</v>
      </c>
      <c r="O218" s="39">
        <v>0.0</v>
      </c>
      <c r="P218" s="37">
        <f t="shared" si="7"/>
        <v>0</v>
      </c>
      <c r="Q218" s="37">
        <f>IF(M218=1, min(max(F218-G218,0),(batteryCapacity-V217)/sqrt(batteryEfficiency)),0)</f>
        <v>0</v>
      </c>
      <c r="R218" s="37">
        <f>IF(M218=2,min(N218,(batteryCapacity-V217)/sqrt(batteryEfficiency)),0)</f>
        <v>0</v>
      </c>
      <c r="S218" s="41">
        <f t="shared" si="11"/>
        <v>0.4065</v>
      </c>
      <c r="T218" s="37">
        <f>IF(M218=1, MIN(MAX(G218-F218,0),V217*SQRT(batteryEfficiency)),0)</f>
        <v>0.4065</v>
      </c>
      <c r="U218" s="37">
        <f>IF(M218=3, MIN(O218,V217*SQRT(batteryEfficiency)),0)</f>
        <v>0</v>
      </c>
      <c r="V218" s="37">
        <f>V217+P218*SQRT(batteryEfficiency)/4-(S218/SQRT(batteryEfficiency))/4</f>
        <v>2.206454848</v>
      </c>
      <c r="W218" s="35">
        <f>V218/batteryCapacity</f>
        <v>0.3677424746</v>
      </c>
      <c r="X218" s="37">
        <f t="shared" si="8"/>
        <v>0</v>
      </c>
      <c r="Y218" s="43">
        <f t="shared" si="9"/>
        <v>0</v>
      </c>
      <c r="Z218" s="37">
        <f t="shared" si="10"/>
        <v>0</v>
      </c>
    </row>
    <row r="219" ht="15.75" customHeight="1"/>
    <row r="220" ht="15.75" customHeight="1">
      <c r="A220" s="1"/>
      <c r="B220" s="1"/>
    </row>
    <row r="221" ht="15.75" customHeight="1">
      <c r="A221" s="2"/>
      <c r="B221" s="2"/>
      <c r="C221" s="2"/>
      <c r="D221" s="2"/>
      <c r="E221" s="2"/>
      <c r="F221" s="2"/>
      <c r="G221" s="2"/>
    </row>
    <row r="222" ht="15.75" customHeight="1">
      <c r="A222" s="31"/>
      <c r="B222" s="31"/>
      <c r="C222" s="44"/>
      <c r="D222" s="44"/>
      <c r="E222" s="44"/>
      <c r="F222" s="44"/>
      <c r="G222" s="44"/>
    </row>
    <row r="223" ht="15.75" customHeight="1">
      <c r="A223" s="31"/>
      <c r="B223" s="31"/>
      <c r="C223" s="44"/>
      <c r="D223" s="44"/>
      <c r="E223" s="44"/>
      <c r="F223" s="44"/>
      <c r="G223" s="44"/>
    </row>
    <row r="224" ht="15.75" customHeight="1">
      <c r="A224" s="31"/>
      <c r="B224" s="31"/>
      <c r="C224" s="44"/>
      <c r="D224" s="44"/>
      <c r="E224" s="44"/>
      <c r="F224" s="44"/>
      <c r="G224" s="44"/>
    </row>
    <row r="225" ht="15.75" customHeight="1">
      <c r="A225" s="31"/>
      <c r="B225" s="31"/>
      <c r="C225" s="44"/>
      <c r="D225" s="44"/>
      <c r="E225" s="44"/>
      <c r="F225" s="44"/>
      <c r="G225" s="44"/>
    </row>
    <row r="226" ht="15.75" customHeight="1">
      <c r="A226" s="31"/>
      <c r="B226" s="31"/>
      <c r="C226" s="44"/>
      <c r="D226" s="44"/>
      <c r="E226" s="44"/>
      <c r="F226" s="44"/>
      <c r="G226" s="44"/>
    </row>
    <row r="227" ht="15.75" customHeight="1">
      <c r="A227" s="31"/>
      <c r="B227" s="31"/>
      <c r="C227" s="44"/>
      <c r="D227" s="44"/>
      <c r="E227" s="44"/>
      <c r="F227" s="44"/>
      <c r="G227" s="44"/>
    </row>
    <row r="228" ht="15.75" customHeight="1">
      <c r="A228" s="31"/>
      <c r="B228" s="31"/>
      <c r="C228" s="44"/>
      <c r="D228" s="44"/>
      <c r="E228" s="44"/>
      <c r="F228" s="44"/>
      <c r="G228" s="44"/>
    </row>
    <row r="229" ht="15.75" customHeight="1">
      <c r="A229" s="31"/>
      <c r="B229" s="31"/>
      <c r="C229" s="44"/>
      <c r="D229" s="44"/>
      <c r="E229" s="44"/>
      <c r="F229" s="44"/>
      <c r="G229" s="44"/>
    </row>
    <row r="230" ht="15.75" customHeight="1">
      <c r="A230" s="31"/>
      <c r="B230" s="31"/>
      <c r="C230" s="44"/>
      <c r="D230" s="44"/>
      <c r="E230" s="44"/>
      <c r="F230" s="44"/>
      <c r="G230" s="44"/>
    </row>
    <row r="231" ht="15.75" customHeight="1">
      <c r="A231" s="31"/>
      <c r="B231" s="31"/>
      <c r="C231" s="44"/>
      <c r="D231" s="44"/>
      <c r="E231" s="44"/>
      <c r="F231" s="44"/>
      <c r="G231" s="44"/>
    </row>
    <row r="232" ht="15.75" customHeight="1">
      <c r="A232" s="31"/>
      <c r="B232" s="31"/>
      <c r="C232" s="44"/>
      <c r="D232" s="44"/>
      <c r="E232" s="44"/>
      <c r="F232" s="44"/>
      <c r="G232" s="44"/>
    </row>
    <row r="233" ht="15.75" customHeight="1">
      <c r="A233" s="31"/>
      <c r="B233" s="31"/>
      <c r="C233" s="44"/>
      <c r="D233" s="44"/>
      <c r="E233" s="44"/>
      <c r="F233" s="44"/>
      <c r="G233" s="44"/>
    </row>
    <row r="234" ht="15.75" customHeight="1">
      <c r="A234" s="31"/>
      <c r="B234" s="31"/>
      <c r="C234" s="44"/>
      <c r="D234" s="44"/>
      <c r="E234" s="44"/>
      <c r="F234" s="44"/>
      <c r="G234" s="44"/>
    </row>
    <row r="235" ht="15.75" customHeight="1">
      <c r="A235" s="31"/>
      <c r="B235" s="31"/>
      <c r="C235" s="44"/>
      <c r="D235" s="44"/>
      <c r="E235" s="44"/>
      <c r="F235" s="44"/>
      <c r="G235" s="44"/>
    </row>
    <row r="236" ht="15.75" customHeight="1">
      <c r="A236" s="31"/>
      <c r="B236" s="31"/>
      <c r="C236" s="44"/>
      <c r="D236" s="44"/>
      <c r="E236" s="44"/>
      <c r="F236" s="44"/>
      <c r="G236" s="44"/>
    </row>
    <row r="237" ht="15.75" customHeight="1">
      <c r="A237" s="31"/>
      <c r="B237" s="31"/>
      <c r="C237" s="44"/>
      <c r="D237" s="44"/>
      <c r="E237" s="44"/>
      <c r="F237" s="44"/>
      <c r="G237" s="44"/>
    </row>
    <row r="238" ht="15.75" customHeight="1">
      <c r="A238" s="31"/>
      <c r="B238" s="31"/>
      <c r="C238" s="44"/>
      <c r="D238" s="44"/>
      <c r="E238" s="44"/>
      <c r="F238" s="44"/>
      <c r="G238" s="44"/>
    </row>
    <row r="239" ht="15.75" customHeight="1">
      <c r="A239" s="31"/>
      <c r="B239" s="31"/>
      <c r="C239" s="44"/>
      <c r="D239" s="44"/>
      <c r="E239" s="44"/>
      <c r="F239" s="44"/>
      <c r="G239" s="44"/>
    </row>
    <row r="240" ht="15.75" customHeight="1">
      <c r="A240" s="31"/>
      <c r="B240" s="31"/>
      <c r="C240" s="44"/>
      <c r="D240" s="44"/>
      <c r="E240" s="44"/>
      <c r="F240" s="44"/>
      <c r="G240" s="44"/>
    </row>
    <row r="241" ht="15.75" customHeight="1">
      <c r="A241" s="31"/>
      <c r="B241" s="31"/>
      <c r="C241" s="44"/>
      <c r="D241" s="44"/>
      <c r="E241" s="44"/>
      <c r="F241" s="44"/>
      <c r="G241" s="44"/>
    </row>
    <row r="242" ht="15.75" customHeight="1">
      <c r="A242" s="31"/>
      <c r="B242" s="31"/>
      <c r="C242" s="44"/>
      <c r="D242" s="44"/>
      <c r="E242" s="44"/>
      <c r="F242" s="44"/>
      <c r="G242" s="44"/>
    </row>
    <row r="243" ht="15.75" customHeight="1">
      <c r="A243" s="31"/>
      <c r="B243" s="31"/>
      <c r="C243" s="44"/>
      <c r="D243" s="44"/>
      <c r="E243" s="44"/>
      <c r="F243" s="44"/>
      <c r="G243" s="44"/>
    </row>
    <row r="244" ht="15.75" customHeight="1">
      <c r="A244" s="31"/>
      <c r="B244" s="31"/>
      <c r="C244" s="44"/>
      <c r="D244" s="44"/>
      <c r="E244" s="44"/>
      <c r="F244" s="44"/>
      <c r="G244" s="44"/>
    </row>
    <row r="245" ht="15.75" customHeight="1">
      <c r="A245" s="31"/>
      <c r="B245" s="31"/>
      <c r="C245" s="44"/>
      <c r="D245" s="44"/>
      <c r="E245" s="44"/>
      <c r="F245" s="44"/>
      <c r="G245" s="44"/>
    </row>
    <row r="246" ht="15.75" customHeight="1">
      <c r="A246" s="31"/>
      <c r="B246" s="31"/>
      <c r="C246" s="44"/>
      <c r="D246" s="44"/>
      <c r="E246" s="44"/>
      <c r="F246" s="44"/>
      <c r="G246" s="44"/>
    </row>
    <row r="247" ht="15.75" customHeight="1">
      <c r="A247" s="31"/>
      <c r="B247" s="31"/>
      <c r="C247" s="44"/>
      <c r="D247" s="44"/>
      <c r="E247" s="44"/>
      <c r="F247" s="44"/>
      <c r="G247" s="44"/>
    </row>
    <row r="248" ht="15.75" customHeight="1">
      <c r="A248" s="31"/>
      <c r="B248" s="31"/>
      <c r="C248" s="44"/>
      <c r="D248" s="44"/>
      <c r="E248" s="44"/>
      <c r="F248" s="44"/>
      <c r="G248" s="44"/>
    </row>
    <row r="249" ht="15.75" customHeight="1">
      <c r="A249" s="31"/>
      <c r="B249" s="31"/>
      <c r="C249" s="44"/>
      <c r="D249" s="44"/>
      <c r="E249" s="44"/>
      <c r="F249" s="44"/>
      <c r="G249" s="44"/>
    </row>
    <row r="250" ht="15.75" customHeight="1">
      <c r="A250" s="31"/>
      <c r="B250" s="31"/>
      <c r="C250" s="44"/>
      <c r="D250" s="44"/>
      <c r="E250" s="44"/>
      <c r="F250" s="44"/>
      <c r="G250" s="44"/>
    </row>
    <row r="251" ht="15.75" customHeight="1">
      <c r="A251" s="31"/>
      <c r="B251" s="31"/>
      <c r="C251" s="44"/>
      <c r="D251" s="44"/>
      <c r="E251" s="44"/>
      <c r="F251" s="44"/>
      <c r="G251" s="44"/>
    </row>
    <row r="252" ht="15.75" customHeight="1">
      <c r="A252" s="31"/>
      <c r="B252" s="31"/>
      <c r="C252" s="44"/>
      <c r="D252" s="44"/>
      <c r="E252" s="44"/>
      <c r="F252" s="44"/>
      <c r="G252" s="44"/>
    </row>
    <row r="253" ht="15.75" customHeight="1">
      <c r="A253" s="31"/>
      <c r="B253" s="31"/>
      <c r="C253" s="44"/>
      <c r="D253" s="44"/>
      <c r="E253" s="44"/>
      <c r="F253" s="44"/>
      <c r="G253" s="44"/>
    </row>
    <row r="254" ht="15.75" customHeight="1">
      <c r="A254" s="31"/>
      <c r="B254" s="31"/>
      <c r="C254" s="44"/>
      <c r="D254" s="44"/>
      <c r="E254" s="44"/>
      <c r="F254" s="44"/>
      <c r="G254" s="44"/>
    </row>
    <row r="255" ht="15.75" customHeight="1">
      <c r="A255" s="31"/>
      <c r="B255" s="31"/>
      <c r="C255" s="44"/>
      <c r="D255" s="44"/>
      <c r="E255" s="44"/>
      <c r="F255" s="44"/>
      <c r="G255" s="44"/>
    </row>
    <row r="256" ht="15.75" customHeight="1">
      <c r="A256" s="31"/>
      <c r="B256" s="31"/>
      <c r="C256" s="44"/>
      <c r="D256" s="44"/>
      <c r="E256" s="44"/>
      <c r="F256" s="44"/>
      <c r="G256" s="44"/>
    </row>
    <row r="257" ht="15.75" customHeight="1">
      <c r="A257" s="31"/>
      <c r="B257" s="31"/>
      <c r="C257" s="44"/>
      <c r="D257" s="44"/>
      <c r="E257" s="44"/>
      <c r="F257" s="44"/>
      <c r="G257" s="44"/>
    </row>
    <row r="258" ht="15.75" customHeight="1">
      <c r="A258" s="31"/>
      <c r="B258" s="31"/>
      <c r="C258" s="44"/>
      <c r="D258" s="44"/>
      <c r="E258" s="44"/>
      <c r="F258" s="44"/>
      <c r="G258" s="44"/>
    </row>
    <row r="259" ht="15.75" customHeight="1">
      <c r="A259" s="31"/>
      <c r="B259" s="31"/>
      <c r="C259" s="44"/>
      <c r="D259" s="44"/>
      <c r="E259" s="44"/>
      <c r="F259" s="44"/>
      <c r="G259" s="44"/>
    </row>
    <row r="260" ht="15.75" customHeight="1">
      <c r="A260" s="31"/>
      <c r="B260" s="31"/>
      <c r="C260" s="44"/>
      <c r="D260" s="44"/>
      <c r="E260" s="44"/>
      <c r="F260" s="44"/>
      <c r="G260" s="44"/>
    </row>
    <row r="261" ht="15.75" customHeight="1">
      <c r="A261" s="31"/>
      <c r="B261" s="31"/>
      <c r="C261" s="44"/>
      <c r="D261" s="44"/>
      <c r="E261" s="44"/>
      <c r="F261" s="44"/>
      <c r="G261" s="44"/>
    </row>
    <row r="262" ht="15.75" customHeight="1">
      <c r="A262" s="31"/>
      <c r="B262" s="31"/>
      <c r="C262" s="44"/>
      <c r="D262" s="44"/>
      <c r="E262" s="44"/>
      <c r="F262" s="44"/>
      <c r="G262" s="44"/>
    </row>
    <row r="263" ht="15.75" customHeight="1">
      <c r="A263" s="31"/>
      <c r="B263" s="31"/>
      <c r="C263" s="44"/>
      <c r="D263" s="44"/>
      <c r="E263" s="44"/>
      <c r="F263" s="44"/>
      <c r="G263" s="44"/>
    </row>
    <row r="264" ht="15.75" customHeight="1">
      <c r="A264" s="31"/>
      <c r="B264" s="31"/>
      <c r="C264" s="44"/>
      <c r="D264" s="44"/>
      <c r="E264" s="44"/>
      <c r="F264" s="44"/>
      <c r="G264" s="44"/>
    </row>
    <row r="265" ht="15.75" customHeight="1">
      <c r="A265" s="31"/>
      <c r="B265" s="31"/>
      <c r="C265" s="44"/>
      <c r="D265" s="44"/>
      <c r="E265" s="44"/>
      <c r="F265" s="44"/>
      <c r="G265" s="44"/>
    </row>
    <row r="266" ht="15.75" customHeight="1">
      <c r="A266" s="31"/>
      <c r="B266" s="31"/>
      <c r="C266" s="44"/>
      <c r="D266" s="44"/>
      <c r="E266" s="44"/>
      <c r="F266" s="44"/>
      <c r="G266" s="44"/>
    </row>
    <row r="267" ht="15.75" customHeight="1">
      <c r="A267" s="31"/>
      <c r="B267" s="31"/>
      <c r="C267" s="44"/>
      <c r="D267" s="44"/>
      <c r="E267" s="44"/>
      <c r="F267" s="44"/>
      <c r="G267" s="44"/>
    </row>
    <row r="268" ht="15.75" customHeight="1">
      <c r="A268" s="31"/>
      <c r="B268" s="31"/>
      <c r="C268" s="44"/>
      <c r="D268" s="44"/>
      <c r="E268" s="44"/>
      <c r="F268" s="44"/>
      <c r="G268" s="44"/>
    </row>
    <row r="269" ht="15.75" customHeight="1">
      <c r="A269" s="31"/>
      <c r="B269" s="31"/>
      <c r="C269" s="44"/>
      <c r="D269" s="44"/>
      <c r="E269" s="44"/>
      <c r="F269" s="44"/>
      <c r="G269" s="44"/>
    </row>
    <row r="270" ht="15.75" customHeight="1">
      <c r="A270" s="31"/>
      <c r="B270" s="31"/>
      <c r="C270" s="44"/>
      <c r="D270" s="44"/>
      <c r="E270" s="44"/>
      <c r="F270" s="44"/>
      <c r="G270" s="44"/>
    </row>
    <row r="271" ht="15.75" customHeight="1">
      <c r="A271" s="31"/>
      <c r="B271" s="31"/>
      <c r="C271" s="44"/>
      <c r="D271" s="44"/>
      <c r="E271" s="44"/>
      <c r="F271" s="44"/>
      <c r="G271" s="44"/>
    </row>
    <row r="272" ht="15.75" customHeight="1">
      <c r="A272" s="31"/>
      <c r="B272" s="31"/>
      <c r="C272" s="44"/>
      <c r="D272" s="44"/>
      <c r="E272" s="44"/>
      <c r="F272" s="44"/>
      <c r="G272" s="44"/>
    </row>
    <row r="273" ht="15.75" customHeight="1">
      <c r="A273" s="31"/>
      <c r="B273" s="31"/>
      <c r="C273" s="44"/>
      <c r="D273" s="44"/>
      <c r="E273" s="44"/>
      <c r="F273" s="44"/>
      <c r="G273" s="44"/>
    </row>
    <row r="274" ht="15.75" customHeight="1">
      <c r="A274" s="31"/>
      <c r="B274" s="31"/>
      <c r="C274" s="44"/>
      <c r="D274" s="44"/>
      <c r="E274" s="44"/>
      <c r="F274" s="44"/>
      <c r="G274" s="44"/>
    </row>
    <row r="275" ht="15.75" customHeight="1">
      <c r="A275" s="31"/>
      <c r="B275" s="31"/>
      <c r="C275" s="44"/>
      <c r="D275" s="44"/>
      <c r="E275" s="44"/>
      <c r="F275" s="44"/>
      <c r="G275" s="44"/>
    </row>
    <row r="276" ht="15.75" customHeight="1">
      <c r="A276" s="31"/>
      <c r="B276" s="31"/>
      <c r="C276" s="44"/>
      <c r="D276" s="44"/>
      <c r="E276" s="44"/>
      <c r="F276" s="44"/>
      <c r="G276" s="44"/>
    </row>
    <row r="277" ht="15.75" customHeight="1">
      <c r="A277" s="31"/>
      <c r="B277" s="31"/>
      <c r="C277" s="44"/>
      <c r="D277" s="44"/>
      <c r="E277" s="44"/>
      <c r="F277" s="44"/>
      <c r="G277" s="44"/>
    </row>
    <row r="278" ht="15.75" customHeight="1">
      <c r="A278" s="31"/>
      <c r="B278" s="31"/>
      <c r="C278" s="44"/>
      <c r="D278" s="44"/>
      <c r="E278" s="44"/>
      <c r="F278" s="44"/>
      <c r="G278" s="44"/>
    </row>
    <row r="279" ht="15.75" customHeight="1">
      <c r="A279" s="31"/>
      <c r="B279" s="31"/>
      <c r="C279" s="44"/>
      <c r="D279" s="44"/>
      <c r="E279" s="44"/>
      <c r="F279" s="44"/>
      <c r="G279" s="44"/>
    </row>
    <row r="280" ht="15.75" customHeight="1">
      <c r="A280" s="31"/>
      <c r="B280" s="31"/>
      <c r="C280" s="44"/>
      <c r="D280" s="44"/>
      <c r="E280" s="44"/>
      <c r="F280" s="44"/>
      <c r="G280" s="44"/>
    </row>
    <row r="281" ht="15.75" customHeight="1">
      <c r="A281" s="31"/>
      <c r="B281" s="31"/>
      <c r="C281" s="44"/>
      <c r="D281" s="44"/>
      <c r="E281" s="44"/>
      <c r="F281" s="44"/>
      <c r="G281" s="44"/>
    </row>
    <row r="282" ht="15.75" customHeight="1">
      <c r="A282" s="31"/>
      <c r="B282" s="31"/>
      <c r="C282" s="44"/>
      <c r="D282" s="44"/>
      <c r="E282" s="44"/>
      <c r="F282" s="44"/>
      <c r="G282" s="44"/>
    </row>
    <row r="283" ht="15.75" customHeight="1">
      <c r="A283" s="31"/>
      <c r="B283" s="31"/>
      <c r="C283" s="44"/>
      <c r="D283" s="44"/>
      <c r="E283" s="44"/>
      <c r="F283" s="44"/>
      <c r="G283" s="44"/>
    </row>
    <row r="284" ht="15.75" customHeight="1">
      <c r="A284" s="31"/>
      <c r="B284" s="31"/>
      <c r="C284" s="44"/>
      <c r="D284" s="44"/>
      <c r="E284" s="44"/>
      <c r="F284" s="44"/>
      <c r="G284" s="44"/>
    </row>
    <row r="285" ht="15.75" customHeight="1">
      <c r="A285" s="31"/>
      <c r="B285" s="31"/>
      <c r="C285" s="44"/>
      <c r="D285" s="44"/>
      <c r="E285" s="44"/>
      <c r="F285" s="44"/>
      <c r="G285" s="44"/>
    </row>
    <row r="286" ht="15.75" customHeight="1">
      <c r="A286" s="31"/>
      <c r="B286" s="31"/>
      <c r="C286" s="44"/>
      <c r="D286" s="44"/>
      <c r="E286" s="44"/>
      <c r="F286" s="44"/>
      <c r="G286" s="44"/>
    </row>
    <row r="287" ht="15.75" customHeight="1">
      <c r="A287" s="31"/>
      <c r="B287" s="31"/>
      <c r="C287" s="44"/>
      <c r="D287" s="44"/>
      <c r="E287" s="44"/>
      <c r="F287" s="44"/>
      <c r="G287" s="44"/>
    </row>
    <row r="288" ht="15.75" customHeight="1">
      <c r="A288" s="31"/>
      <c r="B288" s="31"/>
      <c r="C288" s="44"/>
      <c r="D288" s="44"/>
      <c r="E288" s="44"/>
      <c r="F288" s="44"/>
      <c r="G288" s="44"/>
    </row>
    <row r="289" ht="15.75" customHeight="1">
      <c r="A289" s="31"/>
      <c r="B289" s="31"/>
      <c r="C289" s="44"/>
      <c r="D289" s="44"/>
      <c r="E289" s="44"/>
      <c r="F289" s="44"/>
      <c r="G289" s="44"/>
    </row>
    <row r="290" ht="15.75" customHeight="1">
      <c r="A290" s="31"/>
      <c r="B290" s="31"/>
      <c r="C290" s="44"/>
      <c r="D290" s="44"/>
      <c r="E290" s="44"/>
      <c r="F290" s="44"/>
      <c r="G290" s="44"/>
    </row>
    <row r="291" ht="15.75" customHeight="1">
      <c r="A291" s="31"/>
      <c r="B291" s="31"/>
      <c r="C291" s="44"/>
      <c r="D291" s="44"/>
      <c r="E291" s="44"/>
      <c r="F291" s="44"/>
      <c r="G291" s="44"/>
    </row>
    <row r="292" ht="15.75" customHeight="1">
      <c r="A292" s="31"/>
      <c r="B292" s="31"/>
      <c r="C292" s="44"/>
      <c r="D292" s="44"/>
      <c r="E292" s="44"/>
      <c r="F292" s="44"/>
      <c r="G292" s="44"/>
    </row>
    <row r="293" ht="15.75" customHeight="1">
      <c r="A293" s="31"/>
      <c r="B293" s="31"/>
      <c r="C293" s="44"/>
      <c r="D293" s="44"/>
      <c r="E293" s="44"/>
      <c r="F293" s="44"/>
      <c r="G293" s="44"/>
    </row>
    <row r="294" ht="15.75" customHeight="1">
      <c r="A294" s="31"/>
      <c r="B294" s="31"/>
      <c r="C294" s="44"/>
      <c r="D294" s="44"/>
      <c r="E294" s="44"/>
      <c r="F294" s="44"/>
      <c r="G294" s="44"/>
    </row>
    <row r="295" ht="15.75" customHeight="1">
      <c r="A295" s="31"/>
      <c r="B295" s="31"/>
      <c r="C295" s="44"/>
      <c r="D295" s="44"/>
      <c r="E295" s="44"/>
      <c r="F295" s="44"/>
      <c r="G295" s="44"/>
    </row>
    <row r="296" ht="15.75" customHeight="1">
      <c r="A296" s="31"/>
      <c r="B296" s="31"/>
      <c r="C296" s="44"/>
      <c r="D296" s="44"/>
      <c r="E296" s="44"/>
      <c r="F296" s="44"/>
      <c r="G296" s="44"/>
    </row>
    <row r="297" ht="15.75" customHeight="1">
      <c r="A297" s="31"/>
      <c r="B297" s="31"/>
      <c r="C297" s="44"/>
      <c r="D297" s="44"/>
      <c r="E297" s="44"/>
      <c r="F297" s="44"/>
      <c r="G297" s="44"/>
    </row>
    <row r="298" ht="15.75" customHeight="1">
      <c r="A298" s="31"/>
      <c r="B298" s="31"/>
      <c r="C298" s="44"/>
      <c r="D298" s="44"/>
      <c r="E298" s="44"/>
      <c r="F298" s="44"/>
      <c r="G298" s="44"/>
    </row>
    <row r="299" ht="15.75" customHeight="1">
      <c r="A299" s="31"/>
      <c r="B299" s="31"/>
      <c r="C299" s="44"/>
      <c r="D299" s="44"/>
      <c r="E299" s="44"/>
      <c r="F299" s="44"/>
      <c r="G299" s="44"/>
    </row>
    <row r="300" ht="15.75" customHeight="1">
      <c r="A300" s="31"/>
      <c r="B300" s="31"/>
      <c r="C300" s="44"/>
      <c r="D300" s="44"/>
      <c r="E300" s="44"/>
      <c r="F300" s="44"/>
      <c r="G300" s="44"/>
    </row>
    <row r="301" ht="15.75" customHeight="1">
      <c r="A301" s="31"/>
      <c r="B301" s="31"/>
      <c r="C301" s="44"/>
      <c r="D301" s="44"/>
      <c r="E301" s="44"/>
      <c r="F301" s="44"/>
      <c r="G301" s="44"/>
    </row>
    <row r="302" ht="15.75" customHeight="1">
      <c r="A302" s="31"/>
      <c r="B302" s="31"/>
      <c r="C302" s="44"/>
      <c r="D302" s="44"/>
      <c r="E302" s="44"/>
      <c r="F302" s="44"/>
      <c r="G302" s="44"/>
    </row>
    <row r="303" ht="15.75" customHeight="1">
      <c r="A303" s="31"/>
      <c r="B303" s="31"/>
      <c r="C303" s="44"/>
      <c r="D303" s="44"/>
      <c r="E303" s="44"/>
      <c r="F303" s="44"/>
      <c r="G303" s="44"/>
    </row>
    <row r="304" ht="15.75" customHeight="1">
      <c r="A304" s="31"/>
      <c r="B304" s="31"/>
      <c r="C304" s="44"/>
      <c r="D304" s="44"/>
      <c r="E304" s="44"/>
      <c r="F304" s="44"/>
      <c r="G304" s="44"/>
    </row>
    <row r="305" ht="15.75" customHeight="1">
      <c r="A305" s="31"/>
      <c r="B305" s="31"/>
      <c r="C305" s="44"/>
      <c r="D305" s="44"/>
      <c r="E305" s="44"/>
      <c r="F305" s="44"/>
      <c r="G305" s="44"/>
    </row>
    <row r="306" ht="15.75" customHeight="1">
      <c r="A306" s="31"/>
      <c r="B306" s="31"/>
      <c r="C306" s="44"/>
      <c r="D306" s="44"/>
      <c r="E306" s="44"/>
      <c r="F306" s="44"/>
      <c r="G306" s="44"/>
    </row>
    <row r="307" ht="15.75" customHeight="1">
      <c r="A307" s="31"/>
      <c r="B307" s="31"/>
      <c r="C307" s="44"/>
      <c r="D307" s="44"/>
      <c r="E307" s="44"/>
      <c r="F307" s="44"/>
      <c r="G307" s="44"/>
    </row>
    <row r="308" ht="15.75" customHeight="1">
      <c r="A308" s="31"/>
      <c r="B308" s="31"/>
      <c r="C308" s="44"/>
      <c r="D308" s="44"/>
      <c r="E308" s="44"/>
      <c r="F308" s="44"/>
      <c r="G308" s="44"/>
    </row>
    <row r="309" ht="15.75" customHeight="1">
      <c r="A309" s="31"/>
      <c r="B309" s="31"/>
      <c r="C309" s="44"/>
      <c r="D309" s="44"/>
      <c r="E309" s="44"/>
      <c r="F309" s="44"/>
      <c r="G309" s="44"/>
    </row>
    <row r="310" ht="15.75" customHeight="1">
      <c r="A310" s="31"/>
      <c r="B310" s="31"/>
      <c r="C310" s="44"/>
      <c r="D310" s="44"/>
      <c r="E310" s="44"/>
      <c r="F310" s="44"/>
      <c r="G310" s="44"/>
    </row>
    <row r="311" ht="15.75" customHeight="1">
      <c r="A311" s="31"/>
      <c r="B311" s="31"/>
      <c r="C311" s="44"/>
      <c r="D311" s="44"/>
      <c r="E311" s="44"/>
      <c r="F311" s="44"/>
      <c r="G311" s="44"/>
    </row>
    <row r="312" ht="15.75" customHeight="1">
      <c r="A312" s="31"/>
      <c r="B312" s="31"/>
      <c r="C312" s="44"/>
      <c r="D312" s="44"/>
      <c r="E312" s="44"/>
      <c r="F312" s="44"/>
      <c r="G312" s="44"/>
    </row>
    <row r="313" ht="15.75" customHeight="1">
      <c r="A313" s="31"/>
      <c r="B313" s="31"/>
      <c r="C313" s="44"/>
      <c r="D313" s="44"/>
      <c r="E313" s="44"/>
      <c r="F313" s="44"/>
      <c r="G313" s="44"/>
    </row>
    <row r="314" ht="15.75" customHeight="1">
      <c r="A314" s="31"/>
      <c r="B314" s="31"/>
      <c r="C314" s="44"/>
      <c r="D314" s="44"/>
      <c r="E314" s="44"/>
      <c r="F314" s="44"/>
      <c r="G314" s="44"/>
    </row>
    <row r="315" ht="15.75" customHeight="1">
      <c r="A315" s="31"/>
      <c r="B315" s="31"/>
      <c r="C315" s="44"/>
      <c r="D315" s="44"/>
      <c r="E315" s="44"/>
      <c r="F315" s="44"/>
      <c r="G315" s="44"/>
    </row>
    <row r="316" ht="15.75" customHeight="1">
      <c r="A316" s="31"/>
      <c r="B316" s="31"/>
      <c r="C316" s="44"/>
      <c r="D316" s="44"/>
      <c r="E316" s="44"/>
      <c r="F316" s="44"/>
      <c r="G316" s="44"/>
    </row>
    <row r="317" ht="15.75" customHeight="1">
      <c r="A317" s="31"/>
      <c r="B317" s="31"/>
      <c r="C317" s="44"/>
      <c r="D317" s="44"/>
      <c r="E317" s="44"/>
      <c r="F317" s="44"/>
      <c r="G317" s="44"/>
    </row>
    <row r="318" ht="15.75" customHeight="1">
      <c r="A318" s="31"/>
      <c r="B318" s="31"/>
      <c r="C318" s="44"/>
      <c r="D318" s="44"/>
      <c r="E318" s="44"/>
      <c r="F318" s="44"/>
      <c r="G318" s="44"/>
    </row>
    <row r="319" ht="15.75" customHeight="1">
      <c r="A319" s="31"/>
      <c r="B319" s="31"/>
      <c r="C319" s="44"/>
      <c r="D319" s="44"/>
      <c r="E319" s="44"/>
      <c r="F319" s="44"/>
      <c r="G319" s="44"/>
    </row>
    <row r="320" ht="15.75" customHeight="1">
      <c r="A320" s="31"/>
      <c r="B320" s="31"/>
      <c r="C320" s="44"/>
      <c r="D320" s="44"/>
      <c r="E320" s="44"/>
      <c r="F320" s="44"/>
      <c r="G320" s="44"/>
    </row>
    <row r="321" ht="15.75" customHeight="1">
      <c r="A321" s="31"/>
      <c r="B321" s="31"/>
      <c r="C321" s="44"/>
      <c r="D321" s="44"/>
      <c r="E321" s="44"/>
      <c r="F321" s="44"/>
      <c r="G321" s="44"/>
    </row>
    <row r="322" ht="15.75" customHeight="1">
      <c r="A322" s="31"/>
      <c r="B322" s="31"/>
      <c r="C322" s="44"/>
      <c r="D322" s="44"/>
      <c r="E322" s="44"/>
      <c r="F322" s="44"/>
      <c r="G322" s="44"/>
    </row>
    <row r="323" ht="15.75" customHeight="1">
      <c r="A323" s="31"/>
      <c r="B323" s="31"/>
      <c r="C323" s="44"/>
      <c r="D323" s="44"/>
      <c r="E323" s="44"/>
      <c r="F323" s="44"/>
      <c r="G323" s="44"/>
    </row>
    <row r="324" ht="15.75" customHeight="1">
      <c r="A324" s="31"/>
      <c r="B324" s="31"/>
      <c r="C324" s="44"/>
      <c r="D324" s="44"/>
      <c r="E324" s="44"/>
      <c r="F324" s="44"/>
      <c r="G324" s="44"/>
    </row>
    <row r="325" ht="15.75" customHeight="1">
      <c r="A325" s="31"/>
      <c r="B325" s="31"/>
      <c r="C325" s="44"/>
      <c r="D325" s="44"/>
      <c r="E325" s="44"/>
      <c r="F325" s="44"/>
      <c r="G325" s="44"/>
    </row>
    <row r="326" ht="15.75" customHeight="1">
      <c r="A326" s="31"/>
      <c r="B326" s="31"/>
      <c r="C326" s="44"/>
      <c r="D326" s="44"/>
      <c r="E326" s="44"/>
      <c r="F326" s="44"/>
      <c r="G326" s="44"/>
    </row>
    <row r="327" ht="15.75" customHeight="1">
      <c r="A327" s="31"/>
      <c r="B327" s="31"/>
      <c r="C327" s="44"/>
      <c r="D327" s="44"/>
      <c r="E327" s="44"/>
      <c r="F327" s="44"/>
      <c r="G327" s="44"/>
    </row>
    <row r="328" ht="15.75" customHeight="1">
      <c r="A328" s="31"/>
      <c r="B328" s="31"/>
      <c r="C328" s="44"/>
      <c r="D328" s="44"/>
      <c r="E328" s="44"/>
      <c r="F328" s="44"/>
      <c r="G328" s="44"/>
    </row>
    <row r="329" ht="15.75" customHeight="1">
      <c r="A329" s="31"/>
      <c r="B329" s="31"/>
      <c r="C329" s="44"/>
      <c r="D329" s="44"/>
      <c r="E329" s="44"/>
      <c r="F329" s="44"/>
      <c r="G329" s="44"/>
    </row>
    <row r="330" ht="15.75" customHeight="1">
      <c r="A330" s="31"/>
      <c r="B330" s="31"/>
      <c r="C330" s="44"/>
      <c r="D330" s="44"/>
      <c r="E330" s="44"/>
      <c r="F330" s="44"/>
      <c r="G330" s="44"/>
    </row>
    <row r="331" ht="15.75" customHeight="1">
      <c r="A331" s="31"/>
      <c r="B331" s="31"/>
      <c r="C331" s="44"/>
      <c r="D331" s="44"/>
      <c r="E331" s="44"/>
      <c r="F331" s="44"/>
      <c r="G331" s="44"/>
    </row>
    <row r="332" ht="15.75" customHeight="1">
      <c r="A332" s="31"/>
      <c r="B332" s="31"/>
      <c r="C332" s="44"/>
      <c r="D332" s="44"/>
      <c r="E332" s="44"/>
      <c r="F332" s="44"/>
      <c r="G332" s="44"/>
    </row>
    <row r="333" ht="15.75" customHeight="1">
      <c r="A333" s="31"/>
      <c r="B333" s="31"/>
      <c r="C333" s="44"/>
      <c r="D333" s="44"/>
      <c r="E333" s="44"/>
      <c r="F333" s="44"/>
      <c r="G333" s="44"/>
    </row>
    <row r="334" ht="15.75" customHeight="1">
      <c r="A334" s="31"/>
      <c r="B334" s="31"/>
      <c r="C334" s="44"/>
      <c r="D334" s="44"/>
      <c r="E334" s="44"/>
      <c r="F334" s="44"/>
      <c r="G334" s="44"/>
    </row>
    <row r="335" ht="15.75" customHeight="1">
      <c r="A335" s="31"/>
      <c r="B335" s="31"/>
      <c r="C335" s="44"/>
      <c r="D335" s="44"/>
      <c r="E335" s="44"/>
      <c r="F335" s="44"/>
      <c r="G335" s="44"/>
    </row>
    <row r="336" ht="15.75" customHeight="1">
      <c r="A336" s="31"/>
      <c r="B336" s="31"/>
      <c r="C336" s="44"/>
      <c r="D336" s="44"/>
      <c r="E336" s="44"/>
      <c r="F336" s="44"/>
      <c r="G336" s="44"/>
    </row>
    <row r="337" ht="15.75" customHeight="1">
      <c r="A337" s="31"/>
      <c r="B337" s="31"/>
      <c r="C337" s="44"/>
      <c r="D337" s="44"/>
      <c r="E337" s="44"/>
      <c r="F337" s="44"/>
      <c r="G337" s="44"/>
    </row>
    <row r="338" ht="15.75" customHeight="1">
      <c r="A338" s="31"/>
      <c r="B338" s="31"/>
      <c r="C338" s="44"/>
      <c r="D338" s="44"/>
      <c r="E338" s="44"/>
      <c r="F338" s="44"/>
      <c r="G338" s="44"/>
    </row>
    <row r="339" ht="15.75" customHeight="1">
      <c r="A339" s="31"/>
      <c r="B339" s="31"/>
      <c r="C339" s="44"/>
      <c r="D339" s="44"/>
      <c r="E339" s="44"/>
      <c r="F339" s="44"/>
      <c r="G339" s="44"/>
    </row>
    <row r="340" ht="15.75" customHeight="1">
      <c r="A340" s="31"/>
      <c r="B340" s="31"/>
      <c r="C340" s="44"/>
      <c r="D340" s="44"/>
      <c r="E340" s="44"/>
      <c r="F340" s="44"/>
      <c r="G340" s="44"/>
    </row>
    <row r="341" ht="15.75" customHeight="1">
      <c r="A341" s="31"/>
      <c r="B341" s="31"/>
      <c r="C341" s="44"/>
      <c r="D341" s="44"/>
      <c r="E341" s="44"/>
      <c r="F341" s="44"/>
      <c r="G341" s="44"/>
    </row>
    <row r="342" ht="15.75" customHeight="1">
      <c r="A342" s="31"/>
      <c r="B342" s="31"/>
      <c r="C342" s="44"/>
      <c r="D342" s="44"/>
      <c r="E342" s="44"/>
      <c r="F342" s="44"/>
      <c r="G342" s="44"/>
    </row>
    <row r="343" ht="15.75" customHeight="1">
      <c r="A343" s="31"/>
      <c r="B343" s="31"/>
      <c r="C343" s="44"/>
      <c r="D343" s="44"/>
      <c r="E343" s="44"/>
      <c r="F343" s="44"/>
      <c r="G343" s="44"/>
    </row>
    <row r="344" ht="15.75" customHeight="1">
      <c r="A344" s="31"/>
      <c r="B344" s="31"/>
      <c r="C344" s="44"/>
      <c r="D344" s="44"/>
      <c r="E344" s="44"/>
      <c r="F344" s="44"/>
      <c r="G344" s="44"/>
    </row>
    <row r="345" ht="15.75" customHeight="1">
      <c r="A345" s="31"/>
      <c r="B345" s="31"/>
      <c r="C345" s="44"/>
      <c r="D345" s="44"/>
      <c r="E345" s="44"/>
      <c r="F345" s="44"/>
      <c r="G345" s="44"/>
    </row>
    <row r="346" ht="15.75" customHeight="1">
      <c r="A346" s="31"/>
      <c r="B346" s="31"/>
      <c r="C346" s="44"/>
      <c r="D346" s="44"/>
      <c r="E346" s="44"/>
      <c r="F346" s="44"/>
      <c r="G346" s="44"/>
    </row>
    <row r="347" ht="15.75" customHeight="1">
      <c r="A347" s="31"/>
      <c r="B347" s="31"/>
      <c r="C347" s="44"/>
      <c r="D347" s="44"/>
      <c r="E347" s="44"/>
      <c r="F347" s="44"/>
      <c r="G347" s="44"/>
    </row>
    <row r="348" ht="15.75" customHeight="1">
      <c r="A348" s="31"/>
      <c r="B348" s="31"/>
      <c r="C348" s="44"/>
      <c r="D348" s="44"/>
      <c r="E348" s="44"/>
      <c r="F348" s="44"/>
      <c r="G348" s="44"/>
    </row>
    <row r="349" ht="15.75" customHeight="1">
      <c r="A349" s="31"/>
      <c r="B349" s="31"/>
      <c r="C349" s="44"/>
      <c r="D349" s="44"/>
      <c r="E349" s="44"/>
      <c r="F349" s="44"/>
      <c r="G349" s="44"/>
    </row>
    <row r="350" ht="15.75" customHeight="1">
      <c r="A350" s="31"/>
      <c r="B350" s="31"/>
      <c r="C350" s="44"/>
      <c r="D350" s="44"/>
      <c r="E350" s="44"/>
      <c r="F350" s="44"/>
      <c r="G350" s="44"/>
    </row>
    <row r="351" ht="15.75" customHeight="1">
      <c r="A351" s="31"/>
      <c r="B351" s="31"/>
      <c r="C351" s="44"/>
      <c r="D351" s="44"/>
      <c r="E351" s="44"/>
      <c r="F351" s="44"/>
      <c r="G351" s="44"/>
    </row>
    <row r="352" ht="15.75" customHeight="1">
      <c r="A352" s="31"/>
      <c r="B352" s="31"/>
      <c r="C352" s="44"/>
      <c r="D352" s="44"/>
      <c r="E352" s="44"/>
      <c r="F352" s="44"/>
      <c r="G352" s="44"/>
    </row>
    <row r="353" ht="15.75" customHeight="1">
      <c r="A353" s="31"/>
      <c r="B353" s="31"/>
      <c r="C353" s="44"/>
      <c r="D353" s="44"/>
      <c r="E353" s="44"/>
      <c r="F353" s="44"/>
      <c r="G353" s="44"/>
    </row>
    <row r="354" ht="15.75" customHeight="1">
      <c r="A354" s="31"/>
      <c r="B354" s="31"/>
      <c r="C354" s="44"/>
      <c r="D354" s="44"/>
      <c r="E354" s="44"/>
      <c r="F354" s="44"/>
      <c r="G354" s="44"/>
    </row>
    <row r="355" ht="15.75" customHeight="1">
      <c r="A355" s="31"/>
      <c r="B355" s="31"/>
      <c r="C355" s="44"/>
      <c r="D355" s="44"/>
      <c r="E355" s="44"/>
      <c r="F355" s="44"/>
      <c r="G355" s="44"/>
    </row>
    <row r="356" ht="15.75" customHeight="1">
      <c r="A356" s="31"/>
      <c r="B356" s="31"/>
      <c r="C356" s="44"/>
      <c r="D356" s="44"/>
      <c r="E356" s="44"/>
      <c r="F356" s="44"/>
      <c r="G356" s="44"/>
    </row>
    <row r="357" ht="15.75" customHeight="1">
      <c r="A357" s="31"/>
      <c r="B357" s="31"/>
      <c r="C357" s="44"/>
      <c r="D357" s="44"/>
      <c r="E357" s="44"/>
      <c r="F357" s="44"/>
      <c r="G357" s="44"/>
    </row>
    <row r="358" ht="15.75" customHeight="1">
      <c r="A358" s="31"/>
      <c r="B358" s="31"/>
      <c r="C358" s="44"/>
      <c r="D358" s="44"/>
      <c r="E358" s="44"/>
      <c r="F358" s="44"/>
      <c r="G358" s="44"/>
    </row>
    <row r="359" ht="15.75" customHeight="1">
      <c r="A359" s="31"/>
      <c r="B359" s="31"/>
      <c r="C359" s="44"/>
      <c r="D359" s="44"/>
      <c r="E359" s="44"/>
      <c r="F359" s="44"/>
      <c r="G359" s="44"/>
    </row>
    <row r="360" ht="15.75" customHeight="1">
      <c r="A360" s="31"/>
      <c r="B360" s="31"/>
      <c r="C360" s="44"/>
      <c r="D360" s="44"/>
      <c r="E360" s="44"/>
      <c r="F360" s="44"/>
      <c r="G360" s="44"/>
    </row>
    <row r="361" ht="15.75" customHeight="1">
      <c r="A361" s="31"/>
      <c r="B361" s="31"/>
      <c r="C361" s="44"/>
      <c r="D361" s="44"/>
      <c r="E361" s="44"/>
      <c r="F361" s="44"/>
      <c r="G361" s="44"/>
    </row>
    <row r="362" ht="15.75" customHeight="1">
      <c r="A362" s="31"/>
      <c r="B362" s="31"/>
      <c r="C362" s="44"/>
      <c r="D362" s="44"/>
      <c r="E362" s="44"/>
      <c r="F362" s="44"/>
      <c r="G362" s="44"/>
    </row>
    <row r="363" ht="15.75" customHeight="1">
      <c r="A363" s="31"/>
      <c r="B363" s="31"/>
      <c r="C363" s="44"/>
      <c r="D363" s="44"/>
      <c r="E363" s="44"/>
      <c r="F363" s="44"/>
      <c r="G363" s="44"/>
    </row>
    <row r="364" ht="15.75" customHeight="1">
      <c r="A364" s="31"/>
      <c r="B364" s="31"/>
      <c r="C364" s="44"/>
      <c r="D364" s="44"/>
      <c r="E364" s="44"/>
      <c r="F364" s="44"/>
      <c r="G364" s="44"/>
    </row>
    <row r="365" ht="15.75" customHeight="1">
      <c r="A365" s="31"/>
      <c r="B365" s="31"/>
      <c r="C365" s="44"/>
      <c r="D365" s="44"/>
      <c r="E365" s="44"/>
      <c r="F365" s="44"/>
      <c r="G365" s="44"/>
    </row>
    <row r="366" ht="15.75" customHeight="1">
      <c r="A366" s="31"/>
      <c r="B366" s="31"/>
      <c r="C366" s="44"/>
      <c r="D366" s="44"/>
      <c r="E366" s="44"/>
      <c r="F366" s="44"/>
      <c r="G366" s="44"/>
    </row>
    <row r="367" ht="15.75" customHeight="1">
      <c r="A367" s="31"/>
      <c r="B367" s="31"/>
      <c r="C367" s="44"/>
      <c r="D367" s="44"/>
      <c r="E367" s="44"/>
      <c r="F367" s="44"/>
      <c r="G367" s="44"/>
    </row>
    <row r="368" ht="15.75" customHeight="1">
      <c r="A368" s="31"/>
      <c r="B368" s="31"/>
      <c r="C368" s="44"/>
      <c r="D368" s="44"/>
      <c r="E368" s="44"/>
      <c r="F368" s="44"/>
      <c r="G368" s="44"/>
    </row>
    <row r="369" ht="15.75" customHeight="1">
      <c r="A369" s="31"/>
      <c r="B369" s="31"/>
      <c r="C369" s="44"/>
      <c r="D369" s="44"/>
      <c r="E369" s="44"/>
      <c r="F369" s="44"/>
      <c r="G369" s="44"/>
    </row>
    <row r="370" ht="15.75" customHeight="1">
      <c r="A370" s="31"/>
      <c r="B370" s="31"/>
      <c r="C370" s="44"/>
      <c r="D370" s="44"/>
      <c r="E370" s="44"/>
      <c r="F370" s="44"/>
      <c r="G370" s="44"/>
    </row>
    <row r="371" ht="15.75" customHeight="1">
      <c r="A371" s="31"/>
      <c r="B371" s="31"/>
      <c r="C371" s="44"/>
      <c r="D371" s="44"/>
      <c r="E371" s="44"/>
      <c r="F371" s="44"/>
      <c r="G371" s="44"/>
    </row>
    <row r="372" ht="15.75" customHeight="1">
      <c r="A372" s="31"/>
      <c r="B372" s="31"/>
      <c r="C372" s="44"/>
      <c r="D372" s="44"/>
      <c r="E372" s="44"/>
      <c r="F372" s="44"/>
      <c r="G372" s="44"/>
    </row>
    <row r="373" ht="15.75" customHeight="1">
      <c r="A373" s="31"/>
      <c r="B373" s="31"/>
      <c r="C373" s="44"/>
      <c r="D373" s="44"/>
      <c r="E373" s="44"/>
      <c r="F373" s="44"/>
      <c r="G373" s="44"/>
    </row>
    <row r="374" ht="15.75" customHeight="1">
      <c r="A374" s="31"/>
      <c r="B374" s="31"/>
      <c r="C374" s="44"/>
      <c r="D374" s="44"/>
      <c r="E374" s="44"/>
      <c r="F374" s="44"/>
      <c r="G374" s="44"/>
    </row>
    <row r="375" ht="15.75" customHeight="1">
      <c r="A375" s="31"/>
      <c r="B375" s="31"/>
      <c r="C375" s="44"/>
      <c r="D375" s="44"/>
      <c r="E375" s="44"/>
      <c r="F375" s="44"/>
      <c r="G375" s="44"/>
    </row>
    <row r="376" ht="15.75" customHeight="1">
      <c r="A376" s="31"/>
      <c r="B376" s="31"/>
      <c r="C376" s="44"/>
      <c r="D376" s="44"/>
      <c r="E376" s="44"/>
      <c r="F376" s="44"/>
      <c r="G376" s="44"/>
    </row>
    <row r="377" ht="15.75" customHeight="1">
      <c r="A377" s="31"/>
      <c r="B377" s="31"/>
      <c r="C377" s="44"/>
      <c r="D377" s="44"/>
      <c r="E377" s="44"/>
      <c r="F377" s="44"/>
      <c r="G377" s="44"/>
    </row>
    <row r="378" ht="15.75" customHeight="1">
      <c r="A378" s="31"/>
      <c r="B378" s="31"/>
      <c r="C378" s="44"/>
      <c r="D378" s="44"/>
      <c r="E378" s="44"/>
      <c r="F378" s="44"/>
      <c r="G378" s="44"/>
    </row>
    <row r="379" ht="15.75" customHeight="1">
      <c r="A379" s="31"/>
      <c r="B379" s="31"/>
      <c r="C379" s="44"/>
      <c r="D379" s="44"/>
      <c r="E379" s="44"/>
      <c r="F379" s="44"/>
      <c r="G379" s="44"/>
    </row>
    <row r="380" ht="15.75" customHeight="1">
      <c r="A380" s="31"/>
      <c r="B380" s="31"/>
      <c r="C380" s="44"/>
      <c r="D380" s="44"/>
      <c r="E380" s="44"/>
      <c r="F380" s="44"/>
      <c r="G380" s="44"/>
    </row>
    <row r="381" ht="15.75" customHeight="1">
      <c r="A381" s="31"/>
      <c r="B381" s="31"/>
      <c r="C381" s="44"/>
      <c r="D381" s="44"/>
      <c r="E381" s="44"/>
      <c r="F381" s="44"/>
      <c r="G381" s="44"/>
    </row>
    <row r="382" ht="15.75" customHeight="1">
      <c r="A382" s="31"/>
      <c r="B382" s="31"/>
      <c r="C382" s="44"/>
      <c r="D382" s="44"/>
      <c r="E382" s="44"/>
      <c r="F382" s="44"/>
      <c r="G382" s="44"/>
    </row>
    <row r="383" ht="15.75" customHeight="1">
      <c r="A383" s="31"/>
      <c r="B383" s="31"/>
      <c r="C383" s="44"/>
      <c r="D383" s="44"/>
      <c r="E383" s="44"/>
      <c r="F383" s="44"/>
      <c r="G383" s="44"/>
    </row>
    <row r="384" ht="15.75" customHeight="1">
      <c r="A384" s="31"/>
      <c r="B384" s="31"/>
      <c r="C384" s="44"/>
      <c r="D384" s="44"/>
      <c r="E384" s="44"/>
      <c r="F384" s="44"/>
      <c r="G384" s="44"/>
    </row>
    <row r="385" ht="15.75" customHeight="1">
      <c r="A385" s="31"/>
      <c r="B385" s="31"/>
      <c r="C385" s="44"/>
      <c r="D385" s="44"/>
      <c r="E385" s="44"/>
      <c r="F385" s="44"/>
      <c r="G385" s="44"/>
    </row>
    <row r="386" ht="15.75" customHeight="1">
      <c r="A386" s="31"/>
      <c r="B386" s="31"/>
      <c r="C386" s="44"/>
      <c r="D386" s="44"/>
      <c r="E386" s="44"/>
      <c r="F386" s="44"/>
      <c r="G386" s="44"/>
    </row>
    <row r="387" ht="15.75" customHeight="1">
      <c r="A387" s="31"/>
      <c r="B387" s="31"/>
      <c r="C387" s="44"/>
      <c r="D387" s="44"/>
      <c r="E387" s="44"/>
      <c r="F387" s="44"/>
      <c r="G387" s="44"/>
    </row>
    <row r="388" ht="15.75" customHeight="1">
      <c r="A388" s="31"/>
      <c r="B388" s="31"/>
      <c r="C388" s="44"/>
      <c r="D388" s="44"/>
      <c r="E388" s="44"/>
      <c r="F388" s="44"/>
      <c r="G388" s="44"/>
    </row>
    <row r="389" ht="15.75" customHeight="1">
      <c r="A389" s="31"/>
      <c r="B389" s="31"/>
      <c r="C389" s="44"/>
      <c r="D389" s="44"/>
      <c r="E389" s="44"/>
      <c r="F389" s="44"/>
      <c r="G389" s="44"/>
    </row>
    <row r="390" ht="15.75" customHeight="1">
      <c r="A390" s="31"/>
      <c r="B390" s="31"/>
      <c r="C390" s="44"/>
      <c r="D390" s="44"/>
      <c r="E390" s="44"/>
      <c r="F390" s="44"/>
      <c r="G390" s="44"/>
    </row>
    <row r="391" ht="15.75" customHeight="1">
      <c r="A391" s="31"/>
      <c r="B391" s="31"/>
      <c r="C391" s="44"/>
      <c r="D391" s="44"/>
      <c r="E391" s="44"/>
      <c r="F391" s="44"/>
      <c r="G391" s="44"/>
    </row>
    <row r="392" ht="15.75" customHeight="1">
      <c r="A392" s="31"/>
      <c r="B392" s="31"/>
      <c r="C392" s="44"/>
      <c r="D392" s="44"/>
      <c r="E392" s="44"/>
      <c r="F392" s="44"/>
      <c r="G392" s="44"/>
    </row>
    <row r="393" ht="15.75" customHeight="1">
      <c r="A393" s="31"/>
      <c r="B393" s="31"/>
      <c r="C393" s="44"/>
      <c r="D393" s="44"/>
      <c r="E393" s="44"/>
      <c r="F393" s="44"/>
      <c r="G393" s="44"/>
    </row>
    <row r="394" ht="15.75" customHeight="1">
      <c r="A394" s="31"/>
      <c r="B394" s="31"/>
      <c r="C394" s="44"/>
      <c r="D394" s="44"/>
      <c r="E394" s="44"/>
      <c r="F394" s="44"/>
      <c r="G394" s="44"/>
    </row>
    <row r="395" ht="15.75" customHeight="1">
      <c r="A395" s="31"/>
      <c r="B395" s="31"/>
      <c r="C395" s="44"/>
      <c r="D395" s="44"/>
      <c r="E395" s="44"/>
      <c r="F395" s="44"/>
      <c r="G395" s="44"/>
    </row>
    <row r="396" ht="15.75" customHeight="1">
      <c r="A396" s="31"/>
      <c r="B396" s="31"/>
      <c r="C396" s="44"/>
      <c r="D396" s="44"/>
      <c r="E396" s="44"/>
      <c r="F396" s="44"/>
      <c r="G396" s="44"/>
    </row>
    <row r="397" ht="15.75" customHeight="1">
      <c r="A397" s="31"/>
      <c r="B397" s="31"/>
      <c r="C397" s="44"/>
      <c r="D397" s="44"/>
      <c r="E397" s="44"/>
      <c r="F397" s="44"/>
      <c r="G397" s="44"/>
    </row>
    <row r="398" ht="15.75" customHeight="1">
      <c r="A398" s="31"/>
      <c r="B398" s="31"/>
      <c r="C398" s="44"/>
      <c r="D398" s="44"/>
      <c r="E398" s="44"/>
      <c r="F398" s="44"/>
      <c r="G398" s="44"/>
    </row>
    <row r="399" ht="15.75" customHeight="1">
      <c r="A399" s="31"/>
      <c r="B399" s="31"/>
      <c r="C399" s="44"/>
      <c r="D399" s="44"/>
      <c r="E399" s="44"/>
      <c r="F399" s="44"/>
      <c r="G399" s="44"/>
    </row>
    <row r="400" ht="15.75" customHeight="1">
      <c r="A400" s="31"/>
      <c r="B400" s="31"/>
      <c r="C400" s="44"/>
      <c r="D400" s="44"/>
      <c r="E400" s="44"/>
      <c r="F400" s="44"/>
      <c r="G400" s="44"/>
    </row>
    <row r="401" ht="15.75" customHeight="1">
      <c r="A401" s="31"/>
      <c r="B401" s="31"/>
      <c r="C401" s="44"/>
      <c r="D401" s="44"/>
      <c r="E401" s="44"/>
      <c r="F401" s="44"/>
      <c r="G401" s="44"/>
    </row>
    <row r="402" ht="15.75" customHeight="1">
      <c r="A402" s="31"/>
      <c r="B402" s="31"/>
      <c r="C402" s="44"/>
      <c r="D402" s="44"/>
      <c r="E402" s="44"/>
      <c r="F402" s="44"/>
      <c r="G402" s="44"/>
    </row>
    <row r="403" ht="15.75" customHeight="1">
      <c r="A403" s="31"/>
      <c r="B403" s="31"/>
      <c r="C403" s="44"/>
      <c r="D403" s="44"/>
      <c r="E403" s="44"/>
      <c r="F403" s="44"/>
      <c r="G403" s="44"/>
    </row>
    <row r="404" ht="15.75" customHeight="1">
      <c r="A404" s="31"/>
      <c r="B404" s="31"/>
      <c r="C404" s="44"/>
      <c r="D404" s="44"/>
      <c r="E404" s="44"/>
      <c r="F404" s="44"/>
      <c r="G404" s="44"/>
    </row>
    <row r="405" ht="15.75" customHeight="1">
      <c r="A405" s="31"/>
      <c r="B405" s="31"/>
      <c r="C405" s="44"/>
      <c r="D405" s="44"/>
      <c r="E405" s="44"/>
      <c r="F405" s="44"/>
      <c r="G405" s="44"/>
    </row>
    <row r="406" ht="15.75" customHeight="1">
      <c r="A406" s="31"/>
      <c r="B406" s="31"/>
      <c r="C406" s="44"/>
      <c r="D406" s="44"/>
      <c r="E406" s="44"/>
      <c r="F406" s="44"/>
      <c r="G406" s="44"/>
    </row>
    <row r="407" ht="15.75" customHeight="1">
      <c r="A407" s="31"/>
      <c r="B407" s="31"/>
      <c r="C407" s="44"/>
      <c r="D407" s="44"/>
      <c r="E407" s="44"/>
      <c r="F407" s="44"/>
      <c r="G407" s="44"/>
    </row>
    <row r="408" ht="15.75" customHeight="1">
      <c r="A408" s="31"/>
      <c r="B408" s="31"/>
      <c r="C408" s="44"/>
      <c r="D408" s="44"/>
      <c r="E408" s="44"/>
      <c r="F408" s="44"/>
      <c r="G408" s="44"/>
    </row>
    <row r="409" ht="15.75" customHeight="1">
      <c r="A409" s="31"/>
      <c r="B409" s="31"/>
      <c r="C409" s="44"/>
      <c r="D409" s="44"/>
      <c r="E409" s="44"/>
      <c r="F409" s="44"/>
      <c r="G409" s="44"/>
    </row>
    <row r="410" ht="15.75" customHeight="1">
      <c r="A410" s="31"/>
      <c r="B410" s="31"/>
      <c r="C410" s="44"/>
      <c r="D410" s="44"/>
      <c r="E410" s="44"/>
      <c r="F410" s="44"/>
      <c r="G410" s="44"/>
    </row>
    <row r="411" ht="15.75" customHeight="1">
      <c r="A411" s="31"/>
      <c r="B411" s="31"/>
      <c r="C411" s="44"/>
      <c r="D411" s="44"/>
      <c r="E411" s="44"/>
      <c r="F411" s="44"/>
      <c r="G411" s="44"/>
    </row>
    <row r="412" ht="15.75" customHeight="1">
      <c r="A412" s="31"/>
      <c r="B412" s="31"/>
      <c r="C412" s="44"/>
      <c r="D412" s="44"/>
      <c r="E412" s="44"/>
      <c r="F412" s="44"/>
      <c r="G412" s="44"/>
    </row>
    <row r="413" ht="15.75" customHeight="1">
      <c r="A413" s="31"/>
      <c r="B413" s="31"/>
      <c r="C413" s="44"/>
      <c r="D413" s="44"/>
      <c r="E413" s="44"/>
      <c r="F413" s="44"/>
      <c r="G413" s="44"/>
    </row>
    <row r="414" ht="15.75" customHeight="1">
      <c r="A414" s="31"/>
      <c r="B414" s="31"/>
      <c r="C414" s="44"/>
      <c r="D414" s="44"/>
      <c r="E414" s="44"/>
      <c r="F414" s="44"/>
      <c r="G414" s="44"/>
    </row>
    <row r="415" ht="15.75" customHeight="1">
      <c r="A415" s="31"/>
      <c r="B415" s="31"/>
      <c r="C415" s="44"/>
      <c r="D415" s="44"/>
      <c r="E415" s="44"/>
      <c r="F415" s="44"/>
      <c r="G415" s="44"/>
    </row>
    <row r="416" ht="15.75" customHeight="1">
      <c r="A416" s="31"/>
      <c r="B416" s="31"/>
      <c r="C416" s="44"/>
      <c r="D416" s="44"/>
      <c r="E416" s="44"/>
      <c r="F416" s="44"/>
      <c r="G416" s="44"/>
    </row>
    <row r="417" ht="15.75" customHeight="1">
      <c r="A417" s="31"/>
      <c r="B417" s="31"/>
      <c r="C417" s="44"/>
      <c r="D417" s="44"/>
      <c r="E417" s="44"/>
      <c r="F417" s="44"/>
      <c r="G417" s="44"/>
    </row>
    <row r="418" ht="15.75" customHeight="1">
      <c r="A418" s="31"/>
      <c r="B418" s="31"/>
      <c r="C418" s="44"/>
      <c r="D418" s="44"/>
      <c r="E418" s="44"/>
      <c r="F418" s="44"/>
      <c r="G418" s="44"/>
    </row>
    <row r="419" ht="15.75" customHeight="1">
      <c r="A419" s="31"/>
      <c r="B419" s="31"/>
      <c r="C419" s="44"/>
      <c r="D419" s="44"/>
      <c r="E419" s="44"/>
      <c r="F419" s="44"/>
      <c r="G419" s="44"/>
    </row>
    <row r="420" ht="15.75" customHeight="1">
      <c r="A420" s="31"/>
      <c r="B420" s="31"/>
      <c r="C420" s="44"/>
      <c r="D420" s="44"/>
      <c r="E420" s="44"/>
      <c r="F420" s="44"/>
      <c r="G420" s="44"/>
    </row>
    <row r="421" ht="15.75" customHeight="1">
      <c r="A421" s="31"/>
      <c r="B421" s="31"/>
      <c r="C421" s="44"/>
      <c r="D421" s="44"/>
      <c r="E421" s="44"/>
      <c r="F421" s="44"/>
      <c r="G421" s="44"/>
    </row>
    <row r="422" ht="15.75" customHeight="1">
      <c r="A422" s="31"/>
      <c r="B422" s="31"/>
      <c r="C422" s="44"/>
      <c r="D422" s="44"/>
      <c r="E422" s="44"/>
      <c r="F422" s="44"/>
      <c r="G422" s="44"/>
    </row>
    <row r="423" ht="15.75" customHeight="1">
      <c r="A423" s="31"/>
      <c r="B423" s="31"/>
      <c r="C423" s="44"/>
      <c r="D423" s="44"/>
      <c r="E423" s="44"/>
      <c r="F423" s="44"/>
      <c r="G423" s="44"/>
    </row>
    <row r="424" ht="15.75" customHeight="1">
      <c r="A424" s="31"/>
      <c r="B424" s="31"/>
      <c r="C424" s="44"/>
      <c r="D424" s="44"/>
      <c r="E424" s="44"/>
      <c r="F424" s="44"/>
      <c r="G424" s="44"/>
    </row>
    <row r="425" ht="15.75" customHeight="1">
      <c r="A425" s="31"/>
      <c r="B425" s="31"/>
      <c r="C425" s="44"/>
      <c r="D425" s="44"/>
      <c r="E425" s="44"/>
      <c r="F425" s="44"/>
      <c r="G425" s="44"/>
    </row>
    <row r="426" ht="15.75" customHeight="1">
      <c r="A426" s="31"/>
      <c r="B426" s="31"/>
      <c r="C426" s="44"/>
      <c r="D426" s="44"/>
      <c r="E426" s="44"/>
      <c r="F426" s="44"/>
      <c r="G426" s="44"/>
    </row>
    <row r="427" ht="15.75" customHeight="1">
      <c r="A427" s="31"/>
      <c r="B427" s="31"/>
      <c r="C427" s="44"/>
      <c r="D427" s="44"/>
      <c r="E427" s="44"/>
      <c r="F427" s="44"/>
      <c r="G427" s="44"/>
    </row>
    <row r="428" ht="15.75" customHeight="1">
      <c r="A428" s="31"/>
      <c r="B428" s="31"/>
      <c r="C428" s="44"/>
      <c r="D428" s="44"/>
      <c r="E428" s="44"/>
      <c r="F428" s="44"/>
      <c r="G428" s="44"/>
    </row>
    <row r="429" ht="15.75" customHeight="1">
      <c r="A429" s="31"/>
      <c r="B429" s="31"/>
      <c r="C429" s="44"/>
      <c r="D429" s="44"/>
      <c r="E429" s="44"/>
      <c r="F429" s="44"/>
      <c r="G429" s="44"/>
    </row>
    <row r="430" ht="15.75" customHeight="1">
      <c r="A430" s="31"/>
      <c r="B430" s="31"/>
      <c r="C430" s="44"/>
      <c r="D430" s="44"/>
      <c r="E430" s="44"/>
      <c r="F430" s="44"/>
      <c r="G430" s="44"/>
    </row>
    <row r="431" ht="15.75" customHeight="1">
      <c r="A431" s="31"/>
      <c r="B431" s="31"/>
      <c r="C431" s="44"/>
      <c r="D431" s="44"/>
      <c r="E431" s="44"/>
      <c r="F431" s="44"/>
      <c r="G431" s="44"/>
    </row>
    <row r="432" ht="15.75" customHeight="1">
      <c r="A432" s="31"/>
      <c r="B432" s="31"/>
      <c r="C432" s="44"/>
      <c r="D432" s="44"/>
      <c r="E432" s="44"/>
      <c r="F432" s="44"/>
      <c r="G432" s="44"/>
    </row>
    <row r="433" ht="15.75" customHeight="1">
      <c r="A433" s="31"/>
      <c r="B433" s="31"/>
      <c r="C433" s="44"/>
      <c r="D433" s="44"/>
      <c r="E433" s="44"/>
      <c r="F433" s="44"/>
      <c r="G433" s="44"/>
    </row>
    <row r="434" ht="15.75" customHeight="1">
      <c r="A434" s="31"/>
      <c r="B434" s="31"/>
      <c r="C434" s="44"/>
      <c r="D434" s="44"/>
      <c r="E434" s="44"/>
      <c r="F434" s="44"/>
      <c r="G434" s="44"/>
    </row>
    <row r="435" ht="15.75" customHeight="1">
      <c r="A435" s="31"/>
      <c r="B435" s="31"/>
      <c r="C435" s="44"/>
      <c r="D435" s="44"/>
      <c r="E435" s="44"/>
      <c r="F435" s="44"/>
      <c r="G435" s="44"/>
    </row>
    <row r="436" ht="15.75" customHeight="1">
      <c r="A436" s="31"/>
      <c r="B436" s="31"/>
      <c r="C436" s="44"/>
      <c r="D436" s="44"/>
      <c r="E436" s="44"/>
      <c r="F436" s="44"/>
      <c r="G436" s="44"/>
    </row>
    <row r="437" ht="15.75" customHeight="1">
      <c r="A437" s="31"/>
      <c r="B437" s="31"/>
      <c r="C437" s="44"/>
      <c r="D437" s="44"/>
      <c r="E437" s="44"/>
      <c r="F437" s="44"/>
      <c r="G437" s="44"/>
    </row>
    <row r="438" ht="15.75" customHeight="1">
      <c r="A438" s="31"/>
      <c r="B438" s="31"/>
      <c r="C438" s="44"/>
      <c r="D438" s="44"/>
      <c r="E438" s="44"/>
      <c r="F438" s="44"/>
      <c r="G438" s="44"/>
    </row>
    <row r="439" ht="15.75" customHeight="1">
      <c r="A439" s="31"/>
      <c r="B439" s="31"/>
      <c r="C439" s="44"/>
      <c r="D439" s="44"/>
      <c r="E439" s="44"/>
      <c r="F439" s="44"/>
      <c r="G439" s="44"/>
    </row>
    <row r="440" ht="15.75" customHeight="1">
      <c r="A440" s="31"/>
      <c r="B440" s="31"/>
      <c r="C440" s="44"/>
      <c r="D440" s="44"/>
      <c r="E440" s="44"/>
      <c r="F440" s="44"/>
      <c r="G440" s="44"/>
    </row>
    <row r="441" ht="15.75" customHeight="1">
      <c r="A441" s="31"/>
      <c r="B441" s="31"/>
      <c r="C441" s="44"/>
      <c r="D441" s="44"/>
      <c r="E441" s="44"/>
      <c r="F441" s="44"/>
      <c r="G441" s="44"/>
    </row>
    <row r="442" ht="15.75" customHeight="1">
      <c r="A442" s="31"/>
      <c r="B442" s="31"/>
      <c r="C442" s="44"/>
      <c r="D442" s="44"/>
      <c r="E442" s="44"/>
      <c r="F442" s="44"/>
      <c r="G442" s="44"/>
    </row>
    <row r="443" ht="15.75" customHeight="1">
      <c r="A443" s="31"/>
      <c r="B443" s="31"/>
      <c r="C443" s="44"/>
      <c r="D443" s="44"/>
      <c r="E443" s="44"/>
      <c r="F443" s="44"/>
      <c r="G443" s="44"/>
    </row>
    <row r="444" ht="15.75" customHeight="1">
      <c r="A444" s="31"/>
      <c r="B444" s="31"/>
      <c r="C444" s="44"/>
      <c r="D444" s="44"/>
      <c r="E444" s="44"/>
      <c r="F444" s="44"/>
      <c r="G444" s="44"/>
    </row>
    <row r="445" ht="15.75" customHeight="1">
      <c r="A445" s="31"/>
      <c r="B445" s="31"/>
      <c r="C445" s="44"/>
      <c r="D445" s="44"/>
      <c r="E445" s="44"/>
      <c r="F445" s="44"/>
      <c r="G445" s="44"/>
    </row>
    <row r="446" ht="15.75" customHeight="1">
      <c r="A446" s="31"/>
      <c r="B446" s="31"/>
      <c r="C446" s="44"/>
      <c r="D446" s="44"/>
      <c r="E446" s="44"/>
      <c r="F446" s="44"/>
      <c r="G446" s="44"/>
    </row>
    <row r="447" ht="15.75" customHeight="1">
      <c r="A447" s="31"/>
      <c r="B447" s="31"/>
      <c r="C447" s="44"/>
      <c r="D447" s="44"/>
      <c r="E447" s="44"/>
      <c r="F447" s="44"/>
      <c r="G447" s="44"/>
    </row>
    <row r="448" ht="15.75" customHeight="1">
      <c r="A448" s="31"/>
      <c r="B448" s="31"/>
      <c r="C448" s="44"/>
      <c r="D448" s="44"/>
      <c r="E448" s="44"/>
      <c r="F448" s="44"/>
      <c r="G448" s="44"/>
    </row>
    <row r="449" ht="15.75" customHeight="1">
      <c r="A449" s="31"/>
      <c r="B449" s="31"/>
      <c r="C449" s="44"/>
      <c r="D449" s="44"/>
      <c r="E449" s="44"/>
      <c r="F449" s="44"/>
      <c r="G449" s="44"/>
    </row>
    <row r="450" ht="15.75" customHeight="1">
      <c r="A450" s="31"/>
      <c r="B450" s="31"/>
      <c r="C450" s="44"/>
      <c r="D450" s="44"/>
      <c r="E450" s="44"/>
      <c r="F450" s="44"/>
      <c r="G450" s="44"/>
    </row>
    <row r="451" ht="15.75" customHeight="1">
      <c r="A451" s="31"/>
      <c r="B451" s="31"/>
      <c r="C451" s="44"/>
      <c r="D451" s="44"/>
      <c r="E451" s="44"/>
      <c r="F451" s="44"/>
      <c r="G451" s="44"/>
    </row>
    <row r="452" ht="15.75" customHeight="1">
      <c r="A452" s="31"/>
      <c r="B452" s="31"/>
      <c r="C452" s="44"/>
      <c r="D452" s="44"/>
      <c r="E452" s="44"/>
      <c r="F452" s="44"/>
      <c r="G452" s="44"/>
    </row>
    <row r="453" ht="15.75" customHeight="1">
      <c r="A453" s="31"/>
      <c r="B453" s="31"/>
      <c r="C453" s="44"/>
      <c r="D453" s="44"/>
      <c r="E453" s="44"/>
      <c r="F453" s="44"/>
      <c r="G453" s="44"/>
    </row>
    <row r="454" ht="15.75" customHeight="1">
      <c r="A454" s="31"/>
      <c r="B454" s="31"/>
      <c r="C454" s="44"/>
      <c r="D454" s="44"/>
      <c r="E454" s="44"/>
      <c r="F454" s="44"/>
      <c r="G454" s="44"/>
    </row>
    <row r="455" ht="15.75" customHeight="1">
      <c r="A455" s="31"/>
      <c r="B455" s="31"/>
      <c r="C455" s="44"/>
      <c r="D455" s="44"/>
      <c r="E455" s="44"/>
      <c r="F455" s="44"/>
      <c r="G455" s="44"/>
    </row>
    <row r="456" ht="15.75" customHeight="1">
      <c r="A456" s="31"/>
      <c r="B456" s="31"/>
      <c r="C456" s="44"/>
      <c r="D456" s="44"/>
      <c r="E456" s="44"/>
      <c r="F456" s="44"/>
      <c r="G456" s="44"/>
    </row>
    <row r="457" ht="15.75" customHeight="1">
      <c r="A457" s="31"/>
      <c r="B457" s="31"/>
      <c r="C457" s="44"/>
      <c r="D457" s="44"/>
      <c r="E457" s="44"/>
      <c r="F457" s="44"/>
      <c r="G457" s="44"/>
    </row>
    <row r="458" ht="15.75" customHeight="1">
      <c r="A458" s="31"/>
      <c r="B458" s="31"/>
      <c r="C458" s="44"/>
      <c r="D458" s="44"/>
      <c r="E458" s="44"/>
      <c r="F458" s="44"/>
      <c r="G458" s="44"/>
    </row>
    <row r="459" ht="15.75" customHeight="1">
      <c r="A459" s="31"/>
      <c r="B459" s="31"/>
      <c r="C459" s="44"/>
      <c r="D459" s="44"/>
      <c r="E459" s="44"/>
      <c r="F459" s="44"/>
      <c r="G459" s="44"/>
    </row>
    <row r="460" ht="15.75" customHeight="1">
      <c r="A460" s="31"/>
      <c r="B460" s="31"/>
      <c r="C460" s="44"/>
      <c r="D460" s="44"/>
      <c r="E460" s="44"/>
      <c r="F460" s="44"/>
      <c r="G460" s="44"/>
    </row>
    <row r="461" ht="15.75" customHeight="1">
      <c r="A461" s="31"/>
      <c r="B461" s="31"/>
      <c r="C461" s="44"/>
      <c r="D461" s="44"/>
      <c r="E461" s="44"/>
      <c r="F461" s="44"/>
      <c r="G461" s="44"/>
    </row>
    <row r="462" ht="15.75" customHeight="1">
      <c r="A462" s="31"/>
      <c r="B462" s="31"/>
      <c r="C462" s="44"/>
      <c r="D462" s="44"/>
      <c r="E462" s="44"/>
      <c r="F462" s="44"/>
      <c r="G462" s="44"/>
    </row>
    <row r="463" ht="15.75" customHeight="1">
      <c r="A463" s="31"/>
      <c r="B463" s="31"/>
      <c r="C463" s="44"/>
      <c r="D463" s="44"/>
      <c r="E463" s="44"/>
      <c r="F463" s="44"/>
      <c r="G463" s="44"/>
    </row>
    <row r="464" ht="15.75" customHeight="1">
      <c r="A464" s="31"/>
      <c r="B464" s="31"/>
      <c r="C464" s="44"/>
      <c r="D464" s="44"/>
      <c r="E464" s="44"/>
      <c r="F464" s="44"/>
      <c r="G464" s="44"/>
    </row>
    <row r="465" ht="15.75" customHeight="1">
      <c r="A465" s="31"/>
      <c r="B465" s="31"/>
      <c r="C465" s="44"/>
      <c r="D465" s="44"/>
      <c r="E465" s="44"/>
      <c r="F465" s="44"/>
      <c r="G465" s="44"/>
    </row>
    <row r="466" ht="15.75" customHeight="1">
      <c r="A466" s="31"/>
      <c r="B466" s="31"/>
      <c r="C466" s="44"/>
      <c r="D466" s="44"/>
      <c r="E466" s="44"/>
      <c r="F466" s="44"/>
      <c r="G466" s="44"/>
    </row>
    <row r="467" ht="15.75" customHeight="1">
      <c r="A467" s="31"/>
      <c r="B467" s="31"/>
      <c r="C467" s="44"/>
      <c r="D467" s="44"/>
      <c r="E467" s="44"/>
      <c r="F467" s="44"/>
      <c r="G467" s="44"/>
    </row>
    <row r="468" ht="15.75" customHeight="1">
      <c r="A468" s="31"/>
      <c r="B468" s="31"/>
      <c r="C468" s="44"/>
      <c r="D468" s="44"/>
      <c r="E468" s="44"/>
      <c r="F468" s="44"/>
      <c r="G468" s="44"/>
    </row>
    <row r="469" ht="15.75" customHeight="1">
      <c r="A469" s="31"/>
      <c r="B469" s="31"/>
      <c r="C469" s="44"/>
      <c r="D469" s="44"/>
      <c r="E469" s="44"/>
      <c r="F469" s="44"/>
      <c r="G469" s="44"/>
    </row>
    <row r="470" ht="15.75" customHeight="1">
      <c r="A470" s="31"/>
      <c r="B470" s="31"/>
      <c r="C470" s="44"/>
      <c r="D470" s="44"/>
      <c r="E470" s="44"/>
      <c r="F470" s="44"/>
      <c r="G470" s="44"/>
    </row>
    <row r="471" ht="15.75" customHeight="1">
      <c r="A471" s="31"/>
      <c r="B471" s="31"/>
      <c r="C471" s="44"/>
      <c r="D471" s="44"/>
      <c r="E471" s="44"/>
      <c r="F471" s="44"/>
      <c r="G471" s="44"/>
    </row>
    <row r="472" ht="15.75" customHeight="1">
      <c r="A472" s="31"/>
      <c r="B472" s="31"/>
      <c r="C472" s="44"/>
      <c r="D472" s="44"/>
      <c r="E472" s="44"/>
      <c r="F472" s="44"/>
      <c r="G472" s="44"/>
    </row>
    <row r="473" ht="15.75" customHeight="1">
      <c r="A473" s="31"/>
      <c r="B473" s="31"/>
      <c r="C473" s="44"/>
      <c r="D473" s="44"/>
      <c r="E473" s="44"/>
      <c r="F473" s="44"/>
      <c r="G473" s="44"/>
    </row>
    <row r="474" ht="15.75" customHeight="1">
      <c r="A474" s="31"/>
      <c r="B474" s="31"/>
      <c r="C474" s="44"/>
      <c r="D474" s="44"/>
      <c r="E474" s="44"/>
      <c r="F474" s="44"/>
      <c r="G474" s="44"/>
    </row>
    <row r="475" ht="15.75" customHeight="1">
      <c r="A475" s="31"/>
      <c r="B475" s="31"/>
      <c r="C475" s="44"/>
      <c r="D475" s="44"/>
      <c r="E475" s="44"/>
      <c r="F475" s="44"/>
      <c r="G475" s="44"/>
    </row>
    <row r="476" ht="15.75" customHeight="1">
      <c r="A476" s="31"/>
      <c r="B476" s="31"/>
      <c r="C476" s="44"/>
      <c r="D476" s="44"/>
      <c r="E476" s="44"/>
      <c r="F476" s="44"/>
      <c r="G476" s="44"/>
    </row>
    <row r="477" ht="15.75" customHeight="1">
      <c r="A477" s="31"/>
      <c r="B477" s="31"/>
      <c r="C477" s="44"/>
      <c r="D477" s="44"/>
      <c r="E477" s="44"/>
      <c r="F477" s="44"/>
      <c r="G477" s="44"/>
    </row>
    <row r="478" ht="15.75" customHeight="1">
      <c r="A478" s="31"/>
      <c r="B478" s="31"/>
      <c r="C478" s="44"/>
      <c r="D478" s="44"/>
      <c r="E478" s="44"/>
      <c r="F478" s="44"/>
      <c r="G478" s="44"/>
    </row>
    <row r="479" ht="15.75" customHeight="1">
      <c r="A479" s="31"/>
      <c r="B479" s="31"/>
      <c r="C479" s="44"/>
      <c r="D479" s="44"/>
      <c r="E479" s="44"/>
      <c r="F479" s="44"/>
      <c r="G479" s="44"/>
    </row>
    <row r="480" ht="15.75" customHeight="1">
      <c r="A480" s="31"/>
      <c r="B480" s="31"/>
      <c r="C480" s="44"/>
      <c r="D480" s="44"/>
      <c r="E480" s="44"/>
      <c r="F480" s="44"/>
      <c r="G480" s="44"/>
    </row>
    <row r="481" ht="15.75" customHeight="1">
      <c r="A481" s="31"/>
      <c r="B481" s="31"/>
      <c r="C481" s="44"/>
      <c r="D481" s="44"/>
      <c r="E481" s="44"/>
      <c r="F481" s="44"/>
      <c r="G481" s="44"/>
    </row>
    <row r="482" ht="15.75" customHeight="1">
      <c r="A482" s="31"/>
      <c r="B482" s="31"/>
      <c r="C482" s="44"/>
      <c r="D482" s="44"/>
      <c r="E482" s="44"/>
      <c r="F482" s="44"/>
      <c r="G482" s="44"/>
    </row>
    <row r="483" ht="15.75" customHeight="1">
      <c r="A483" s="31"/>
      <c r="B483" s="31"/>
      <c r="C483" s="44"/>
      <c r="D483" s="44"/>
      <c r="E483" s="44"/>
      <c r="F483" s="44"/>
      <c r="G483" s="44"/>
    </row>
    <row r="484" ht="15.75" customHeight="1">
      <c r="A484" s="31"/>
      <c r="B484" s="31"/>
      <c r="C484" s="44"/>
      <c r="D484" s="44"/>
      <c r="E484" s="44"/>
      <c r="F484" s="44"/>
      <c r="G484" s="44"/>
    </row>
    <row r="485" ht="15.75" customHeight="1">
      <c r="A485" s="31"/>
      <c r="B485" s="31"/>
      <c r="C485" s="44"/>
      <c r="D485" s="44"/>
      <c r="E485" s="44"/>
      <c r="F485" s="44"/>
      <c r="G485" s="44"/>
    </row>
    <row r="486" ht="15.75" customHeight="1">
      <c r="A486" s="31"/>
      <c r="B486" s="31"/>
      <c r="C486" s="44"/>
      <c r="D486" s="44"/>
      <c r="E486" s="44"/>
      <c r="F486" s="44"/>
      <c r="G486" s="44"/>
    </row>
    <row r="487" ht="15.75" customHeight="1">
      <c r="A487" s="31"/>
      <c r="B487" s="31"/>
      <c r="C487" s="44"/>
      <c r="D487" s="44"/>
      <c r="E487" s="44"/>
      <c r="F487" s="44"/>
      <c r="G487" s="44"/>
    </row>
    <row r="488" ht="15.75" customHeight="1">
      <c r="A488" s="31"/>
      <c r="B488" s="31"/>
      <c r="C488" s="44"/>
      <c r="D488" s="44"/>
      <c r="E488" s="44"/>
      <c r="F488" s="44"/>
      <c r="G488" s="44"/>
    </row>
    <row r="489" ht="15.75" customHeight="1">
      <c r="A489" s="31"/>
      <c r="B489" s="31"/>
      <c r="C489" s="44"/>
      <c r="D489" s="44"/>
      <c r="E489" s="44"/>
      <c r="F489" s="44"/>
      <c r="G489" s="44"/>
    </row>
    <row r="490" ht="15.75" customHeight="1">
      <c r="A490" s="31"/>
      <c r="B490" s="31"/>
      <c r="C490" s="44"/>
      <c r="D490" s="44"/>
      <c r="E490" s="44"/>
      <c r="F490" s="44"/>
      <c r="G490" s="44"/>
    </row>
    <row r="491" ht="15.75" customHeight="1">
      <c r="A491" s="31"/>
      <c r="B491" s="31"/>
      <c r="C491" s="44"/>
      <c r="D491" s="44"/>
      <c r="E491" s="44"/>
      <c r="F491" s="44"/>
      <c r="G491" s="44"/>
    </row>
    <row r="492" ht="15.75" customHeight="1">
      <c r="A492" s="31"/>
      <c r="B492" s="31"/>
      <c r="C492" s="44"/>
      <c r="D492" s="44"/>
      <c r="E492" s="44"/>
      <c r="F492" s="44"/>
      <c r="G492" s="44"/>
    </row>
    <row r="493" ht="15.75" customHeight="1">
      <c r="A493" s="31"/>
      <c r="B493" s="31"/>
      <c r="C493" s="44"/>
      <c r="D493" s="44"/>
      <c r="E493" s="44"/>
      <c r="F493" s="44"/>
      <c r="G493" s="44"/>
    </row>
    <row r="494" ht="15.75" customHeight="1">
      <c r="A494" s="31"/>
      <c r="B494" s="31"/>
      <c r="C494" s="44"/>
      <c r="D494" s="44"/>
      <c r="E494" s="44"/>
      <c r="F494" s="44"/>
      <c r="G494" s="44"/>
    </row>
    <row r="495" ht="15.75" customHeight="1">
      <c r="A495" s="31"/>
      <c r="B495" s="31"/>
      <c r="C495" s="44"/>
      <c r="D495" s="44"/>
      <c r="E495" s="44"/>
      <c r="F495" s="44"/>
      <c r="G495" s="44"/>
    </row>
    <row r="496" ht="15.75" customHeight="1">
      <c r="A496" s="31"/>
      <c r="B496" s="31"/>
      <c r="C496" s="44"/>
      <c r="D496" s="44"/>
      <c r="E496" s="44"/>
      <c r="F496" s="44"/>
      <c r="G496" s="44"/>
    </row>
    <row r="497" ht="15.75" customHeight="1">
      <c r="A497" s="31"/>
      <c r="B497" s="31"/>
      <c r="C497" s="44"/>
      <c r="D497" s="44"/>
      <c r="E497" s="44"/>
      <c r="F497" s="44"/>
      <c r="G497" s="44"/>
    </row>
    <row r="498" ht="15.75" customHeight="1">
      <c r="A498" s="31"/>
      <c r="B498" s="31"/>
      <c r="C498" s="44"/>
      <c r="D498" s="44"/>
      <c r="E498" s="44"/>
      <c r="F498" s="44"/>
      <c r="G498" s="44"/>
    </row>
    <row r="499" ht="15.75" customHeight="1">
      <c r="A499" s="31"/>
      <c r="B499" s="31"/>
      <c r="C499" s="44"/>
      <c r="D499" s="44"/>
      <c r="E499" s="44"/>
      <c r="F499" s="44"/>
      <c r="G499" s="44"/>
    </row>
    <row r="500" ht="15.75" customHeight="1">
      <c r="A500" s="31"/>
      <c r="B500" s="31"/>
      <c r="C500" s="44"/>
      <c r="D500" s="44"/>
      <c r="E500" s="44"/>
      <c r="F500" s="44"/>
      <c r="G500" s="44"/>
    </row>
    <row r="501" ht="15.75" customHeight="1">
      <c r="A501" s="31"/>
      <c r="B501" s="31"/>
      <c r="C501" s="44"/>
      <c r="D501" s="44"/>
      <c r="E501" s="44"/>
      <c r="F501" s="44"/>
      <c r="G501" s="44"/>
    </row>
    <row r="502" ht="15.75" customHeight="1">
      <c r="A502" s="31"/>
      <c r="B502" s="31"/>
      <c r="C502" s="44"/>
      <c r="D502" s="44"/>
      <c r="E502" s="44"/>
      <c r="F502" s="44"/>
      <c r="G502" s="44"/>
    </row>
    <row r="503" ht="15.75" customHeight="1">
      <c r="A503" s="31"/>
      <c r="B503" s="31"/>
      <c r="C503" s="44"/>
      <c r="D503" s="44"/>
      <c r="E503" s="44"/>
      <c r="F503" s="44"/>
      <c r="G503" s="44"/>
    </row>
    <row r="504" ht="15.75" customHeight="1">
      <c r="A504" s="31"/>
      <c r="B504" s="31"/>
      <c r="C504" s="44"/>
      <c r="D504" s="44"/>
      <c r="E504" s="44"/>
      <c r="F504" s="44"/>
      <c r="G504" s="44"/>
    </row>
    <row r="505" ht="15.75" customHeight="1">
      <c r="A505" s="31"/>
      <c r="B505" s="31"/>
      <c r="C505" s="44"/>
      <c r="D505" s="44"/>
      <c r="E505" s="44"/>
      <c r="F505" s="44"/>
      <c r="G505" s="44"/>
    </row>
    <row r="506" ht="15.75" customHeight="1">
      <c r="A506" s="31"/>
      <c r="B506" s="31"/>
      <c r="C506" s="44"/>
      <c r="D506" s="44"/>
      <c r="E506" s="44"/>
      <c r="F506" s="44"/>
      <c r="G506" s="44"/>
    </row>
    <row r="507" ht="15.75" customHeight="1">
      <c r="A507" s="31"/>
      <c r="B507" s="31"/>
      <c r="C507" s="44"/>
      <c r="D507" s="44"/>
      <c r="E507" s="44"/>
      <c r="F507" s="44"/>
      <c r="G507" s="44"/>
    </row>
    <row r="508" ht="15.75" customHeight="1">
      <c r="A508" s="31"/>
      <c r="B508" s="31"/>
      <c r="C508" s="44"/>
      <c r="D508" s="44"/>
      <c r="E508" s="44"/>
      <c r="F508" s="44"/>
      <c r="G508" s="44"/>
    </row>
    <row r="509" ht="15.75" customHeight="1">
      <c r="A509" s="31"/>
      <c r="B509" s="31"/>
      <c r="C509" s="44"/>
      <c r="D509" s="44"/>
      <c r="E509" s="44"/>
      <c r="F509" s="44"/>
      <c r="G509" s="44"/>
    </row>
    <row r="510" ht="15.75" customHeight="1">
      <c r="A510" s="31"/>
      <c r="B510" s="31"/>
      <c r="C510" s="44"/>
      <c r="D510" s="44"/>
      <c r="E510" s="44"/>
      <c r="F510" s="44"/>
      <c r="G510" s="44"/>
    </row>
    <row r="511" ht="15.75" customHeight="1">
      <c r="A511" s="31"/>
      <c r="B511" s="31"/>
      <c r="C511" s="44"/>
      <c r="D511" s="44"/>
      <c r="E511" s="44"/>
      <c r="F511" s="44"/>
      <c r="G511" s="44"/>
    </row>
    <row r="512" ht="15.75" customHeight="1">
      <c r="A512" s="31"/>
      <c r="B512" s="31"/>
      <c r="C512" s="44"/>
      <c r="D512" s="44"/>
      <c r="E512" s="44"/>
      <c r="F512" s="44"/>
      <c r="G512" s="44"/>
    </row>
    <row r="513" ht="15.75" customHeight="1">
      <c r="A513" s="31"/>
      <c r="B513" s="31"/>
      <c r="C513" s="44"/>
      <c r="D513" s="44"/>
      <c r="E513" s="44"/>
      <c r="F513" s="44"/>
      <c r="G513" s="44"/>
    </row>
    <row r="514" ht="15.75" customHeight="1">
      <c r="A514" s="31"/>
      <c r="B514" s="31"/>
      <c r="C514" s="44"/>
      <c r="D514" s="44"/>
      <c r="E514" s="44"/>
      <c r="F514" s="44"/>
      <c r="G514" s="44"/>
    </row>
    <row r="515" ht="15.75" customHeight="1">
      <c r="A515" s="31"/>
      <c r="B515" s="31"/>
      <c r="C515" s="44"/>
      <c r="D515" s="44"/>
      <c r="E515" s="44"/>
      <c r="F515" s="44"/>
      <c r="G515" s="44"/>
    </row>
    <row r="516" ht="15.75" customHeight="1">
      <c r="A516" s="31"/>
      <c r="B516" s="31"/>
      <c r="C516" s="44"/>
      <c r="D516" s="44"/>
      <c r="E516" s="44"/>
      <c r="F516" s="44"/>
      <c r="G516" s="44"/>
    </row>
    <row r="517" ht="15.75" customHeight="1">
      <c r="A517" s="31"/>
      <c r="B517" s="31"/>
      <c r="C517" s="44"/>
      <c r="D517" s="44"/>
      <c r="E517" s="44"/>
      <c r="F517" s="44"/>
      <c r="G517" s="44"/>
    </row>
    <row r="518" ht="15.75" customHeight="1">
      <c r="A518" s="31"/>
      <c r="B518" s="31"/>
      <c r="C518" s="44"/>
      <c r="D518" s="44"/>
      <c r="E518" s="44"/>
      <c r="F518" s="44"/>
      <c r="G518" s="44"/>
    </row>
    <row r="519" ht="15.75" customHeight="1">
      <c r="A519" s="31"/>
      <c r="B519" s="31"/>
      <c r="C519" s="44"/>
      <c r="D519" s="44"/>
      <c r="E519" s="44"/>
      <c r="F519" s="44"/>
      <c r="G519" s="44"/>
    </row>
    <row r="520" ht="15.75" customHeight="1">
      <c r="A520" s="31"/>
      <c r="B520" s="31"/>
      <c r="C520" s="44"/>
      <c r="D520" s="44"/>
      <c r="E520" s="44"/>
      <c r="F520" s="44"/>
      <c r="G520" s="44"/>
    </row>
    <row r="521" ht="15.75" customHeight="1">
      <c r="A521" s="31"/>
      <c r="B521" s="31"/>
      <c r="C521" s="44"/>
      <c r="D521" s="44"/>
      <c r="E521" s="44"/>
      <c r="F521" s="44"/>
      <c r="G521" s="44"/>
    </row>
    <row r="522" ht="15.75" customHeight="1">
      <c r="A522" s="31"/>
      <c r="B522" s="31"/>
      <c r="C522" s="44"/>
      <c r="D522" s="44"/>
      <c r="E522" s="44"/>
      <c r="F522" s="44"/>
      <c r="G522" s="44"/>
    </row>
    <row r="523" ht="15.75" customHeight="1">
      <c r="A523" s="31"/>
      <c r="B523" s="31"/>
      <c r="C523" s="44"/>
      <c r="D523" s="44"/>
      <c r="E523" s="44"/>
      <c r="F523" s="44"/>
      <c r="G523" s="44"/>
    </row>
    <row r="524" ht="15.75" customHeight="1">
      <c r="A524" s="31"/>
      <c r="B524" s="31"/>
      <c r="C524" s="44"/>
      <c r="D524" s="44"/>
      <c r="E524" s="44"/>
      <c r="F524" s="44"/>
      <c r="G524" s="44"/>
    </row>
    <row r="525" ht="15.75" customHeight="1">
      <c r="A525" s="31"/>
      <c r="B525" s="31"/>
      <c r="C525" s="44"/>
      <c r="D525" s="44"/>
      <c r="E525" s="44"/>
      <c r="F525" s="44"/>
      <c r="G525" s="44"/>
    </row>
    <row r="526" ht="15.75" customHeight="1">
      <c r="A526" s="31"/>
      <c r="B526" s="31"/>
      <c r="C526" s="44"/>
      <c r="D526" s="44"/>
      <c r="E526" s="44"/>
      <c r="F526" s="44"/>
      <c r="G526" s="44"/>
    </row>
    <row r="527" ht="15.75" customHeight="1">
      <c r="A527" s="31"/>
      <c r="B527" s="31"/>
      <c r="C527" s="44"/>
      <c r="D527" s="44"/>
      <c r="E527" s="44"/>
      <c r="F527" s="44"/>
      <c r="G527" s="44"/>
    </row>
    <row r="528" ht="15.75" customHeight="1">
      <c r="A528" s="31"/>
      <c r="B528" s="31"/>
      <c r="C528" s="44"/>
      <c r="D528" s="44"/>
      <c r="E528" s="44"/>
      <c r="F528" s="44"/>
      <c r="G528" s="44"/>
    </row>
    <row r="529" ht="15.75" customHeight="1">
      <c r="A529" s="31"/>
      <c r="B529" s="31"/>
      <c r="C529" s="44"/>
      <c r="D529" s="44"/>
      <c r="E529" s="44"/>
      <c r="F529" s="44"/>
      <c r="G529" s="44"/>
    </row>
    <row r="530" ht="15.75" customHeight="1">
      <c r="A530" s="31"/>
      <c r="B530" s="31"/>
      <c r="C530" s="44"/>
      <c r="D530" s="44"/>
      <c r="E530" s="44"/>
      <c r="F530" s="44"/>
      <c r="G530" s="44"/>
    </row>
    <row r="531" ht="15.75" customHeight="1">
      <c r="A531" s="31"/>
      <c r="B531" s="31"/>
      <c r="C531" s="44"/>
      <c r="D531" s="44"/>
      <c r="E531" s="44"/>
      <c r="F531" s="44"/>
      <c r="G531" s="44"/>
    </row>
    <row r="532" ht="15.75" customHeight="1">
      <c r="A532" s="31"/>
      <c r="B532" s="31"/>
      <c r="C532" s="44"/>
      <c r="D532" s="44"/>
      <c r="E532" s="44"/>
      <c r="F532" s="44"/>
      <c r="G532" s="44"/>
    </row>
    <row r="533" ht="15.75" customHeight="1">
      <c r="A533" s="31"/>
      <c r="B533" s="31"/>
      <c r="C533" s="44"/>
      <c r="D533" s="44"/>
      <c r="E533" s="44"/>
      <c r="F533" s="44"/>
      <c r="G533" s="44"/>
    </row>
    <row r="534" ht="15.75" customHeight="1">
      <c r="A534" s="31"/>
      <c r="B534" s="31"/>
      <c r="C534" s="44"/>
      <c r="D534" s="44"/>
      <c r="E534" s="44"/>
      <c r="F534" s="44"/>
      <c r="G534" s="44"/>
    </row>
    <row r="535" ht="15.75" customHeight="1">
      <c r="A535" s="31"/>
      <c r="B535" s="31"/>
      <c r="C535" s="44"/>
      <c r="D535" s="44"/>
      <c r="E535" s="44"/>
      <c r="F535" s="44"/>
      <c r="G535" s="44"/>
    </row>
    <row r="536" ht="15.75" customHeight="1">
      <c r="A536" s="31"/>
      <c r="B536" s="31"/>
      <c r="C536" s="44"/>
      <c r="D536" s="44"/>
      <c r="E536" s="44"/>
      <c r="F536" s="44"/>
      <c r="G536" s="44"/>
    </row>
    <row r="537" ht="15.75" customHeight="1">
      <c r="A537" s="31"/>
      <c r="B537" s="31"/>
      <c r="C537" s="44"/>
      <c r="D537" s="44"/>
      <c r="E537" s="44"/>
      <c r="F537" s="44"/>
      <c r="G537" s="44"/>
    </row>
    <row r="538" ht="15.75" customHeight="1">
      <c r="A538" s="31"/>
      <c r="B538" s="31"/>
      <c r="C538" s="44"/>
      <c r="D538" s="44"/>
      <c r="E538" s="44"/>
      <c r="F538" s="44"/>
      <c r="G538" s="44"/>
    </row>
    <row r="539" ht="15.75" customHeight="1">
      <c r="A539" s="31"/>
      <c r="B539" s="31"/>
      <c r="C539" s="44"/>
      <c r="D539" s="44"/>
      <c r="E539" s="44"/>
      <c r="F539" s="44"/>
      <c r="G539" s="44"/>
    </row>
    <row r="540" ht="15.75" customHeight="1">
      <c r="A540" s="31"/>
      <c r="B540" s="31"/>
      <c r="C540" s="44"/>
      <c r="D540" s="44"/>
      <c r="E540" s="44"/>
      <c r="F540" s="44"/>
      <c r="G540" s="44"/>
    </row>
    <row r="541" ht="15.75" customHeight="1">
      <c r="A541" s="31"/>
      <c r="B541" s="31"/>
      <c r="C541" s="44"/>
      <c r="D541" s="44"/>
      <c r="E541" s="44"/>
      <c r="F541" s="44"/>
      <c r="G541" s="44"/>
    </row>
    <row r="542" ht="15.75" customHeight="1">
      <c r="A542" s="31"/>
      <c r="B542" s="31"/>
      <c r="C542" s="44"/>
      <c r="D542" s="44"/>
      <c r="E542" s="44"/>
      <c r="F542" s="44"/>
      <c r="G542" s="44"/>
    </row>
    <row r="543" ht="15.75" customHeight="1">
      <c r="A543" s="31"/>
      <c r="B543" s="31"/>
      <c r="C543" s="44"/>
      <c r="D543" s="44"/>
      <c r="E543" s="44"/>
      <c r="F543" s="44"/>
      <c r="G543" s="44"/>
    </row>
    <row r="544" ht="15.75" customHeight="1">
      <c r="A544" s="31"/>
      <c r="B544" s="31"/>
      <c r="C544" s="44"/>
      <c r="D544" s="44"/>
      <c r="E544" s="44"/>
      <c r="F544" s="44"/>
      <c r="G544" s="44"/>
    </row>
    <row r="545" ht="15.75" customHeight="1">
      <c r="A545" s="31"/>
      <c r="B545" s="31"/>
      <c r="C545" s="44"/>
      <c r="D545" s="44"/>
      <c r="E545" s="44"/>
      <c r="F545" s="44"/>
      <c r="G545" s="44"/>
    </row>
    <row r="546" ht="15.75" customHeight="1">
      <c r="A546" s="31"/>
      <c r="B546" s="31"/>
      <c r="C546" s="44"/>
      <c r="D546" s="44"/>
      <c r="E546" s="44"/>
      <c r="F546" s="44"/>
      <c r="G546" s="44"/>
    </row>
    <row r="547" ht="15.75" customHeight="1">
      <c r="A547" s="31"/>
      <c r="B547" s="31"/>
      <c r="C547" s="44"/>
      <c r="D547" s="44"/>
      <c r="E547" s="44"/>
      <c r="F547" s="44"/>
      <c r="G547" s="44"/>
    </row>
    <row r="548" ht="15.75" customHeight="1">
      <c r="A548" s="31"/>
      <c r="B548" s="31"/>
      <c r="C548" s="44"/>
      <c r="D548" s="44"/>
      <c r="E548" s="44"/>
      <c r="F548" s="44"/>
      <c r="G548" s="44"/>
    </row>
    <row r="549" ht="15.75" customHeight="1">
      <c r="A549" s="31"/>
      <c r="B549" s="31"/>
      <c r="C549" s="44"/>
      <c r="D549" s="44"/>
      <c r="E549" s="44"/>
      <c r="F549" s="44"/>
      <c r="G549" s="44"/>
    </row>
    <row r="550" ht="15.75" customHeight="1">
      <c r="A550" s="31"/>
      <c r="B550" s="31"/>
      <c r="C550" s="44"/>
      <c r="D550" s="44"/>
      <c r="E550" s="44"/>
      <c r="F550" s="44"/>
      <c r="G550" s="44"/>
    </row>
    <row r="551" ht="15.75" customHeight="1">
      <c r="A551" s="31"/>
      <c r="B551" s="31"/>
      <c r="C551" s="44"/>
      <c r="D551" s="44"/>
      <c r="E551" s="44"/>
      <c r="F551" s="44"/>
      <c r="G551" s="44"/>
    </row>
    <row r="552" ht="15.75" customHeight="1">
      <c r="A552" s="31"/>
      <c r="B552" s="31"/>
      <c r="C552" s="44"/>
      <c r="D552" s="44"/>
      <c r="E552" s="44"/>
      <c r="F552" s="44"/>
      <c r="G552" s="44"/>
    </row>
    <row r="553" ht="15.75" customHeight="1">
      <c r="A553" s="31"/>
      <c r="B553" s="31"/>
      <c r="C553" s="44"/>
      <c r="D553" s="44"/>
      <c r="E553" s="44"/>
      <c r="F553" s="44"/>
      <c r="G553" s="44"/>
    </row>
    <row r="554" ht="15.75" customHeight="1">
      <c r="A554" s="31"/>
      <c r="B554" s="31"/>
      <c r="C554" s="44"/>
      <c r="D554" s="44"/>
      <c r="E554" s="44"/>
      <c r="F554" s="44"/>
      <c r="G554" s="44"/>
    </row>
    <row r="555" ht="15.75" customHeight="1">
      <c r="A555" s="31"/>
      <c r="B555" s="31"/>
      <c r="C555" s="44"/>
      <c r="D555" s="44"/>
      <c r="E555" s="44"/>
      <c r="F555" s="44"/>
      <c r="G555" s="44"/>
    </row>
    <row r="556" ht="15.75" customHeight="1">
      <c r="A556" s="31"/>
      <c r="B556" s="31"/>
      <c r="C556" s="44"/>
      <c r="D556" s="44"/>
      <c r="E556" s="44"/>
      <c r="F556" s="44"/>
      <c r="G556" s="44"/>
    </row>
    <row r="557" ht="15.75" customHeight="1">
      <c r="A557" s="31"/>
      <c r="B557" s="31"/>
      <c r="C557" s="44"/>
      <c r="D557" s="44"/>
      <c r="E557" s="44"/>
      <c r="F557" s="44"/>
      <c r="G557" s="44"/>
    </row>
    <row r="558" ht="15.75" customHeight="1">
      <c r="A558" s="31"/>
      <c r="B558" s="31"/>
      <c r="C558" s="44"/>
      <c r="D558" s="44"/>
      <c r="E558" s="44"/>
      <c r="F558" s="44"/>
      <c r="G558" s="44"/>
    </row>
    <row r="559" ht="15.75" customHeight="1">
      <c r="A559" s="31"/>
      <c r="B559" s="31"/>
      <c r="C559" s="44"/>
      <c r="D559" s="44"/>
      <c r="E559" s="44"/>
      <c r="F559" s="44"/>
      <c r="G559" s="44"/>
    </row>
    <row r="560" ht="15.75" customHeight="1">
      <c r="A560" s="31"/>
      <c r="B560" s="31"/>
      <c r="C560" s="44"/>
      <c r="D560" s="44"/>
      <c r="E560" s="44"/>
      <c r="F560" s="44"/>
      <c r="G560" s="44"/>
    </row>
    <row r="561" ht="15.75" customHeight="1">
      <c r="A561" s="31"/>
      <c r="B561" s="31"/>
      <c r="C561" s="44"/>
      <c r="D561" s="44"/>
      <c r="E561" s="44"/>
      <c r="F561" s="44"/>
      <c r="G561" s="44"/>
    </row>
    <row r="562" ht="15.75" customHeight="1">
      <c r="A562" s="31"/>
      <c r="B562" s="31"/>
      <c r="C562" s="44"/>
      <c r="D562" s="44"/>
      <c r="E562" s="44"/>
      <c r="F562" s="44"/>
      <c r="G562" s="44"/>
    </row>
    <row r="563" ht="15.75" customHeight="1">
      <c r="A563" s="31"/>
      <c r="B563" s="31"/>
      <c r="C563" s="44"/>
      <c r="D563" s="44"/>
      <c r="E563" s="44"/>
      <c r="F563" s="44"/>
      <c r="G563" s="44"/>
    </row>
    <row r="564" ht="15.75" customHeight="1">
      <c r="A564" s="31"/>
      <c r="B564" s="31"/>
      <c r="C564" s="44"/>
      <c r="D564" s="44"/>
      <c r="E564" s="44"/>
      <c r="F564" s="44"/>
      <c r="G564" s="44"/>
    </row>
    <row r="565" ht="15.75" customHeight="1">
      <c r="A565" s="31"/>
      <c r="B565" s="31"/>
      <c r="C565" s="44"/>
      <c r="D565" s="44"/>
      <c r="E565" s="44"/>
      <c r="F565" s="44"/>
      <c r="G565" s="44"/>
    </row>
    <row r="566" ht="15.75" customHeight="1">
      <c r="A566" s="31"/>
      <c r="B566" s="31"/>
      <c r="C566" s="44"/>
      <c r="D566" s="44"/>
      <c r="E566" s="44"/>
      <c r="F566" s="44"/>
      <c r="G566" s="44"/>
    </row>
    <row r="567" ht="15.75" customHeight="1">
      <c r="A567" s="31"/>
      <c r="B567" s="31"/>
      <c r="C567" s="44"/>
      <c r="D567" s="44"/>
      <c r="E567" s="44"/>
      <c r="F567" s="44"/>
      <c r="G567" s="44"/>
    </row>
    <row r="568" ht="15.75" customHeight="1">
      <c r="A568" s="31"/>
      <c r="B568" s="31"/>
      <c r="C568" s="44"/>
      <c r="D568" s="44"/>
      <c r="E568" s="44"/>
      <c r="F568" s="44"/>
      <c r="G568" s="44"/>
    </row>
    <row r="569" ht="15.75" customHeight="1">
      <c r="A569" s="31"/>
      <c r="B569" s="31"/>
      <c r="C569" s="44"/>
      <c r="D569" s="44"/>
      <c r="E569" s="44"/>
      <c r="F569" s="44"/>
      <c r="G569" s="44"/>
    </row>
    <row r="570" ht="15.75" customHeight="1">
      <c r="A570" s="31"/>
      <c r="B570" s="31"/>
      <c r="C570" s="44"/>
      <c r="D570" s="44"/>
      <c r="E570" s="44"/>
      <c r="F570" s="44"/>
      <c r="G570" s="44"/>
    </row>
    <row r="571" ht="15.75" customHeight="1">
      <c r="A571" s="31"/>
      <c r="B571" s="31"/>
      <c r="C571" s="44"/>
      <c r="D571" s="44"/>
      <c r="E571" s="44"/>
      <c r="F571" s="44"/>
      <c r="G571" s="44"/>
    </row>
    <row r="572" ht="15.75" customHeight="1">
      <c r="A572" s="31"/>
      <c r="B572" s="31"/>
      <c r="C572" s="44"/>
      <c r="D572" s="44"/>
      <c r="E572" s="44"/>
      <c r="F572" s="44"/>
      <c r="G572" s="44"/>
    </row>
    <row r="573" ht="15.75" customHeight="1">
      <c r="A573" s="31"/>
      <c r="B573" s="31"/>
      <c r="C573" s="44"/>
      <c r="D573" s="44"/>
      <c r="E573" s="44"/>
      <c r="F573" s="44"/>
      <c r="G573" s="44"/>
    </row>
    <row r="574" ht="15.75" customHeight="1">
      <c r="A574" s="31"/>
      <c r="B574" s="31"/>
      <c r="C574" s="44"/>
      <c r="D574" s="44"/>
      <c r="E574" s="44"/>
      <c r="F574" s="44"/>
      <c r="G574" s="44"/>
    </row>
    <row r="575" ht="15.75" customHeight="1">
      <c r="A575" s="31"/>
      <c r="B575" s="31"/>
      <c r="C575" s="44"/>
      <c r="D575" s="44"/>
      <c r="E575" s="44"/>
      <c r="F575" s="44"/>
      <c r="G575" s="44"/>
    </row>
    <row r="576" ht="15.75" customHeight="1">
      <c r="A576" s="31"/>
      <c r="B576" s="31"/>
      <c r="C576" s="44"/>
      <c r="D576" s="44"/>
      <c r="E576" s="44"/>
      <c r="F576" s="44"/>
      <c r="G576" s="44"/>
    </row>
    <row r="577" ht="15.75" customHeight="1">
      <c r="A577" s="31"/>
      <c r="B577" s="31"/>
      <c r="C577" s="44"/>
      <c r="D577" s="44"/>
      <c r="E577" s="44"/>
      <c r="F577" s="44"/>
      <c r="G577" s="44"/>
    </row>
    <row r="578" ht="15.75" customHeight="1">
      <c r="A578" s="31"/>
      <c r="B578" s="31"/>
      <c r="C578" s="44"/>
      <c r="D578" s="44"/>
      <c r="E578" s="44"/>
      <c r="F578" s="44"/>
      <c r="G578" s="44"/>
    </row>
    <row r="579" ht="15.75" customHeight="1">
      <c r="A579" s="31"/>
      <c r="B579" s="31"/>
      <c r="C579" s="44"/>
      <c r="D579" s="44"/>
      <c r="E579" s="44"/>
      <c r="F579" s="44"/>
      <c r="G579" s="44"/>
    </row>
    <row r="580" ht="15.75" customHeight="1">
      <c r="A580" s="31"/>
      <c r="B580" s="31"/>
      <c r="C580" s="44"/>
      <c r="D580" s="44"/>
      <c r="E580" s="44"/>
      <c r="F580" s="44"/>
      <c r="G580" s="44"/>
    </row>
    <row r="581" ht="15.75" customHeight="1">
      <c r="A581" s="31"/>
      <c r="B581" s="31"/>
      <c r="C581" s="44"/>
      <c r="D581" s="44"/>
      <c r="E581" s="44"/>
      <c r="F581" s="44"/>
      <c r="G581" s="44"/>
    </row>
    <row r="582" ht="15.75" customHeight="1">
      <c r="A582" s="31"/>
      <c r="B582" s="31"/>
      <c r="C582" s="44"/>
      <c r="D582" s="44"/>
      <c r="E582" s="44"/>
      <c r="F582" s="44"/>
      <c r="G582" s="44"/>
    </row>
    <row r="583" ht="15.75" customHeight="1">
      <c r="A583" s="31"/>
      <c r="B583" s="31"/>
      <c r="C583" s="44"/>
      <c r="D583" s="44"/>
      <c r="E583" s="44"/>
      <c r="F583" s="44"/>
      <c r="G583" s="44"/>
    </row>
    <row r="584" ht="15.75" customHeight="1">
      <c r="A584" s="31"/>
      <c r="B584" s="31"/>
      <c r="C584" s="44"/>
      <c r="D584" s="44"/>
      <c r="E584" s="44"/>
      <c r="F584" s="44"/>
      <c r="G584" s="44"/>
    </row>
    <row r="585" ht="15.75" customHeight="1">
      <c r="A585" s="31"/>
      <c r="B585" s="31"/>
      <c r="C585" s="44"/>
      <c r="D585" s="44"/>
      <c r="E585" s="44"/>
      <c r="F585" s="44"/>
      <c r="G585" s="44"/>
    </row>
    <row r="586" ht="15.75" customHeight="1">
      <c r="A586" s="31"/>
      <c r="B586" s="31"/>
      <c r="C586" s="44"/>
      <c r="D586" s="44"/>
      <c r="E586" s="44"/>
      <c r="F586" s="44"/>
      <c r="G586" s="44"/>
    </row>
    <row r="587" ht="15.75" customHeight="1">
      <c r="A587" s="31"/>
      <c r="B587" s="31"/>
      <c r="C587" s="44"/>
      <c r="D587" s="44"/>
      <c r="E587" s="44"/>
      <c r="F587" s="44"/>
      <c r="G587" s="44"/>
    </row>
    <row r="588" ht="15.75" customHeight="1">
      <c r="A588" s="31"/>
      <c r="B588" s="31"/>
      <c r="C588" s="44"/>
      <c r="D588" s="44"/>
      <c r="E588" s="44"/>
      <c r="F588" s="44"/>
      <c r="G588" s="44"/>
    </row>
    <row r="589" ht="15.75" customHeight="1">
      <c r="A589" s="31"/>
      <c r="B589" s="31"/>
      <c r="C589" s="44"/>
      <c r="D589" s="44"/>
      <c r="E589" s="44"/>
      <c r="F589" s="44"/>
      <c r="G589" s="44"/>
    </row>
    <row r="590" ht="15.75" customHeight="1">
      <c r="A590" s="31"/>
      <c r="B590" s="31"/>
      <c r="C590" s="44"/>
      <c r="D590" s="44"/>
      <c r="E590" s="44"/>
      <c r="F590" s="44"/>
      <c r="G590" s="44"/>
    </row>
    <row r="591" ht="15.75" customHeight="1">
      <c r="A591" s="31"/>
      <c r="B591" s="31"/>
      <c r="C591" s="44"/>
      <c r="D591" s="44"/>
      <c r="E591" s="44"/>
      <c r="F591" s="44"/>
      <c r="G591" s="44"/>
    </row>
    <row r="592" ht="15.75" customHeight="1">
      <c r="A592" s="31"/>
      <c r="B592" s="31"/>
      <c r="C592" s="44"/>
      <c r="D592" s="44"/>
      <c r="E592" s="44"/>
      <c r="F592" s="44"/>
      <c r="G592" s="44"/>
    </row>
    <row r="593" ht="15.75" customHeight="1">
      <c r="A593" s="31"/>
      <c r="B593" s="31"/>
      <c r="C593" s="44"/>
      <c r="D593" s="44"/>
      <c r="E593" s="44"/>
      <c r="F593" s="44"/>
      <c r="G593" s="44"/>
    </row>
    <row r="594" ht="15.75" customHeight="1">
      <c r="A594" s="31"/>
      <c r="B594" s="31"/>
      <c r="C594" s="44"/>
      <c r="D594" s="44"/>
      <c r="E594" s="44"/>
      <c r="F594" s="44"/>
      <c r="G594" s="44"/>
    </row>
    <row r="595" ht="15.75" customHeight="1">
      <c r="A595" s="31"/>
      <c r="B595" s="31"/>
      <c r="C595" s="44"/>
      <c r="D595" s="44"/>
      <c r="E595" s="44"/>
      <c r="F595" s="44"/>
      <c r="G595" s="44"/>
    </row>
    <row r="596" ht="15.75" customHeight="1">
      <c r="A596" s="31"/>
      <c r="B596" s="31"/>
      <c r="C596" s="44"/>
      <c r="D596" s="44"/>
      <c r="E596" s="44"/>
      <c r="F596" s="44"/>
      <c r="G596" s="44"/>
    </row>
    <row r="597" ht="15.75" customHeight="1">
      <c r="A597" s="31"/>
      <c r="B597" s="31"/>
      <c r="C597" s="44"/>
      <c r="D597" s="44"/>
      <c r="E597" s="44"/>
      <c r="F597" s="44"/>
      <c r="G597" s="44"/>
    </row>
    <row r="598" ht="15.75" customHeight="1">
      <c r="A598" s="31"/>
      <c r="B598" s="31"/>
      <c r="C598" s="44"/>
      <c r="D598" s="44"/>
      <c r="E598" s="44"/>
      <c r="F598" s="44"/>
      <c r="G598" s="44"/>
    </row>
    <row r="599" ht="15.75" customHeight="1">
      <c r="A599" s="31"/>
      <c r="B599" s="31"/>
      <c r="C599" s="44"/>
      <c r="D599" s="44"/>
      <c r="E599" s="44"/>
      <c r="F599" s="44"/>
      <c r="G599" s="44"/>
    </row>
    <row r="600" ht="15.75" customHeight="1">
      <c r="A600" s="31"/>
      <c r="B600" s="31"/>
      <c r="C600" s="44"/>
      <c r="D600" s="44"/>
      <c r="E600" s="44"/>
      <c r="F600" s="44"/>
      <c r="G600" s="44"/>
    </row>
    <row r="601" ht="15.75" customHeight="1">
      <c r="A601" s="31"/>
      <c r="B601" s="31"/>
      <c r="C601" s="44"/>
      <c r="D601" s="44"/>
      <c r="E601" s="44"/>
      <c r="F601" s="44"/>
      <c r="G601" s="44"/>
    </row>
    <row r="602" ht="15.75" customHeight="1">
      <c r="A602" s="31"/>
      <c r="B602" s="31"/>
      <c r="C602" s="44"/>
      <c r="D602" s="44"/>
      <c r="E602" s="44"/>
      <c r="F602" s="44"/>
      <c r="G602" s="44"/>
    </row>
    <row r="603" ht="15.75" customHeight="1">
      <c r="A603" s="31"/>
      <c r="B603" s="31"/>
      <c r="C603" s="44"/>
      <c r="D603" s="44"/>
      <c r="E603" s="44"/>
      <c r="F603" s="44"/>
      <c r="G603" s="44"/>
    </row>
    <row r="604" ht="15.75" customHeight="1">
      <c r="A604" s="31"/>
      <c r="B604" s="31"/>
      <c r="C604" s="44"/>
      <c r="D604" s="44"/>
      <c r="E604" s="44"/>
      <c r="F604" s="44"/>
      <c r="G604" s="44"/>
    </row>
    <row r="605" ht="15.75" customHeight="1">
      <c r="A605" s="31"/>
      <c r="B605" s="31"/>
      <c r="C605" s="44"/>
      <c r="D605" s="44"/>
      <c r="E605" s="44"/>
      <c r="F605" s="44"/>
      <c r="G605" s="44"/>
    </row>
    <row r="606" ht="15.75" customHeight="1">
      <c r="A606" s="31"/>
      <c r="B606" s="31"/>
      <c r="C606" s="44"/>
      <c r="D606" s="44"/>
      <c r="E606" s="44"/>
      <c r="F606" s="44"/>
      <c r="G606" s="44"/>
    </row>
    <row r="607" ht="15.75" customHeight="1">
      <c r="A607" s="31"/>
      <c r="B607" s="31"/>
      <c r="C607" s="44"/>
      <c r="D607" s="44"/>
      <c r="E607" s="44"/>
      <c r="F607" s="44"/>
      <c r="G607" s="44"/>
    </row>
    <row r="608" ht="15.75" customHeight="1">
      <c r="A608" s="31"/>
      <c r="B608" s="31"/>
      <c r="C608" s="44"/>
      <c r="D608" s="44"/>
      <c r="E608" s="44"/>
      <c r="F608" s="44"/>
      <c r="G608" s="44"/>
    </row>
    <row r="609" ht="15.75" customHeight="1">
      <c r="A609" s="31"/>
      <c r="B609" s="31"/>
      <c r="C609" s="44"/>
      <c r="D609" s="44"/>
      <c r="E609" s="44"/>
      <c r="F609" s="44"/>
      <c r="G609" s="44"/>
    </row>
    <row r="610" ht="15.75" customHeight="1">
      <c r="A610" s="31"/>
      <c r="B610" s="31"/>
      <c r="C610" s="44"/>
      <c r="D610" s="44"/>
      <c r="E610" s="44"/>
      <c r="F610" s="44"/>
      <c r="G610" s="44"/>
    </row>
    <row r="611" ht="15.75" customHeight="1">
      <c r="A611" s="31"/>
      <c r="B611" s="31"/>
      <c r="C611" s="44"/>
      <c r="D611" s="44"/>
      <c r="E611" s="44"/>
      <c r="F611" s="44"/>
      <c r="G611" s="44"/>
    </row>
    <row r="612" ht="15.75" customHeight="1">
      <c r="A612" s="31"/>
      <c r="B612" s="31"/>
      <c r="C612" s="44"/>
      <c r="D612" s="44"/>
      <c r="E612" s="44"/>
      <c r="F612" s="44"/>
      <c r="G612" s="44"/>
    </row>
    <row r="613" ht="15.75" customHeight="1">
      <c r="A613" s="31"/>
      <c r="B613" s="31"/>
      <c r="C613" s="44"/>
      <c r="D613" s="44"/>
      <c r="E613" s="44"/>
      <c r="F613" s="44"/>
      <c r="G613" s="44"/>
    </row>
    <row r="614" ht="15.75" customHeight="1">
      <c r="A614" s="31"/>
      <c r="B614" s="31"/>
      <c r="C614" s="44"/>
      <c r="D614" s="44"/>
      <c r="E614" s="44"/>
      <c r="F614" s="44"/>
      <c r="G614" s="44"/>
    </row>
    <row r="615" ht="15.75" customHeight="1">
      <c r="A615" s="31"/>
      <c r="B615" s="31"/>
      <c r="C615" s="44"/>
      <c r="D615" s="44"/>
      <c r="E615" s="44"/>
      <c r="F615" s="44"/>
      <c r="G615" s="44"/>
    </row>
    <row r="616" ht="15.75" customHeight="1">
      <c r="A616" s="31"/>
      <c r="B616" s="31"/>
      <c r="C616" s="44"/>
      <c r="D616" s="44"/>
      <c r="E616" s="44"/>
      <c r="F616" s="44"/>
      <c r="G616" s="44"/>
    </row>
    <row r="617" ht="15.75" customHeight="1">
      <c r="A617" s="31"/>
      <c r="B617" s="31"/>
      <c r="C617" s="44"/>
      <c r="D617" s="44"/>
      <c r="E617" s="44"/>
      <c r="F617" s="44"/>
      <c r="G617" s="44"/>
    </row>
    <row r="618" ht="15.75" customHeight="1">
      <c r="A618" s="31"/>
      <c r="B618" s="31"/>
      <c r="C618" s="44"/>
      <c r="D618" s="44"/>
      <c r="E618" s="44"/>
      <c r="F618" s="44"/>
      <c r="G618" s="44"/>
    </row>
    <row r="619" ht="15.75" customHeight="1">
      <c r="A619" s="31"/>
      <c r="B619" s="31"/>
      <c r="C619" s="44"/>
      <c r="D619" s="44"/>
      <c r="E619" s="44"/>
      <c r="F619" s="44"/>
      <c r="G619" s="44"/>
    </row>
    <row r="620" ht="15.75" customHeight="1">
      <c r="A620" s="31"/>
      <c r="B620" s="31"/>
      <c r="C620" s="44"/>
      <c r="D620" s="44"/>
      <c r="E620" s="44"/>
      <c r="F620" s="44"/>
      <c r="G620" s="44"/>
    </row>
    <row r="621" ht="15.75" customHeight="1">
      <c r="A621" s="31"/>
      <c r="B621" s="31"/>
      <c r="C621" s="44"/>
      <c r="D621" s="44"/>
      <c r="E621" s="44"/>
      <c r="F621" s="44"/>
      <c r="G621" s="44"/>
    </row>
    <row r="622" ht="15.75" customHeight="1">
      <c r="A622" s="31"/>
      <c r="B622" s="31"/>
      <c r="C622" s="44"/>
      <c r="D622" s="44"/>
      <c r="E622" s="44"/>
      <c r="F622" s="44"/>
      <c r="G622" s="44"/>
    </row>
    <row r="623" ht="15.75" customHeight="1">
      <c r="A623" s="31"/>
      <c r="B623" s="31"/>
      <c r="C623" s="44"/>
      <c r="D623" s="44"/>
      <c r="E623" s="44"/>
      <c r="F623" s="44"/>
      <c r="G623" s="44"/>
    </row>
    <row r="624" ht="15.75" customHeight="1">
      <c r="A624" s="31"/>
      <c r="B624" s="31"/>
      <c r="C624" s="44"/>
      <c r="D624" s="44"/>
      <c r="E624" s="44"/>
      <c r="F624" s="44"/>
      <c r="G624" s="44"/>
    </row>
    <row r="625" ht="15.75" customHeight="1">
      <c r="A625" s="31"/>
      <c r="B625" s="31"/>
      <c r="C625" s="44"/>
      <c r="D625" s="44"/>
      <c r="E625" s="44"/>
      <c r="F625" s="44"/>
      <c r="G625" s="44"/>
    </row>
    <row r="626" ht="15.75" customHeight="1">
      <c r="A626" s="31"/>
      <c r="B626" s="31"/>
      <c r="C626" s="44"/>
      <c r="D626" s="44"/>
      <c r="E626" s="44"/>
      <c r="F626" s="44"/>
      <c r="G626" s="44"/>
    </row>
    <row r="627" ht="15.75" customHeight="1">
      <c r="A627" s="31"/>
      <c r="B627" s="31"/>
      <c r="C627" s="44"/>
      <c r="D627" s="44"/>
      <c r="E627" s="44"/>
      <c r="F627" s="44"/>
      <c r="G627" s="44"/>
    </row>
    <row r="628" ht="15.75" customHeight="1">
      <c r="A628" s="31"/>
      <c r="B628" s="31"/>
      <c r="C628" s="44"/>
      <c r="D628" s="44"/>
      <c r="E628" s="44"/>
      <c r="F628" s="44"/>
      <c r="G628" s="44"/>
    </row>
    <row r="629" ht="15.75" customHeight="1">
      <c r="A629" s="31"/>
      <c r="B629" s="31"/>
      <c r="C629" s="44"/>
      <c r="D629" s="44"/>
      <c r="E629" s="44"/>
      <c r="F629" s="44"/>
      <c r="G629" s="44"/>
    </row>
    <row r="630" ht="15.75" customHeight="1">
      <c r="A630" s="31"/>
      <c r="B630" s="31"/>
      <c r="C630" s="44"/>
      <c r="D630" s="44"/>
      <c r="E630" s="44"/>
      <c r="F630" s="44"/>
      <c r="G630" s="44"/>
    </row>
    <row r="631" ht="15.75" customHeight="1">
      <c r="A631" s="31"/>
      <c r="B631" s="31"/>
      <c r="C631" s="44"/>
      <c r="D631" s="44"/>
      <c r="E631" s="44"/>
      <c r="F631" s="44"/>
      <c r="G631" s="44"/>
    </row>
    <row r="632" ht="15.75" customHeight="1">
      <c r="A632" s="31"/>
      <c r="B632" s="31"/>
      <c r="C632" s="44"/>
      <c r="D632" s="44"/>
      <c r="E632" s="44"/>
      <c r="F632" s="44"/>
      <c r="G632" s="44"/>
    </row>
    <row r="633" ht="15.75" customHeight="1">
      <c r="A633" s="31"/>
      <c r="B633" s="31"/>
      <c r="C633" s="44"/>
      <c r="D633" s="44"/>
      <c r="E633" s="44"/>
      <c r="F633" s="44"/>
      <c r="G633" s="44"/>
    </row>
    <row r="634" ht="15.75" customHeight="1">
      <c r="A634" s="31"/>
      <c r="B634" s="31"/>
      <c r="C634" s="44"/>
      <c r="D634" s="44"/>
      <c r="E634" s="44"/>
      <c r="F634" s="44"/>
      <c r="G634" s="44"/>
    </row>
    <row r="635" ht="15.75" customHeight="1">
      <c r="A635" s="31"/>
      <c r="B635" s="31"/>
      <c r="C635" s="44"/>
      <c r="D635" s="44"/>
      <c r="E635" s="44"/>
      <c r="F635" s="44"/>
      <c r="G635" s="44"/>
    </row>
    <row r="636" ht="15.75" customHeight="1">
      <c r="A636" s="31"/>
      <c r="B636" s="31"/>
      <c r="C636" s="44"/>
      <c r="D636" s="44"/>
      <c r="E636" s="44"/>
      <c r="F636" s="44"/>
      <c r="G636" s="44"/>
    </row>
    <row r="637" ht="15.75" customHeight="1">
      <c r="A637" s="31"/>
      <c r="B637" s="31"/>
      <c r="C637" s="44"/>
      <c r="D637" s="44"/>
      <c r="E637" s="44"/>
      <c r="F637" s="44"/>
      <c r="G637" s="44"/>
    </row>
    <row r="638" ht="15.75" customHeight="1">
      <c r="A638" s="31"/>
      <c r="B638" s="31"/>
      <c r="C638" s="44"/>
      <c r="D638" s="44"/>
      <c r="E638" s="44"/>
      <c r="F638" s="44"/>
      <c r="G638" s="44"/>
    </row>
    <row r="639" ht="15.75" customHeight="1">
      <c r="A639" s="31"/>
      <c r="B639" s="31"/>
      <c r="C639" s="44"/>
      <c r="D639" s="44"/>
      <c r="E639" s="44"/>
      <c r="F639" s="44"/>
      <c r="G639" s="44"/>
    </row>
    <row r="640" ht="15.75" customHeight="1">
      <c r="A640" s="31"/>
      <c r="B640" s="31"/>
      <c r="C640" s="44"/>
      <c r="D640" s="44"/>
      <c r="E640" s="44"/>
      <c r="F640" s="44"/>
      <c r="G640" s="44"/>
    </row>
    <row r="641" ht="15.75" customHeight="1">
      <c r="A641" s="31"/>
      <c r="B641" s="31"/>
      <c r="C641" s="44"/>
      <c r="D641" s="44"/>
      <c r="E641" s="44"/>
      <c r="F641" s="44"/>
      <c r="G641" s="44"/>
    </row>
    <row r="642" ht="15.75" customHeight="1">
      <c r="A642" s="31"/>
      <c r="B642" s="31"/>
      <c r="C642" s="44"/>
      <c r="D642" s="44"/>
      <c r="E642" s="44"/>
      <c r="F642" s="44"/>
      <c r="G642" s="44"/>
    </row>
    <row r="643" ht="15.75" customHeight="1">
      <c r="A643" s="31"/>
      <c r="B643" s="31"/>
      <c r="C643" s="44"/>
      <c r="D643" s="44"/>
      <c r="E643" s="44"/>
      <c r="F643" s="44"/>
      <c r="G643" s="44"/>
    </row>
    <row r="644" ht="15.75" customHeight="1">
      <c r="A644" s="31"/>
      <c r="B644" s="31"/>
      <c r="C644" s="44"/>
      <c r="D644" s="44"/>
      <c r="E644" s="44"/>
      <c r="F644" s="44"/>
      <c r="G644" s="44"/>
    </row>
    <row r="645" ht="15.75" customHeight="1">
      <c r="A645" s="31"/>
      <c r="B645" s="31"/>
      <c r="C645" s="44"/>
      <c r="D645" s="44"/>
      <c r="E645" s="44"/>
      <c r="F645" s="44"/>
      <c r="G645" s="44"/>
    </row>
    <row r="646" ht="15.75" customHeight="1">
      <c r="A646" s="31"/>
      <c r="B646" s="31"/>
      <c r="C646" s="44"/>
      <c r="D646" s="44"/>
      <c r="E646" s="44"/>
      <c r="F646" s="44"/>
      <c r="G646" s="44"/>
    </row>
    <row r="647" ht="15.75" customHeight="1">
      <c r="A647" s="31"/>
      <c r="B647" s="31"/>
      <c r="C647" s="44"/>
      <c r="D647" s="44"/>
      <c r="E647" s="44"/>
      <c r="F647" s="44"/>
      <c r="G647" s="44"/>
    </row>
    <row r="648" ht="15.75" customHeight="1">
      <c r="A648" s="31"/>
      <c r="B648" s="31"/>
      <c r="C648" s="44"/>
      <c r="D648" s="44"/>
      <c r="E648" s="44"/>
      <c r="F648" s="44"/>
      <c r="G648" s="44"/>
    </row>
    <row r="649" ht="15.75" customHeight="1">
      <c r="A649" s="31"/>
      <c r="B649" s="31"/>
      <c r="C649" s="44"/>
      <c r="D649" s="44"/>
      <c r="E649" s="44"/>
      <c r="F649" s="44"/>
      <c r="G649" s="44"/>
    </row>
    <row r="650" ht="15.75" customHeight="1">
      <c r="A650" s="31"/>
      <c r="B650" s="31"/>
      <c r="C650" s="44"/>
      <c r="D650" s="44"/>
      <c r="E650" s="44"/>
      <c r="F650" s="44"/>
      <c r="G650" s="44"/>
    </row>
    <row r="651" ht="15.75" customHeight="1">
      <c r="A651" s="31"/>
      <c r="B651" s="31"/>
      <c r="C651" s="44"/>
      <c r="D651" s="44"/>
      <c r="E651" s="44"/>
      <c r="F651" s="44"/>
      <c r="G651" s="44"/>
    </row>
    <row r="652" ht="15.75" customHeight="1">
      <c r="A652" s="31"/>
      <c r="B652" s="31"/>
      <c r="C652" s="44"/>
      <c r="D652" s="44"/>
      <c r="E652" s="44"/>
      <c r="F652" s="44"/>
      <c r="G652" s="44"/>
    </row>
    <row r="653" ht="15.75" customHeight="1">
      <c r="A653" s="31"/>
      <c r="B653" s="31"/>
      <c r="C653" s="44"/>
      <c r="D653" s="44"/>
      <c r="E653" s="44"/>
      <c r="F653" s="44"/>
      <c r="G653" s="44"/>
    </row>
    <row r="654" ht="15.75" customHeight="1">
      <c r="A654" s="31"/>
      <c r="B654" s="31"/>
      <c r="C654" s="44"/>
      <c r="D654" s="44"/>
      <c r="E654" s="44"/>
      <c r="F654" s="44"/>
      <c r="G654" s="44"/>
    </row>
    <row r="655" ht="15.75" customHeight="1">
      <c r="A655" s="31"/>
      <c r="B655" s="31"/>
      <c r="C655" s="44"/>
      <c r="D655" s="44"/>
      <c r="E655" s="44"/>
      <c r="F655" s="44"/>
      <c r="G655" s="44"/>
    </row>
    <row r="656" ht="15.75" customHeight="1">
      <c r="A656" s="31"/>
      <c r="B656" s="31"/>
      <c r="C656" s="44"/>
      <c r="D656" s="44"/>
      <c r="E656" s="44"/>
      <c r="F656" s="44"/>
      <c r="G656" s="44"/>
    </row>
    <row r="657" ht="15.75" customHeight="1">
      <c r="A657" s="31"/>
      <c r="B657" s="31"/>
      <c r="C657" s="44"/>
      <c r="D657" s="44"/>
      <c r="E657" s="44"/>
      <c r="F657" s="44"/>
      <c r="G657" s="44"/>
    </row>
    <row r="658" ht="15.75" customHeight="1">
      <c r="A658" s="31"/>
      <c r="B658" s="31"/>
      <c r="C658" s="44"/>
      <c r="D658" s="44"/>
      <c r="E658" s="44"/>
      <c r="F658" s="44"/>
      <c r="G658" s="44"/>
    </row>
    <row r="659" ht="15.75" customHeight="1">
      <c r="A659" s="31"/>
      <c r="B659" s="31"/>
      <c r="C659" s="44"/>
      <c r="D659" s="44"/>
      <c r="E659" s="44"/>
      <c r="F659" s="44"/>
      <c r="G659" s="44"/>
    </row>
    <row r="660" ht="15.75" customHeight="1">
      <c r="A660" s="31"/>
      <c r="B660" s="31"/>
      <c r="C660" s="44"/>
      <c r="D660" s="44"/>
      <c r="E660" s="44"/>
      <c r="F660" s="44"/>
      <c r="G660" s="44"/>
    </row>
    <row r="661" ht="15.75" customHeight="1">
      <c r="A661" s="31"/>
      <c r="B661" s="31"/>
      <c r="C661" s="44"/>
      <c r="D661" s="44"/>
      <c r="E661" s="44"/>
      <c r="F661" s="44"/>
      <c r="G661" s="44"/>
    </row>
    <row r="662" ht="15.75" customHeight="1">
      <c r="A662" s="31"/>
      <c r="B662" s="31"/>
      <c r="C662" s="44"/>
      <c r="D662" s="44"/>
      <c r="E662" s="44"/>
      <c r="F662" s="44"/>
      <c r="G662" s="44"/>
    </row>
    <row r="663" ht="15.75" customHeight="1">
      <c r="A663" s="31"/>
      <c r="B663" s="31"/>
      <c r="C663" s="44"/>
      <c r="D663" s="44"/>
      <c r="E663" s="44"/>
      <c r="F663" s="44"/>
      <c r="G663" s="44"/>
    </row>
    <row r="664" ht="15.75" customHeight="1">
      <c r="A664" s="31"/>
      <c r="B664" s="31"/>
      <c r="C664" s="44"/>
      <c r="D664" s="44"/>
      <c r="E664" s="44"/>
      <c r="F664" s="44"/>
      <c r="G664" s="44"/>
    </row>
    <row r="665" ht="15.75" customHeight="1">
      <c r="A665" s="31"/>
      <c r="B665" s="31"/>
      <c r="C665" s="44"/>
      <c r="D665" s="44"/>
      <c r="E665" s="44"/>
      <c r="F665" s="44"/>
      <c r="G665" s="44"/>
    </row>
    <row r="666" ht="15.75" customHeight="1">
      <c r="A666" s="31"/>
      <c r="B666" s="31"/>
      <c r="C666" s="44"/>
      <c r="D666" s="44"/>
      <c r="E666" s="44"/>
      <c r="F666" s="44"/>
      <c r="G666" s="44"/>
    </row>
    <row r="667" ht="15.75" customHeight="1">
      <c r="A667" s="31"/>
      <c r="B667" s="31"/>
      <c r="C667" s="44"/>
      <c r="D667" s="44"/>
      <c r="E667" s="44"/>
      <c r="F667" s="44"/>
      <c r="G667" s="44"/>
    </row>
    <row r="668" ht="15.75" customHeight="1">
      <c r="A668" s="31"/>
      <c r="B668" s="31"/>
      <c r="C668" s="44"/>
      <c r="D668" s="44"/>
      <c r="E668" s="44"/>
      <c r="F668" s="44"/>
      <c r="G668" s="44"/>
    </row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2">
    <mergeCell ref="B23:H23"/>
    <mergeCell ref="L23:Y23"/>
  </mergeCells>
  <printOptions/>
  <pageMargins bottom="0.75" footer="0.0" header="0.0" left="0.7" right="0.7" top="0.75"/>
  <pageSetup orientation="landscape"/>
  <drawing r:id="rId1"/>
</worksheet>
</file>